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vbaProject.bin" ContentType="application/vnd.ms-office.vbaProject"/>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codeName="{4D1C537B-E38A-612A-F078-A93A15B4B7F4}"/>
  <workbookPr codeName="ThisWorkbook" defaultThemeVersion="166925"/>
  <mc:AlternateContent xmlns:mc="http://schemas.openxmlformats.org/markup-compatibility/2006">
    <mc:Choice Requires="x15">
      <x15ac:absPath xmlns:x15ac="http://schemas.microsoft.com/office/spreadsheetml/2010/11/ac" url="Y:\InterEmpresas\Documentos Interempresas\GRUPO VAZQUEZ SAE\CNV\2022\09\para firma\"/>
    </mc:Choice>
  </mc:AlternateContent>
  <xr:revisionPtr revIDLastSave="0" documentId="13_ncr:1_{28F87F80-2D3C-4224-86A6-7BDDEBCD83CE}" xr6:coauthVersionLast="47" xr6:coauthVersionMax="47" xr10:uidLastSave="{00000000-0000-0000-0000-000000000000}"/>
  <bookViews>
    <workbookView xWindow="-120" yWindow="-120" windowWidth="20730" windowHeight="11160" tabRatio="850" activeTab="5" xr2:uid="{00000000-000D-0000-FFFF-FFFF00000000}"/>
  </bookViews>
  <sheets>
    <sheet name="Indice" sheetId="16" r:id="rId1"/>
    <sheet name="RUBROS CNV" sheetId="77" state="hidden" r:id="rId2"/>
    <sheet name="BalanceBASE" sheetId="73" state="hidden" r:id="rId3"/>
    <sheet name="BCE 06" sheetId="74" state="hidden" r:id="rId4"/>
    <sheet name="BCE 09" sheetId="75" state="hidden" r:id="rId5"/>
    <sheet name="BG" sheetId="25" r:id="rId6"/>
    <sheet name="ER" sheetId="19" r:id="rId7"/>
    <sheet name="EVPN" sheetId="24" r:id="rId8"/>
    <sheet name="EFE" sheetId="23" r:id="rId9"/>
    <sheet name="Nota1" sheetId="1" r:id="rId10"/>
    <sheet name="Nota 2" sheetId="2" r:id="rId11"/>
    <sheet name="Nota 3" sheetId="3" r:id="rId12"/>
    <sheet name="Nota 4" sheetId="38" r:id="rId13"/>
    <sheet name="Nota 5" sheetId="4" r:id="rId14"/>
    <sheet name="Nota 6" sheetId="5" r:id="rId15"/>
    <sheet name="Nota 7" sheetId="7" r:id="rId16"/>
    <sheet name="Nota 8" sheetId="67" r:id="rId17"/>
    <sheet name="Nota 9" sheetId="66" r:id="rId18"/>
    <sheet name="Nota 10" sheetId="9" r:id="rId19"/>
    <sheet name="Nota 11" sheetId="41" r:id="rId20"/>
    <sheet name="Nota 12" sheetId="42" r:id="rId21"/>
    <sheet name="Nota 13" sheetId="10" r:id="rId22"/>
    <sheet name="Nota 14" sheetId="8" r:id="rId23"/>
    <sheet name="Nota 15" sheetId="43" r:id="rId24"/>
    <sheet name="Nota 16" sheetId="44" r:id="rId25"/>
    <sheet name="Nota 17" sheetId="45" r:id="rId26"/>
    <sheet name="Nota 18" sheetId="46" r:id="rId27"/>
    <sheet name="Nota 19" sheetId="12" r:id="rId28"/>
    <sheet name="Nota 20" sheetId="14" r:id="rId29"/>
    <sheet name=" Nota 21" sheetId="47" r:id="rId30"/>
    <sheet name="Nota 22" sheetId="48" r:id="rId31"/>
    <sheet name="Nota 23" sheetId="49" r:id="rId32"/>
    <sheet name="Nota 24" sheetId="68" r:id="rId33"/>
    <sheet name="Nota 25" sheetId="50" r:id="rId34"/>
    <sheet name="Nota 26" sheetId="51" r:id="rId35"/>
    <sheet name="Nota 27" sheetId="65" r:id="rId36"/>
    <sheet name="Nota 28" sheetId="53" r:id="rId37"/>
    <sheet name="Nota 29" sheetId="52" r:id="rId38"/>
    <sheet name="Nota 30" sheetId="54" r:id="rId39"/>
    <sheet name="Nota 31" sheetId="55" r:id="rId40"/>
    <sheet name="Nota 32" sheetId="69" r:id="rId41"/>
    <sheet name="Nota 33" sheetId="56" r:id="rId42"/>
    <sheet name="Nota 34" sheetId="57" r:id="rId43"/>
    <sheet name="Nota 35" sheetId="64" r:id="rId44"/>
    <sheet name="Nota 36" sheetId="60" r:id="rId45"/>
    <sheet name="Nota 37" sheetId="62" r:id="rId46"/>
    <sheet name="Nota 38" sheetId="70" r:id="rId47"/>
    <sheet name="Nota 39" sheetId="63" r:id="rId48"/>
    <sheet name="Nota 40" sheetId="72" r:id="rId49"/>
    <sheet name="Base de Monedas" sheetId="71" r:id="rId50"/>
  </sheets>
  <definedNames>
    <definedName name="_xlnm._FilterDatabase" localSheetId="2" hidden="1">BalanceBASE!$A$1:$F$753</definedName>
    <definedName name="_xlnm._FilterDatabase" localSheetId="3" hidden="1">'BCE 06'!$F$1:$F$699</definedName>
    <definedName name="_xlnm._FilterDatabase" localSheetId="4" hidden="1">'BCE 09'!$A$1:$P$634</definedName>
    <definedName name="_xlnm._FilterDatabase" localSheetId="35" hidden="1">'Nota 27'!$A$10:$G$48</definedName>
    <definedName name="_xlnm._FilterDatabase" localSheetId="11" hidden="1">'Nota 3'!$C$8:$D$38</definedName>
    <definedName name="_xlnm._FilterDatabase" localSheetId="14" hidden="1">'Nota 6'!#REF!</definedName>
    <definedName name="_Hlk15378568" localSheetId="10">'Nota 2'!#REF!</definedName>
    <definedName name="_xlnm.Print_Area" localSheetId="6">ER!$A$1:$D$48</definedName>
    <definedName name="CNV">BalanceBASE!$F$2:$F$752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 l="1"/>
  <c r="C25" i="53"/>
  <c r="D18" i="19" s="1"/>
  <c r="A8" i="23" l="1"/>
  <c r="A8" i="19" l="1"/>
  <c r="I8" i="24" s="1"/>
  <c r="I156" i="75" l="1"/>
  <c r="I155" i="75"/>
  <c r="I154" i="75"/>
  <c r="I153" i="75"/>
  <c r="I152" i="75"/>
  <c r="I151" i="75"/>
  <c r="C11" i="54" l="1"/>
  <c r="O364" i="75" l="1"/>
  <c r="O363" i="75"/>
  <c r="O362" i="75"/>
  <c r="O360" i="75"/>
  <c r="O368" i="75"/>
  <c r="O355" i="75"/>
  <c r="O354" i="75"/>
  <c r="O353" i="75"/>
  <c r="O352" i="75"/>
  <c r="O351" i="75"/>
  <c r="C36" i="5" l="1"/>
  <c r="O400" i="75" l="1"/>
  <c r="O398" i="75"/>
  <c r="O397" i="75"/>
  <c r="O395" i="75"/>
  <c r="O393" i="75"/>
  <c r="O392" i="75"/>
  <c r="O388" i="75"/>
  <c r="O385" i="75"/>
  <c r="O383" i="75"/>
  <c r="O381" i="75"/>
  <c r="O379" i="75"/>
  <c r="O377" i="75"/>
  <c r="O375" i="75"/>
  <c r="O373" i="75"/>
  <c r="O370" i="75"/>
  <c r="O369" i="75"/>
  <c r="O367" i="75"/>
  <c r="O366" i="75"/>
  <c r="O361" i="75"/>
  <c r="O359" i="75"/>
  <c r="O358" i="75"/>
  <c r="O357" i="75"/>
  <c r="O350" i="75"/>
  <c r="O349" i="75"/>
  <c r="O348" i="75"/>
  <c r="O346" i="75"/>
  <c r="O345" i="75"/>
  <c r="O344" i="75"/>
  <c r="O342" i="75"/>
  <c r="O341" i="75"/>
  <c r="O340" i="75"/>
  <c r="O338" i="75"/>
  <c r="O337" i="75"/>
  <c r="O336" i="75"/>
  <c r="O332" i="75"/>
  <c r="O331" i="75"/>
  <c r="O330" i="75"/>
  <c r="O329" i="75"/>
  <c r="O328" i="75"/>
  <c r="O327" i="75"/>
  <c r="O326" i="75"/>
  <c r="O325" i="75"/>
  <c r="O324" i="75"/>
  <c r="O323" i="75"/>
  <c r="O322" i="75"/>
  <c r="O321" i="75"/>
  <c r="O320" i="75"/>
  <c r="O316" i="75"/>
  <c r="O315" i="75"/>
  <c r="O312" i="75"/>
  <c r="O311" i="75"/>
  <c r="O309" i="75"/>
  <c r="O308" i="75"/>
  <c r="O307" i="75"/>
  <c r="O306" i="75"/>
  <c r="O305" i="75"/>
  <c r="O303" i="75"/>
  <c r="O302" i="75"/>
  <c r="O301" i="75"/>
  <c r="O300" i="75"/>
  <c r="O299" i="75"/>
  <c r="O298" i="75"/>
  <c r="O297" i="75"/>
  <c r="O296" i="75"/>
  <c r="O295" i="75"/>
  <c r="O294" i="75"/>
  <c r="O292" i="75"/>
  <c r="O291" i="75"/>
  <c r="O290" i="75"/>
  <c r="O289" i="75"/>
  <c r="O288" i="75"/>
  <c r="O286" i="75"/>
  <c r="O285" i="75"/>
  <c r="O284" i="75"/>
  <c r="O283" i="75"/>
  <c r="O282" i="75"/>
  <c r="O281" i="75"/>
  <c r="O280" i="75"/>
  <c r="O279" i="75"/>
  <c r="O278" i="75"/>
  <c r="O276" i="75"/>
  <c r="O275" i="75"/>
  <c r="O274" i="75"/>
  <c r="O273" i="75"/>
  <c r="O272" i="75"/>
  <c r="O270" i="75"/>
  <c r="O269" i="75"/>
  <c r="O267" i="75"/>
  <c r="O264" i="75"/>
  <c r="O262" i="75"/>
  <c r="O261" i="75"/>
  <c r="O260" i="75"/>
  <c r="O258" i="75"/>
  <c r="O257" i="75"/>
  <c r="O256" i="75"/>
  <c r="O253" i="75"/>
  <c r="O252" i="75"/>
  <c r="O251" i="75"/>
  <c r="O250" i="75"/>
  <c r="O249" i="75"/>
  <c r="O248" i="75"/>
  <c r="O244" i="75"/>
  <c r="O243" i="75"/>
  <c r="O242" i="75"/>
  <c r="O241" i="75"/>
  <c r="O240" i="75"/>
  <c r="O239" i="75"/>
  <c r="O238" i="75"/>
  <c r="O237" i="75"/>
  <c r="O236" i="75"/>
  <c r="O235" i="75"/>
  <c r="O234" i="75"/>
  <c r="O233" i="75"/>
  <c r="O231" i="75"/>
  <c r="O230" i="75"/>
  <c r="O229" i="75"/>
  <c r="O228" i="75"/>
  <c r="O227" i="75"/>
  <c r="O226" i="75"/>
  <c r="O225" i="75"/>
  <c r="O224" i="75"/>
  <c r="O223" i="75"/>
  <c r="O222" i="75"/>
  <c r="O221" i="75"/>
  <c r="O220" i="75"/>
  <c r="O219" i="75"/>
  <c r="O218" i="75"/>
  <c r="O217" i="75"/>
  <c r="O216" i="75"/>
  <c r="O215" i="75"/>
  <c r="O214" i="75"/>
  <c r="O213" i="75"/>
  <c r="O212" i="75"/>
  <c r="O211" i="75"/>
  <c r="O210" i="75"/>
  <c r="O209" i="75"/>
  <c r="O208" i="75"/>
  <c r="O207" i="75"/>
  <c r="O206" i="75"/>
  <c r="O205" i="75"/>
  <c r="O204" i="75"/>
  <c r="O203" i="75"/>
  <c r="O202" i="75"/>
  <c r="O201" i="75"/>
  <c r="O200" i="75"/>
  <c r="O199" i="75"/>
  <c r="O198" i="75"/>
  <c r="O197" i="75"/>
  <c r="O196" i="75"/>
  <c r="O195" i="75"/>
  <c r="O194" i="75"/>
  <c r="O193" i="75"/>
  <c r="O192" i="75"/>
  <c r="O191" i="75"/>
  <c r="O190" i="75"/>
  <c r="O189" i="75"/>
  <c r="O188" i="75"/>
  <c r="O187" i="75"/>
  <c r="O186" i="75"/>
  <c r="O185" i="75"/>
  <c r="O184" i="75"/>
  <c r="O183" i="75"/>
  <c r="O182" i="75"/>
  <c r="O181" i="75"/>
  <c r="O180" i="75"/>
  <c r="O179" i="75"/>
  <c r="O178" i="75"/>
  <c r="O177" i="75"/>
  <c r="O176" i="75"/>
  <c r="O175" i="75"/>
  <c r="O174" i="75"/>
  <c r="O173" i="75"/>
  <c r="O172" i="75"/>
  <c r="O171" i="75"/>
  <c r="F48" i="65"/>
  <c r="D17" i="19" s="1"/>
  <c r="E48" i="65"/>
  <c r="D16" i="19" s="1"/>
  <c r="O3" i="75"/>
  <c r="O4" i="75"/>
  <c r="O5" i="75"/>
  <c r="O6" i="75"/>
  <c r="O7" i="75"/>
  <c r="O8" i="75"/>
  <c r="O9" i="75"/>
  <c r="O10" i="75"/>
  <c r="O11" i="75"/>
  <c r="O12" i="75"/>
  <c r="O13" i="75"/>
  <c r="O14" i="75"/>
  <c r="O15" i="75"/>
  <c r="O16" i="75"/>
  <c r="O17" i="75"/>
  <c r="O18" i="75"/>
  <c r="O19" i="75"/>
  <c r="O20" i="75"/>
  <c r="O21" i="75"/>
  <c r="O22" i="75"/>
  <c r="O23" i="75"/>
  <c r="O24" i="75"/>
  <c r="O25" i="75"/>
  <c r="O26" i="75"/>
  <c r="O27" i="75"/>
  <c r="O28" i="75"/>
  <c r="O29" i="75"/>
  <c r="O30" i="75"/>
  <c r="O31" i="75"/>
  <c r="O32" i="75"/>
  <c r="O33" i="75"/>
  <c r="O34" i="75"/>
  <c r="O35" i="75"/>
  <c r="O36" i="75"/>
  <c r="O37" i="75"/>
  <c r="O38" i="75"/>
  <c r="O39" i="75"/>
  <c r="O40" i="75"/>
  <c r="O41" i="75"/>
  <c r="O42" i="75"/>
  <c r="O43" i="75"/>
  <c r="O44" i="75"/>
  <c r="O45" i="75"/>
  <c r="O46" i="75"/>
  <c r="O47" i="75"/>
  <c r="O48" i="75"/>
  <c r="O49" i="75"/>
  <c r="O50" i="75"/>
  <c r="O51" i="75"/>
  <c r="O52" i="75"/>
  <c r="O53" i="75"/>
  <c r="O54" i="75"/>
  <c r="O55" i="75"/>
  <c r="O56" i="75"/>
  <c r="O57" i="75"/>
  <c r="O58" i="75"/>
  <c r="O59" i="75"/>
  <c r="O60" i="75"/>
  <c r="O61" i="75"/>
  <c r="O62" i="75"/>
  <c r="O63" i="75"/>
  <c r="O64" i="75"/>
  <c r="O65" i="75"/>
  <c r="O66" i="75"/>
  <c r="O67" i="75"/>
  <c r="O68" i="75"/>
  <c r="O69" i="75"/>
  <c r="O70" i="75"/>
  <c r="O71" i="75"/>
  <c r="O72" i="75"/>
  <c r="O73" i="75"/>
  <c r="O74" i="75"/>
  <c r="O75" i="75"/>
  <c r="O76" i="75"/>
  <c r="O77" i="75"/>
  <c r="O78" i="75"/>
  <c r="O79" i="75"/>
  <c r="O80" i="75"/>
  <c r="O81" i="75"/>
  <c r="O82" i="75"/>
  <c r="O83" i="75"/>
  <c r="B36" i="5" s="1"/>
  <c r="O84" i="75"/>
  <c r="O85" i="75"/>
  <c r="O86" i="75"/>
  <c r="O87" i="75"/>
  <c r="O88" i="75"/>
  <c r="O89" i="75"/>
  <c r="O90" i="75"/>
  <c r="O91" i="75"/>
  <c r="O92" i="75"/>
  <c r="O93" i="75"/>
  <c r="O94" i="75"/>
  <c r="O95" i="75"/>
  <c r="O96" i="75"/>
  <c r="O97" i="75"/>
  <c r="O98" i="75"/>
  <c r="O99" i="75"/>
  <c r="O100" i="75"/>
  <c r="O101" i="75"/>
  <c r="O102" i="75"/>
  <c r="O103" i="75"/>
  <c r="O104" i="75"/>
  <c r="O105" i="75"/>
  <c r="O106" i="75"/>
  <c r="O107" i="75"/>
  <c r="O108" i="75"/>
  <c r="O109" i="75"/>
  <c r="O110" i="75"/>
  <c r="O111" i="75"/>
  <c r="O112" i="75"/>
  <c r="O113" i="75"/>
  <c r="O114" i="75"/>
  <c r="O115" i="75"/>
  <c r="O116" i="75"/>
  <c r="O117" i="75"/>
  <c r="O118" i="75"/>
  <c r="O119" i="75"/>
  <c r="O120" i="75"/>
  <c r="O121" i="75"/>
  <c r="O122" i="75"/>
  <c r="O123" i="75"/>
  <c r="O124" i="75"/>
  <c r="O125" i="75"/>
  <c r="O126" i="75"/>
  <c r="O127" i="75"/>
  <c r="O128" i="75"/>
  <c r="O129" i="75"/>
  <c r="O130" i="75"/>
  <c r="O131" i="75"/>
  <c r="O132" i="75"/>
  <c r="O133" i="75"/>
  <c r="O134" i="75"/>
  <c r="O135" i="75"/>
  <c r="O136" i="75"/>
  <c r="O137" i="75"/>
  <c r="O138" i="75"/>
  <c r="O139" i="75"/>
  <c r="O140" i="75"/>
  <c r="O141" i="75"/>
  <c r="O142" i="75"/>
  <c r="O143" i="75"/>
  <c r="O144" i="75"/>
  <c r="O145" i="75"/>
  <c r="O146" i="75"/>
  <c r="O147" i="75"/>
  <c r="O148" i="75"/>
  <c r="O149" i="75"/>
  <c r="O150" i="75"/>
  <c r="O151" i="75"/>
  <c r="O152" i="75"/>
  <c r="O153" i="75"/>
  <c r="O154" i="75"/>
  <c r="O155" i="75"/>
  <c r="O156" i="75"/>
  <c r="O157" i="75"/>
  <c r="O158" i="75"/>
  <c r="O159" i="75"/>
  <c r="O160" i="75"/>
  <c r="O161" i="75"/>
  <c r="O162" i="75"/>
  <c r="O163" i="75"/>
  <c r="O164" i="75"/>
  <c r="O165" i="75"/>
  <c r="O166" i="75"/>
  <c r="O167" i="75"/>
  <c r="O168" i="75"/>
  <c r="O169" i="75"/>
  <c r="O170" i="75"/>
  <c r="O232" i="75"/>
  <c r="O245" i="75"/>
  <c r="O246" i="75"/>
  <c r="O247" i="75"/>
  <c r="O254" i="75"/>
  <c r="O255" i="75"/>
  <c r="O259" i="75"/>
  <c r="O263" i="75"/>
  <c r="O265" i="75"/>
  <c r="O266" i="75"/>
  <c r="O268" i="75"/>
  <c r="O271" i="75"/>
  <c r="O277" i="75"/>
  <c r="O287" i="75"/>
  <c r="O293" i="75"/>
  <c r="O304" i="75"/>
  <c r="O310" i="75"/>
  <c r="O313" i="75"/>
  <c r="O314" i="75"/>
  <c r="O317" i="75"/>
  <c r="O318" i="75"/>
  <c r="O319" i="75"/>
  <c r="O333" i="75"/>
  <c r="O334" i="75"/>
  <c r="O335" i="75"/>
  <c r="O339" i="75"/>
  <c r="O343" i="75"/>
  <c r="O347" i="75"/>
  <c r="O356" i="75"/>
  <c r="O365" i="75"/>
  <c r="O371" i="75"/>
  <c r="O372" i="75"/>
  <c r="O374" i="75"/>
  <c r="O376" i="75"/>
  <c r="O378" i="75"/>
  <c r="O380" i="75"/>
  <c r="O382" i="75"/>
  <c r="O384" i="75"/>
  <c r="O386" i="75"/>
  <c r="O387" i="75"/>
  <c r="O389" i="75"/>
  <c r="O390" i="75"/>
  <c r="O391" i="75"/>
  <c r="O394" i="75"/>
  <c r="O396" i="75"/>
  <c r="O399" i="75"/>
  <c r="O401" i="75"/>
  <c r="O402" i="75"/>
  <c r="O403" i="75"/>
  <c r="O404" i="75"/>
  <c r="O405" i="75"/>
  <c r="O406" i="75"/>
  <c r="O407" i="75"/>
  <c r="O408" i="75"/>
  <c r="O409" i="75"/>
  <c r="O410" i="75"/>
  <c r="O411" i="75"/>
  <c r="O412" i="75"/>
  <c r="O413" i="75"/>
  <c r="O414" i="75"/>
  <c r="O415" i="75"/>
  <c r="O416" i="75"/>
  <c r="O417" i="75"/>
  <c r="O418" i="75"/>
  <c r="O419" i="75"/>
  <c r="O420" i="75"/>
  <c r="O421" i="75"/>
  <c r="O422" i="75"/>
  <c r="O423" i="75"/>
  <c r="O424" i="75"/>
  <c r="O425" i="75"/>
  <c r="O426" i="75"/>
  <c r="O427" i="75"/>
  <c r="O428" i="75"/>
  <c r="O429" i="75"/>
  <c r="O430" i="75"/>
  <c r="O431" i="75"/>
  <c r="O432" i="75"/>
  <c r="O433" i="75"/>
  <c r="O434" i="75"/>
  <c r="O435" i="75"/>
  <c r="O436" i="75"/>
  <c r="O437" i="75"/>
  <c r="O438" i="75"/>
  <c r="O439" i="75"/>
  <c r="O440" i="75"/>
  <c r="O441" i="75"/>
  <c r="O442" i="75"/>
  <c r="O443" i="75"/>
  <c r="O444" i="75"/>
  <c r="O445" i="75"/>
  <c r="O446" i="75"/>
  <c r="O447" i="75"/>
  <c r="O448" i="75"/>
  <c r="O449" i="75"/>
  <c r="O450" i="75"/>
  <c r="O451" i="75"/>
  <c r="O452" i="75"/>
  <c r="O453" i="75"/>
  <c r="O454" i="75"/>
  <c r="O455" i="75"/>
  <c r="O456" i="75"/>
  <c r="O457" i="75"/>
  <c r="O458" i="75"/>
  <c r="O459" i="75"/>
  <c r="O460" i="75"/>
  <c r="O461" i="75"/>
  <c r="O462" i="75"/>
  <c r="O463" i="75"/>
  <c r="O464" i="75"/>
  <c r="O465" i="75"/>
  <c r="O466" i="75"/>
  <c r="O467" i="75"/>
  <c r="O468" i="75"/>
  <c r="O469" i="75"/>
  <c r="O470" i="75"/>
  <c r="O471" i="75"/>
  <c r="O472" i="75"/>
  <c r="O473" i="75"/>
  <c r="O474" i="75"/>
  <c r="O475" i="75"/>
  <c r="O476" i="75"/>
  <c r="O477" i="75"/>
  <c r="O478" i="75"/>
  <c r="O479" i="75"/>
  <c r="O480" i="75"/>
  <c r="O481" i="75"/>
  <c r="O482" i="75"/>
  <c r="O483" i="75"/>
  <c r="O484" i="75"/>
  <c r="O485" i="75"/>
  <c r="O486" i="75"/>
  <c r="O487" i="75"/>
  <c r="O488" i="75"/>
  <c r="O489" i="75"/>
  <c r="O490" i="75"/>
  <c r="O491" i="75"/>
  <c r="O492" i="75"/>
  <c r="O493" i="75"/>
  <c r="O494" i="75"/>
  <c r="O495" i="75"/>
  <c r="O496" i="75"/>
  <c r="O497" i="75"/>
  <c r="O498" i="75"/>
  <c r="O499" i="75"/>
  <c r="O500" i="75"/>
  <c r="O501" i="75"/>
  <c r="O502" i="75"/>
  <c r="O503" i="75"/>
  <c r="O504" i="75"/>
  <c r="O505" i="75"/>
  <c r="O506" i="75"/>
  <c r="O507" i="75"/>
  <c r="O508" i="75"/>
  <c r="O509" i="75"/>
  <c r="O510" i="75"/>
  <c r="O511" i="75"/>
  <c r="O512" i="75"/>
  <c r="O513" i="75"/>
  <c r="O514" i="75"/>
  <c r="O515" i="75"/>
  <c r="O516" i="75"/>
  <c r="O517" i="75"/>
  <c r="O518" i="75"/>
  <c r="O519" i="75"/>
  <c r="O520" i="75"/>
  <c r="O521" i="75"/>
  <c r="O522" i="75"/>
  <c r="O523" i="75"/>
  <c r="O524" i="75"/>
  <c r="O525" i="75"/>
  <c r="O526" i="75"/>
  <c r="O527" i="75"/>
  <c r="O528" i="75"/>
  <c r="O529" i="75"/>
  <c r="O530" i="75"/>
  <c r="O531" i="75"/>
  <c r="O532" i="75"/>
  <c r="O533" i="75"/>
  <c r="O534" i="75"/>
  <c r="O535" i="75"/>
  <c r="O536" i="75"/>
  <c r="O537" i="75"/>
  <c r="O538" i="75"/>
  <c r="O539" i="75"/>
  <c r="O540" i="75"/>
  <c r="O541" i="75"/>
  <c r="O542" i="75"/>
  <c r="O543" i="75"/>
  <c r="O544" i="75"/>
  <c r="O545" i="75"/>
  <c r="O546" i="75"/>
  <c r="O547" i="75"/>
  <c r="O548" i="75"/>
  <c r="O549" i="75"/>
  <c r="O550" i="75"/>
  <c r="O551" i="75"/>
  <c r="O552" i="75"/>
  <c r="O553" i="75"/>
  <c r="O554" i="75"/>
  <c r="O555" i="75"/>
  <c r="O556" i="75"/>
  <c r="O557" i="75"/>
  <c r="O558" i="75"/>
  <c r="O559" i="75"/>
  <c r="O560" i="75"/>
  <c r="O561" i="75"/>
  <c r="O562" i="75"/>
  <c r="O563" i="75"/>
  <c r="O564" i="75"/>
  <c r="O565" i="75"/>
  <c r="O566" i="75"/>
  <c r="O567" i="75"/>
  <c r="O568" i="75"/>
  <c r="O569" i="75"/>
  <c r="O570" i="75"/>
  <c r="O571" i="75"/>
  <c r="O572" i="75"/>
  <c r="O573" i="75"/>
  <c r="O574" i="75"/>
  <c r="O575" i="75"/>
  <c r="O576" i="75"/>
  <c r="O577" i="75"/>
  <c r="O578" i="75"/>
  <c r="O579" i="75"/>
  <c r="O580" i="75"/>
  <c r="O581" i="75"/>
  <c r="O582" i="75"/>
  <c r="O583" i="75"/>
  <c r="O584" i="75"/>
  <c r="O585" i="75"/>
  <c r="O586" i="75"/>
  <c r="O587" i="75"/>
  <c r="O588" i="75"/>
  <c r="O589" i="75"/>
  <c r="O590" i="75"/>
  <c r="O591" i="75"/>
  <c r="O592" i="75"/>
  <c r="O593" i="75"/>
  <c r="O594" i="75"/>
  <c r="O595" i="75"/>
  <c r="O596" i="75"/>
  <c r="O597" i="75"/>
  <c r="O598" i="75"/>
  <c r="O599" i="75"/>
  <c r="O600" i="75"/>
  <c r="O601" i="75"/>
  <c r="O602" i="75"/>
  <c r="O603" i="75"/>
  <c r="O604" i="75"/>
  <c r="O605" i="75"/>
  <c r="O606" i="75"/>
  <c r="B25" i="53" s="1"/>
  <c r="C18" i="19" s="1"/>
  <c r="O607" i="75"/>
  <c r="O608" i="75"/>
  <c r="O609" i="75"/>
  <c r="O610" i="75"/>
  <c r="O611" i="75"/>
  <c r="O612" i="75"/>
  <c r="O613" i="75"/>
  <c r="O614" i="75"/>
  <c r="O615" i="75"/>
  <c r="O616" i="75"/>
  <c r="O617" i="75"/>
  <c r="O618" i="75"/>
  <c r="O619" i="75"/>
  <c r="O620" i="75"/>
  <c r="O621" i="75"/>
  <c r="O622" i="75"/>
  <c r="O623" i="75"/>
  <c r="O624" i="75"/>
  <c r="O625" i="75"/>
  <c r="O626" i="75"/>
  <c r="O627" i="75"/>
  <c r="O628" i="75"/>
  <c r="O629" i="75"/>
  <c r="O630" i="75"/>
  <c r="O631" i="75"/>
  <c r="O632" i="75"/>
  <c r="O633" i="75"/>
  <c r="O634" i="75"/>
  <c r="O2" i="75"/>
  <c r="E35" i="74"/>
  <c r="E31" i="74" s="1"/>
  <c r="F18" i="25" l="1"/>
  <c r="B11" i="54" l="1"/>
  <c r="B14" i="7"/>
  <c r="B23" i="5"/>
  <c r="C41" i="23"/>
  <c r="U49" i="24"/>
  <c r="U51" i="24" s="1"/>
  <c r="O49" i="24"/>
  <c r="O51" i="24" s="1"/>
  <c r="M49" i="24"/>
  <c r="M51" i="24" s="1"/>
  <c r="K49" i="24"/>
  <c r="K51" i="24" s="1"/>
  <c r="I49" i="24"/>
  <c r="I51" i="24" s="1"/>
  <c r="G49" i="24"/>
  <c r="G51" i="24" s="1"/>
  <c r="E49" i="24"/>
  <c r="E51" i="24" s="1"/>
  <c r="C49" i="24"/>
  <c r="F608" i="74" l="1"/>
  <c r="F609" i="74"/>
  <c r="F602" i="74"/>
  <c r="F603" i="74"/>
  <c r="F604" i="74"/>
  <c r="F605" i="74"/>
  <c r="F531" i="74"/>
  <c r="F532" i="74"/>
  <c r="F325" i="74" l="1"/>
  <c r="F610" i="74" l="1"/>
  <c r="C16" i="51"/>
  <c r="D14" i="19" s="1"/>
  <c r="B48" i="65" l="1"/>
  <c r="C48" i="65"/>
  <c r="C19" i="50" l="1"/>
  <c r="D13" i="19" s="1"/>
  <c r="F8" i="12"/>
  <c r="E39" i="8" l="1"/>
  <c r="C33" i="67" l="1"/>
  <c r="B10" i="67"/>
  <c r="F697" i="74"/>
  <c r="F696" i="74"/>
  <c r="F695" i="74"/>
  <c r="F694" i="74"/>
  <c r="F693" i="74"/>
  <c r="F692" i="74"/>
  <c r="F691" i="74"/>
  <c r="F690" i="74"/>
  <c r="F689" i="74"/>
  <c r="F688" i="74"/>
  <c r="F687" i="74"/>
  <c r="F686" i="74"/>
  <c r="F685" i="74"/>
  <c r="F684" i="74"/>
  <c r="F683" i="74"/>
  <c r="F682" i="74"/>
  <c r="F681" i="74"/>
  <c r="F680" i="74"/>
  <c r="F679" i="74"/>
  <c r="F678" i="74"/>
  <c r="F677" i="74"/>
  <c r="F676" i="74"/>
  <c r="F675" i="74"/>
  <c r="F674" i="74"/>
  <c r="F673" i="74"/>
  <c r="F672" i="74"/>
  <c r="F671" i="74"/>
  <c r="F670" i="74"/>
  <c r="F667" i="74"/>
  <c r="F666" i="74"/>
  <c r="F665" i="74"/>
  <c r="F664" i="74"/>
  <c r="F663" i="74"/>
  <c r="F662" i="74"/>
  <c r="F661" i="74"/>
  <c r="F660" i="74"/>
  <c r="F659" i="74"/>
  <c r="F658" i="74"/>
  <c r="F657" i="74"/>
  <c r="F656" i="74"/>
  <c r="F655" i="74"/>
  <c r="F654" i="74"/>
  <c r="F653" i="74"/>
  <c r="F652" i="74"/>
  <c r="F316" i="74"/>
  <c r="C12" i="53" l="1"/>
  <c r="F11" i="74" l="1"/>
  <c r="F12" i="74"/>
  <c r="F13" i="74"/>
  <c r="F14" i="74"/>
  <c r="F15" i="74"/>
  <c r="F16" i="74"/>
  <c r="F17" i="74"/>
  <c r="F18" i="74"/>
  <c r="F19" i="74"/>
  <c r="F20" i="74"/>
  <c r="F21" i="74"/>
  <c r="F22" i="74"/>
  <c r="F23" i="74"/>
  <c r="F24" i="74"/>
  <c r="F25" i="74"/>
  <c r="F26" i="74"/>
  <c r="F27" i="74"/>
  <c r="F28" i="74"/>
  <c r="F29" i="74"/>
  <c r="F30" i="74"/>
  <c r="F31" i="74"/>
  <c r="F32" i="74"/>
  <c r="F33" i="74"/>
  <c r="F34" i="74"/>
  <c r="F35" i="74"/>
  <c r="F36" i="74"/>
  <c r="F39" i="74"/>
  <c r="F40" i="74"/>
  <c r="F41" i="74"/>
  <c r="F42" i="74"/>
  <c r="F43" i="74"/>
  <c r="F44" i="74"/>
  <c r="F45" i="74"/>
  <c r="F46" i="74"/>
  <c r="F47" i="74"/>
  <c r="F48" i="74"/>
  <c r="F49" i="74"/>
  <c r="F50" i="74"/>
  <c r="F51" i="74"/>
  <c r="F52" i="74"/>
  <c r="F53" i="74"/>
  <c r="F54" i="74"/>
  <c r="F55" i="74"/>
  <c r="F56" i="74"/>
  <c r="F57" i="74"/>
  <c r="F58" i="74"/>
  <c r="F59" i="74"/>
  <c r="F60" i="74"/>
  <c r="F61" i="74"/>
  <c r="F62" i="74"/>
  <c r="F63" i="74"/>
  <c r="F64" i="74"/>
  <c r="F65" i="74"/>
  <c r="F66" i="74"/>
  <c r="F67" i="74"/>
  <c r="F68" i="74"/>
  <c r="F69" i="74"/>
  <c r="F70" i="74"/>
  <c r="F71" i="74"/>
  <c r="F72" i="74"/>
  <c r="F73" i="74"/>
  <c r="F74" i="74"/>
  <c r="F75" i="74"/>
  <c r="F76" i="74"/>
  <c r="F77" i="74"/>
  <c r="F78" i="74"/>
  <c r="F79" i="74"/>
  <c r="F80" i="74"/>
  <c r="F81" i="74"/>
  <c r="F82" i="74"/>
  <c r="F83" i="74"/>
  <c r="F84" i="74"/>
  <c r="F85" i="74"/>
  <c r="F86" i="74"/>
  <c r="F87" i="74"/>
  <c r="F88" i="74"/>
  <c r="F89" i="74"/>
  <c r="F90" i="74"/>
  <c r="F91" i="74"/>
  <c r="F92" i="74"/>
  <c r="F93" i="74"/>
  <c r="F94" i="74"/>
  <c r="F95" i="74"/>
  <c r="F96" i="74"/>
  <c r="F97" i="74"/>
  <c r="F98" i="74"/>
  <c r="F99" i="74"/>
  <c r="F100" i="74"/>
  <c r="F101" i="74"/>
  <c r="F102" i="74"/>
  <c r="F103" i="74"/>
  <c r="F104" i="74"/>
  <c r="F105" i="74"/>
  <c r="F106" i="74"/>
  <c r="F107" i="74"/>
  <c r="F108" i="74"/>
  <c r="F109" i="74"/>
  <c r="F110" i="74"/>
  <c r="F111" i="74"/>
  <c r="F112" i="74"/>
  <c r="F113" i="74"/>
  <c r="F114" i="74"/>
  <c r="F115" i="74"/>
  <c r="F116" i="74"/>
  <c r="F117" i="74"/>
  <c r="F118" i="74"/>
  <c r="F119" i="74"/>
  <c r="F120" i="74"/>
  <c r="F121" i="74"/>
  <c r="F122" i="74"/>
  <c r="F123" i="74"/>
  <c r="F124" i="74"/>
  <c r="F125" i="74"/>
  <c r="F126" i="74"/>
  <c r="F127" i="74"/>
  <c r="F128" i="74"/>
  <c r="F129" i="74"/>
  <c r="F130" i="74"/>
  <c r="F131" i="74"/>
  <c r="F132" i="74"/>
  <c r="F133" i="74"/>
  <c r="F134" i="74"/>
  <c r="F135" i="74"/>
  <c r="F136" i="74"/>
  <c r="F137" i="74"/>
  <c r="F138" i="74"/>
  <c r="F139" i="74"/>
  <c r="F140" i="74"/>
  <c r="F141" i="74"/>
  <c r="F142" i="74"/>
  <c r="F143" i="74"/>
  <c r="F144" i="74"/>
  <c r="F145" i="74"/>
  <c r="F146" i="74"/>
  <c r="F147" i="74"/>
  <c r="F148" i="74"/>
  <c r="F149" i="74"/>
  <c r="F150" i="74"/>
  <c r="F151" i="74"/>
  <c r="F37" i="74"/>
  <c r="F153" i="74"/>
  <c r="F154" i="74"/>
  <c r="F155" i="74"/>
  <c r="F156" i="74"/>
  <c r="F38" i="74"/>
  <c r="F158" i="74"/>
  <c r="F159" i="74"/>
  <c r="F160" i="74"/>
  <c r="F161" i="74"/>
  <c r="F162" i="74"/>
  <c r="F163" i="74"/>
  <c r="F164" i="74"/>
  <c r="F165" i="74"/>
  <c r="F166" i="74"/>
  <c r="F167" i="74"/>
  <c r="F168" i="74"/>
  <c r="F169" i="74"/>
  <c r="F170" i="74"/>
  <c r="F171" i="74"/>
  <c r="F172" i="74"/>
  <c r="F173" i="74"/>
  <c r="F174" i="74"/>
  <c r="F175" i="74"/>
  <c r="F176" i="74"/>
  <c r="F177" i="74"/>
  <c r="F178" i="74"/>
  <c r="F179" i="74"/>
  <c r="F180" i="74"/>
  <c r="F181" i="74"/>
  <c r="F182" i="74"/>
  <c r="F183" i="74"/>
  <c r="F184" i="74"/>
  <c r="F185" i="74"/>
  <c r="F186" i="74"/>
  <c r="F187" i="74"/>
  <c r="F188" i="74"/>
  <c r="F189" i="74"/>
  <c r="F190" i="74"/>
  <c r="F191" i="74"/>
  <c r="F192" i="74"/>
  <c r="F193" i="74"/>
  <c r="F194" i="74"/>
  <c r="F195" i="74"/>
  <c r="F196" i="74"/>
  <c r="F197" i="74"/>
  <c r="F198" i="74"/>
  <c r="F199" i="74"/>
  <c r="F200" i="74"/>
  <c r="F201" i="74"/>
  <c r="F202" i="74"/>
  <c r="F203" i="74"/>
  <c r="F204" i="74"/>
  <c r="F205" i="74"/>
  <c r="F206" i="74"/>
  <c r="F207" i="74"/>
  <c r="F208" i="74"/>
  <c r="F209" i="74"/>
  <c r="F210" i="74"/>
  <c r="F211" i="74"/>
  <c r="F212" i="74"/>
  <c r="F213" i="74"/>
  <c r="F214" i="74"/>
  <c r="F215" i="74"/>
  <c r="F216" i="74"/>
  <c r="F217" i="74"/>
  <c r="F218" i="74"/>
  <c r="F219" i="74"/>
  <c r="F220" i="74"/>
  <c r="F221" i="74"/>
  <c r="F222" i="74"/>
  <c r="F223" i="74"/>
  <c r="F224" i="74"/>
  <c r="F225" i="74"/>
  <c r="F226" i="74"/>
  <c r="F227" i="74"/>
  <c r="F228" i="74"/>
  <c r="F229" i="74"/>
  <c r="F230" i="74"/>
  <c r="F231" i="74"/>
  <c r="F232" i="74"/>
  <c r="F233" i="74"/>
  <c r="F234" i="74"/>
  <c r="F235" i="74"/>
  <c r="F236" i="74"/>
  <c r="F237" i="74"/>
  <c r="F238" i="74"/>
  <c r="F239" i="74"/>
  <c r="F240" i="74"/>
  <c r="F241" i="74"/>
  <c r="F242" i="74"/>
  <c r="F243" i="74"/>
  <c r="F244" i="74"/>
  <c r="F245" i="74"/>
  <c r="F246" i="74"/>
  <c r="F247" i="74"/>
  <c r="F248" i="74"/>
  <c r="F249" i="74"/>
  <c r="F250" i="74"/>
  <c r="F251" i="74"/>
  <c r="F252" i="74"/>
  <c r="F253" i="74"/>
  <c r="F254" i="74"/>
  <c r="F255" i="74"/>
  <c r="F256" i="74"/>
  <c r="F257" i="74"/>
  <c r="F258" i="74"/>
  <c r="F259" i="74"/>
  <c r="F260" i="74"/>
  <c r="F261" i="74"/>
  <c r="F262" i="74"/>
  <c r="F263" i="74"/>
  <c r="F264" i="74"/>
  <c r="F265" i="74"/>
  <c r="F266" i="74"/>
  <c r="F267" i="74"/>
  <c r="F268" i="74"/>
  <c r="F269" i="74"/>
  <c r="F270" i="74"/>
  <c r="F271" i="74"/>
  <c r="F272" i="74"/>
  <c r="F273" i="74"/>
  <c r="F274" i="74"/>
  <c r="F275" i="74"/>
  <c r="F276" i="74"/>
  <c r="F277" i="74"/>
  <c r="F278" i="74"/>
  <c r="F279" i="74"/>
  <c r="F280" i="74"/>
  <c r="F281" i="74"/>
  <c r="F282" i="74"/>
  <c r="F283" i="74"/>
  <c r="F284" i="74"/>
  <c r="F285" i="74"/>
  <c r="F286" i="74"/>
  <c r="F287" i="74"/>
  <c r="F288" i="74"/>
  <c r="F289" i="74"/>
  <c r="F290" i="74"/>
  <c r="F291" i="74"/>
  <c r="F292" i="74"/>
  <c r="F293" i="74"/>
  <c r="F294" i="74"/>
  <c r="F295" i="74"/>
  <c r="F296" i="74"/>
  <c r="F297" i="74"/>
  <c r="F298" i="74"/>
  <c r="F299" i="74"/>
  <c r="F300" i="74"/>
  <c r="F301" i="74"/>
  <c r="F302" i="74"/>
  <c r="F303" i="74"/>
  <c r="F304" i="74"/>
  <c r="F305" i="74"/>
  <c r="F306" i="74"/>
  <c r="F307" i="74"/>
  <c r="F308" i="74"/>
  <c r="F309" i="74"/>
  <c r="F310" i="74"/>
  <c r="F311" i="74"/>
  <c r="F312" i="74"/>
  <c r="F313" i="74"/>
  <c r="F314" i="74"/>
  <c r="F315" i="74"/>
  <c r="F317" i="74"/>
  <c r="F318" i="74"/>
  <c r="F319" i="74"/>
  <c r="F320" i="74"/>
  <c r="F321" i="74"/>
  <c r="F322" i="74"/>
  <c r="F323" i="74"/>
  <c r="F324" i="74"/>
  <c r="F326" i="74"/>
  <c r="F327" i="74"/>
  <c r="F328" i="74"/>
  <c r="F329" i="74"/>
  <c r="F330" i="74"/>
  <c r="F331" i="74"/>
  <c r="F332" i="74"/>
  <c r="F333" i="74"/>
  <c r="F334" i="74"/>
  <c r="F335" i="74"/>
  <c r="F336" i="74"/>
  <c r="F337" i="74"/>
  <c r="F338" i="74"/>
  <c r="F339" i="74"/>
  <c r="F340" i="74"/>
  <c r="F341" i="74"/>
  <c r="F342" i="74"/>
  <c r="F343" i="74"/>
  <c r="F344" i="74"/>
  <c r="F345" i="74"/>
  <c r="F346" i="74"/>
  <c r="F347" i="74"/>
  <c r="F348" i="74"/>
  <c r="F349" i="74"/>
  <c r="F350" i="74"/>
  <c r="F351" i="74"/>
  <c r="F352" i="74"/>
  <c r="F353" i="74"/>
  <c r="F354" i="74"/>
  <c r="F355" i="74"/>
  <c r="F356" i="74"/>
  <c r="F357" i="74"/>
  <c r="F358" i="74"/>
  <c r="F359" i="74"/>
  <c r="F360" i="74"/>
  <c r="F361" i="74"/>
  <c r="F362" i="74"/>
  <c r="F363" i="74"/>
  <c r="F364" i="74"/>
  <c r="F365" i="74"/>
  <c r="F366" i="74"/>
  <c r="F367" i="74"/>
  <c r="F368" i="74"/>
  <c r="F369" i="74"/>
  <c r="F370" i="74"/>
  <c r="F371" i="74"/>
  <c r="F372" i="74"/>
  <c r="F373" i="74"/>
  <c r="F374" i="74"/>
  <c r="F375" i="74"/>
  <c r="F376" i="74"/>
  <c r="F377" i="74"/>
  <c r="F378" i="74"/>
  <c r="F379" i="74"/>
  <c r="F380" i="74"/>
  <c r="F381" i="74"/>
  <c r="F382" i="74"/>
  <c r="F383" i="74"/>
  <c r="F384" i="74"/>
  <c r="F385" i="74"/>
  <c r="F386" i="74"/>
  <c r="F387" i="74"/>
  <c r="F388" i="74"/>
  <c r="F389" i="74"/>
  <c r="F390" i="74"/>
  <c r="F391" i="74"/>
  <c r="F392" i="74"/>
  <c r="F393" i="74"/>
  <c r="F394" i="74"/>
  <c r="F395" i="74"/>
  <c r="F396" i="74"/>
  <c r="F397" i="74"/>
  <c r="F398" i="74"/>
  <c r="F399" i="74"/>
  <c r="F400" i="74"/>
  <c r="F401" i="74"/>
  <c r="F402" i="74"/>
  <c r="F403" i="74"/>
  <c r="F404" i="74"/>
  <c r="F405" i="74"/>
  <c r="F406" i="74"/>
  <c r="F407" i="74"/>
  <c r="F408" i="74"/>
  <c r="F409" i="74"/>
  <c r="F410" i="74"/>
  <c r="F411" i="74"/>
  <c r="F412" i="74"/>
  <c r="F413" i="74"/>
  <c r="F414" i="74"/>
  <c r="F415" i="74"/>
  <c r="F416" i="74"/>
  <c r="F417" i="74"/>
  <c r="F418" i="74"/>
  <c r="F419" i="74"/>
  <c r="F420" i="74"/>
  <c r="F421" i="74"/>
  <c r="F422" i="74"/>
  <c r="F423" i="74"/>
  <c r="F424" i="74"/>
  <c r="F425" i="74"/>
  <c r="F426" i="74"/>
  <c r="F427" i="74"/>
  <c r="F428" i="74"/>
  <c r="F429" i="74"/>
  <c r="F430" i="74"/>
  <c r="F431" i="74"/>
  <c r="F432" i="74"/>
  <c r="F433" i="74"/>
  <c r="F434" i="74"/>
  <c r="F435" i="74"/>
  <c r="F436" i="74"/>
  <c r="F437" i="74"/>
  <c r="F438" i="74"/>
  <c r="F439" i="74"/>
  <c r="F440" i="74"/>
  <c r="F441" i="74"/>
  <c r="F442" i="74"/>
  <c r="F443" i="74"/>
  <c r="F444" i="74"/>
  <c r="F445" i="74"/>
  <c r="F446" i="74"/>
  <c r="F447" i="74"/>
  <c r="F448" i="74"/>
  <c r="F449" i="74"/>
  <c r="F450" i="74"/>
  <c r="F451" i="74"/>
  <c r="F452" i="74"/>
  <c r="F453" i="74"/>
  <c r="F454" i="74"/>
  <c r="F455" i="74"/>
  <c r="F456" i="74"/>
  <c r="F457" i="74"/>
  <c r="F458" i="74"/>
  <c r="F459" i="74"/>
  <c r="F460" i="74"/>
  <c r="F461" i="74"/>
  <c r="F462" i="74"/>
  <c r="F463" i="74"/>
  <c r="F464" i="74"/>
  <c r="F465" i="74"/>
  <c r="F466" i="74"/>
  <c r="F467" i="74"/>
  <c r="F468" i="74"/>
  <c r="F469" i="74"/>
  <c r="F470" i="74"/>
  <c r="F471" i="74"/>
  <c r="F472" i="74"/>
  <c r="F473" i="74"/>
  <c r="F474" i="74"/>
  <c r="F475" i="74"/>
  <c r="F476" i="74"/>
  <c r="F477" i="74"/>
  <c r="F478" i="74"/>
  <c r="F479" i="74"/>
  <c r="F480" i="74"/>
  <c r="F481" i="74"/>
  <c r="F482" i="74"/>
  <c r="F483" i="74"/>
  <c r="F484" i="74"/>
  <c r="F485" i="74"/>
  <c r="F486" i="74"/>
  <c r="F487" i="74"/>
  <c r="F488" i="74"/>
  <c r="F489" i="74"/>
  <c r="F490" i="74"/>
  <c r="F491" i="74"/>
  <c r="F492" i="74"/>
  <c r="F493" i="74"/>
  <c r="F494" i="74"/>
  <c r="F495" i="74"/>
  <c r="F496" i="74"/>
  <c r="F497" i="74"/>
  <c r="F498" i="74"/>
  <c r="F499" i="74"/>
  <c r="F500" i="74"/>
  <c r="F501" i="74"/>
  <c r="F502" i="74"/>
  <c r="F503" i="74"/>
  <c r="F504" i="74"/>
  <c r="F505" i="74"/>
  <c r="F506" i="74"/>
  <c r="F507" i="74"/>
  <c r="F508" i="74"/>
  <c r="F509" i="74"/>
  <c r="F510" i="74"/>
  <c r="F511" i="74"/>
  <c r="F512" i="74"/>
  <c r="F513" i="74"/>
  <c r="F514" i="74"/>
  <c r="F515" i="74"/>
  <c r="F516" i="74"/>
  <c r="F517" i="74"/>
  <c r="F518" i="74"/>
  <c r="F519" i="74"/>
  <c r="F520" i="74"/>
  <c r="F521" i="74"/>
  <c r="F522" i="74"/>
  <c r="F523" i="74"/>
  <c r="F524" i="74"/>
  <c r="F525" i="74"/>
  <c r="F526" i="74"/>
  <c r="F527" i="74"/>
  <c r="F529" i="74"/>
  <c r="F530" i="74"/>
  <c r="F533" i="74"/>
  <c r="F534" i="74"/>
  <c r="F535" i="74"/>
  <c r="F536" i="74"/>
  <c r="F537" i="74"/>
  <c r="F538" i="74"/>
  <c r="F539" i="74"/>
  <c r="F540" i="74"/>
  <c r="F541" i="74"/>
  <c r="F542" i="74"/>
  <c r="F543" i="74"/>
  <c r="F544" i="74"/>
  <c r="F545" i="74"/>
  <c r="F546" i="74"/>
  <c r="F547" i="74"/>
  <c r="F548" i="74"/>
  <c r="F549" i="74"/>
  <c r="F550" i="74"/>
  <c r="F551" i="74"/>
  <c r="F552" i="74"/>
  <c r="F553" i="74"/>
  <c r="F554" i="74"/>
  <c r="F555" i="74"/>
  <c r="F556" i="74"/>
  <c r="F557" i="74"/>
  <c r="F558" i="74"/>
  <c r="F559" i="74"/>
  <c r="F560" i="74"/>
  <c r="F561" i="74"/>
  <c r="F562" i="74"/>
  <c r="F563" i="74"/>
  <c r="F564" i="74"/>
  <c r="F565" i="74"/>
  <c r="F566" i="74"/>
  <c r="F567" i="74"/>
  <c r="F568" i="74"/>
  <c r="F569" i="74"/>
  <c r="F570" i="74"/>
  <c r="F571" i="74"/>
  <c r="F572" i="74"/>
  <c r="F573" i="74"/>
  <c r="F574" i="74"/>
  <c r="F575" i="74"/>
  <c r="F576" i="74"/>
  <c r="F577" i="74"/>
  <c r="F578" i="74"/>
  <c r="F579" i="74"/>
  <c r="F580" i="74"/>
  <c r="F581" i="74"/>
  <c r="F582" i="74"/>
  <c r="F583" i="74"/>
  <c r="F584" i="74"/>
  <c r="F585" i="74"/>
  <c r="F586" i="74"/>
  <c r="F587" i="74"/>
  <c r="F588" i="74"/>
  <c r="F589" i="74"/>
  <c r="F590" i="74"/>
  <c r="F591" i="74"/>
  <c r="F592" i="74"/>
  <c r="F593" i="74"/>
  <c r="F594" i="74"/>
  <c r="F595" i="74"/>
  <c r="F596" i="74"/>
  <c r="F597" i="74"/>
  <c r="F598" i="74"/>
  <c r="F599" i="74"/>
  <c r="F600" i="74"/>
  <c r="F601" i="74"/>
  <c r="F607" i="74"/>
  <c r="F611" i="74"/>
  <c r="F612" i="74"/>
  <c r="F613" i="74"/>
  <c r="F614" i="74"/>
  <c r="F615" i="74"/>
  <c r="F616" i="74"/>
  <c r="F617" i="74"/>
  <c r="F618" i="74"/>
  <c r="F619" i="74"/>
  <c r="F620" i="74"/>
  <c r="F621" i="74"/>
  <c r="F622" i="74"/>
  <c r="F623" i="74"/>
  <c r="F624" i="74"/>
  <c r="F625" i="74"/>
  <c r="F626" i="74"/>
  <c r="F627" i="74"/>
  <c r="F628" i="74"/>
  <c r="F629" i="74"/>
  <c r="F630" i="74"/>
  <c r="F631" i="74"/>
  <c r="F632" i="74"/>
  <c r="F633" i="74"/>
  <c r="F634" i="74"/>
  <c r="F635" i="74"/>
  <c r="F636" i="74"/>
  <c r="F637" i="74"/>
  <c r="F638" i="74"/>
  <c r="F639" i="74"/>
  <c r="F640" i="74"/>
  <c r="F641" i="74"/>
  <c r="F642" i="74"/>
  <c r="F643" i="74"/>
  <c r="F644" i="74"/>
  <c r="F645" i="74"/>
  <c r="F646" i="74"/>
  <c r="F647" i="74"/>
  <c r="F648" i="74"/>
  <c r="F649" i="74"/>
  <c r="F650" i="74"/>
  <c r="F651" i="74"/>
  <c r="F10" i="74"/>
  <c r="B19" i="50" l="1"/>
  <c r="B16" i="51"/>
  <c r="F18" i="53" l="1"/>
  <c r="B12" i="52"/>
  <c r="D32" i="8"/>
  <c r="C21" i="19" l="1"/>
  <c r="B12" i="53"/>
  <c r="B13" i="9" l="1"/>
  <c r="I20" i="66" l="1"/>
  <c r="J20" i="66"/>
  <c r="F24" i="25" l="1"/>
  <c r="C23" i="5" l="1"/>
  <c r="C20" i="66" l="1"/>
  <c r="D20" i="66"/>
  <c r="E20" i="66"/>
  <c r="G20" i="66"/>
  <c r="H20" i="66"/>
  <c r="B20" i="66"/>
  <c r="M20" i="66" l="1"/>
  <c r="K20" i="66"/>
  <c r="F20" i="66"/>
  <c r="L20" i="66" l="1"/>
  <c r="B10" i="69" l="1"/>
  <c r="G48" i="65"/>
  <c r="C14" i="41" l="1"/>
  <c r="C13" i="9"/>
  <c r="B35" i="23" l="1"/>
  <c r="D48" i="65" l="1"/>
  <c r="C12" i="52"/>
  <c r="D21" i="19" l="1"/>
  <c r="C11" i="44"/>
  <c r="B11" i="44"/>
  <c r="E51" i="8"/>
  <c r="K51" i="8"/>
  <c r="G46" i="25" s="1"/>
  <c r="J51" i="8"/>
  <c r="D51" i="8"/>
  <c r="D50" i="8"/>
  <c r="D49" i="8"/>
  <c r="D48" i="8"/>
  <c r="D47" i="8"/>
  <c r="D46" i="8"/>
  <c r="D45" i="8"/>
  <c r="D44" i="8"/>
  <c r="F46" i="25" l="1"/>
  <c r="E21" i="8"/>
  <c r="G18" i="53" l="1"/>
  <c r="D19" i="19" s="1"/>
  <c r="B14" i="43" l="1"/>
  <c r="F37" i="25" l="1"/>
  <c r="C14" i="43"/>
  <c r="B14" i="41" l="1"/>
  <c r="W50" i="24" l="1"/>
  <c r="C51" i="24"/>
  <c r="C35" i="23"/>
  <c r="C27" i="23"/>
  <c r="C17" i="19" l="1"/>
  <c r="B27" i="23"/>
  <c r="B20" i="23"/>
  <c r="K39" i="8" l="1"/>
  <c r="F61" i="25" l="1"/>
  <c r="D38" i="8"/>
  <c r="D37" i="8"/>
  <c r="D36" i="8"/>
  <c r="D35" i="8"/>
  <c r="D29" i="8"/>
  <c r="D30" i="8"/>
  <c r="D19" i="8"/>
  <c r="D20" i="8"/>
  <c r="D18" i="8"/>
  <c r="D11" i="8"/>
  <c r="S49" i="24" l="1"/>
  <c r="S51" i="24" s="1"/>
  <c r="C11" i="45"/>
  <c r="G39" i="25" s="1"/>
  <c r="G61" i="25"/>
  <c r="G60" i="25"/>
  <c r="F60" i="25"/>
  <c r="F54" i="25"/>
  <c r="G54" i="25"/>
  <c r="G53" i="25"/>
  <c r="F53" i="25"/>
  <c r="E22" i="10"/>
  <c r="G44" i="25" s="1"/>
  <c r="D22" i="10"/>
  <c r="B13" i="12"/>
  <c r="F11" i="12"/>
  <c r="G11" i="12"/>
  <c r="G47" i="25" s="1"/>
  <c r="C13" i="12"/>
  <c r="G41" i="25" s="1"/>
  <c r="E15" i="10"/>
  <c r="G35" i="25" s="1"/>
  <c r="D15" i="10"/>
  <c r="F35" i="25" s="1"/>
  <c r="C13" i="10"/>
  <c r="C14" i="7"/>
  <c r="G19" i="25" s="1"/>
  <c r="C40" i="67"/>
  <c r="F25" i="25" s="1"/>
  <c r="D40" i="67"/>
  <c r="G25" i="25" s="1"/>
  <c r="C21" i="4"/>
  <c r="F27" i="25"/>
  <c r="F28" i="25"/>
  <c r="B12" i="42"/>
  <c r="F29" i="25" s="1"/>
  <c r="C17" i="3"/>
  <c r="B20" i="38"/>
  <c r="C13" i="4"/>
  <c r="G24" i="25"/>
  <c r="G10" i="4"/>
  <c r="D13" i="4"/>
  <c r="G16" i="25" s="1"/>
  <c r="D17" i="3"/>
  <c r="G14" i="25" s="1"/>
  <c r="D1" i="19"/>
  <c r="A1" i="38"/>
  <c r="B29" i="72"/>
  <c r="A6" i="62"/>
  <c r="A15" i="60"/>
  <c r="D14" i="67"/>
  <c r="A51" i="24"/>
  <c r="C29" i="72"/>
  <c r="A1" i="72"/>
  <c r="D21" i="4"/>
  <c r="G23" i="25" s="1"/>
  <c r="A1" i="63"/>
  <c r="A1" i="70"/>
  <c r="A1" i="62"/>
  <c r="A1" i="60"/>
  <c r="A1" i="64"/>
  <c r="A1" i="57"/>
  <c r="A1" i="56"/>
  <c r="A1" i="69"/>
  <c r="A1" i="55"/>
  <c r="A1" i="54"/>
  <c r="A1" i="52"/>
  <c r="A1" i="53"/>
  <c r="A1" i="65"/>
  <c r="A1" i="51"/>
  <c r="A1" i="50"/>
  <c r="A1" i="68"/>
  <c r="A1" i="49"/>
  <c r="A1" i="48"/>
  <c r="A1" i="47"/>
  <c r="A1" i="14"/>
  <c r="A1" i="12"/>
  <c r="A1" i="46"/>
  <c r="A1" i="45"/>
  <c r="A1" i="44"/>
  <c r="A1" i="43"/>
  <c r="A1" i="10"/>
  <c r="A1" i="42"/>
  <c r="A1" i="41"/>
  <c r="A1" i="9"/>
  <c r="A1" i="66"/>
  <c r="A1" i="67"/>
  <c r="A1" i="7"/>
  <c r="A1" i="5"/>
  <c r="A1" i="4"/>
  <c r="A1" i="23"/>
  <c r="A1" i="24"/>
  <c r="A1" i="19"/>
  <c r="G14" i="5"/>
  <c r="G22" i="25" s="1"/>
  <c r="C12" i="57"/>
  <c r="D31" i="19" s="1"/>
  <c r="B12" i="57"/>
  <c r="C31" i="19" s="1"/>
  <c r="C10" i="69"/>
  <c r="D28" i="19" s="1"/>
  <c r="C28" i="19"/>
  <c r="C12" i="55"/>
  <c r="D26" i="19" s="1"/>
  <c r="B12" i="55"/>
  <c r="C26" i="19" s="1"/>
  <c r="D24" i="19"/>
  <c r="G10" i="52"/>
  <c r="F10" i="52"/>
  <c r="C13" i="19"/>
  <c r="C14" i="19"/>
  <c r="G63" i="25"/>
  <c r="F63" i="25"/>
  <c r="C10" i="49"/>
  <c r="B10" i="49"/>
  <c r="G59" i="25"/>
  <c r="F59" i="25"/>
  <c r="G58" i="25"/>
  <c r="F58" i="25"/>
  <c r="G57" i="25"/>
  <c r="F57" i="25"/>
  <c r="G56" i="25"/>
  <c r="F56" i="25"/>
  <c r="G55" i="25"/>
  <c r="F55" i="25"/>
  <c r="B13" i="46"/>
  <c r="F45" i="25"/>
  <c r="F36" i="25"/>
  <c r="G37" i="25"/>
  <c r="G38" i="25"/>
  <c r="F38" i="25"/>
  <c r="B11" i="45"/>
  <c r="C13" i="46"/>
  <c r="G40" i="25" s="1"/>
  <c r="J39" i="8"/>
  <c r="J40" i="8"/>
  <c r="D39" i="8"/>
  <c r="D34" i="8"/>
  <c r="D33" i="8"/>
  <c r="D27" i="8"/>
  <c r="D21" i="8"/>
  <c r="D17" i="8"/>
  <c r="D16" i="8"/>
  <c r="D15" i="8"/>
  <c r="C11" i="10"/>
  <c r="A1" i="8"/>
  <c r="D1" i="25"/>
  <c r="C21" i="10"/>
  <c r="C20" i="10"/>
  <c r="C14" i="10"/>
  <c r="C12" i="10"/>
  <c r="C20" i="38"/>
  <c r="G15" i="25" s="1"/>
  <c r="C12" i="42"/>
  <c r="G29" i="25" s="1"/>
  <c r="G28" i="25"/>
  <c r="G27" i="25"/>
  <c r="D22" i="19" l="1"/>
  <c r="F40" i="25"/>
  <c r="F39" i="25"/>
  <c r="F44" i="25"/>
  <c r="C22" i="19"/>
  <c r="F23" i="25"/>
  <c r="G21" i="4"/>
  <c r="C24" i="19"/>
  <c r="F47" i="25"/>
  <c r="F41" i="25"/>
  <c r="Q49" i="24"/>
  <c r="Q51" i="24" s="1"/>
  <c r="F19" i="25"/>
  <c r="F14" i="25"/>
  <c r="G62" i="25"/>
  <c r="F15" i="25"/>
  <c r="F17" i="25"/>
  <c r="F62" i="25"/>
  <c r="F16" i="25"/>
  <c r="C16" i="19"/>
  <c r="C15" i="19"/>
  <c r="D15" i="19"/>
  <c r="G26" i="25"/>
  <c r="C19" i="19"/>
  <c r="G45" i="25"/>
  <c r="D23" i="19" l="1"/>
  <c r="C23" i="19"/>
  <c r="F48" i="25"/>
  <c r="G19" i="4"/>
  <c r="G23" i="4" s="1"/>
  <c r="F42" i="25"/>
  <c r="G30" i="25"/>
  <c r="G48" i="25"/>
  <c r="F26" i="25"/>
  <c r="F64" i="25"/>
  <c r="F20" i="25"/>
  <c r="G64" i="25"/>
  <c r="D20" i="19"/>
  <c r="C20" i="19"/>
  <c r="D25" i="19" l="1"/>
  <c r="D27" i="19" s="1"/>
  <c r="D29" i="19" s="1"/>
  <c r="D32" i="19" s="1"/>
  <c r="C25" i="19"/>
  <c r="C27" i="19" s="1"/>
  <c r="C29" i="19" s="1"/>
  <c r="C32" i="19" s="1"/>
  <c r="F50" i="25"/>
  <c r="C11" i="56"/>
  <c r="B11" i="56" l="1"/>
  <c r="F66" i="25"/>
  <c r="C33" i="19"/>
  <c r="D33" i="19"/>
  <c r="K21" i="8"/>
  <c r="G36" i="25" s="1"/>
  <c r="G42" i="25" l="1"/>
  <c r="G50" i="25" s="1"/>
  <c r="C20" i="23"/>
  <c r="B41" i="23" l="1"/>
  <c r="G66" i="25"/>
  <c r="G17" i="25"/>
  <c r="W49" i="24" l="1"/>
  <c r="G20" i="25"/>
  <c r="G31" i="25" s="1"/>
  <c r="W51" i="24" l="1"/>
  <c r="F14" i="5" l="1"/>
  <c r="F22" i="25" l="1"/>
  <c r="F30" i="25" l="1"/>
  <c r="F31" i="25" l="1"/>
</calcChain>
</file>

<file path=xl/sharedStrings.xml><?xml version="1.0" encoding="utf-8"?>
<sst xmlns="http://schemas.openxmlformats.org/spreadsheetml/2006/main" count="9715" uniqueCount="2440">
  <si>
    <t>NOTA 1 – DESCRIPCIÓN DE LA NATURALEZA Y DEL NEGOCIO DE LA COMPAÑÍA</t>
  </si>
  <si>
    <t>NOTA 2 - RESUMEN DE LAS PRINCIPALES POLÍTICAS CONTABLES</t>
  </si>
  <si>
    <t>Caja</t>
  </si>
  <si>
    <t>Total</t>
  </si>
  <si>
    <t>La composición de la cuenta es la siguiente:</t>
  </si>
  <si>
    <t>Concepto</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</si>
  <si>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</si>
  <si>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</si>
  <si>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</si>
  <si>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</si>
  <si>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</si>
  <si>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</si>
  <si>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</si>
  <si>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</si>
  <si>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Anticipo Impuesto a la Renta</t>
  </si>
  <si>
    <t xml:space="preserve">Total </t>
  </si>
  <si>
    <t>Los bienes de cambio están compuestos de la siguiente manera:</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</si>
  <si>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</si>
  <si>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</si>
  <si>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</si>
  <si>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</si>
  <si>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</si>
  <si>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</si>
  <si>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</si>
  <si>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</si>
  <si>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</si>
  <si>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</si>
  <si>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</si>
  <si>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</si>
  <si>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</si>
  <si>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</si>
  <si>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</si>
  <si>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</si>
  <si>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</si>
  <si>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</si>
  <si>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</si>
  <si>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</si>
  <si>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</si>
  <si>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</si>
  <si>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</si>
  <si>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</si>
  <si>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</si>
  <si>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Pagos efectuados a proveedores y empleados</t>
  </si>
  <si>
    <t>Efectivo generado por las operaciones</t>
  </si>
  <si>
    <t>Flujo neto de efectivo de actividades operativas</t>
  </si>
  <si>
    <t>Adquisición de bienes Curtiembre - fideicomitida</t>
  </si>
  <si>
    <t>Ventas de activos fijos</t>
  </si>
  <si>
    <t>Flujo neto de efectivo de actividades de inversión</t>
  </si>
  <si>
    <t>Efectivo al final del periodo</t>
  </si>
  <si>
    <t>EVPN</t>
  </si>
  <si>
    <t xml:space="preserve">Estado de Resultados </t>
  </si>
  <si>
    <t>Estado de Evolución del Patrimonio Neto</t>
  </si>
  <si>
    <t>Retención Impuesto a la Renta</t>
  </si>
  <si>
    <t>Retención Impuesto al Valor agregado</t>
  </si>
  <si>
    <t>Bajas</t>
  </si>
  <si>
    <t>Subtotal</t>
  </si>
  <si>
    <t>Ventas</t>
  </si>
  <si>
    <t>No corrientes</t>
  </si>
  <si>
    <t>Corrientes</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</si>
  <si>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</si>
  <si>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</si>
  <si>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</si>
  <si>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</si>
  <si>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</si>
  <si>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</si>
  <si>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</si>
  <si>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</si>
  <si>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</si>
  <si>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</si>
  <si>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</si>
  <si>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</si>
  <si>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</si>
  <si>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</si>
  <si>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</si>
  <si>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Reserva facultativa</t>
  </si>
  <si>
    <t>Interes Minoritario</t>
  </si>
  <si>
    <t>Integración del capital social</t>
  </si>
  <si>
    <t>Revalúo de activos fijos</t>
  </si>
  <si>
    <t>Revalúo técnico</t>
  </si>
  <si>
    <t>Resultado del año</t>
  </si>
  <si>
    <t>Aportes de capital recibidos</t>
  </si>
  <si>
    <t>(Disminución) Incremento neto de efectivo</t>
  </si>
  <si>
    <t>Efecto estimado de la diferencia de cambio sobre el saldo de efectivo</t>
  </si>
  <si>
    <t>Efectivo al principio del año</t>
  </si>
  <si>
    <t>Mercaderías</t>
  </si>
  <si>
    <t>Gastos pagados por adelantado</t>
  </si>
  <si>
    <t>Composición Cartera Vencida</t>
  </si>
  <si>
    <t>b.   Uso de estimaciones contables</t>
  </si>
  <si>
    <t>c.   Moneda extranjera</t>
  </si>
  <si>
    <t>Inversiones temporales</t>
  </si>
  <si>
    <t>Cuentas por pagar comerciales</t>
  </si>
  <si>
    <t>Préstamos a corto plazo</t>
  </si>
  <si>
    <t>Total cuentas a pagar por comerciales</t>
  </si>
  <si>
    <t>Vencimiento</t>
  </si>
  <si>
    <t>Tipo de garantía</t>
  </si>
  <si>
    <t>Tipo de Garantía</t>
  </si>
  <si>
    <t>Propiedad, planta y equipo</t>
  </si>
  <si>
    <t>Activos intangibles</t>
  </si>
  <si>
    <t>Inversiones</t>
  </si>
  <si>
    <t>Total general</t>
  </si>
  <si>
    <t>Goodwill</t>
  </si>
  <si>
    <t>BG</t>
  </si>
  <si>
    <t>Porción corriente de la deuda a largo plazo</t>
  </si>
  <si>
    <t>Aportes y retenciones a pagar</t>
  </si>
  <si>
    <t>Impuesto a la renta a pagar</t>
  </si>
  <si>
    <t>Otros impuestos a pagar</t>
  </si>
  <si>
    <t>ER</t>
  </si>
  <si>
    <t>a  Reserva de revalúo</t>
  </si>
  <si>
    <t>b Reserva legal</t>
  </si>
  <si>
    <t>c Reservas estatutarias</t>
  </si>
  <si>
    <t>d Reservas facultativas</t>
  </si>
  <si>
    <t>Resultado de ejercicios anteriores</t>
  </si>
  <si>
    <t>Resultado del ejercicio actual</t>
  </si>
  <si>
    <t>Costo de ventas</t>
  </si>
  <si>
    <t>Otros ingresos</t>
  </si>
  <si>
    <t>Resultado operativo</t>
  </si>
  <si>
    <t>Resultado de inversiones en asociadas</t>
  </si>
  <si>
    <t>Resultado participación minoritaria</t>
  </si>
  <si>
    <t>Antecedentes de la sociedad: naturaleza jurídica, antecedentes sobre la constitución de la sociedad y reformas estatutarias, actividad principal y secundarias.</t>
  </si>
  <si>
    <t>Resumen de las principales políticas contables: a modo referencial, se incluyen las siguientes revelaciones de políticas contables en estados financieros de uso general que podrá ser tenida en consideración por las sociedades emisoras para la preparación de este capítulo de los estados financieros:</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</si>
  <si>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</si>
  <si>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</si>
  <si>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f. Previsión para cuentas de dudoso cobro/incobrables</t>
  </si>
  <si>
    <t>e.   Inversiones</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</si>
  <si>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</si>
  <si>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Las previsiones para desvalorización y deterioro de inventarios han sido estimadas tomando como base la valorización del stock deteriorado existente al cierre del ejercicio.</t>
  </si>
  <si>
    <t>Los intangibles se exponen a su costo incurrido menos las correspondientes amortizaciones acumuladas al cierre del año.</t>
  </si>
  <si>
    <t>Los ingresos y egresos son reconocidos en función de su devengamiento.</t>
  </si>
  <si>
    <t>Simbología según ISO 4217</t>
  </si>
  <si>
    <t>Gastos administrativos</t>
  </si>
  <si>
    <t>Los siguientes bienes de propiedad de la Sociedad han sido hipotecados y prendados en garantía de obligaciones financieras.</t>
  </si>
  <si>
    <t>Tipo de Activo</t>
  </si>
  <si>
    <t>Datos  del activo gravado</t>
  </si>
  <si>
    <t>A favor de</t>
  </si>
  <si>
    <t xml:space="preserve">El rubro está compuesto de la siguiente forma: </t>
  </si>
  <si>
    <t>Gastos de Ventas</t>
  </si>
  <si>
    <t>Gastos Administrativos</t>
  </si>
  <si>
    <t>Gastos de alquiler</t>
  </si>
  <si>
    <t>Honorarios profesionales y asesoramiento</t>
  </si>
  <si>
    <t>Seguros pagados</t>
  </si>
  <si>
    <t>Sueldos y Jornales</t>
  </si>
  <si>
    <t>Contribuciones Sociales</t>
  </si>
  <si>
    <t>Gastos de Publicidad y Propaganda</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</si>
  <si>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</si>
  <si>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</si>
  <si>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</si>
  <si>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</si>
  <si>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</si>
  <si>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</si>
  <si>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</si>
  <si>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</si>
  <si>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</si>
  <si>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</si>
  <si>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</si>
  <si>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</si>
  <si>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</si>
  <si>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</si>
  <si>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</si>
  <si>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</si>
  <si>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</si>
  <si>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</si>
  <si>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Instalaciones</t>
  </si>
  <si>
    <t>Rodados</t>
  </si>
  <si>
    <t>Muebles y útiles</t>
  </si>
  <si>
    <t>Equipos de comunicación</t>
  </si>
  <si>
    <t>Maquinarias y herramientas</t>
  </si>
  <si>
    <t>Obras en curso</t>
  </si>
  <si>
    <t>En miles de guaraníes</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</si>
  <si>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</si>
  <si>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</si>
  <si>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</si>
  <si>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</si>
  <si>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</si>
  <si>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</si>
  <si>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</si>
  <si>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</si>
  <si>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</si>
  <si>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</si>
  <si>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</si>
  <si>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</si>
  <si>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</si>
  <si>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</si>
  <si>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 xml:space="preserve"> (En miles de guaraníes)</t>
  </si>
  <si>
    <t>Gastos de ventas</t>
  </si>
  <si>
    <t>Miles de guaraníes</t>
  </si>
  <si>
    <t xml:space="preserve">Gastos administrativos </t>
  </si>
  <si>
    <t>Otros gastos</t>
  </si>
  <si>
    <t>Otros ingresos  y gastos operativos</t>
  </si>
  <si>
    <t>Total costo de ventas</t>
  </si>
  <si>
    <t>Total gastos financieros</t>
  </si>
  <si>
    <t xml:space="preserve">Utilidad/(Pérdida) neta del año </t>
  </si>
  <si>
    <t>(En miles de guaraníes)</t>
  </si>
  <si>
    <t>Pagos de impuesto a la renta</t>
  </si>
  <si>
    <t>FLUJO DE EFECTIVO DE ACTIVIDADES OPERATIVAS</t>
  </si>
  <si>
    <t xml:space="preserve">FLUJO DE EFECTIVO DE ACTIVIDADES DE INVERSIÓN </t>
  </si>
  <si>
    <t>FLUJO DE EFECTIVO DE ACTIVIDADES DE FINANCIACIÓN</t>
  </si>
  <si>
    <t>Aporte de los propietarios</t>
  </si>
  <si>
    <t>Balance General</t>
  </si>
  <si>
    <t>Estado de Flujos de Efectivo</t>
  </si>
  <si>
    <t>EFE</t>
  </si>
  <si>
    <t>NOTA 4 - INVERSIONES TEMPORALES</t>
  </si>
  <si>
    <t>NOTA  5 – CUENTAS POR COBRAR COMERCIALES</t>
  </si>
  <si>
    <t>Situación</t>
  </si>
  <si>
    <t>NOTA 6 - OTROS CRÉDITOS</t>
  </si>
  <si>
    <t>Deudores por ventas locales</t>
  </si>
  <si>
    <t>BALANCE GENERAL</t>
  </si>
  <si>
    <t>ESTADO DE RESULTADOS</t>
  </si>
  <si>
    <t>Comparativo con igual período del año anterior</t>
  </si>
  <si>
    <t>Comparativo con igual periodo del año anterior</t>
  </si>
  <si>
    <t>Anticipos a proveedores</t>
  </si>
  <si>
    <t>NOTA 7 – INVENTARIOS</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</si>
  <si>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</si>
  <si>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</si>
  <si>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</si>
  <si>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</si>
  <si>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</si>
  <si>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</si>
  <si>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</si>
  <si>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</si>
  <si>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</si>
  <si>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</si>
  <si>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</si>
  <si>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</si>
  <si>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</si>
  <si>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</si>
  <si>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</si>
  <si>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</si>
  <si>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</si>
  <si>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NOTA 18 -  PROVISIONES</t>
  </si>
  <si>
    <t>NOTA 19 – OTROS PASIVOS CORRIENTES y NO CORRIENTES</t>
  </si>
  <si>
    <t>Total pasivos no corrientes</t>
  </si>
  <si>
    <t>NOTA 20 – CAPITAL INTEGRADO</t>
  </si>
  <si>
    <t>NOTA 21 –  DIFERENCIA TRANSITORIA POR CONVERSION</t>
  </si>
  <si>
    <t>NOTA 21 – RESERVAS</t>
  </si>
  <si>
    <t>NOTA 24 –  INTERES MINORITARIO</t>
  </si>
  <si>
    <t>NOTA 25 –  VENTAS</t>
  </si>
  <si>
    <t>NOTA 26 - COSTO DE VENTAS</t>
  </si>
  <si>
    <t>NOTA 27 - GASTOS</t>
  </si>
  <si>
    <t>Nota 28 - Otros Ingresos y gastos operativos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</si>
  <si>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</si>
  <si>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</si>
  <si>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</si>
  <si>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</si>
  <si>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</si>
  <si>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</si>
  <si>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</si>
  <si>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</si>
  <si>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</si>
  <si>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</si>
  <si>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</si>
  <si>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</si>
  <si>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</si>
  <si>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</si>
  <si>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</si>
  <si>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</si>
  <si>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</si>
  <si>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</si>
  <si>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</si>
  <si>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</si>
  <si>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</si>
  <si>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</si>
  <si>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</si>
  <si>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</si>
  <si>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</si>
  <si>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</si>
  <si>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</si>
  <si>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</si>
  <si>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</si>
  <si>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</si>
  <si>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</si>
  <si>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</si>
  <si>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</si>
  <si>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</si>
  <si>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</si>
  <si>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</si>
  <si>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</si>
  <si>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</si>
  <si>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</si>
  <si>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</si>
  <si>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</si>
  <si>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</si>
  <si>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</si>
  <si>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</si>
  <si>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</si>
  <si>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</si>
  <si>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</si>
  <si>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</si>
  <si>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</si>
  <si>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</si>
  <si>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</si>
  <si>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</si>
  <si>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</si>
  <si>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</si>
  <si>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</si>
  <si>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</si>
  <si>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NOTA 39 - HECHOS POSTERIORES</t>
  </si>
  <si>
    <t>Las notas que se acompañan forman parte integrante de estos estados.</t>
  </si>
  <si>
    <t>Inversión en asociadas</t>
  </si>
  <si>
    <t>Propiedades, planta y equipo/Bienes de uso, neto</t>
  </si>
  <si>
    <t>Total Pasivos</t>
  </si>
  <si>
    <t>Reservas facultativas</t>
  </si>
  <si>
    <t>Ingresos financieros - neto</t>
  </si>
  <si>
    <t>Resultados ordinarios antes de impuesto a la renta y participación minoritaria</t>
  </si>
  <si>
    <t>Resultado neto de actividades ordinarias</t>
  </si>
  <si>
    <t>Gastos financieros - neto</t>
  </si>
  <si>
    <t>Impuesto diferido</t>
  </si>
  <si>
    <t>Ganancias reservadas</t>
  </si>
  <si>
    <t>Cambio en política contable (Nota….)</t>
  </si>
  <si>
    <t>Cobranzas efectuadas a clientes</t>
  </si>
  <si>
    <t>(Disminución) Incremento de préstamos</t>
  </si>
  <si>
    <t>Flujo neto de efectivo de actividades de financiamiento</t>
  </si>
  <si>
    <t>Informacion General</t>
  </si>
  <si>
    <t>Otras Notas de los Estados Financieros</t>
  </si>
  <si>
    <t>USD</t>
  </si>
  <si>
    <t>PYG</t>
  </si>
  <si>
    <t>Bancos Locales - Moneda extranjera Dólares</t>
  </si>
  <si>
    <t>Bancos Locales - Moneda local Guaraníes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</si>
  <si>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</si>
  <si>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</si>
  <si>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</si>
  <si>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</si>
  <si>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</si>
  <si>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</si>
  <si>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</si>
  <si>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</si>
  <si>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</si>
  <si>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</si>
  <si>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</si>
  <si>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</si>
  <si>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</si>
  <si>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</si>
  <si>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</si>
  <si>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</si>
  <si>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</si>
  <si>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</si>
  <si>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</si>
  <si>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</si>
  <si>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</si>
  <si>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</si>
  <si>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</si>
  <si>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</si>
  <si>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</si>
  <si>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</si>
  <si>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</si>
  <si>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</si>
  <si>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</si>
  <si>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</si>
  <si>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</si>
  <si>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</si>
  <si>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</si>
  <si>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</si>
  <si>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</si>
  <si>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</si>
  <si>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</si>
  <si>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</si>
  <si>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</si>
  <si>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</si>
  <si>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</si>
  <si>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</si>
  <si>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</si>
  <si>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</si>
  <si>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</si>
  <si>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</si>
  <si>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</si>
  <si>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</si>
  <si>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</si>
  <si>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</si>
  <si>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</si>
  <si>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</si>
  <si>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</si>
  <si>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</si>
  <si>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</si>
  <si>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</si>
  <si>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</si>
  <si>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</si>
  <si>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</si>
  <si>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</si>
  <si>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</si>
  <si>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</si>
  <si>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</si>
  <si>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</si>
  <si>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</si>
  <si>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</si>
  <si>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</si>
  <si>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</si>
  <si>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</si>
  <si>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</si>
  <si>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</si>
  <si>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</si>
  <si>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</si>
  <si>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</si>
  <si>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</si>
  <si>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</si>
  <si>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</si>
  <si>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</si>
  <si>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</si>
  <si>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</si>
  <si>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</si>
  <si>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</si>
  <si>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</si>
  <si>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</si>
  <si>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</si>
  <si>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</si>
  <si>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</si>
  <si>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</si>
  <si>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</si>
  <si>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</si>
  <si>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</si>
  <si>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</si>
  <si>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</si>
  <si>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</si>
  <si>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</si>
  <si>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</si>
  <si>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</si>
  <si>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</si>
  <si>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</si>
  <si>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</si>
  <si>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</si>
  <si>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</si>
  <si>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</si>
  <si>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</si>
  <si>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</si>
  <si>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</si>
  <si>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</si>
  <si>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</si>
  <si>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</si>
  <si>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</si>
  <si>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</si>
  <si>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</si>
  <si>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</si>
  <si>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</si>
  <si>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</si>
  <si>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</si>
  <si>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</si>
  <si>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</si>
  <si>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</si>
  <si>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</si>
  <si>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</si>
  <si>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</si>
  <si>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</si>
  <si>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</si>
  <si>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</si>
  <si>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</si>
  <si>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</si>
  <si>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</si>
  <si>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</si>
  <si>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</si>
  <si>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</si>
  <si>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</si>
  <si>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</si>
  <si>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</si>
  <si>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</si>
  <si>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</si>
  <si>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</si>
  <si>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</si>
  <si>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</si>
  <si>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</si>
  <si>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</si>
  <si>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</si>
  <si>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</si>
  <si>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</si>
  <si>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</si>
  <si>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</si>
  <si>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</si>
  <si>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</si>
  <si>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</si>
  <si>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</si>
  <si>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</si>
  <si>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</si>
  <si>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</si>
  <si>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</si>
  <si>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</si>
  <si>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</si>
  <si>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</si>
  <si>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</si>
  <si>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</si>
  <si>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</si>
  <si>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</si>
  <si>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</si>
  <si>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</si>
  <si>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</si>
  <si>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</si>
  <si>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</si>
  <si>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</si>
  <si>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</si>
  <si>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</si>
  <si>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</si>
  <si>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</si>
  <si>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</si>
  <si>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</si>
  <si>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</si>
  <si>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</si>
  <si>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</si>
  <si>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</si>
  <si>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</si>
  <si>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</si>
  <si>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</si>
  <si>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</si>
  <si>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</si>
  <si>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</si>
  <si>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</si>
  <si>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</si>
  <si>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</si>
  <si>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</si>
  <si>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</si>
  <si>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</si>
  <si>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</si>
  <si>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</si>
  <si>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</si>
  <si>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</si>
  <si>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</si>
  <si>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</si>
  <si>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</si>
  <si>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</si>
  <si>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</si>
  <si>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</si>
  <si>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</si>
  <si>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</si>
  <si>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</si>
  <si>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</si>
  <si>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</si>
  <si>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</si>
  <si>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</si>
  <si>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</si>
  <si>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</si>
  <si>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</si>
  <si>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</si>
  <si>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</si>
  <si>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</si>
  <si>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</si>
  <si>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</si>
  <si>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</si>
  <si>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</si>
  <si>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</si>
  <si>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</si>
  <si>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</si>
  <si>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</si>
  <si>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</si>
  <si>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</si>
  <si>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</si>
  <si>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</si>
  <si>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</si>
  <si>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</si>
  <si>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</si>
  <si>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</si>
  <si>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</si>
  <si>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</si>
  <si>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</si>
  <si>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</si>
  <si>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</si>
  <si>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</si>
  <si>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</si>
  <si>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</si>
  <si>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</si>
  <si>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</si>
  <si>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</si>
  <si>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</si>
  <si>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</si>
  <si>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</si>
  <si>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</si>
  <si>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</si>
  <si>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</si>
  <si>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</si>
  <si>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</si>
  <si>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</si>
  <si>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</si>
  <si>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</si>
  <si>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</si>
  <si>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</si>
  <si>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</si>
  <si>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</si>
  <si>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</si>
  <si>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</si>
  <si>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</si>
  <si>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</si>
  <si>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</si>
  <si>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</si>
  <si>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</si>
  <si>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</si>
  <si>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</si>
  <si>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</si>
  <si>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</si>
  <si>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</si>
  <si>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</si>
  <si>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</si>
  <si>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</si>
  <si>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</si>
  <si>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</si>
  <si>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</si>
  <si>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</si>
  <si>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</si>
  <si>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</si>
  <si>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</si>
  <si>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</si>
  <si>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</si>
  <si>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</si>
  <si>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</si>
  <si>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</si>
  <si>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</si>
  <si>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</si>
  <si>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</si>
  <si>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</si>
  <si>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</si>
  <si>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</si>
  <si>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</si>
  <si>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</si>
  <si>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</si>
  <si>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</si>
  <si>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</si>
  <si>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</si>
  <si>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</si>
  <si>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</si>
  <si>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</si>
  <si>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</si>
  <si>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</si>
  <si>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</si>
  <si>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</si>
  <si>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</si>
  <si>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</si>
  <si>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</si>
  <si>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</si>
  <si>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</si>
  <si>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</si>
  <si>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</si>
  <si>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</si>
  <si>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</si>
  <si>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</si>
  <si>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</si>
  <si>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</si>
  <si>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</si>
  <si>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</si>
  <si>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</si>
  <si>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</si>
  <si>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</si>
  <si>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</si>
  <si>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</si>
  <si>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</si>
  <si>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</si>
  <si>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</si>
  <si>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</si>
  <si>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</si>
  <si>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</si>
  <si>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</si>
  <si>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</si>
  <si>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</si>
  <si>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</si>
  <si>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</si>
  <si>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</si>
  <si>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</si>
  <si>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</si>
  <si>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</si>
  <si>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</si>
  <si>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</si>
  <si>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</si>
  <si>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</si>
  <si>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</si>
  <si>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</si>
  <si>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</si>
  <si>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</si>
  <si>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</si>
  <si>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</si>
  <si>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</si>
  <si>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</si>
  <si>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</si>
  <si>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</si>
  <si>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</si>
  <si>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</si>
  <si>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</si>
  <si>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</si>
  <si>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</si>
  <si>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</si>
  <si>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</si>
  <si>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</si>
  <si>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</si>
  <si>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</si>
  <si>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</si>
  <si>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</si>
  <si>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</si>
  <si>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</si>
  <si>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</si>
  <si>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</si>
  <si>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</si>
  <si>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</si>
  <si>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</si>
  <si>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</si>
  <si>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</si>
  <si>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</si>
  <si>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</si>
  <si>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</si>
  <si>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</si>
  <si>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</si>
  <si>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</si>
  <si>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</si>
  <si>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</si>
  <si>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</si>
  <si>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</si>
  <si>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</si>
  <si>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</si>
  <si>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</si>
  <si>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</si>
  <si>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</si>
  <si>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</si>
  <si>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</si>
  <si>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</si>
  <si>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</si>
  <si>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</si>
  <si>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</si>
  <si>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</si>
  <si>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</si>
  <si>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</si>
  <si>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</si>
  <si>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</si>
  <si>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</si>
  <si>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</si>
  <si>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</si>
  <si>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</si>
  <si>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Símbolo de Moneda</t>
  </si>
  <si>
    <t>Intereses a pagar</t>
  </si>
  <si>
    <t>Préstamos de Entidades Locales</t>
  </si>
  <si>
    <t>Intereses préstamos entidades financieras a pagar</t>
  </si>
  <si>
    <t>(-) Intereses a Devengar</t>
  </si>
  <si>
    <t xml:space="preserve">Otros Pasivos con Entidades relacionadas </t>
  </si>
  <si>
    <t>Importe (miles de Gs)</t>
  </si>
  <si>
    <t>Alquileres a Pagar</t>
  </si>
  <si>
    <t>Honorarios Profesionales a Pagar</t>
  </si>
  <si>
    <t>Servicios Basicos a Pagar</t>
  </si>
  <si>
    <t>Fecha</t>
  </si>
  <si>
    <t>Monto Capital Social</t>
  </si>
  <si>
    <t>Valor Nominal de Acciones</t>
  </si>
  <si>
    <t>Cantidad de Acciones</t>
  </si>
  <si>
    <t>Monto Capital Integrado</t>
  </si>
  <si>
    <t>NOTAS A LOS ESTADOS FINANCIEROS CORRESPONDIENTES AL PERIODO TERMINADO</t>
  </si>
  <si>
    <t>Conceptos</t>
  </si>
  <si>
    <t>Utilidad Neta</t>
  </si>
  <si>
    <t>Cantidad de Acciones Ordinarias en Circulación</t>
  </si>
  <si>
    <t>Utilidad Neta por Acción Ordinaria</t>
  </si>
  <si>
    <t>ESTADO DE EVOLUCIÓN DEL PATRIMONIO NETO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</si>
  <si>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</si>
  <si>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</si>
  <si>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</si>
  <si>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</si>
  <si>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</si>
  <si>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</si>
  <si>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</si>
  <si>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</si>
  <si>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</si>
  <si>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</si>
  <si>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ACTIVO</t>
  </si>
  <si>
    <t>Cuentas a cobrar comerciales</t>
  </si>
  <si>
    <t>Total activo</t>
  </si>
  <si>
    <t>PASIVO</t>
  </si>
  <si>
    <t>Préstamos a largo plazo</t>
  </si>
  <si>
    <t>Otros pasivos</t>
  </si>
  <si>
    <t>Total pasivo</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</si>
  <si>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</si>
  <si>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</si>
  <si>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</si>
  <si>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</si>
  <si>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</si>
  <si>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</si>
  <si>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</si>
  <si>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Índice</t>
  </si>
  <si>
    <t xml:space="preserve">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</si>
  <si>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g. Inventarios</t>
  </si>
  <si>
    <t>h. Activos disponibles para la venta</t>
  </si>
  <si>
    <t>i. Previsiones para desvalorización y deterioro de inventarios</t>
  </si>
  <si>
    <t>j. Propiedades, planta y equipo</t>
  </si>
  <si>
    <t>k. Intangibles</t>
  </si>
  <si>
    <t>GRUPO VAZQUEZ S.A.E.</t>
  </si>
  <si>
    <t>La sociedad es una entidad comercial creada por Escritura Publica Nº 55 de fecha 21 de octubre de 2014 incripta en el Registro Publico de Personas Juridicas y Asociaciones bajo el numero 915, al folio 1.777 en fecha 29 de octubre de 2014 y en el Registro Publico de Comercio en el libro seccional respectivo bajo el numero 1541, serie C, al folio 18.598 y siguiente en fecha 29 de octubre de 2014.</t>
  </si>
  <si>
    <t>La sociedad tiene por objetivo principal cualquier actividad lícita que el Directorio creyere conveniente a los intereses de la sociedad, además de realizar con fondos propios las operaciones que más adelante se especifican, sea por cuenta propia o por asociada a terceros; en cualquier lugar de la República del Paraguay o del extranjero, sin que ello implique limitación a sus actividades; representación, distribución y mandatos de empresas y/o personas del país o del exterior; además podrá dedicarse a las actividades agrícolas, ganaderas y agropecuarias, así como a cualquier negocio relacionado o derivado de este tipo de actividades.-</t>
  </si>
  <si>
    <t>En fecha 27/03/2017 por escritura pública N° 30 los accionistas deciden aumentar el capital social a Gs. 300.000.000.000 (Guaraníes Trescientos Mil millones), representadas en 3.000 (tres mil) acciones nominativas no endozables de un valor nominal de Gs. 100.000.000 (Guaraníes Cien Millones) cada una numeradas del 1 al 3.000. En las Asambleas de Accionistas, las acciones numeradas del 1 al 2.000 tendrán derecho 5 (cinco) votos por Acción, y las numeradas del 2.001 al 3.000 tendrán derecho a 1 (Un) voto por Acción.-.</t>
  </si>
  <si>
    <t>En fecha 22/05/2020 por escritura pública N° 43 los accionistas deciden el cambio de denominacion y tipo social de "FMVV S.A.I.C.A.G." a "GRUPO VAZQUEZ S.A.E."</t>
  </si>
  <si>
    <t>Fondos Fijos</t>
  </si>
  <si>
    <t>Otras cuentas por Cobrar</t>
  </si>
  <si>
    <t>Anticipos de Salarios</t>
  </si>
  <si>
    <t>Credito Fiscal - IVA</t>
  </si>
  <si>
    <t>Creditos Fiscales - Entidad Absorbida</t>
  </si>
  <si>
    <t>Activos Biologicos en Produccion</t>
  </si>
  <si>
    <t>STE S.A.</t>
  </si>
  <si>
    <t>Grupo Hendy S.A.</t>
  </si>
  <si>
    <t>Grupo M S.A.</t>
  </si>
  <si>
    <t> 80090944-5</t>
  </si>
  <si>
    <t>80082125-4</t>
  </si>
  <si>
    <t>80084086-0</t>
  </si>
  <si>
    <t>80011000-5</t>
  </si>
  <si>
    <t>Inmuebles</t>
  </si>
  <si>
    <t>Mejoras en predio ajeno</t>
  </si>
  <si>
    <t>Campos</t>
  </si>
  <si>
    <t>OTRAS INVERSIONES</t>
  </si>
  <si>
    <t>Inversiones en The Forest S.A.</t>
  </si>
  <si>
    <t>La composición de la cuenta a largo plazo es la siguiente:</t>
  </si>
  <si>
    <t>Inversiones en Titulos - Moneda Local Guaraníes</t>
  </si>
  <si>
    <t>Inversiones en Titulos - Moneda Extranjera Dólares</t>
  </si>
  <si>
    <t>Otras Inversiones</t>
  </si>
  <si>
    <t>Activos en Fideicomiso</t>
  </si>
  <si>
    <t>NOTA 10 – ACTIVOS EN FIDEICOMISO</t>
  </si>
  <si>
    <t>Software</t>
  </si>
  <si>
    <t>Gastos por Fusion</t>
  </si>
  <si>
    <t xml:space="preserve">Inversiones en Mercado Bursatil Extranjera </t>
  </si>
  <si>
    <t>Cuentas por pagar comerciales largo plazo</t>
  </si>
  <si>
    <t>Tarjetas de Credito</t>
  </si>
  <si>
    <t>Proveedores locales - Moneda Local</t>
  </si>
  <si>
    <t>Proveedores locales - Moneda Extranjera</t>
  </si>
  <si>
    <t>Otros ingresos diferidos - Anticipo de Clientes</t>
  </si>
  <si>
    <t>Otras Cuentas a Pagar Moneda Local</t>
  </si>
  <si>
    <t>Otras Cuentas a Pagar Moneda Extranjera</t>
  </si>
  <si>
    <t>Monto Aportes No Capitalizados</t>
  </si>
  <si>
    <t>Total Capital</t>
  </si>
  <si>
    <t>Total Aportes No Capitalizados</t>
  </si>
  <si>
    <t>d.1. Reserva por VPP</t>
  </si>
  <si>
    <t>Gastos Financieros</t>
  </si>
  <si>
    <t>Conversion Moneda Extranjera</t>
  </si>
  <si>
    <t>Ventas de ganado</t>
  </si>
  <si>
    <t>Ventas de servicios</t>
  </si>
  <si>
    <t>Venta de bienes del activo fijo</t>
  </si>
  <si>
    <t>Ingreso por dividendos</t>
  </si>
  <si>
    <t>Ventas de productos de la explotación forestal</t>
  </si>
  <si>
    <t>Ventas de mercaderias gravadas</t>
  </si>
  <si>
    <t>Ventas de mercaderias exentas</t>
  </si>
  <si>
    <t>Costos de mercaderias gravadas</t>
  </si>
  <si>
    <t>Costos de ganado</t>
  </si>
  <si>
    <t>Costos de productos de la explotación forestal</t>
  </si>
  <si>
    <t>Costo de bienes del activo fijo</t>
  </si>
  <si>
    <t>Ingreso por Intereses</t>
  </si>
  <si>
    <t>Comisiones pagadas sobre ventas</t>
  </si>
  <si>
    <t>Fletes pagados</t>
  </si>
  <si>
    <t>Otros gastos de ventas</t>
  </si>
  <si>
    <t>Guias y otros gastos de comercializacion</t>
  </si>
  <si>
    <t>Productos veterinarios</t>
  </si>
  <si>
    <t>Aguinaldos</t>
  </si>
  <si>
    <t>Otros beneficios al personal</t>
  </si>
  <si>
    <t>Bonificación familiar</t>
  </si>
  <si>
    <t>Energía eléctrica</t>
  </si>
  <si>
    <t>Teléfono e internet</t>
  </si>
  <si>
    <t>Agua</t>
  </si>
  <si>
    <t>Viáticos y movilidad</t>
  </si>
  <si>
    <t>Combustibles y lubricantes</t>
  </si>
  <si>
    <t>Reparaciones y mantenimientos</t>
  </si>
  <si>
    <t>Útiles de oficina</t>
  </si>
  <si>
    <t>Gastos pagados en el exterior</t>
  </si>
  <si>
    <t>Comisiones y gastos bancarios operacional</t>
  </si>
  <si>
    <t>Gastos de escribanía</t>
  </si>
  <si>
    <t>Gastos generales</t>
  </si>
  <si>
    <t>Gastos y artículos de limpieza</t>
  </si>
  <si>
    <t>Seguridad y vigilancia</t>
  </si>
  <si>
    <t>Honorarios fiduciarios</t>
  </si>
  <si>
    <t>Gastos generales puka</t>
  </si>
  <si>
    <t>Impuestos, patentes y tasas</t>
  </si>
  <si>
    <t>Depreciaciones</t>
  </si>
  <si>
    <t>Recargos y multas</t>
  </si>
  <si>
    <t>Gastos varios no deducibles</t>
  </si>
  <si>
    <t>Sueldos no deducibles</t>
  </si>
  <si>
    <t>Retencion de renta gnd</t>
  </si>
  <si>
    <t>Retencion idu</t>
  </si>
  <si>
    <t>Donaciones y contribuciones</t>
  </si>
  <si>
    <t>Resultados del Ejercicio</t>
  </si>
  <si>
    <t>NOTA 23 –  RESULTADOS</t>
  </si>
  <si>
    <t>FINEXPAR S.A.E.C.A.</t>
  </si>
  <si>
    <t>BANCO BASA S.A.</t>
  </si>
  <si>
    <t>CREDICENTRO S.A.E.C.A.</t>
  </si>
  <si>
    <t>BANCO ITAU S.A.E.C.A.</t>
  </si>
  <si>
    <t>NOTA 29 - GASTOS FINANCIEROS Y CONVERSION DE MONEDA EXTRANJERA</t>
  </si>
  <si>
    <t>Conversion de Moneda</t>
  </si>
  <si>
    <t>Diferencia de Cambio</t>
  </si>
  <si>
    <t xml:space="preserve">Gastos Financieros </t>
  </si>
  <si>
    <t>Ingresos Varios</t>
  </si>
  <si>
    <t>Utilidades del Ejercicio</t>
  </si>
  <si>
    <t>Tipo de Cambio Comprador</t>
  </si>
  <si>
    <t>Tipo de Cambio vendedor</t>
  </si>
  <si>
    <t>Cuentas Activas - US$ 1 = G.</t>
  </si>
  <si>
    <t>Cuentas Pasivas - US$ 1 = G.</t>
  </si>
  <si>
    <t>En fecha 28/12/2020 por escritura pública N° 117 los accionistas deciden formalizar el Acuerdo Definitovo de Fusion por Absorcion quedando absorbida la Firma ELECTROLAR S.A., por la Firma GRUPO VAZQUEZ S.A.E.</t>
  </si>
  <si>
    <t>Intereses Pagados</t>
  </si>
  <si>
    <t>Reserva Legal</t>
  </si>
  <si>
    <t>Reserva de Revalúo de activos fijos</t>
  </si>
  <si>
    <t>Aportes No Capitalizados</t>
  </si>
  <si>
    <t>Otras Reservas</t>
  </si>
  <si>
    <t>Integración del capital por Fusion</t>
  </si>
  <si>
    <t>Capitalizacion de Reservas</t>
  </si>
  <si>
    <t>Ajustes por Fusion</t>
  </si>
  <si>
    <t>Transferencia a Capital</t>
  </si>
  <si>
    <t>Fideicomiso</t>
  </si>
  <si>
    <t>Codeudoria</t>
  </si>
  <si>
    <t>A sola Firma</t>
  </si>
  <si>
    <t>Importe PYG</t>
  </si>
  <si>
    <t>l. Reconocimiento de ingresos y egresos</t>
  </si>
  <si>
    <t>m. Impuesto a la renta</t>
  </si>
  <si>
    <t>n. Derechos en Fideicomiso</t>
  </si>
  <si>
    <t>Las existencias se valúan al menor entre su costo de adquisición o de producción y su valor neto de realización (NIF 12, párrafo 5). Para determinar el consumo (baja de inventarios) se aplicarán las fórmulas de costeo siguientes: FIFO, (Primero Entrado Primero en Salir – PEPS); PPP (Precio Promedio Ponderado); o identificación específica (NIF 12, párrafos 16 a 20).</t>
  </si>
  <si>
    <t>Cuentas a Cobrar</t>
  </si>
  <si>
    <t>Campos Rurales - Estancia Don Miguel</t>
  </si>
  <si>
    <t>Resultado del Ejercicio</t>
  </si>
  <si>
    <t>Variacion de bienes de uso</t>
  </si>
  <si>
    <t>inversiones</t>
  </si>
  <si>
    <t>ESTADO DE FLUJOS DE EFECTIVO</t>
  </si>
  <si>
    <t>Se manienen registros en el Activo de los bienes enregados a Fideicomiso. Ver nota 10</t>
  </si>
  <si>
    <t>Préstamos de Entidades Locales (*)</t>
  </si>
  <si>
    <t>(*) La exposicion corresponde a la porcion no corriente, la porcion corriente se expone en Nota 15.</t>
  </si>
  <si>
    <t>FINEXPAR S.A.E.C.A. PYG</t>
  </si>
  <si>
    <t>Gastos de Administracion</t>
  </si>
  <si>
    <t>Gastos de Administracion gnd</t>
  </si>
  <si>
    <t xml:space="preserve">Equipos </t>
  </si>
  <si>
    <t>d.2. Reserva por Facultativa</t>
  </si>
  <si>
    <t>MOWI S.A.</t>
  </si>
  <si>
    <t>Gastos generales Walterio</t>
  </si>
  <si>
    <t>365));"Saldo al .. de  de 20X1 ")</t>
  </si>
  <si>
    <t>Saldo al 31 de Diciembre de 2020</t>
  </si>
  <si>
    <t>Transferencia a Resultado Acumulado s/Acta de Asamblea Ordinaria</t>
  </si>
  <si>
    <t>Productos Forestales</t>
  </si>
  <si>
    <t>80028355-4</t>
  </si>
  <si>
    <t>80115208-9</t>
  </si>
  <si>
    <t>Aportes a capitalizar</t>
  </si>
  <si>
    <t>Gastos Proyecto de Inversion</t>
  </si>
  <si>
    <t>Bonos</t>
  </si>
  <si>
    <t>Bonos Emitidos</t>
  </si>
  <si>
    <t>Remuneraciones a Pagar</t>
  </si>
  <si>
    <t>Ventas de Acciones</t>
  </si>
  <si>
    <t>Costos de Acciones</t>
  </si>
  <si>
    <t>Total gastos por Conversion</t>
  </si>
  <si>
    <t>Comisiones y Gastos Financieros</t>
  </si>
  <si>
    <t>Descuentos Obtenidos</t>
  </si>
  <si>
    <t>Gastos de Salud</t>
  </si>
  <si>
    <t>Gastos CNV y BVPASA</t>
  </si>
  <si>
    <t>(Disminución) Incremento de Bonos</t>
  </si>
  <si>
    <t>Inmuebles - Santisima Trinidad</t>
  </si>
  <si>
    <t>Campos Rurales - Mejoras</t>
  </si>
  <si>
    <t>(-) Amortizaciones</t>
  </si>
  <si>
    <t>Marcas</t>
  </si>
  <si>
    <t>Gastos de Emision de Bonos</t>
  </si>
  <si>
    <t>Amortizaciones</t>
  </si>
  <si>
    <t>Gastos Financieros - Bonos</t>
  </si>
  <si>
    <t>80026157-7</t>
  </si>
  <si>
    <t>Inversiones Temporales</t>
  </si>
  <si>
    <t>Inversiones en Entidades</t>
  </si>
  <si>
    <t>Balance General - Moneda Local</t>
  </si>
  <si>
    <t>Impreso Por:</t>
  </si>
  <si>
    <t>Cuenta</t>
  </si>
  <si>
    <t>Descripción</t>
  </si>
  <si>
    <t>Auxiliar</t>
  </si>
  <si>
    <t>Saldo</t>
  </si>
  <si>
    <t>1</t>
  </si>
  <si>
    <t>101</t>
  </si>
  <si>
    <t>ACTIVO CORRIENTE</t>
  </si>
  <si>
    <t>10101</t>
  </si>
  <si>
    <t>DISPONIBILIDADES</t>
  </si>
  <si>
    <t>1010102</t>
  </si>
  <si>
    <t>CAJA</t>
  </si>
  <si>
    <t>CA02</t>
  </si>
  <si>
    <t>CAJA USD.</t>
  </si>
  <si>
    <t>1010103</t>
  </si>
  <si>
    <t>FONDOS FIJOS</t>
  </si>
  <si>
    <t>01</t>
  </si>
  <si>
    <t>FONDO FIJO FMVV ADMINISTRACION</t>
  </si>
  <si>
    <t>02</t>
  </si>
  <si>
    <t>FONDO FIJO PUKA</t>
  </si>
  <si>
    <t>03</t>
  </si>
  <si>
    <t>05</t>
  </si>
  <si>
    <t>08</t>
  </si>
  <si>
    <t>09</t>
  </si>
  <si>
    <t>FONDO FIJO HUGO COLARTE</t>
  </si>
  <si>
    <t>10</t>
  </si>
  <si>
    <t>1010104</t>
  </si>
  <si>
    <t>BANCOS</t>
  </si>
  <si>
    <t>BA001</t>
  </si>
  <si>
    <t>BASA Cta. Cte. Gs 100031973</t>
  </si>
  <si>
    <t>BA002</t>
  </si>
  <si>
    <t>BASA Cta. Cte. Usd 10100003287</t>
  </si>
  <si>
    <t>FC001</t>
  </si>
  <si>
    <t>FIELCO CTA. AH. GS. N° 483951004</t>
  </si>
  <si>
    <t>FC005</t>
  </si>
  <si>
    <t>FIELCO CTA. AH. GS. N° 483951008</t>
  </si>
  <si>
    <t>FC006</t>
  </si>
  <si>
    <t>FIELCO CTA. AH. USD. N° 483951009</t>
  </si>
  <si>
    <t>FC009</t>
  </si>
  <si>
    <t>FIELCO CTA. AH. GS. N° 483951013</t>
  </si>
  <si>
    <t>FC010</t>
  </si>
  <si>
    <t>FIELCO CTA. AH. USD. N° 4839510012</t>
  </si>
  <si>
    <t>FI002</t>
  </si>
  <si>
    <t>FINEXPAR Caja Ahorro Usd 10155001209</t>
  </si>
  <si>
    <t>IT001</t>
  </si>
  <si>
    <t>Itau Cta. Cte. Gs 701779289</t>
  </si>
  <si>
    <t>IT002</t>
  </si>
  <si>
    <t>Itau Cta. Cte. Usd 750710862</t>
  </si>
  <si>
    <t>IT003</t>
  </si>
  <si>
    <t>Itau Caja de Ahorro Gs 420002792 - WALTE</t>
  </si>
  <si>
    <t>IT004</t>
  </si>
  <si>
    <t>Itau Cta. Cte. Gs 400002800 - PUKA</t>
  </si>
  <si>
    <t>IT006</t>
  </si>
  <si>
    <t>Itau Cta. Cte. Gs 400003245 - SALARIOS</t>
  </si>
  <si>
    <t>IT007</t>
  </si>
  <si>
    <t>Itau Cta. Cte. USD 450000766 - SALARIOS</t>
  </si>
  <si>
    <t>IT008</t>
  </si>
  <si>
    <t xml:space="preserve">Itau Caja de Ahorro USD 015200258 </t>
  </si>
  <si>
    <t>SU002</t>
  </si>
  <si>
    <t>SUDAMERIS Caja Ahorro USD 3801545</t>
  </si>
  <si>
    <t>VI003</t>
  </si>
  <si>
    <t>VISION Cta. Cte. Gs 900592607</t>
  </si>
  <si>
    <t>10102</t>
  </si>
  <si>
    <t>INVERSIONES TEMPORARIAS</t>
  </si>
  <si>
    <t>1010201</t>
  </si>
  <si>
    <t>INVERSIONES FINANCIERAS</t>
  </si>
  <si>
    <t>BASA CAPITAL FONDO MUTUO GS</t>
  </si>
  <si>
    <t>10103</t>
  </si>
  <si>
    <t>CREDITOS</t>
  </si>
  <si>
    <t>1010301</t>
  </si>
  <si>
    <t>DEUDORES POR VENTAS GS</t>
  </si>
  <si>
    <t>VERONICA VAZQUEZ MUNIAGURRIA</t>
  </si>
  <si>
    <t>CL366</t>
  </si>
  <si>
    <t>LA TROPA CONSIGNATARIA S.A.</t>
  </si>
  <si>
    <t>CL375</t>
  </si>
  <si>
    <t>IT COMSULTORES TECN. Y ORGANIZACION SA</t>
  </si>
  <si>
    <t>CL425</t>
  </si>
  <si>
    <t>SABORES DE MI TIERRA S.A.</t>
  </si>
  <si>
    <t>CL722</t>
  </si>
  <si>
    <t>CBS S.A.</t>
  </si>
  <si>
    <t>1010302</t>
  </si>
  <si>
    <t>DEUDORES POR VENTAS USD</t>
  </si>
  <si>
    <t>CL244</t>
  </si>
  <si>
    <t>SEBASTIAN LAFARJA BITTAR</t>
  </si>
  <si>
    <t>IT CONSULTORES TECN Y ORGANIZACION SA</t>
  </si>
  <si>
    <t>1010305</t>
  </si>
  <si>
    <t>CREDITOS POR IMPUESTOS CORRIENTES</t>
  </si>
  <si>
    <t>101030501</t>
  </si>
  <si>
    <t>ANTICIPOS Y RETENCIONES DE IMPUESTO A LA</t>
  </si>
  <si>
    <t>ANTICIPO IRACIS</t>
  </si>
  <si>
    <t>ANTICIPO IRAGRO</t>
  </si>
  <si>
    <t>101030502</t>
  </si>
  <si>
    <t>RETENCIONES DE IVA</t>
  </si>
  <si>
    <t>RETENCION IVA</t>
  </si>
  <si>
    <t>101030503</t>
  </si>
  <si>
    <t>IVA - CREDITO FISCAL 10%</t>
  </si>
  <si>
    <t>101030506</t>
  </si>
  <si>
    <t>RETENCION RENTA</t>
  </si>
  <si>
    <t>101030507</t>
  </si>
  <si>
    <t xml:space="preserve">CREDITOS FISCALES ELECTROLAR </t>
  </si>
  <si>
    <t xml:space="preserve">IVA CREDITO FISCAL 10% </t>
  </si>
  <si>
    <t>IVA CREDITO FISCAL 5 %</t>
  </si>
  <si>
    <t>04</t>
  </si>
  <si>
    <t>RETENCION IMPUESTO A LA RENTA</t>
  </si>
  <si>
    <t>ANTICIPO IMPUESTO A LA RENTA</t>
  </si>
  <si>
    <t>1010306</t>
  </si>
  <si>
    <t>ANTICIPO A PROVEEDORES</t>
  </si>
  <si>
    <t>101030601</t>
  </si>
  <si>
    <t>ANTICIPOS A PROVEEDORES LOCALES</t>
  </si>
  <si>
    <t>AN01</t>
  </si>
  <si>
    <t>ANTICIPOS A PROVEEDORES FMVV GS</t>
  </si>
  <si>
    <t>AP002</t>
  </si>
  <si>
    <t>ANTICIPOS A PROVEEDORES USD FMVV</t>
  </si>
  <si>
    <t>P1958</t>
  </si>
  <si>
    <t>MAXI CAMBIOS S.A.</t>
  </si>
  <si>
    <t>P2057</t>
  </si>
  <si>
    <t>FERRERE ABOGADOS.</t>
  </si>
  <si>
    <t>P2504</t>
  </si>
  <si>
    <t>VOTH PENNER, RENDY</t>
  </si>
  <si>
    <t>P2767</t>
  </si>
  <si>
    <t>VARGAS GULINO, ROBERTO</t>
  </si>
  <si>
    <t>1010307</t>
  </si>
  <si>
    <t>OTRAS CUENTAS POR COBRAR</t>
  </si>
  <si>
    <t>CUENTAS A COBRAR MV</t>
  </si>
  <si>
    <t>06</t>
  </si>
  <si>
    <t>07</t>
  </si>
  <si>
    <t>EL RIACHO A RECUPERAR GS</t>
  </si>
  <si>
    <t>14</t>
  </si>
  <si>
    <t>EDUARDO JAVIER GROSS BROWN COSTA</t>
  </si>
  <si>
    <t>15</t>
  </si>
  <si>
    <t>DIVIDENDOS A COBRAR</t>
  </si>
  <si>
    <t>16</t>
  </si>
  <si>
    <t>MOWI S.A. A RECUPERAR GS.</t>
  </si>
  <si>
    <t>99</t>
  </si>
  <si>
    <t>CUENTAS A COBRAR GS</t>
  </si>
  <si>
    <t>CAR02</t>
  </si>
  <si>
    <t>CREDICENTRO A RECUPERAR USD</t>
  </si>
  <si>
    <t>10104</t>
  </si>
  <si>
    <t>INVENTARIOS</t>
  </si>
  <si>
    <t>1010401</t>
  </si>
  <si>
    <t>MERCADERIAS</t>
  </si>
  <si>
    <t>101040101</t>
  </si>
  <si>
    <t>MERCADERIAS GRAVADAS POR EL IVA AL 10%</t>
  </si>
  <si>
    <t>INMUEBLES</t>
  </si>
  <si>
    <t>1010409</t>
  </si>
  <si>
    <t>ACTIVOS BIOLOGICOS EN PRODUCCION</t>
  </si>
  <si>
    <t>EXISTENCIA VACUNA</t>
  </si>
  <si>
    <t>EXISTENCIA OVINOS</t>
  </si>
  <si>
    <t>EXISTENCIA EQUINOS</t>
  </si>
  <si>
    <t>10105</t>
  </si>
  <si>
    <t>GASTOS PAGADOS POR ADELANTADO</t>
  </si>
  <si>
    <t>1010502</t>
  </si>
  <si>
    <t>SEGUROS A DEVENGAR</t>
  </si>
  <si>
    <t>SEGUROS A DEVENGAR GS- FMVV</t>
  </si>
  <si>
    <t>SEGUROS A DEVENGAR USD- FMVV</t>
  </si>
  <si>
    <t>1010503</t>
  </si>
  <si>
    <t>GARANTIA DE ALQUILER</t>
  </si>
  <si>
    <t>PUKA</t>
  </si>
  <si>
    <t>ESTANCIA</t>
  </si>
  <si>
    <t>FAMILY OFFICE</t>
  </si>
  <si>
    <t>102</t>
  </si>
  <si>
    <t>ACTIVO NO CORRIENTE</t>
  </si>
  <si>
    <t>10201</t>
  </si>
  <si>
    <t>CRƒDITOS A LARGO PLAZO</t>
  </si>
  <si>
    <t>1020108</t>
  </si>
  <si>
    <t>OTRAS CUENTAS POR COBRAR LP</t>
  </si>
  <si>
    <t>20</t>
  </si>
  <si>
    <t>GUSTAVO ADOLFO GAMARRA MONTEFUSCO</t>
  </si>
  <si>
    <t>10203</t>
  </si>
  <si>
    <t>INVERSIONES A LARGO PLAZO</t>
  </si>
  <si>
    <t>1020302</t>
  </si>
  <si>
    <t>INVERSIONES EN OTRAS ENTIDADES</t>
  </si>
  <si>
    <t>ACCIONES CREDICENTRO PREFERIDAS</t>
  </si>
  <si>
    <t>ACCIONES CREDICENTRO ORDINARIAS SIMPLES</t>
  </si>
  <si>
    <t>ACCIONES CREDICENTRO ORDINARIAS MULTIPLE</t>
  </si>
  <si>
    <t>ACCIONES GRUPO M S.A.</t>
  </si>
  <si>
    <t>ACCIONES GRUPO HENDY S.A.</t>
  </si>
  <si>
    <t>VALOR PATRIMONIAL PROPORCIONAL CREDICENT</t>
  </si>
  <si>
    <t>VALOR PATRIMONIAL PROPORCIONAL GRUPO M S</t>
  </si>
  <si>
    <t>VALOR PATRIMONIAL PROPORCIONAL GRUPO HEN</t>
  </si>
  <si>
    <t>ACCIONES STE ORDINARIAS SIMPLE</t>
  </si>
  <si>
    <t>13</t>
  </si>
  <si>
    <t>ACCIONES ITTI</t>
  </si>
  <si>
    <t>ACCIONES FINANCIERA EL COMERCIO</t>
  </si>
  <si>
    <t>ACCIONES MOWI S.A.</t>
  </si>
  <si>
    <t>17</t>
  </si>
  <si>
    <t>ACCIONES COPASA</t>
  </si>
  <si>
    <t>1020304</t>
  </si>
  <si>
    <t>The Forest S.A.</t>
  </si>
  <si>
    <t>10204</t>
  </si>
  <si>
    <t>PROPIEDAD, PLANTA Y EQUIPO</t>
  </si>
  <si>
    <t>1020401</t>
  </si>
  <si>
    <t>18</t>
  </si>
  <si>
    <t>TERRENOS URBANOS</t>
  </si>
  <si>
    <t>1020402</t>
  </si>
  <si>
    <t>RODADOS /TRANSPORTES</t>
  </si>
  <si>
    <t>RODADOS</t>
  </si>
  <si>
    <t>1020403</t>
  </si>
  <si>
    <t>MUEBLES, UTILES Y ENSERES</t>
  </si>
  <si>
    <t>MUEBLES Y UTILES</t>
  </si>
  <si>
    <t>UTILES Y ENSERES</t>
  </si>
  <si>
    <t>1020404</t>
  </si>
  <si>
    <t>MAQUINARIAS</t>
  </si>
  <si>
    <t>MAQUINARIAS Y EQUIPOS</t>
  </si>
  <si>
    <t>1020405</t>
  </si>
  <si>
    <t>EQUIPOS</t>
  </si>
  <si>
    <t>EQUIPOS DE INFORMATICA</t>
  </si>
  <si>
    <t>EQUIPAMIENTOS</t>
  </si>
  <si>
    <t>1020408</t>
  </si>
  <si>
    <t>MEJORAS EN PREDIO AJENO</t>
  </si>
  <si>
    <t>MEJORAS EN PROPIEDAD DE TERCEROS</t>
  </si>
  <si>
    <t>1020409</t>
  </si>
  <si>
    <t>INSTALACIONES</t>
  </si>
  <si>
    <t>INSTALACIONES GENERALES</t>
  </si>
  <si>
    <t>INSTALACIONES ELECTRICAS RURALES</t>
  </si>
  <si>
    <t>INSTALACIONES URBANAS</t>
  </si>
  <si>
    <t>1020499</t>
  </si>
  <si>
    <t>(-) DEPRECIACION ACUMULADA</t>
  </si>
  <si>
    <t>- DEPRE. ACUM. INSTALACIONES GENERALES</t>
  </si>
  <si>
    <t>- DEPRE. ACUM. MAQUINARIAS Y EQUIPOS</t>
  </si>
  <si>
    <t>- DEPRE. ACUM. MUEBLES Y UTILES</t>
  </si>
  <si>
    <t>19</t>
  </si>
  <si>
    <t>- DEPRE. ACUM. EQUIPOS DE INFORMATICA</t>
  </si>
  <si>
    <t>- DEPRE. ACUM. EQUIPOS DE RODADOS</t>
  </si>
  <si>
    <t>21</t>
  </si>
  <si>
    <t>23</t>
  </si>
  <si>
    <t>- DEPRE. ACUM. MEJORAS EN PREDIO AJENO</t>
  </si>
  <si>
    <t>001</t>
  </si>
  <si>
    <t>10207</t>
  </si>
  <si>
    <t>ACTIVOS INTANGIBLES</t>
  </si>
  <si>
    <t>1020701</t>
  </si>
  <si>
    <t>LICENCIAS, MARCAS Y PATENTES</t>
  </si>
  <si>
    <t>LICENCIA INFORMATICA</t>
  </si>
  <si>
    <t>DERECHO DE MARCA WALTERIO</t>
  </si>
  <si>
    <t>1020703</t>
  </si>
  <si>
    <t>GOODWIL</t>
  </si>
  <si>
    <t>FUSION ELECTROLAR</t>
  </si>
  <si>
    <t>10209</t>
  </si>
  <si>
    <t>ACTIVOS EN FIDEICOMISO</t>
  </si>
  <si>
    <t>1020901</t>
  </si>
  <si>
    <t>ACTIVOS EN FIDEICOMISO GS</t>
  </si>
  <si>
    <t>MEJORAS ACTIVOS EN FIDEICOMISO GS</t>
  </si>
  <si>
    <t>2</t>
  </si>
  <si>
    <t>201</t>
  </si>
  <si>
    <t>PASIVO CORRIENTE</t>
  </si>
  <si>
    <t>20101</t>
  </si>
  <si>
    <t>ACREEDORES COMERCIALES</t>
  </si>
  <si>
    <t>2010101</t>
  </si>
  <si>
    <t>PROVEEDORES LOCALES GS</t>
  </si>
  <si>
    <t>P1000</t>
  </si>
  <si>
    <t>RETAIL SA</t>
  </si>
  <si>
    <t>P1006</t>
  </si>
  <si>
    <t>CARLOS A. KORSZYK K.</t>
  </si>
  <si>
    <t>P1022</t>
  </si>
  <si>
    <t>Nucleo S.A.</t>
  </si>
  <si>
    <t>P1032</t>
  </si>
  <si>
    <t>P1035</t>
  </si>
  <si>
    <t>Carlos G. Rojas</t>
  </si>
  <si>
    <t>P1038</t>
  </si>
  <si>
    <t>Mapfre S.A.</t>
  </si>
  <si>
    <t>P1090</t>
  </si>
  <si>
    <t>Club Hipico Paraguayo</t>
  </si>
  <si>
    <t>P1103</t>
  </si>
  <si>
    <t>TOYOTOSHI S.A</t>
  </si>
  <si>
    <t>P1128</t>
  </si>
  <si>
    <t>POLIVET S.A.</t>
  </si>
  <si>
    <t>P1140</t>
  </si>
  <si>
    <t>Asoc. Com. Vecinal Pro-Camino Salazar</t>
  </si>
  <si>
    <t>P1200</t>
  </si>
  <si>
    <t>Pablo Ismael Caceres Moreira</t>
  </si>
  <si>
    <t>P1207</t>
  </si>
  <si>
    <t>Neufeld &amp; Cia S.A.</t>
  </si>
  <si>
    <t>P1260</t>
  </si>
  <si>
    <t>ANTONIO RODOLFO ARPEA CHAVEZ</t>
  </si>
  <si>
    <t>P1280</t>
  </si>
  <si>
    <t>Global Market Paraguay S.A.</t>
  </si>
  <si>
    <t>P1290</t>
  </si>
  <si>
    <t>SKY COP PARAGUAY S.A.</t>
  </si>
  <si>
    <t>P1302</t>
  </si>
  <si>
    <t>EMPRESA DE SERVICIOS SANITARIOS DEL PARA</t>
  </si>
  <si>
    <t>P1361</t>
  </si>
  <si>
    <t xml:space="preserve"> Aseguradora Paraguaya S.A. (ASEPASA)</t>
  </si>
  <si>
    <t>P1378</t>
  </si>
  <si>
    <t>ASOCIACION CIVIL CHORTITZER KOMITEE</t>
  </si>
  <si>
    <t>P1380</t>
  </si>
  <si>
    <t>NANCY TERESA FARIÑA DE KOGA</t>
  </si>
  <si>
    <t>P1448</t>
  </si>
  <si>
    <t>Administración Nacional de Electricidad</t>
  </si>
  <si>
    <t>P1451</t>
  </si>
  <si>
    <t>COMPAÑIA VETERINARIA DEL PARAGUAY S.A.</t>
  </si>
  <si>
    <t>P1481</t>
  </si>
  <si>
    <t>P1494</t>
  </si>
  <si>
    <t>COMBUBAR COMPANY S.R.L.</t>
  </si>
  <si>
    <t>P1536</t>
  </si>
  <si>
    <t>FRIGORÍFICO CONCEPCION S.A.</t>
  </si>
  <si>
    <t>P1551</t>
  </si>
  <si>
    <t>CUEVAS HERMANOS S.A.</t>
  </si>
  <si>
    <t>P1584</t>
  </si>
  <si>
    <t>COBRANZAS Y PAGOS S.A.</t>
  </si>
  <si>
    <t>P1621</t>
  </si>
  <si>
    <t>COOPERATIVA AGR. FRIESLAND LTDA.</t>
  </si>
  <si>
    <t>P1624</t>
  </si>
  <si>
    <t>PRESTIGIO GROUP S.A.</t>
  </si>
  <si>
    <t>P1634</t>
  </si>
  <si>
    <t>DIESA S.A.</t>
  </si>
  <si>
    <t>P1637</t>
  </si>
  <si>
    <t>AMBIENTE VERDE S.R.L.</t>
  </si>
  <si>
    <t>P1653</t>
  </si>
  <si>
    <t>FERREVENTAS S.A.</t>
  </si>
  <si>
    <t>P1655</t>
  </si>
  <si>
    <t>EL RODEO S.A.</t>
  </si>
  <si>
    <t>P1701</t>
  </si>
  <si>
    <t>SOMEL S.R.L.</t>
  </si>
  <si>
    <t>P1707</t>
  </si>
  <si>
    <t>SUPERMAS S.A.</t>
  </si>
  <si>
    <t>P1762</t>
  </si>
  <si>
    <t>CORNELIO HUMBERTO AÑAZCO ELLI</t>
  </si>
  <si>
    <t>GUIDO GAYOSO PARRA</t>
  </si>
  <si>
    <t>P1781</t>
  </si>
  <si>
    <t>EL MEJOR S.R.L.</t>
  </si>
  <si>
    <t>P1796</t>
  </si>
  <si>
    <t>LATOURRETTE Y PARINI S.A.C.</t>
  </si>
  <si>
    <t>P1800</t>
  </si>
  <si>
    <t>COOPERATIVA CHORTITZER LTDA.</t>
  </si>
  <si>
    <t>P1822</t>
  </si>
  <si>
    <t>COMERCIAL DON CHICHO S.A.</t>
  </si>
  <si>
    <t>P1840</t>
  </si>
  <si>
    <t>SUPERMERCADO GUARANI S.R.L.</t>
  </si>
  <si>
    <t>P1849</t>
  </si>
  <si>
    <t>ERHARD FRIESEN WIENS</t>
  </si>
  <si>
    <t>P2009</t>
  </si>
  <si>
    <t>ANDRES GEREMIAS PEREIRA DURE</t>
  </si>
  <si>
    <t>P2066</t>
  </si>
  <si>
    <t>MULTISOFT</t>
  </si>
  <si>
    <t>P2091</t>
  </si>
  <si>
    <t>AMANDAU S.A.</t>
  </si>
  <si>
    <t>P2129</t>
  </si>
  <si>
    <t>HOSPICENTER S.A</t>
  </si>
  <si>
    <t>P2387</t>
  </si>
  <si>
    <t>BANCARD S.A.</t>
  </si>
  <si>
    <t>P2475</t>
  </si>
  <si>
    <t>P2478</t>
  </si>
  <si>
    <t>COOPERATIVA MULTIACTIVA NEULAND LIMITADA</t>
  </si>
  <si>
    <t>P2482</t>
  </si>
  <si>
    <t>CUEVAS DE CAÑETE, NORMA ESTELA</t>
  </si>
  <si>
    <t>P2491</t>
  </si>
  <si>
    <t>FRIGORIFICO GUARANI SACI</t>
  </si>
  <si>
    <t>P2523</t>
  </si>
  <si>
    <t>SUPER BOX SA</t>
  </si>
  <si>
    <t>P2557</t>
  </si>
  <si>
    <t>DEBUCHY BOSELLI, PABLO ANTONIO</t>
  </si>
  <si>
    <t>P2633</t>
  </si>
  <si>
    <t>ALIANZA GARANTIA SEGUROS Y REASEGUROS S.</t>
  </si>
  <si>
    <t>P2673</t>
  </si>
  <si>
    <t>PARAGUAY DEVELOPMENT SRL</t>
  </si>
  <si>
    <t>P2694</t>
  </si>
  <si>
    <t>''OKF '' SOCIEDAD RESPONSABILIDAD LIMITA</t>
  </si>
  <si>
    <t>P2697</t>
  </si>
  <si>
    <t>LAS 7 JOYAS SRL</t>
  </si>
  <si>
    <t>P2728</t>
  </si>
  <si>
    <t>NUÑEZ PALACIOS, VICTOR EDUARDO</t>
  </si>
  <si>
    <t>P2731</t>
  </si>
  <si>
    <t>DIAZ E HIJOS SA</t>
  </si>
  <si>
    <t>P2761</t>
  </si>
  <si>
    <t>CAMPUZANO YALUK, MARCELO</t>
  </si>
  <si>
    <t>P2781</t>
  </si>
  <si>
    <t>LAURA VARGAS WILDBERGER</t>
  </si>
  <si>
    <t>P2790</t>
  </si>
  <si>
    <t>ESTACION DE SERVICIO CRISMAR SA</t>
  </si>
  <si>
    <t>P2798</t>
  </si>
  <si>
    <t>DUARTE FRANCO, ALBA ANDREA</t>
  </si>
  <si>
    <t>P2821</t>
  </si>
  <si>
    <t>ESCOZ CORREA, MIGUEL ANGEL</t>
  </si>
  <si>
    <t>P2837</t>
  </si>
  <si>
    <t>P2886</t>
  </si>
  <si>
    <t>SILVA PRIETO, CARLOS</t>
  </si>
  <si>
    <t>P2891</t>
  </si>
  <si>
    <t>SAN SILVERIO S.R.L</t>
  </si>
  <si>
    <t>P2902</t>
  </si>
  <si>
    <t xml:space="preserve">NATALIA ELIZABETH LEON GAMARRA </t>
  </si>
  <si>
    <t>P2904</t>
  </si>
  <si>
    <t>CARLOS BERNAL GARCIA</t>
  </si>
  <si>
    <t>P2943</t>
  </si>
  <si>
    <t xml:space="preserve">FOUR PLAY S.A </t>
  </si>
  <si>
    <t>P2972</t>
  </si>
  <si>
    <t>INDUSTRIAL Y COMERCIAL S.R.L</t>
  </si>
  <si>
    <t>P2983</t>
  </si>
  <si>
    <t>DA SILVA AQUINO, JOAO BATISTA</t>
  </si>
  <si>
    <t>P3008</t>
  </si>
  <si>
    <t>MERELES CAÑETE, LUIS ALBERTO</t>
  </si>
  <si>
    <t>P3015</t>
  </si>
  <si>
    <t>ALVARENGA MELGAREJO, CESAR CANDIDO</t>
  </si>
  <si>
    <t>P3016</t>
  </si>
  <si>
    <t>LOPEZ ALCARAZ, BLAS HUGO</t>
  </si>
  <si>
    <t>P3022</t>
  </si>
  <si>
    <t>GLADYS ELIZABETH PERRENS GONZALEZ</t>
  </si>
  <si>
    <t>2010102</t>
  </si>
  <si>
    <t>PROVEEDORES LOCALES USD</t>
  </si>
  <si>
    <t>P1019</t>
  </si>
  <si>
    <t>Federico Miguel Vazquez Villasanti</t>
  </si>
  <si>
    <t>P1023</t>
  </si>
  <si>
    <t>H. Petersen S.A.C.I.</t>
  </si>
  <si>
    <t>P1056</t>
  </si>
  <si>
    <t>P1274</t>
  </si>
  <si>
    <t>P1403</t>
  </si>
  <si>
    <t>Carlos Miguel Viveros Cabral</t>
  </si>
  <si>
    <t>P1606</t>
  </si>
  <si>
    <t>BLUE TOWER VENTURES PARAGUAY S.A.</t>
  </si>
  <si>
    <t>P2618</t>
  </si>
  <si>
    <t>FENIX S.A. DE SEGUROS Y REASEGUROS</t>
  </si>
  <si>
    <t>P2669</t>
  </si>
  <si>
    <t>SANCOR SEGUROS DEL PARAGUAY S.A.</t>
  </si>
  <si>
    <t>P2715</t>
  </si>
  <si>
    <t>MOVICOR SACI</t>
  </si>
  <si>
    <t>P2816</t>
  </si>
  <si>
    <t>PARASUR S.A.</t>
  </si>
  <si>
    <t>P9999</t>
  </si>
  <si>
    <t>PROVEEDORES VARIOS USD</t>
  </si>
  <si>
    <t>20102</t>
  </si>
  <si>
    <t>DEUDAS FINANCIERAS</t>
  </si>
  <si>
    <t>2010201</t>
  </si>
  <si>
    <t>PRESTAMOS FINANCIEROS</t>
  </si>
  <si>
    <t>PRESTAMOS FINEXPAR GS</t>
  </si>
  <si>
    <t>0301</t>
  </si>
  <si>
    <t xml:space="preserve">         CAPITAL FINEXPAR GS </t>
  </si>
  <si>
    <t>0302</t>
  </si>
  <si>
    <t xml:space="preserve">         INTERES A PAGAR FINEXPAR GS</t>
  </si>
  <si>
    <t>0303</t>
  </si>
  <si>
    <t xml:space="preserve">         (-) INTERES A DEVENGAR FINEXPAR</t>
  </si>
  <si>
    <t>PRESTAMOS BANCO BASA GS</t>
  </si>
  <si>
    <t>0901</t>
  </si>
  <si>
    <t xml:space="preserve">         CAPITAL BANCO BASA GS </t>
  </si>
  <si>
    <t>0902</t>
  </si>
  <si>
    <t xml:space="preserve">         INTERES A PAGAR BANCO BASA GS</t>
  </si>
  <si>
    <t>0903</t>
  </si>
  <si>
    <t xml:space="preserve">         (-) INTERES A DEVENGAR BANCO BA</t>
  </si>
  <si>
    <t>T01</t>
  </si>
  <si>
    <t>TARJETA DE CREDITO FMVV SAICAG</t>
  </si>
  <si>
    <t>T02</t>
  </si>
  <si>
    <t>TARJETA MASTERCARD GOLD WALTERIO Nº 7169</t>
  </si>
  <si>
    <t>T03</t>
  </si>
  <si>
    <t>TARJETA MASTERCARD GOLD PUKA Nº 5501</t>
  </si>
  <si>
    <t>0101</t>
  </si>
  <si>
    <t>0102</t>
  </si>
  <si>
    <t>0103</t>
  </si>
  <si>
    <t>20103</t>
  </si>
  <si>
    <t>OTRAS CUENTAS POR PAGAR</t>
  </si>
  <si>
    <t>2010301</t>
  </si>
  <si>
    <t>DEUDAS FISCALES CORRIENTES</t>
  </si>
  <si>
    <t>201030101</t>
  </si>
  <si>
    <t>IMPUESTO A LA RENTA A PAGAR</t>
  </si>
  <si>
    <t>2010302</t>
  </si>
  <si>
    <t>OBLIGACIONES LABORALES Y CARGAS SOCIALES</t>
  </si>
  <si>
    <t>2010305</t>
  </si>
  <si>
    <t>OPERACIONES A LIQUIDAR</t>
  </si>
  <si>
    <t>Credicentro a Devolver Gs</t>
  </si>
  <si>
    <t>002</t>
  </si>
  <si>
    <t>007</t>
  </si>
  <si>
    <t>Laura Vargas a Devolver Gs.</t>
  </si>
  <si>
    <t>009</t>
  </si>
  <si>
    <t>Victor Hugo Vazquez a Devolver Gs.</t>
  </si>
  <si>
    <t>010</t>
  </si>
  <si>
    <t>IOIO - Retenciones a funcionarios Gs</t>
  </si>
  <si>
    <t>2010306</t>
  </si>
  <si>
    <t>003</t>
  </si>
  <si>
    <t>Cuentas a Pagar Gs</t>
  </si>
  <si>
    <t>004</t>
  </si>
  <si>
    <t>CUENTAS A PAGAR USD</t>
  </si>
  <si>
    <t>006</t>
  </si>
  <si>
    <t>CUENTAS POR PAGAR JUAN JOSE BILBAO</t>
  </si>
  <si>
    <t>CUENTAS A PAGAR LAURA VARGAS GS</t>
  </si>
  <si>
    <t>CUENTAS A PAGAR ESTEBAN HERMIN</t>
  </si>
  <si>
    <t>OTRAS CUENTAS POR PAGAR R.R</t>
  </si>
  <si>
    <t>012</t>
  </si>
  <si>
    <t>013</t>
  </si>
  <si>
    <t>CUENTAS A PAGAR US$ - VHV</t>
  </si>
  <si>
    <t>2010307</t>
  </si>
  <si>
    <t>SUELDOS Y REMUNERACIONES A PAGAR</t>
  </si>
  <si>
    <t>SUELDOS A PAGAR ADMINISTRACION</t>
  </si>
  <si>
    <t>2010311</t>
  </si>
  <si>
    <t>HONORARIOS A PAGAR</t>
  </si>
  <si>
    <t>P1445</t>
  </si>
  <si>
    <t>MAURO VARGAS WILDBERGER</t>
  </si>
  <si>
    <t>P1833</t>
  </si>
  <si>
    <t>VICTOR HUGO VAZQUEZ</t>
  </si>
  <si>
    <t>P2593</t>
  </si>
  <si>
    <t>LUIS FERNANDO RIOS ESPINOLA</t>
  </si>
  <si>
    <t>P2780</t>
  </si>
  <si>
    <t>ADRIANA VAZQUEZ MUNIAGURRIA</t>
  </si>
  <si>
    <t>P2786</t>
  </si>
  <si>
    <t xml:space="preserve">GLADYS LIA MUNIAGURRIA </t>
  </si>
  <si>
    <t>P2935</t>
  </si>
  <si>
    <t>JUAN MANUEL GUSTALE</t>
  </si>
  <si>
    <t>2010313</t>
  </si>
  <si>
    <t>AGUINALDOS A PAGAR</t>
  </si>
  <si>
    <t>FMVV</t>
  </si>
  <si>
    <t>WALTERIO</t>
  </si>
  <si>
    <t>20105</t>
  </si>
  <si>
    <t>INGRESOS DIFERIDOS</t>
  </si>
  <si>
    <t>2010501</t>
  </si>
  <si>
    <t>ANTICIPOS DE CLIENTES</t>
  </si>
  <si>
    <t>E01</t>
  </si>
  <si>
    <t>ANTICIPO DE CLIENTES PUKA</t>
  </si>
  <si>
    <t>E02</t>
  </si>
  <si>
    <t>ANTICIPO DE CLIENTES GRUPO VAZQUEZ</t>
  </si>
  <si>
    <t>202</t>
  </si>
  <si>
    <t>PASIVO  NO CORRIENTE</t>
  </si>
  <si>
    <t>20201</t>
  </si>
  <si>
    <t>ACREEDORES COMERCIALES A LARGO PLAZO</t>
  </si>
  <si>
    <t>2020102</t>
  </si>
  <si>
    <t>PROVEEDORES LOCALES USD LP</t>
  </si>
  <si>
    <t>FEDERICO MIGUEL VAZQUEZ  - GARDEN/CUEVAS</t>
  </si>
  <si>
    <t xml:space="preserve">H. PETERSEN </t>
  </si>
  <si>
    <t>AUTOMARKET S.A.</t>
  </si>
  <si>
    <t>TOYOTOSHI S.A.</t>
  </si>
  <si>
    <t>PERFECTA AUTOMOTORES S.A.</t>
  </si>
  <si>
    <t>P2905</t>
  </si>
  <si>
    <t>EDUARDO RAFAEL LLORET AGUILERA</t>
  </si>
  <si>
    <t>P2906</t>
  </si>
  <si>
    <t>VIVIANA CELESTE VALDOVINOS JARITON</t>
  </si>
  <si>
    <t>2020105</t>
  </si>
  <si>
    <t>ACREEDORES EN OTRAS ENTIDADES LP</t>
  </si>
  <si>
    <t>20202</t>
  </si>
  <si>
    <t>DEUDAS FINANCIERAS A LARGO PLAZO</t>
  </si>
  <si>
    <t>2020201</t>
  </si>
  <si>
    <t>0201</t>
  </si>
  <si>
    <t>0202</t>
  </si>
  <si>
    <t>0203</t>
  </si>
  <si>
    <t>2020206</t>
  </si>
  <si>
    <t>BONOS PRIVADOS EMITIDOS</t>
  </si>
  <si>
    <t>BONOS EMITIDOS GS</t>
  </si>
  <si>
    <t>BONOS EMITIDOS - CAPITAL GS</t>
  </si>
  <si>
    <t>INTERESES A PAGAR BONOS GS</t>
  </si>
  <si>
    <t>(-) INTERESES A DEVENGAR BONOS GS</t>
  </si>
  <si>
    <t>BONOS EMITIDOS USD</t>
  </si>
  <si>
    <t>BONOS EMITIDOS - CAPITAL USD</t>
  </si>
  <si>
    <t>INTERESES A PAGAR BONOS USD</t>
  </si>
  <si>
    <t>(-) INTERESES A DEVENGAR BONOS USD</t>
  </si>
  <si>
    <t>20203</t>
  </si>
  <si>
    <t>2020303</t>
  </si>
  <si>
    <t>JORGE ANDRES BERNARDES MENGUAL (JBM)</t>
  </si>
  <si>
    <t xml:space="preserve">LUIS FERNANDO RIOS </t>
  </si>
  <si>
    <t>GUSTAVO GAMARRA MONTEFUSCO - IRF</t>
  </si>
  <si>
    <t>NORMA MORINIGO - IRF</t>
  </si>
  <si>
    <t>ANIBAL PIRAINO - IRF</t>
  </si>
  <si>
    <t>2020305</t>
  </si>
  <si>
    <t>OPERACIONES A LIQUIDAR LP</t>
  </si>
  <si>
    <t>016</t>
  </si>
  <si>
    <t>A PAGAR WALTERIO</t>
  </si>
  <si>
    <t>20205</t>
  </si>
  <si>
    <t>INGRESOS DIFERIDOS A LARGO PLAZO</t>
  </si>
  <si>
    <t>2020501</t>
  </si>
  <si>
    <t>3</t>
  </si>
  <si>
    <t>PATRIMONIO NETO</t>
  </si>
  <si>
    <t>301</t>
  </si>
  <si>
    <t>CAPITAL</t>
  </si>
  <si>
    <t>30101</t>
  </si>
  <si>
    <t>CAPITAL INTEGRADO</t>
  </si>
  <si>
    <t>3010101</t>
  </si>
  <si>
    <t>CAPITAL SUSCRIPTO</t>
  </si>
  <si>
    <t>30102</t>
  </si>
  <si>
    <t>APORTE NO CAPITALIZADO</t>
  </si>
  <si>
    <t>302</t>
  </si>
  <si>
    <t>RESERVAS</t>
  </si>
  <si>
    <t>30201</t>
  </si>
  <si>
    <t>RESERVA LEGAL</t>
  </si>
  <si>
    <t>30203</t>
  </si>
  <si>
    <t>OTRAS RESERVAS</t>
  </si>
  <si>
    <t>3020301</t>
  </si>
  <si>
    <t>RESERVA DE VALOR PATRIMONIAL</t>
  </si>
  <si>
    <t>3020302</t>
  </si>
  <si>
    <t>RESERVA FACULTATIVA</t>
  </si>
  <si>
    <t>303</t>
  </si>
  <si>
    <t>RESULTADOS</t>
  </si>
  <si>
    <t>30302</t>
  </si>
  <si>
    <t>RESULTADO DEL EJERCICIO</t>
  </si>
  <si>
    <t>4</t>
  </si>
  <si>
    <t>INGRESOS</t>
  </si>
  <si>
    <t>401</t>
  </si>
  <si>
    <t>INGRESOS OPERATIVOS</t>
  </si>
  <si>
    <t>40101</t>
  </si>
  <si>
    <t>VENTAS DE MERCADERêAS</t>
  </si>
  <si>
    <t>4010101</t>
  </si>
  <si>
    <t>VENTAS DE MERCADERêAS GRAVADAS POR EL IV</t>
  </si>
  <si>
    <t>40103</t>
  </si>
  <si>
    <t>VENTAS DE GANADO</t>
  </si>
  <si>
    <t>4010301</t>
  </si>
  <si>
    <t>DESMAMANTES MACHOS</t>
  </si>
  <si>
    <t>4010303</t>
  </si>
  <si>
    <t>VENTAS DE GANADO VACUNO</t>
  </si>
  <si>
    <t>4010304</t>
  </si>
  <si>
    <t>TERNERO MACHO</t>
  </si>
  <si>
    <t>4010305</t>
  </si>
  <si>
    <t>TERNERA HEMBRA</t>
  </si>
  <si>
    <t>4010306</t>
  </si>
  <si>
    <t>VAQUILLAS</t>
  </si>
  <si>
    <t>4010307</t>
  </si>
  <si>
    <t>NOVILLOS</t>
  </si>
  <si>
    <t>4010308</t>
  </si>
  <si>
    <t>VACAS</t>
  </si>
  <si>
    <t>40105</t>
  </si>
  <si>
    <t>VENTAS DE PRODUCTOS DE LA EXPLOTACIîN FO</t>
  </si>
  <si>
    <t>4010501</t>
  </si>
  <si>
    <t>VENTA POR EXPLOTACION FORESTAL - LEÑA</t>
  </si>
  <si>
    <t>40107</t>
  </si>
  <si>
    <t>VENTAS DE SERVICIOS GRAVADOS</t>
  </si>
  <si>
    <t>40112</t>
  </si>
  <si>
    <t>VENTA DE BIENES DEL ACTIVO FIJO</t>
  </si>
  <si>
    <t>40113</t>
  </si>
  <si>
    <t>INGRESOS POR INVERSIONES</t>
  </si>
  <si>
    <t>4011301</t>
  </si>
  <si>
    <t>INGRESO POR DIVIDENDOS</t>
  </si>
  <si>
    <t>4011302</t>
  </si>
  <si>
    <t>INGRESO POR VENTA DE ACCIONES</t>
  </si>
  <si>
    <t>40114</t>
  </si>
  <si>
    <t>INGRESOS PUKA</t>
  </si>
  <si>
    <t>SERVICIO DE EVENTO</t>
  </si>
  <si>
    <t>PIZZAS PUKA</t>
  </si>
  <si>
    <t>INGRESOS VARIOS - PUKA</t>
  </si>
  <si>
    <t>402</t>
  </si>
  <si>
    <t>OTROS INGRESOS NO OPERATIVOS</t>
  </si>
  <si>
    <t>40201</t>
  </si>
  <si>
    <t>INTERESES GANADOS</t>
  </si>
  <si>
    <t>40203</t>
  </si>
  <si>
    <t>DESCUENTOS OBTENIDOS</t>
  </si>
  <si>
    <t>40205</t>
  </si>
  <si>
    <t>RESULTADO POR DIFERENCIA DE CAMBIO</t>
  </si>
  <si>
    <t>40208</t>
  </si>
  <si>
    <t>INGRESOS VARIOS</t>
  </si>
  <si>
    <t>5</t>
  </si>
  <si>
    <t>EGRESOS</t>
  </si>
  <si>
    <t>501</t>
  </si>
  <si>
    <t>COSTOS OPERATIVOS</t>
  </si>
  <si>
    <t>50101</t>
  </si>
  <si>
    <t>COSTO DE MERCADERêAS</t>
  </si>
  <si>
    <t>5010101</t>
  </si>
  <si>
    <t>COSTO DE MERCADERêAS GRAVADAS POR EL IVA</t>
  </si>
  <si>
    <t>50102</t>
  </si>
  <si>
    <t>COSTO DE PRODUCTOS AGRêCOLAS</t>
  </si>
  <si>
    <t>5010204</t>
  </si>
  <si>
    <t>COSTO DE VENTAS DE OTROS PRODUCTOS AGRêC</t>
  </si>
  <si>
    <t>50103</t>
  </si>
  <si>
    <t>COSTO DE VENTAS DE GANADO</t>
  </si>
  <si>
    <t>50110</t>
  </si>
  <si>
    <t>COSTO DE VENTAS EXENTAS DEL IVA</t>
  </si>
  <si>
    <t>50111</t>
  </si>
  <si>
    <t>COSTO DE VENTA ACTIVO FIJO</t>
  </si>
  <si>
    <t>502</t>
  </si>
  <si>
    <t>GASTOS DE VENTAS O COMERCIALIZACIîN</t>
  </si>
  <si>
    <t>SUELDOS Y OTRAS REMUNERACIONES AL PERSON</t>
  </si>
  <si>
    <t>SUELDOS Y JORNALES</t>
  </si>
  <si>
    <t>SUELDOS Y JORNALES ADMINISTRACION FMVV</t>
  </si>
  <si>
    <t>SUELDOS Y JORNALES PUKA</t>
  </si>
  <si>
    <t>SUELDOS Y JORNALES WALTERIO</t>
  </si>
  <si>
    <t>SUELDOS Y JORNALES ESTANCIA</t>
  </si>
  <si>
    <t>50204</t>
  </si>
  <si>
    <t>PUBLICIDAD Y PROPAGANDA</t>
  </si>
  <si>
    <t>50205</t>
  </si>
  <si>
    <t>FLETES PAGADOS</t>
  </si>
  <si>
    <t>50206</t>
  </si>
  <si>
    <t>OTROS GASTOS DE VENTAS</t>
  </si>
  <si>
    <t>50207</t>
  </si>
  <si>
    <t>GUIAS Y OTROS GASTOS DE COMERCIALIZACION</t>
  </si>
  <si>
    <t>50208</t>
  </si>
  <si>
    <t>PRODUCTOS VETERINARIOS</t>
  </si>
  <si>
    <t>503</t>
  </si>
  <si>
    <t>GASTOS DE ADMINISTRACION</t>
  </si>
  <si>
    <t>50301</t>
  </si>
  <si>
    <t>5030101</t>
  </si>
  <si>
    <t>5030102</t>
  </si>
  <si>
    <t>APORTE PATRONAL</t>
  </si>
  <si>
    <t>5030103</t>
  </si>
  <si>
    <t>AGUINALDOS</t>
  </si>
  <si>
    <t>5030104</t>
  </si>
  <si>
    <t>OTROS BENEFICIOS AL PERSONAL</t>
  </si>
  <si>
    <t>5030105</t>
  </si>
  <si>
    <t>BONIFICACION FAMILIAR</t>
  </si>
  <si>
    <t>50304</t>
  </si>
  <si>
    <t>HONORARIOS PROFESIONALES</t>
  </si>
  <si>
    <t>50305</t>
  </si>
  <si>
    <t>ALQUILERES</t>
  </si>
  <si>
    <t>50306</t>
  </si>
  <si>
    <t>ENERGIA ELECTRICA</t>
  </si>
  <si>
    <t>50307</t>
  </si>
  <si>
    <t>TELEFONO E INTERNET</t>
  </si>
  <si>
    <t>50308</t>
  </si>
  <si>
    <t>AGUA</t>
  </si>
  <si>
    <t>50309</t>
  </si>
  <si>
    <t>VIATICOS Y MOVILIDAD</t>
  </si>
  <si>
    <t>50311</t>
  </si>
  <si>
    <t>COMBUSTIBLES Y LUBRICANTES</t>
  </si>
  <si>
    <t>50312</t>
  </si>
  <si>
    <t>REPARACIONES Y MANTENIMIENTOS</t>
  </si>
  <si>
    <t>50313</t>
  </si>
  <si>
    <t>SEGUROS PAGADOS</t>
  </si>
  <si>
    <t>50314</t>
  </si>
  <si>
    <t>UTILES DE OFICINA</t>
  </si>
  <si>
    <t>50320</t>
  </si>
  <si>
    <t>IMPUESTOS, PATENTES, TASAS Y OTRAS CONTR</t>
  </si>
  <si>
    <t>50321</t>
  </si>
  <si>
    <t>MULTAS Y SANCIONES</t>
  </si>
  <si>
    <t>50322</t>
  </si>
  <si>
    <t>GASTOS DE ESCRIBANIA</t>
  </si>
  <si>
    <t>50323</t>
  </si>
  <si>
    <t>GASTOS GENERALES</t>
  </si>
  <si>
    <t>0401</t>
  </si>
  <si>
    <t xml:space="preserve">     DON MIGUEL </t>
  </si>
  <si>
    <t>0402</t>
  </si>
  <si>
    <t xml:space="preserve">     COSTA FLOR</t>
  </si>
  <si>
    <t>0403</t>
  </si>
  <si>
    <t xml:space="preserve">     DOÑA BRIGIDA </t>
  </si>
  <si>
    <t>50324</t>
  </si>
  <si>
    <t>GASTOS Y ARTICULOS DE LIMPIEZA</t>
  </si>
  <si>
    <t>50325</t>
  </si>
  <si>
    <t>SEGURIDAD Y VIGILANCIA</t>
  </si>
  <si>
    <t>50326</t>
  </si>
  <si>
    <t>GASTOS FAMILY OFFICE</t>
  </si>
  <si>
    <t>50328</t>
  </si>
  <si>
    <t>GASTOS GENERALES PUKA</t>
  </si>
  <si>
    <t>INSUMOS COCINA - PUKA</t>
  </si>
  <si>
    <t>INSUMOS BEBIDAS - PUKA</t>
  </si>
  <si>
    <t>INSUMOS GOLOSINAS - PUKA</t>
  </si>
  <si>
    <t>INSUMOS DECORACION - PUKA</t>
  </si>
  <si>
    <t>005</t>
  </si>
  <si>
    <t>INSUMOS OFICINA - PUKA</t>
  </si>
  <si>
    <t>INSUMOS MANTENIMIENTO - PUKA</t>
  </si>
  <si>
    <t>INSUMOS LIMPIEZA - PUKA</t>
  </si>
  <si>
    <t>008</t>
  </si>
  <si>
    <t>INSUMOS ENTRETENIMIENTO - PUKA</t>
  </si>
  <si>
    <t>INSUMOS EMBALAJE - PUKA</t>
  </si>
  <si>
    <t>SERVICIOS PRESTADOS - PUKA</t>
  </si>
  <si>
    <t>011</t>
  </si>
  <si>
    <t>GASTOS NO DEDUCIBLES - PUKA</t>
  </si>
  <si>
    <t xml:space="preserve">INSUMOS COMBUSTIBLE - PUKA </t>
  </si>
  <si>
    <t>INSUMOS TORTAS - PUKA</t>
  </si>
  <si>
    <t>014</t>
  </si>
  <si>
    <t>SERVICIOS PUBLICIDAD - PUKA</t>
  </si>
  <si>
    <t>015</t>
  </si>
  <si>
    <t>OTROS COSTO DE EVENTO - PUKA</t>
  </si>
  <si>
    <t>50329</t>
  </si>
  <si>
    <t>GASTOS GENERALES WALTERIO</t>
  </si>
  <si>
    <t>INSUMOS CARNE - WALTERIO</t>
  </si>
  <si>
    <t>INSUMOS COCINA - WALTERIO</t>
  </si>
  <si>
    <t>INSUMOS LIMPIEZA - WALTERIO</t>
  </si>
  <si>
    <t>INSUMOS EMBALAJE - WALTERIO</t>
  </si>
  <si>
    <t>INSUMOS COMBUSTIBLE - WALTERIO</t>
  </si>
  <si>
    <t>INSUMOS BEBIDAS - WALTERIO</t>
  </si>
  <si>
    <t>OTROS GASTOS - WALTERIO</t>
  </si>
  <si>
    <t>GASTOS NO DEDUCIBLES - WALTERIO</t>
  </si>
  <si>
    <t>50330</t>
  </si>
  <si>
    <t>GASTOS DE SALUD</t>
  </si>
  <si>
    <t>50331</t>
  </si>
  <si>
    <t>GASTOS CNV Y BVPASA</t>
  </si>
  <si>
    <t>50332</t>
  </si>
  <si>
    <t>GASTOS EMISION DE BONOS</t>
  </si>
  <si>
    <t>ARANCELES BVPASA</t>
  </si>
  <si>
    <t>ASESORAMIENTO FINANCIERO</t>
  </si>
  <si>
    <t>504</t>
  </si>
  <si>
    <t>GASTOS FINANCIEROS</t>
  </si>
  <si>
    <t>50401</t>
  </si>
  <si>
    <t xml:space="preserve">INTERESES PAGADOS A ENTIDADES BANCARIAS </t>
  </si>
  <si>
    <t>50402</t>
  </si>
  <si>
    <t>OTROS INTERESES PAGADOS</t>
  </si>
  <si>
    <t>50403</t>
  </si>
  <si>
    <t>COMISIONES Y GASTOS BANCARIOS</t>
  </si>
  <si>
    <t>50404</t>
  </si>
  <si>
    <t>INTERESES PAGADOS BONOS GS</t>
  </si>
  <si>
    <t>50405</t>
  </si>
  <si>
    <t>INTERESES PAGADOS BONOS USD</t>
  </si>
  <si>
    <t>505</t>
  </si>
  <si>
    <t>DEPRECIACIONES Y AMORTIZACIONES DE ACTIV</t>
  </si>
  <si>
    <t>50501</t>
  </si>
  <si>
    <t>DEPRECIACIONES DEL EJERCICIO</t>
  </si>
  <si>
    <t>506</t>
  </si>
  <si>
    <t>OTROS RESULTADOS NO OPERATIVOS</t>
  </si>
  <si>
    <t>50603</t>
  </si>
  <si>
    <t>DIFERENCIA DE CAMBIO</t>
  </si>
  <si>
    <t>507</t>
  </si>
  <si>
    <t>GASTOS NO DEDUCIBLES</t>
  </si>
  <si>
    <t>50701</t>
  </si>
  <si>
    <t>RECARGOS Y MULTAS</t>
  </si>
  <si>
    <t>50702</t>
  </si>
  <si>
    <t>IMPUESTO A LA RENTA LEY 125/91</t>
  </si>
  <si>
    <t>50703</t>
  </si>
  <si>
    <t>GASTOS VARIOS NO DEDUCIBLES</t>
  </si>
  <si>
    <t>50704</t>
  </si>
  <si>
    <t>SUELDOS NO DEDUCIBLES</t>
  </si>
  <si>
    <t>FAMILY</t>
  </si>
  <si>
    <t>50705</t>
  </si>
  <si>
    <t>RETENCION DE RENTA GND</t>
  </si>
  <si>
    <t>50706</t>
  </si>
  <si>
    <t>GASTOS FAMILY OFFICE GND</t>
  </si>
  <si>
    <t>50708</t>
  </si>
  <si>
    <t>AGUINALDOS GND</t>
  </si>
  <si>
    <t>508</t>
  </si>
  <si>
    <t>OTROS EGRESOS</t>
  </si>
  <si>
    <t>50801</t>
  </si>
  <si>
    <t xml:space="preserve">EGRESOS FUSION ELECTROLAR </t>
  </si>
  <si>
    <t xml:space="preserve">Los activos y pasivos en moneda extranjera (dólares estadounidenses) fueron valuados a los tipos de cambio que se encontraban vigentes a la fecha de cierre del balance general, de acuerdo con publicaciones efectuadas por el Banco Central del Paraguay. </t>
  </si>
  <si>
    <t>Las inversiones temporales se valúan de acuerdo a los siguientes criterios de valuación:
Colocaciones financieras en moneda local: a su valor nominal más los intereses devengados al cierre del año/período. Ver Nota 4
Colocaciones financieras en moneda extranjera: a su valor de cotización al cierre del año/período más intereses devengados a ese momento. Ver Nota 4
Las inversiones no corrientes en sociedades donde no se ejerce el control, se valúan al costo Ver Nota 8</t>
  </si>
  <si>
    <t>i.     En el período anterior los valores de origen de los bienes de uso y sus depreciaciones acumuladas existentes al inicio del ejercicio se encontraban revaluados de acuerdo a lo establecido en la Ley Nº 125/91, y la Ley N.º 2421/04 considerando los coeficientes de actualización anual suministrados a tal efecto por el Ministerio de Hacienda. En el periodo actual no se revaluarán solo se depreciarán de acuerdo a lo establecido en la Ley N.º 6.380/19 considerando los coeficientes de actualización anual suministrados a tal efecto por el Ministerio de Hacienda.”. El Poder Ejecutivo podrá establecer el revalúo obligatorio de los bienes del activo fijo, cuando la variación del Índice de Precios al Consumo determinado por el BCP alcance al menos 20% (veinte por ciento), acumulado desde el ejercicio en el cual se haya dispuesto el último ajuste por revalúo. El reconocimiento del revalúo obligatorio establecido por el Poder Ejecutivo formará parte de una reserva patrimonial cuyo único destino podrá ser la capitalización; al 31 de diciembre de 2020 el IPC acumulado ascendió a 2,2%, por lo cual no se aplicó el revalúo sobre dichos bienes.</t>
  </si>
  <si>
    <t>ii.    Los bienes incorporados en el ejercicio se hallan registrados por su valor de adquisición; la depreciación de los mismos se computan al año siguiente de su adquisición.</t>
  </si>
  <si>
    <t>iii.   Las mejoras o adiciones son capitalizadas, mientras que los gastos de mantenimiento y/o reparaciones que no aumentan el valor de los activos ni prolongan su vida útil, son imputados como gastos en el período en que se originan.</t>
  </si>
  <si>
    <t>iv.   El valor residual de los bienes revaluados considerados en su conjunto no excede su valor recuperable al cierre del ejercicio.</t>
  </si>
  <si>
    <t>Se considerarán dentro del concepto de efectivo los saldos en efectivo, disponibilidades en cuentas bancarias y toda inversión de muy alta liquidez, con vencimiento originalmente pactado no superior a tres meses.</t>
  </si>
  <si>
    <t>En cuanto a la constitución de previsiones, la entidad se encuentra ceñida a lo establecido en el Art. Nº 126 de la Ley Nº 5810/17 del Mercado de Valores.</t>
  </si>
  <si>
    <t>Como mejor practica y cobertura, la entidad mantiene previsiones según su politica de créditos.</t>
  </si>
  <si>
    <t>El impuesto a la renta que se carga a los resultados del año a la tasa del 10% se basa en la utilidad contable antes de este concepto, ajustada por las partidas que la Ley N° 6.380/19 (De modernizacion y simplificacion del sistema tributario nacional), y sus reglamentaciones que incluyen o excluyen ajustes para la determinación de la renta neta imponible.</t>
  </si>
  <si>
    <t>Venta de servicios</t>
  </si>
  <si>
    <t>Venta de Software</t>
  </si>
  <si>
    <t>Ingresos netos</t>
  </si>
  <si>
    <t>Diciembre 2021</t>
  </si>
  <si>
    <t>11</t>
  </si>
  <si>
    <t>FONDO FIJO WERKING GS</t>
  </si>
  <si>
    <t>12</t>
  </si>
  <si>
    <t>FONDO FIJO SILVER ARGUELLO</t>
  </si>
  <si>
    <t>FC002</t>
  </si>
  <si>
    <t>FIELCO CTA. AH. USD. N° 483951005</t>
  </si>
  <si>
    <t>FC013</t>
  </si>
  <si>
    <t>FIELCO CTA. AH. GS. N° 483951018 - WERKI</t>
  </si>
  <si>
    <t>BA009</t>
  </si>
  <si>
    <t>CDA FINANCIERA EL COMERCIO SAECA - US$</t>
  </si>
  <si>
    <t>1010203</t>
  </si>
  <si>
    <t>A001</t>
  </si>
  <si>
    <t xml:space="preserve">INVERSIONES EN ACTIVOS BIOLOGICOS </t>
  </si>
  <si>
    <t>CL010</t>
  </si>
  <si>
    <t>CL079</t>
  </si>
  <si>
    <t>CORONEL CABRERA OSMAR ALBERTO</t>
  </si>
  <si>
    <t>CL1412</t>
  </si>
  <si>
    <t>DO AMARAL, BRAZ</t>
  </si>
  <si>
    <t>CL1414</t>
  </si>
  <si>
    <t>BUSINESS Y FINANCIAL GROUP SA</t>
  </si>
  <si>
    <t>CL787</t>
  </si>
  <si>
    <t>AIME S.A</t>
  </si>
  <si>
    <t>CL857</t>
  </si>
  <si>
    <t>CARRASCO MARTINEZ, TADEO MIGUEL</t>
  </si>
  <si>
    <t>CW001</t>
  </si>
  <si>
    <t xml:space="preserve">CLIENTES WERKING </t>
  </si>
  <si>
    <t>CL884</t>
  </si>
  <si>
    <t>DERLIS JAVIER NUÑEZ QUIÑONES</t>
  </si>
  <si>
    <t>Cheques diferidos</t>
  </si>
  <si>
    <t>INMUEBLES A PLAZO - CREDICENTRO S.A.E.C.</t>
  </si>
  <si>
    <t>P1033</t>
  </si>
  <si>
    <t>VENTA DE SOFTWARE - CREDICENTRO SAECA</t>
  </si>
  <si>
    <t>P1050</t>
  </si>
  <si>
    <t>CADIEM</t>
  </si>
  <si>
    <t>P1123</t>
  </si>
  <si>
    <t>Telefonica Celular del Paraguay S. A.</t>
  </si>
  <si>
    <t>P1324</t>
  </si>
  <si>
    <t>YOICA S.A.</t>
  </si>
  <si>
    <t>P1632</t>
  </si>
  <si>
    <t>ENGINEERING &amp; SAFETY SOLUTIONS S.R.L.</t>
  </si>
  <si>
    <t>P1738</t>
  </si>
  <si>
    <t>Cafepar S.A.</t>
  </si>
  <si>
    <t>P1824</t>
  </si>
  <si>
    <t>JUAN ALBERTO QUIÑONEZ ORTEGA</t>
  </si>
  <si>
    <t>P2532</t>
  </si>
  <si>
    <t>A.C.IMPORTACIONES SA</t>
  </si>
  <si>
    <t>P2688</t>
  </si>
  <si>
    <t>RODRIGUEZ BENITEZ, GUSTAVO ADOLFO</t>
  </si>
  <si>
    <t>P2705</t>
  </si>
  <si>
    <t>FRANCO ACEVEDO, SILVIA CAROLINA</t>
  </si>
  <si>
    <t>P2811</t>
  </si>
  <si>
    <t>DISTRIBUIDORA DEL PARAGUAY SA</t>
  </si>
  <si>
    <t>CBS S.A</t>
  </si>
  <si>
    <t>P2872</t>
  </si>
  <si>
    <t>CVH S.R.L.</t>
  </si>
  <si>
    <t>P2912</t>
  </si>
  <si>
    <t>MEZA FLEITAS, JESSICA MILENA</t>
  </si>
  <si>
    <t>P2960</t>
  </si>
  <si>
    <t>ELECTRICHACO DE LARRY VOTH</t>
  </si>
  <si>
    <t>P3004</t>
  </si>
  <si>
    <t>FERIA RURAL S.A.</t>
  </si>
  <si>
    <t>P3053</t>
  </si>
  <si>
    <t>JAKUBIU, LUIS DANIEL</t>
  </si>
  <si>
    <t>P3057</t>
  </si>
  <si>
    <t>GOYA S.A.</t>
  </si>
  <si>
    <t>P3058</t>
  </si>
  <si>
    <t>BAREIRO AYALA, PETTER GUMERCINDO</t>
  </si>
  <si>
    <t>P3081</t>
  </si>
  <si>
    <t>LEIVA GUTIERREZ, CHRISTIAN MIGUEL</t>
  </si>
  <si>
    <t>P3084</t>
  </si>
  <si>
    <t>SALINAS MENDOZA, JAZMIN MARIA</t>
  </si>
  <si>
    <t>P3103</t>
  </si>
  <si>
    <t>GAME GROUP SA</t>
  </si>
  <si>
    <t>P3109</t>
  </si>
  <si>
    <t>GRUPO VINCIT SRL</t>
  </si>
  <si>
    <t>P3137</t>
  </si>
  <si>
    <t>BLUFISH SA</t>
  </si>
  <si>
    <t>P3139</t>
  </si>
  <si>
    <t>Y P SA</t>
  </si>
  <si>
    <t>P3140</t>
  </si>
  <si>
    <t>VALDEZ CACERES, OMRI MISAEL BERNABE</t>
  </si>
  <si>
    <t>P3148</t>
  </si>
  <si>
    <t>GO PRO S. A.</t>
  </si>
  <si>
    <t>P3149</t>
  </si>
  <si>
    <t>VITAMME SA</t>
  </si>
  <si>
    <t>P1152</t>
  </si>
  <si>
    <t>Grupo Tapyracuai S.A.</t>
  </si>
  <si>
    <t>P1627</t>
  </si>
  <si>
    <t>GARDEN AUTOMOTORES S.A.</t>
  </si>
  <si>
    <t>P2572</t>
  </si>
  <si>
    <t>ASUNCION MOTOR SPORT SA</t>
  </si>
  <si>
    <t>TC01</t>
  </si>
  <si>
    <t>TARJETA VISA ADMINISTRACION Nº 8815</t>
  </si>
  <si>
    <t>TC02</t>
  </si>
  <si>
    <t>TARJETA VISA CLASICA PUKA Nº 4517</t>
  </si>
  <si>
    <t>TC04</t>
  </si>
  <si>
    <t>TARJETA VISA CLASICA WERKING Nº 4681</t>
  </si>
  <si>
    <t>TC05</t>
  </si>
  <si>
    <t>TARJETA VISA  TTHH Nº 8831</t>
  </si>
  <si>
    <t>2020202</t>
  </si>
  <si>
    <t>PRESTAMOS ENTIDADES VINCULADAS</t>
  </si>
  <si>
    <t>PRESTAMOS CREDICENTRO  GS LP LP</t>
  </si>
  <si>
    <t>CAPITAL CREDICENTRO  GS  LP</t>
  </si>
  <si>
    <t>INTERES A PAGAR CREDICENTRO  GS LP</t>
  </si>
  <si>
    <t>(-) INTERES A DEVENGAR CREDICENTRO  GS L</t>
  </si>
  <si>
    <t>PRESTAMOS CREDICENTRO  USD LP</t>
  </si>
  <si>
    <t>CAPITAL CREDICENTRO  USD LP</t>
  </si>
  <si>
    <t>INTERES A PAGAR CREDICENTRO  USD LP</t>
  </si>
  <si>
    <t xml:space="preserve">(-) INTERES A DEVENGAR CREDICENTRO  USD </t>
  </si>
  <si>
    <t>P1604</t>
  </si>
  <si>
    <t>BERNARDO JOSE ALGORTA REY</t>
  </si>
  <si>
    <t>P3063</t>
  </si>
  <si>
    <t>OSMAR ALBERTO CORONEL CABRERA</t>
  </si>
  <si>
    <t>2010314</t>
  </si>
  <si>
    <t>HONORARIOS A PAGAR USD</t>
  </si>
  <si>
    <t>P3021</t>
  </si>
  <si>
    <t>GROSS BROWN COSTA, EDUARDO JAVIER</t>
  </si>
  <si>
    <t>CUENTAS A PAGAR MARIA JOSE VALIENTE BARS</t>
  </si>
  <si>
    <t>MV a Devolver Gs.</t>
  </si>
  <si>
    <t>ITTI  A  DEVOLVER USD</t>
  </si>
  <si>
    <t>017</t>
  </si>
  <si>
    <t>ITTI A DEVOLVER GS</t>
  </si>
  <si>
    <t>018</t>
  </si>
  <si>
    <t>WERKING CC A DEVOLVER GS</t>
  </si>
  <si>
    <t>E03</t>
  </si>
  <si>
    <t>ANTICIPO ITTI INC</t>
  </si>
  <si>
    <t>ABONOS A REGULARIZAR GS</t>
  </si>
  <si>
    <t>C001</t>
  </si>
  <si>
    <t>ANTICIPO CONTRATISTA GUIDO GAYOSO</t>
  </si>
  <si>
    <t>P2647</t>
  </si>
  <si>
    <t>VALORES CASA DE BOLSA S.A.</t>
  </si>
  <si>
    <t>P3059</t>
  </si>
  <si>
    <t>GESTIONES Y COBRANZAS S.A.</t>
  </si>
  <si>
    <t>CUENTAS A COBRAR MV USD</t>
  </si>
  <si>
    <t>IT CONSULTORES A RECUPERAR GS</t>
  </si>
  <si>
    <t>CBS A RECUPERAR GS</t>
  </si>
  <si>
    <t>CREDICENTRO A RECUPERAR GS</t>
  </si>
  <si>
    <t>1010308</t>
  </si>
  <si>
    <t>CHEQUES DIFERIDOS USD</t>
  </si>
  <si>
    <t>ITTI SAECA</t>
  </si>
  <si>
    <t>80054859-0</t>
  </si>
  <si>
    <t>ACCIONES CBS.</t>
  </si>
  <si>
    <t>ACCIONES J. FLEISCHMAN</t>
  </si>
  <si>
    <t>PRIMA POR EMISION DE ACCIONES J.F.</t>
  </si>
  <si>
    <t>ACCIONES IDL S.A.</t>
  </si>
  <si>
    <t>PRIMA POR ACCIONES CCO</t>
  </si>
  <si>
    <t>999</t>
  </si>
  <si>
    <t>VALOR PATRIMONIAL PROPORCIONAL</t>
  </si>
  <si>
    <t>2010104</t>
  </si>
  <si>
    <t>OTROS ACREEDORES</t>
  </si>
  <si>
    <t>P3130</t>
  </si>
  <si>
    <t>ZERVIZ</t>
  </si>
  <si>
    <t>P1050GS</t>
  </si>
  <si>
    <t>CADIEM CASA DE BOLSA S.A. GS</t>
  </si>
  <si>
    <t>P1050USD</t>
  </si>
  <si>
    <t>CADIEM CASA DE BOLSA S.A. USD</t>
  </si>
  <si>
    <t>2010312</t>
  </si>
  <si>
    <t>OBLIGACIONES POR EMISION DE BONOS</t>
  </si>
  <si>
    <t>4010102</t>
  </si>
  <si>
    <t>VENTAS DE MERCADERêAS EXENTAS DEL IVA</t>
  </si>
  <si>
    <t>40110</t>
  </si>
  <si>
    <t>OTRAS VENTAS EXENTAS DEL IVA</t>
  </si>
  <si>
    <t>40115</t>
  </si>
  <si>
    <t>INGRESOS WERKING</t>
  </si>
  <si>
    <t>W01</t>
  </si>
  <si>
    <t>INGRESOS CAFETERIA</t>
  </si>
  <si>
    <t>Gastos generales Werking</t>
  </si>
  <si>
    <t>Gastos de cafeteria</t>
  </si>
  <si>
    <t xml:space="preserve">6.887,40	</t>
  </si>
  <si>
    <t>Ingreso por venta de acciones</t>
  </si>
  <si>
    <t>Venta de activos fijos</t>
  </si>
  <si>
    <t>Intereses ganados</t>
  </si>
  <si>
    <t>DEMO</t>
  </si>
  <si>
    <t>Fecha : 08/03/2022 14:57</t>
  </si>
  <si>
    <t>lvillalba</t>
  </si>
  <si>
    <t>Del   01/01/2021   al   31/12/2021</t>
  </si>
  <si>
    <t xml:space="preserve">  VACAS</t>
  </si>
  <si>
    <t xml:space="preserve">  VAQUILLAS</t>
  </si>
  <si>
    <t>0104</t>
  </si>
  <si>
    <t xml:space="preserve">  TOROS</t>
  </si>
  <si>
    <t>0105</t>
  </si>
  <si>
    <t xml:space="preserve">  DESMAMANTE MACHO</t>
  </si>
  <si>
    <t>0106</t>
  </si>
  <si>
    <t xml:space="preserve">  DESMAMANTE</t>
  </si>
  <si>
    <t>0107</t>
  </si>
  <si>
    <t xml:space="preserve">  TERNEROS</t>
  </si>
  <si>
    <t>0108</t>
  </si>
  <si>
    <t xml:space="preserve">  BUEYES</t>
  </si>
  <si>
    <t>1020410</t>
  </si>
  <si>
    <t>PRODUCTOS FORESTALES</t>
  </si>
  <si>
    <t>NOTA 19 – OTROS PASIVOS CORRIENTES y NO CORRIENTE</t>
  </si>
  <si>
    <t>FRELM S.A. - US$</t>
  </si>
  <si>
    <t>ALBINO MANUEL ALONSO - IRF</t>
  </si>
  <si>
    <t>1401</t>
  </si>
  <si>
    <t xml:space="preserve">     CAPITAL ALBINO MANUEL ALONSO - IRF</t>
  </si>
  <si>
    <t>1402</t>
  </si>
  <si>
    <t xml:space="preserve">     INTERES A PAGAR ALBINO MANUEL ALONS</t>
  </si>
  <si>
    <t>1403</t>
  </si>
  <si>
    <t xml:space="preserve">     - INTERES A DEVENGAR ALBINO MANUEL </t>
  </si>
  <si>
    <t>P3157</t>
  </si>
  <si>
    <t>CAJA MEDICA Y DE PROFESIONALES UNIVERSIT</t>
  </si>
  <si>
    <t>50202</t>
  </si>
  <si>
    <t>COMISIONES PAGADAS SOBRE VENTAS</t>
  </si>
  <si>
    <t>50318</t>
  </si>
  <si>
    <t>DONACIONES Y CONTRIBUCIONES</t>
  </si>
  <si>
    <t>50319</t>
  </si>
  <si>
    <t>COMISIONES Y GASTOS BANCARIOS OPERACIONA</t>
  </si>
  <si>
    <t>50327</t>
  </si>
  <si>
    <t>HONORARIOS FIDUCIARIOS</t>
  </si>
  <si>
    <t>50333</t>
  </si>
  <si>
    <t>GASTOS DE CAFETERIA</t>
  </si>
  <si>
    <t>50335</t>
  </si>
  <si>
    <t>GASTOS GENERALES WERKING</t>
  </si>
  <si>
    <t>INSUMOS COCINA - WERKING</t>
  </si>
  <si>
    <t>W02</t>
  </si>
  <si>
    <t>INSUMOS BEBIDAS - WERKING</t>
  </si>
  <si>
    <t>W03</t>
  </si>
  <si>
    <t>INSUMOS ENBALAJES Y SIMILARES - WERKING</t>
  </si>
  <si>
    <t>W04</t>
  </si>
  <si>
    <t>INSUMOS LIMPIEZA - WERKING</t>
  </si>
  <si>
    <t>W05</t>
  </si>
  <si>
    <t>INSUMOS MANTENIMIENTO - WERKING</t>
  </si>
  <si>
    <t>W06</t>
  </si>
  <si>
    <t>INSUMOS SERVICIOS CONTRATADOS - WERKING</t>
  </si>
  <si>
    <t>W08</t>
  </si>
  <si>
    <t>INSUMOS EMPRENDEDORES - WERKING</t>
  </si>
  <si>
    <t>W09</t>
  </si>
  <si>
    <t>OTROS GASTOS - WERKING</t>
  </si>
  <si>
    <t>RESULTADO DEL EJERCICIO (+) Utilidad (-) Pérdida : 27.121.742.453</t>
  </si>
  <si>
    <t>Página 13 de 13</t>
  </si>
  <si>
    <t>NOTA 6 - OTROS CRÉDITOS LP</t>
  </si>
  <si>
    <t>Transferencias a capital</t>
  </si>
  <si>
    <t>Ajustes/Desafectacion de resultados acumulados</t>
  </si>
  <si>
    <t/>
  </si>
  <si>
    <t xml:space="preserve">FONDO FIJO JUAN DELGADO </t>
  </si>
  <si>
    <t>CA001</t>
  </si>
  <si>
    <t>CADIEM CBSA - FONDO MUTUO CRECIMIENTO RE</t>
  </si>
  <si>
    <t>CL004</t>
  </si>
  <si>
    <t>CREDICENTRO SAECA</t>
  </si>
  <si>
    <t>ITTI S.A.E.C.A</t>
  </si>
  <si>
    <t>CL738</t>
  </si>
  <si>
    <t>FINANCIERA UENO S.A.E.C.A.</t>
  </si>
  <si>
    <t>P1054</t>
  </si>
  <si>
    <t>Bau S.A</t>
  </si>
  <si>
    <t>EL RIACHO A COBRAR GS</t>
  </si>
  <si>
    <t>MOWI S.A. A COBRAR GS.</t>
  </si>
  <si>
    <t>CBS A COBRAR GS</t>
  </si>
  <si>
    <t>CREDICENTRO A COBRAR USD</t>
  </si>
  <si>
    <t>CREDICENTRO A COBRAR GS</t>
  </si>
  <si>
    <t>ACCIONES FINANCIERA UENO S.A.E.C.A</t>
  </si>
  <si>
    <t>ACCIONES CBS S.A.</t>
  </si>
  <si>
    <t>P1374</t>
  </si>
  <si>
    <t>ALBERTO IRENEO GRECO IBAÑEZ</t>
  </si>
  <si>
    <t>P1966</t>
  </si>
  <si>
    <t>DR. ARNOLD WIENS KLIEWER</t>
  </si>
  <si>
    <t>P2016</t>
  </si>
  <si>
    <t>JOSE C RUIZ DIAZ VITTONE</t>
  </si>
  <si>
    <t>P3112</t>
  </si>
  <si>
    <t>CUATRO DOS SRL</t>
  </si>
  <si>
    <t>P3248</t>
  </si>
  <si>
    <t>ABDALA GREGOR, ALBINO RAUL</t>
  </si>
  <si>
    <t>P1125</t>
  </si>
  <si>
    <t>TAGUYX S.A.</t>
  </si>
  <si>
    <t>P1559</t>
  </si>
  <si>
    <t>VICTOR HUGO CARNEIRO STADLER</t>
  </si>
  <si>
    <t>P3003</t>
  </si>
  <si>
    <t>ARMOR DEL PARAGUAY S.A</t>
  </si>
  <si>
    <t>P3051</t>
  </si>
  <si>
    <t>ALVARO HERNAN BRASA BOCCIA</t>
  </si>
  <si>
    <t>P3288</t>
  </si>
  <si>
    <t>TEMA AUTOMOTORES S.A.</t>
  </si>
  <si>
    <t>2010202</t>
  </si>
  <si>
    <t xml:space="preserve">PRESTAMOS EN OTRAS ENTIDADES </t>
  </si>
  <si>
    <t>PRESTAMOS CREDICENTRO  GS</t>
  </si>
  <si>
    <t xml:space="preserve">         INTERES A PAGAR CREDICENTRO  GS</t>
  </si>
  <si>
    <t xml:space="preserve">         (-) INTERES A DEVENGAR CREDICEN</t>
  </si>
  <si>
    <t>201030103</t>
  </si>
  <si>
    <t>RETENCIONES DE IMPUESTOS A PAGAR</t>
  </si>
  <si>
    <t>IPS A PAGAR</t>
  </si>
  <si>
    <t>Credicentro a pagar Gs</t>
  </si>
  <si>
    <t>MV a pagar Gs.</t>
  </si>
  <si>
    <t>Laura Vargas a pagar Gs.</t>
  </si>
  <si>
    <t>Victor Hugo Vazquez a pagar Gs.</t>
  </si>
  <si>
    <t>Cuentas a Pagar Bernardo Algorta</t>
  </si>
  <si>
    <t>CUENTAS A PAGAR US$ - MV</t>
  </si>
  <si>
    <t>CUENTAS A PAGAR GS - MV</t>
  </si>
  <si>
    <t>SUELDOS A PAGAR PUKA</t>
  </si>
  <si>
    <t>SUELDOS A PAGAR WALTERIO</t>
  </si>
  <si>
    <t>SUELDOS A PAGAR ESTANCIA</t>
  </si>
  <si>
    <t>WERKING</t>
  </si>
  <si>
    <t>PRESTAMOS SUDAMERIS BANK USD LP</t>
  </si>
  <si>
    <t>1601</t>
  </si>
  <si>
    <t xml:space="preserve">         CAPITAL SUDAMERIS BANK USD LP</t>
  </si>
  <si>
    <t>1602</t>
  </si>
  <si>
    <t xml:space="preserve">         INTERES A PAGAR SUDAMERIS BANK </t>
  </si>
  <si>
    <t>1603</t>
  </si>
  <si>
    <t xml:space="preserve">         (-) INTERES A DEVENGAR SUDAMERI</t>
  </si>
  <si>
    <t>50107</t>
  </si>
  <si>
    <t>COSTO DE SERVICIOS GRAVADOS</t>
  </si>
  <si>
    <t>50303</t>
  </si>
  <si>
    <t>GASTOS DE REPRESENTACIîN</t>
  </si>
  <si>
    <t>50336</t>
  </si>
  <si>
    <t>GASTOS DE INTERMEDIACION - ACCIONES</t>
  </si>
  <si>
    <t>SUDAMERIS BANK S.A.E.C.A</t>
  </si>
  <si>
    <t>No existen hechos posteriores que mencionar.</t>
  </si>
  <si>
    <t>BANCO SUDAMERIS PARAGUAY S.A</t>
  </si>
  <si>
    <t>sleguizamon</t>
  </si>
  <si>
    <t>Del   01/01/2022   al   30/06/2022</t>
  </si>
  <si>
    <t>FC014</t>
  </si>
  <si>
    <t>UENO CTA. AH. GS. N° 96915018 - SALARIO</t>
  </si>
  <si>
    <t>FC015</t>
  </si>
  <si>
    <t>UENO CTA. AH. USD. N° 96115495 - SALARIO</t>
  </si>
  <si>
    <t>BA010</t>
  </si>
  <si>
    <t>FONDO MUTUO DOLARES</t>
  </si>
  <si>
    <t>CL001</t>
  </si>
  <si>
    <t>LA ARAGONESA S.A.</t>
  </si>
  <si>
    <t>CL050</t>
  </si>
  <si>
    <t>GALEANO TOMBOLY VICENTE MARTIN</t>
  </si>
  <si>
    <t>CL1158</t>
  </si>
  <si>
    <t>CL1554</t>
  </si>
  <si>
    <t>RED DIGITAL S.A.</t>
  </si>
  <si>
    <t>CL1588</t>
  </si>
  <si>
    <t>HORACIO FERNANDEZ AMEGLIO</t>
  </si>
  <si>
    <t>CL1590</t>
  </si>
  <si>
    <t>CL1996</t>
  </si>
  <si>
    <t>FERNANDO AUGUSTO OTAZU MUSSIO</t>
  </si>
  <si>
    <t>CL1999</t>
  </si>
  <si>
    <t>GONZALEZ, RUBEN ANTONIO</t>
  </si>
  <si>
    <t>CL2159</t>
  </si>
  <si>
    <t>SOLUCIONES TECNOLOGICAS ESPECIALIZADAS S</t>
  </si>
  <si>
    <t>CL2160</t>
  </si>
  <si>
    <t>IMPRESION DISTRIBUCION Y LOGISTICA S.A.</t>
  </si>
  <si>
    <t>CL786</t>
  </si>
  <si>
    <t>IOIO SAECA</t>
  </si>
  <si>
    <t>AN02</t>
  </si>
  <si>
    <t>ANTICIPOS A PROVEEDORES PUKA GS</t>
  </si>
  <si>
    <t>AN04</t>
  </si>
  <si>
    <t>ANTICIPOS A PROVEEDORES ESTANCIA GS</t>
  </si>
  <si>
    <t>P1147</t>
  </si>
  <si>
    <t>Julia Cardozo de Flecha</t>
  </si>
  <si>
    <t>P2808</t>
  </si>
  <si>
    <t>ALBINO MANUEL ALONSO SCHAERER</t>
  </si>
  <si>
    <t>ITTI S.A.E.C.A.  A COBRAR GS</t>
  </si>
  <si>
    <t>25</t>
  </si>
  <si>
    <t>V. V A COBRAR</t>
  </si>
  <si>
    <t>9701</t>
  </si>
  <si>
    <t>9704</t>
  </si>
  <si>
    <t>9706</t>
  </si>
  <si>
    <t>A COBRAR STE USD</t>
  </si>
  <si>
    <t>CAR01</t>
  </si>
  <si>
    <t>CREDICENTRO A COBRAR GS.</t>
  </si>
  <si>
    <t>1010309</t>
  </si>
  <si>
    <t>CHEQUES DIFERIDOS GS</t>
  </si>
  <si>
    <t>9705</t>
  </si>
  <si>
    <t>A COBRAR STE GS LP</t>
  </si>
  <si>
    <t>ACCIONES ELECTROBAN S.A.E.C.A.</t>
  </si>
  <si>
    <t>APORTE IRREVOCABLE UENO S.A.E.C.A</t>
  </si>
  <si>
    <t>26</t>
  </si>
  <si>
    <t>APORTE IRREVOCABLE ITTI S.A.E.C.A</t>
  </si>
  <si>
    <t>27</t>
  </si>
  <si>
    <t>APORTE IRREVOCABLE STE S.A</t>
  </si>
  <si>
    <t>28</t>
  </si>
  <si>
    <t>PRIMA ACCIONES UENO S.A.E.C.A</t>
  </si>
  <si>
    <t>29</t>
  </si>
  <si>
    <t>PRIMA POR ACCIONES ELECTROBAN</t>
  </si>
  <si>
    <t>1020406</t>
  </si>
  <si>
    <t>HERRAMIENTAS</t>
  </si>
  <si>
    <t>P1002</t>
  </si>
  <si>
    <t>PAMAQ SA</t>
  </si>
  <si>
    <t>P1039</t>
  </si>
  <si>
    <t>Maria Teresa Lopez Lovera</t>
  </si>
  <si>
    <t>P1121</t>
  </si>
  <si>
    <t>Tracto Agro Vial S.A.</t>
  </si>
  <si>
    <t>P1360</t>
  </si>
  <si>
    <t>BAKER TILLY PARAGUAY</t>
  </si>
  <si>
    <t>P1376</t>
  </si>
  <si>
    <t>ESMODA S.R.L.</t>
  </si>
  <si>
    <t>P1392</t>
  </si>
  <si>
    <t>PGT Group Paraguay S.A.</t>
  </si>
  <si>
    <t>P1727</t>
  </si>
  <si>
    <t>COSMOS 93 S.R.L.</t>
  </si>
  <si>
    <t>P2015</t>
  </si>
  <si>
    <t>P2627</t>
  </si>
  <si>
    <t>DOLDAN LIVIERES, OSCAR JUAN</t>
  </si>
  <si>
    <t>P2636</t>
  </si>
  <si>
    <t>RENT TAX ASOCIADOS</t>
  </si>
  <si>
    <t>P2863</t>
  </si>
  <si>
    <t>SUD AMERICAN TRADING SA</t>
  </si>
  <si>
    <t>P3408</t>
  </si>
  <si>
    <t>Jorge Javier Achon Fornells</t>
  </si>
  <si>
    <t>P3409</t>
  </si>
  <si>
    <t>MOVIA ZAVALA, LUIS FERNANDO</t>
  </si>
  <si>
    <t>P3412</t>
  </si>
  <si>
    <t>JOSE NICOLAS RIVAROLA ONETO</t>
  </si>
  <si>
    <t>P1644</t>
  </si>
  <si>
    <t>FINEXPAR FINANCIERA S.A.E.C.A.</t>
  </si>
  <si>
    <t>P2000</t>
  </si>
  <si>
    <t>FRELM S.A.</t>
  </si>
  <si>
    <t>P2805</t>
  </si>
  <si>
    <t>EXCELSIS SA (EXCELSIS SA)</t>
  </si>
  <si>
    <t>P3013</t>
  </si>
  <si>
    <t>JULIO DANIEL REY FERNANDEZ</t>
  </si>
  <si>
    <t>P3404</t>
  </si>
  <si>
    <t>RURAL MAKRO IMPORT-EXPORT SA</t>
  </si>
  <si>
    <t>PRESTAMOS FINANCIERA UENO GS</t>
  </si>
  <si>
    <t>1701</t>
  </si>
  <si>
    <t xml:space="preserve">         CAPITAL FINANCIERA UENO GS</t>
  </si>
  <si>
    <t>1702</t>
  </si>
  <si>
    <t xml:space="preserve">         INTERES A PAGAR FINANCIERA UENO</t>
  </si>
  <si>
    <t>1703</t>
  </si>
  <si>
    <t xml:space="preserve">         (-) INTERES A DEVENGAR FINANCIE</t>
  </si>
  <si>
    <t>PRESTAMOS FINANCIERA UENO USD</t>
  </si>
  <si>
    <t>1801</t>
  </si>
  <si>
    <t xml:space="preserve">         CAPITAL FINANCIERA UENO USD</t>
  </si>
  <si>
    <t>1802</t>
  </si>
  <si>
    <t>1803</t>
  </si>
  <si>
    <t xml:space="preserve">         CAPITAL CREDICENTRO  GS</t>
  </si>
  <si>
    <t>PRESTAMOS CREDICENTRO  USD</t>
  </si>
  <si>
    <t xml:space="preserve">         CAPITAL CREDICENTRO  USD</t>
  </si>
  <si>
    <t xml:space="preserve">         INTERES A PAGAR CREDICENTRO  US</t>
  </si>
  <si>
    <t>2010206</t>
  </si>
  <si>
    <t>CHEQUES DIFERIDOS</t>
  </si>
  <si>
    <t>CH02</t>
  </si>
  <si>
    <t>RET01</t>
  </si>
  <si>
    <t>RETENCIONES A PAGAR</t>
  </si>
  <si>
    <t>2010303</t>
  </si>
  <si>
    <t>DIVIDENDOS A PAGAR</t>
  </si>
  <si>
    <t>ITTI  A  pagar USD</t>
  </si>
  <si>
    <t>ITTI A PAGAR GS</t>
  </si>
  <si>
    <t>021</t>
  </si>
  <si>
    <t>PEDRO SERVIN A PAGAR</t>
  </si>
  <si>
    <t>022</t>
  </si>
  <si>
    <t>IOIO A PAGAR GS</t>
  </si>
  <si>
    <t>PRESTAMOS FINEXPAR USD LP</t>
  </si>
  <si>
    <t xml:space="preserve">         CAPITAL FINEXPAR USD LP</t>
  </si>
  <si>
    <t xml:space="preserve">         INTERES A PAGAR FINEXPAR USD LP</t>
  </si>
  <si>
    <t>PRESTAMOS FINANCIERA UENO GS LP</t>
  </si>
  <si>
    <t xml:space="preserve">         CAPITAL FINANCIERA UENO GS LP</t>
  </si>
  <si>
    <t>2020306</t>
  </si>
  <si>
    <t>INSTRUMENTO DE RENTA FIJA</t>
  </si>
  <si>
    <t>IRF01</t>
  </si>
  <si>
    <t>IRF GUSTAVO GAMARRA MONTEFUSCO GS</t>
  </si>
  <si>
    <t>IRF0101</t>
  </si>
  <si>
    <t xml:space="preserve">     CAPITAL IRF GUSTAVO GAMARRA MONTEFU</t>
  </si>
  <si>
    <t>IRF02</t>
  </si>
  <si>
    <t>IRF NORMA BEATRIZ MORINIGO GS</t>
  </si>
  <si>
    <t>IRF0201</t>
  </si>
  <si>
    <t xml:space="preserve">     CAPITAL IRF NORMA BEATRIZ MORINIGO </t>
  </si>
  <si>
    <t>IRF03</t>
  </si>
  <si>
    <t>IRF ANIBAL VICENTE PARAINO GS</t>
  </si>
  <si>
    <t>IRF0301</t>
  </si>
  <si>
    <t xml:space="preserve">     CAPITAL IRF ANIBAL VICENTE PARAINO </t>
  </si>
  <si>
    <t>IRF04</t>
  </si>
  <si>
    <t>IRF FRELM S.A. USD</t>
  </si>
  <si>
    <t>IRF0401</t>
  </si>
  <si>
    <t xml:space="preserve">     CAPITAL IRF FRELM S.A. USD</t>
  </si>
  <si>
    <t>IRF05</t>
  </si>
  <si>
    <t>IRF ALBINO MANUEL ALONSO GS</t>
  </si>
  <si>
    <t>IRF0501</t>
  </si>
  <si>
    <t xml:space="preserve">     CAPITAL IRF ALBINO MANUEL ALONSO GS</t>
  </si>
  <si>
    <t>IRF06</t>
  </si>
  <si>
    <t>IRF MARIA ROSA SZARAN GS</t>
  </si>
  <si>
    <t>IRF0601</t>
  </si>
  <si>
    <t xml:space="preserve">     CAPITAL IRF MARIA ROSA SZARAN GS</t>
  </si>
  <si>
    <t>IRF07</t>
  </si>
  <si>
    <t>IRF VALORES CASA DE BOLSA SA. USD</t>
  </si>
  <si>
    <t>IRF0701</t>
  </si>
  <si>
    <t xml:space="preserve">     CAPITAL IRF VALORES CASA DE BOLSA S</t>
  </si>
  <si>
    <t>4011303</t>
  </si>
  <si>
    <t>INGRESO POR INVERSION EN ASOCIADAS</t>
  </si>
  <si>
    <t>50334</t>
  </si>
  <si>
    <t>SERVICIOS CORPORATIVOS CONTRATADOS</t>
  </si>
  <si>
    <t>50602</t>
  </si>
  <si>
    <t>UTILIDAD/PƒRDIDA EN VENTA DE INVERSIONES</t>
  </si>
  <si>
    <t>Página 17 de 17</t>
  </si>
  <si>
    <t>GASTOS DE REPRESENTACIÓN</t>
  </si>
  <si>
    <t>FINEXPAR S.A.E.C.A. USD</t>
  </si>
  <si>
    <t>FINANCIERA UENO S.A.E.C.A. USD</t>
  </si>
  <si>
    <t>SUDAMERIS BANK S.A.E.C.A USD</t>
  </si>
  <si>
    <t>Otros costos exentos</t>
  </si>
  <si>
    <t>Costos de servicios prestados</t>
  </si>
  <si>
    <t>Al 31 de Diciembre de 2021</t>
  </si>
  <si>
    <t xml:space="preserve">                        -</t>
  </si>
  <si>
    <t>Transferencias  s/Acta de Asamblea General Ordinaria N°</t>
  </si>
  <si>
    <t>A COBRAR CREDICENTRO GS</t>
  </si>
  <si>
    <t>A COBRAR IOIO GS</t>
  </si>
  <si>
    <t>1020101</t>
  </si>
  <si>
    <t>CL710</t>
  </si>
  <si>
    <t>BAU S.A.</t>
  </si>
  <si>
    <t>ANTICIPO ITTI USA LLC</t>
  </si>
  <si>
    <t xml:space="preserve">                            -</t>
  </si>
  <si>
    <t xml:space="preserve">                             -</t>
  </si>
  <si>
    <t xml:space="preserve">                               -</t>
  </si>
  <si>
    <t xml:space="preserve">                           -</t>
  </si>
  <si>
    <t>Saldo al 31 de Diciembre de 2021</t>
  </si>
  <si>
    <t>Dividendos a cobrar</t>
  </si>
  <si>
    <t>Fecha : 11/08/2022 10:46</t>
  </si>
  <si>
    <t>RESULTADO DEL EJERCICIO (+) Utilidad (-) Pérdida : 6.667.364.999</t>
  </si>
  <si>
    <t>Cuentas a cobrar comerciales LP</t>
  </si>
  <si>
    <t>Otros créditos LP</t>
  </si>
  <si>
    <t>Cuentas por pagar comerciales LP</t>
  </si>
  <si>
    <t>Otros pasivos corto plazo</t>
  </si>
  <si>
    <t>cod_empresa</t>
  </si>
  <si>
    <t>codplancta</t>
  </si>
  <si>
    <t>nombrecta</t>
  </si>
  <si>
    <t>tiposaldo</t>
  </si>
  <si>
    <t>nivel</t>
  </si>
  <si>
    <t>imputable</t>
  </si>
  <si>
    <t>auxiliar</t>
  </si>
  <si>
    <t>codplanaux</t>
  </si>
  <si>
    <t>nombreaux</t>
  </si>
  <si>
    <t>total_debito</t>
  </si>
  <si>
    <t>total_credito</t>
  </si>
  <si>
    <t>total_debitome</t>
  </si>
  <si>
    <t>total_creditome</t>
  </si>
  <si>
    <t>ctctaorden</t>
  </si>
  <si>
    <t>GV</t>
  </si>
  <si>
    <t>D</t>
  </si>
  <si>
    <t>N</t>
  </si>
  <si>
    <t>S</t>
  </si>
  <si>
    <t>CA002</t>
  </si>
  <si>
    <t>CA003</t>
  </si>
  <si>
    <t>CL2724</t>
  </si>
  <si>
    <t>GRIFFITH LATERRA, LUIS MARIA ALEJANDRO</t>
  </si>
  <si>
    <t>CL374</t>
  </si>
  <si>
    <t>FRANCISCO BOGADO ZARATE</t>
  </si>
  <si>
    <t>IVA - CREDITO FISCAL 5%</t>
  </si>
  <si>
    <t>98</t>
  </si>
  <si>
    <t>ANTICIPO A PROVEEDORES VARIOS GS</t>
  </si>
  <si>
    <t>PRIMA POR ACCIONES CREDICENTRO</t>
  </si>
  <si>
    <t>30</t>
  </si>
  <si>
    <t>APORTE IRREVOCABLE IDL S.A.</t>
  </si>
  <si>
    <t>31</t>
  </si>
  <si>
    <t>ACCIONES FORWARD INVEST S.A.</t>
  </si>
  <si>
    <t>P1079</t>
  </si>
  <si>
    <t>IMAG S.R.L</t>
  </si>
  <si>
    <t>P1228</t>
  </si>
  <si>
    <t>Dario Ramon Santacruz Jara</t>
  </si>
  <si>
    <t>P1233</t>
  </si>
  <si>
    <t>NEUMATICOS ASUNCION S.R.L.</t>
  </si>
  <si>
    <t>P1275</t>
  </si>
  <si>
    <t>TAPIRACUAI S.A.</t>
  </si>
  <si>
    <t>P1384</t>
  </si>
  <si>
    <t>CHACOMER S.A.E.</t>
  </si>
  <si>
    <t>P1641</t>
  </si>
  <si>
    <t>FERNANDO ALBERTO KRAPACHER</t>
  </si>
  <si>
    <t>P2109</t>
  </si>
  <si>
    <t>ECOLATINA S.R.L</t>
  </si>
  <si>
    <t>P2481</t>
  </si>
  <si>
    <t>PARAGUAY REFRESCOS SA</t>
  </si>
  <si>
    <t>CASA DE BOLSA S.A.</t>
  </si>
  <si>
    <t>P2676</t>
  </si>
  <si>
    <t>GRUPO LBDM SA</t>
  </si>
  <si>
    <t>P2698</t>
  </si>
  <si>
    <t>GARAY, CARMEN NATHALIA</t>
  </si>
  <si>
    <t>P2785</t>
  </si>
  <si>
    <t>ASISMED SA</t>
  </si>
  <si>
    <t>P2955</t>
  </si>
  <si>
    <t xml:space="preserve">CINCO SOLUCIONES </t>
  </si>
  <si>
    <t>P2966</t>
  </si>
  <si>
    <t>BENEGA ALEGRE, LUCIA CAROLINA</t>
  </si>
  <si>
    <t>P3153</t>
  </si>
  <si>
    <t>COMPAÑIA DISTRIBUIDORA GASTRONOMICA SRL</t>
  </si>
  <si>
    <t>P3429</t>
  </si>
  <si>
    <t>MENTU SOCIEDAD SIMPLE</t>
  </si>
  <si>
    <t>P3431</t>
  </si>
  <si>
    <t>LA TROPA FLETES E.A.S.</t>
  </si>
  <si>
    <t>P3441</t>
  </si>
  <si>
    <t>P3448</t>
  </si>
  <si>
    <t>JOSE MANUEL FUSTER CASTELLANO</t>
  </si>
  <si>
    <t>P3485</t>
  </si>
  <si>
    <t>PROMEC E.A.S.</t>
  </si>
  <si>
    <t>P3497</t>
  </si>
  <si>
    <t>BEPSA DEL PARAGUAY S.A.E.C.A.</t>
  </si>
  <si>
    <t>PRESTAMOS FONDO DE CREDITOS GS</t>
  </si>
  <si>
    <t>0501</t>
  </si>
  <si>
    <t xml:space="preserve">         CAPITAL FONDO DE CREDITOS GS</t>
  </si>
  <si>
    <t>0502</t>
  </si>
  <si>
    <t>0503</t>
  </si>
  <si>
    <t>PRESTAMOS FONDO DE CREDITOS USD</t>
  </si>
  <si>
    <t>0601</t>
  </si>
  <si>
    <t xml:space="preserve">         CAPITAL FONDO DE CREDITOS USD</t>
  </si>
  <si>
    <t>0602</t>
  </si>
  <si>
    <t>0603</t>
  </si>
  <si>
    <t>UENO - Retenciones a funcionarios Gs</t>
  </si>
  <si>
    <t>020</t>
  </si>
  <si>
    <t>CBS A PAGAR USD</t>
  </si>
  <si>
    <t>024</t>
  </si>
  <si>
    <t>ASISMED a Pagar Gs</t>
  </si>
  <si>
    <t>027</t>
  </si>
  <si>
    <t>CUENTAS A PAGAR GS. - VHV</t>
  </si>
  <si>
    <t>SUELDOS A PAGAR WERKING</t>
  </si>
  <si>
    <t>AGUINALDOS A PAGAR WERKING</t>
  </si>
  <si>
    <t>P1607</t>
  </si>
  <si>
    <t>ROBERTO JOSÉ BLUMENFELD</t>
  </si>
  <si>
    <t>P3495</t>
  </si>
  <si>
    <t>MARTIN MASI AUTOMOVILES S.A.</t>
  </si>
  <si>
    <t>PRESTAMOS FINANCIERA UENO USD LP</t>
  </si>
  <si>
    <t xml:space="preserve">         CAPITAL FINANCIERA UENO USD LP</t>
  </si>
  <si>
    <t>4010309</t>
  </si>
  <si>
    <t>TOROS</t>
  </si>
  <si>
    <t>W10</t>
  </si>
  <si>
    <t>COSTO SISTEMA DE GESTION FLUX - WERKING</t>
  </si>
  <si>
    <t>UTILIDAD/PERDIDA POR SINIESTRO</t>
  </si>
  <si>
    <t>PERDIDA POR FRAUDE</t>
  </si>
  <si>
    <t>SALDO EN MILES GS</t>
  </si>
  <si>
    <t>RUBRO CNV</t>
  </si>
  <si>
    <t>NOTA 8 - INVERSIONES EN ASOCIADAS</t>
  </si>
  <si>
    <t>NOTA 7 - INVENTARIOS</t>
  </si>
  <si>
    <t>NOTA 32 - IMPUESTO A LA RENTA</t>
  </si>
  <si>
    <t>NOTA 28 - OTROS INGRESOS Y GASTOS OPERATIVOS</t>
  </si>
  <si>
    <t>NOTA 11 - ACTIVOS INTANGIBLES</t>
  </si>
  <si>
    <t>NOTA 10 - ACTIVOS EN FIDEICOMISO</t>
  </si>
  <si>
    <t>NOTA 13 - CUENTAS POR PAGAR COMERCIALES</t>
  </si>
  <si>
    <t>NOTA 19 - OTROS PASIVOS CORRIENTES Y NO CORRIENTE</t>
  </si>
  <si>
    <t>NOTA 16 - REMUNERACIONES Y CARGAS SOCIALES A PAGAR</t>
  </si>
  <si>
    <t>NOTA 20 - CAPITAL INTEGRADO</t>
  </si>
  <si>
    <t>NOTA 21 - RESERVAS</t>
  </si>
  <si>
    <t>NOTA 23 - RESULTADOS</t>
  </si>
  <si>
    <t>NOTA 25 - VENTAS</t>
  </si>
  <si>
    <t>NOTA 14 - PRESTAMOS A CORTO Y LARGO PLAZO</t>
  </si>
  <si>
    <t>NOTA 17 - IMPUESTOS A PAGAR</t>
  </si>
  <si>
    <t>NOTA 18 - PROVISIONES</t>
  </si>
  <si>
    <t>RUBROS CNV</t>
  </si>
  <si>
    <t>NOTA 5 - CUENTAS POR COBRAR COMERCIALES LP</t>
  </si>
  <si>
    <t>NOTA 5 - CUENTAS POR COBRAR COMERCIALES CP</t>
  </si>
  <si>
    <t>NOTA 8 - OTRAS INVERSIONES</t>
  </si>
  <si>
    <t>Setiembre 2022</t>
  </si>
  <si>
    <t>NOTA 6 - DIVIDENDOS A COBRAR</t>
  </si>
  <si>
    <t>Dividendos a Cobrar</t>
  </si>
  <si>
    <t>Setiembre 2021</t>
  </si>
  <si>
    <t>El rubro se compone como sigue:</t>
  </si>
  <si>
    <t>FIELCO CTA. AH. GS. N° 483951018 - WERKING</t>
  </si>
  <si>
    <t>CADIEM CBSA - FONDO MUTUO CRECIMIENTO RENTA FIJA</t>
  </si>
  <si>
    <t>CADIEM CBSA - FONDO MUTUO DISPONIBLE GUARANIES</t>
  </si>
  <si>
    <t>CADIEM CBSA - FONDO MUTUO DISPONIBLE DOLARES</t>
  </si>
  <si>
    <t>ANTICIPOS Y RETENCIONES DE IMPUESTO A LA RENTA</t>
  </si>
  <si>
    <t>ACCIONES CREDICENTRO ORDINARIAS MULTIPLES</t>
  </si>
  <si>
    <t>EMPRESA DE SERVICIOS SANITARIOS DEL PARAGUAY S.A.</t>
  </si>
  <si>
    <t>CONSULTORES Y CONTADORES DE EMPRESAS - CYCE</t>
  </si>
  <si>
    <t xml:space="preserve">         INTERES A PAGAR FINANCIERA UENO USD</t>
  </si>
  <si>
    <t xml:space="preserve">         (-) INTERES A DEVENGAR FINANCIERA UENO USD</t>
  </si>
  <si>
    <t xml:space="preserve">         INTERES A PAGAR FONDO DE CREDITOS GS</t>
  </si>
  <si>
    <t xml:space="preserve">         (-) INTRES A DEVENGAR FONDO DE CREDITOS GS</t>
  </si>
  <si>
    <t xml:space="preserve">         INTERES A PAGAR FONDO DE CREDITOS USD</t>
  </si>
  <si>
    <t xml:space="preserve">         (-) INTERES A DEVENGAR FONDO DE CREDITOS USD</t>
  </si>
  <si>
    <t>Retenciones a Funcionarios - Embargo Judicial</t>
  </si>
  <si>
    <t>CUENTAS A PAGAR MARIA JOSE VALIENTE BARSZEZ GS</t>
  </si>
  <si>
    <t xml:space="preserve">         (-) INTERES A DEVENGAR FINEXPAR GS</t>
  </si>
  <si>
    <t xml:space="preserve">         (-) INTERES A DEVENGAR FINEXPAR USD LP</t>
  </si>
  <si>
    <t xml:space="preserve">         INTERES A PAGAR SUDAMERIS BANK USD LP</t>
  </si>
  <si>
    <t xml:space="preserve">         (-) INTERES A DEVENGAR SUDAMERIS BANK USD LP</t>
  </si>
  <si>
    <t xml:space="preserve">         INTERES A PAGAR FINANCIERA UENO USD LP</t>
  </si>
  <si>
    <t xml:space="preserve">         (-) INTERES A DEVENGAR FINANCIERA UENO USD LP</t>
  </si>
  <si>
    <t>(-) INTERES A DEVENGAR CREDICENTRO  GS LP</t>
  </si>
  <si>
    <t>CAJA MEDICA Y DE PROFESIONALES UNIVERSITARIOS</t>
  </si>
  <si>
    <t xml:space="preserve">     CAPITAL IRF GUSTAVO GAMARRA MONTEFUSCO GS</t>
  </si>
  <si>
    <t xml:space="preserve">     CAPITAL IRF NORMA BEATRIZ MORINIGO GS</t>
  </si>
  <si>
    <t xml:space="preserve">     CAPITAL IRF ANIBAL VICENTE PARAINO GS</t>
  </si>
  <si>
    <t xml:space="preserve">     CAPITAL IRF VALORES CASA DE BOLSA SA. USD</t>
  </si>
  <si>
    <t>VENTAS DE MERCADERêAS GRAVADAS POR EL IVA</t>
  </si>
  <si>
    <t>VENTAS DE PRODUCTOS DE LA EXPLOTACIîN FORESTAL</t>
  </si>
  <si>
    <t>COSTO DE VENTAS DE OTROS PRODUCTOS AGRêCOLAS</t>
  </si>
  <si>
    <t>SUELDOS Y OTRAS REMUNERACIONES AL PERSONAL</t>
  </si>
  <si>
    <t>IMPUESTOS, PATENTES, TASAS Y OTRAS CONTRIBUCIONES</t>
  </si>
  <si>
    <t>INTERESES PAGADOS A ENTIDADES BANCARIAS Y FINANCIERAS</t>
  </si>
  <si>
    <t>DEPRECIACIONES Y AMORTIZACIONES DE ACTIVOS</t>
  </si>
  <si>
    <t xml:space="preserve">FONDO DE CREDITOS </t>
  </si>
  <si>
    <t>NOTA 30 - RESULTADO DE INVERSIONES EN ASOCIADAS</t>
  </si>
  <si>
    <t>Otras ventas exentas de IVA</t>
  </si>
  <si>
    <t>Ingreso por Dividendos</t>
  </si>
  <si>
    <t>Nota 30 - Resultado de inversiones en asociadas</t>
  </si>
  <si>
    <t>Ingreso por inversion en asociadas</t>
  </si>
  <si>
    <t>Al 30 de setimebre 2022 la Sociedad constituyó una provisión para impuesto a la renta de Guaraníes  2.306.486 (Al 31 de diciembre 2021:  Guaraníes 3.601.959).</t>
  </si>
  <si>
    <t>80124419-6</t>
  </si>
  <si>
    <t>Al 30 de Setiembre de 2022</t>
  </si>
  <si>
    <t>Dividendos Pagados</t>
  </si>
  <si>
    <t>Ueno Holding S.A.E.C.A.</t>
  </si>
  <si>
    <t>Forward Invest S.A.</t>
  </si>
  <si>
    <t>IDL S.A</t>
  </si>
  <si>
    <t>UENO HOLDING S.A.E.C.A.</t>
  </si>
  <si>
    <t>Mowi S.A.</t>
  </si>
  <si>
    <t>* 9.301 acciones se encuentran en proceso de aprobación por el Banco Central del Paraguay</t>
  </si>
  <si>
    <t>Financiera Ueno S.A.E.C.A*</t>
  </si>
  <si>
    <t>Costos de ventas</t>
  </si>
  <si>
    <t>Costo de venta acciones</t>
  </si>
  <si>
    <t>Costo de venta activos fijos</t>
  </si>
  <si>
    <t>UENO HOLDING S.A.E.C.A. USD</t>
  </si>
  <si>
    <t>TARJETA DE CREDITO</t>
  </si>
  <si>
    <t>Presentadas en forma comparativa según lo establecido en la resolucion CNV CG N° 30/21 Titulo 31 Capitulo 3 Articulo 3°</t>
  </si>
  <si>
    <t>Distribución de utilidades</t>
  </si>
  <si>
    <t>Amortización y depreciación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</si>
</sst>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41" formatCode="_ * #,##0_ ;_ * \-#,##0_ ;_ * &quot;-&quot;_ ;_ @_ "/>
    <numFmt numFmtId="43" formatCode="_ * #,##0.00_ ;_ * \-#,##0.00_ ;_ * &quot;-&quot;??_ ;_ @_ "/>
    <numFmt numFmtId="164" formatCode="_(* #,##0.00_);_(* \(#,##0.00\);_(* &quot;-&quot;??_);_(@_)"/>
    <numFmt numFmtId="165" formatCode="_ * #,##0_ ;_ * \-#,##0_ ;_ * &quot;-&quot;??_ ;_ @_ "/>
    <numFmt numFmtId="166" formatCode="_-* #,##0_-;\-* #,##0_-;_-* &quot;-&quot;??_-;_-@_-"/>
    <numFmt numFmtId="167" formatCode="_(* #,##0_);_(* \(#,##0\);_(* &quot;-&quot;??_);_(@_)"/>
    <numFmt numFmtId="168" formatCode="dd/mm/yyyy;@"/>
    <numFmt numFmtId="169" formatCode="_ * #,##0.00_ ;_ * \-#,##0.00_ ;_ * &quot;-&quot;_ ;_ @_ "/>
    <numFmt numFmtId="170" formatCode="#,###,##0"/>
    <numFmt numFmtId="171" formatCode="_-* #,##0_-;\-* #,##0_-;_-* &quot;-&quot;_-;_-@_-"/>
    <numFmt numFmtId="172" formatCode="_-* #,##0.00_-;\-* #,##0.00_-;_-* &quot;-&quot;??_-;_-@_-"/>
    <numFmt numFmtId="173" formatCode="_-* #,##0.00\ _€_-;\-* #,##0.00\ _€_-;_-* &quot;-&quot;??\ _€_-;_-@_-"/>
    <numFmt numFmtId="174" formatCode="* #,##0\ ;* \-#,##0\ ;* &quot;- &quot;;@\ "/>
    <numFmt numFmtId="175" formatCode="&quot;Gs&quot;\ #,##0_);\(&quot;Gs&quot;\ #,##0\)"/>
    <numFmt numFmtId="176" formatCode="#,##0_ ;\-#,##0\ "/>
    <numFmt numFmtId="177" formatCode="_ * #,##0.00000_ ;_ * \-#,##0.00000_ ;_ * &quot;-&quot;_ ;_ @_ "/>
    <numFmt numFmtId="178" formatCode="0.000"/>
    <numFmt numFmtId="179" formatCode="_ * #,##0.000_ ;_ * \-#,##0.000_ ;_ * &quot;-&quot;_ ;_ @_ "/>
    <numFmt numFmtId="180" formatCode="_(* #,##0.00_);_(* \(#,##0.00\);_(* \-??_);_(@_)"/>
    <numFmt numFmtId="181" formatCode="_-* #,##0.00\ &quot;Pts&quot;_-;\-* #,##0.00\ &quot;Pts&quot;_-;_-* &quot;-&quot;??\ &quot;Pts&quot;_-;_-@_-"/>
    <numFmt numFmtId="182" formatCode="&quot;₲&quot;\ #,##0_);\(&quot;₲&quot;\ #,##0\)"/>
  </numFmts>
  <fonts count="5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10"/>
      <name val="Arial"/>
      <family val="2"/>
    </font>
    <font>
      <u/>
      <sz val="10"/>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b/>
      <sz val="10"/>
      <color rgb="FFFF0000"/>
      <name val="Arial"/>
      <family val="2"/>
    </font>
    <font>
      <b/>
      <sz val="10"/>
      <color theme="0"/>
      <name val="Arial"/>
      <family val="2"/>
    </font>
    <font>
      <b/>
      <sz val="11"/>
      <color theme="1"/>
      <name val="Calibri"/>
      <family val="2"/>
      <scheme val="minor"/>
    </font>
    <font>
      <b/>
      <sz val="10"/>
      <color rgb="FF000000"/>
      <name val="Arial"/>
      <family val="2"/>
    </font>
    <font>
      <sz val="11"/>
      <color rgb="FF000000"/>
      <name val="Calibri"/>
      <family val="2"/>
      <scheme val="minor"/>
    </font>
    <font>
      <sz val="11"/>
      <color rgb="FFFF0000"/>
      <name val="Calibri"/>
      <family val="2"/>
      <scheme val="minor"/>
    </font>
    <font>
      <sz val="11"/>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i/>
      <sz val="10"/>
      <color theme="1"/>
      <name val="Arial"/>
      <family val="2"/>
    </font>
    <font>
      <b/>
      <sz val="10"/>
      <color rgb="FFFFFFFF"/>
      <name val="Arial"/>
      <family val="2"/>
    </font>
    <font>
      <sz val="10"/>
      <name val="Courier"/>
      <family val="3"/>
    </font>
    <font>
      <sz val="9"/>
      <name val="Segoe UI"/>
      <family val="2"/>
      <charset val="1"/>
    </font>
    <font>
      <sz val="10"/>
      <color indexed="8"/>
      <name val="Arial"/>
      <family val="2"/>
      <charset val="1"/>
    </font>
    <font>
      <sz val="10"/>
      <color indexed="64"/>
      <name val="Arial"/>
      <family val="2"/>
    </font>
    <font>
      <sz val="11"/>
      <color rgb="FF000000"/>
      <name val="Calibri"/>
      <family val="2"/>
    </font>
    <font>
      <sz val="11"/>
      <color indexed="8"/>
      <name val="Calibri"/>
      <family val="2"/>
      <charset val="1"/>
    </font>
    <font>
      <i/>
      <sz val="10"/>
      <name val="Arial"/>
      <family val="2"/>
    </font>
    <font>
      <i/>
      <sz val="10"/>
      <color rgb="FF000000"/>
      <name val="Arial"/>
      <family val="2"/>
    </font>
    <font>
      <sz val="10"/>
      <color rgb="FFFFFFFF"/>
      <name val="Arial"/>
      <family val="2"/>
    </font>
    <font>
      <b/>
      <sz val="14"/>
      <color indexed="8"/>
      <name val="Times New Roman"/>
      <family val="2"/>
    </font>
    <font>
      <b/>
      <sz val="12"/>
      <color indexed="8"/>
      <name val="Times New Roman"/>
      <family val="1"/>
    </font>
    <font>
      <b/>
      <u/>
      <sz val="10"/>
      <color indexed="8"/>
      <name val="Times New Roman"/>
      <family val="1"/>
    </font>
    <font>
      <b/>
      <i/>
      <sz val="11"/>
      <color indexed="8"/>
      <name val="Arial"/>
      <family val="2"/>
    </font>
    <font>
      <b/>
      <sz val="11"/>
      <color indexed="8"/>
      <name val="Arial"/>
      <family val="2"/>
    </font>
    <font>
      <b/>
      <sz val="9"/>
      <color indexed="8"/>
      <name val="Times New Roman"/>
      <family val="1"/>
    </font>
    <font>
      <b/>
      <sz val="10"/>
      <color indexed="8"/>
      <name val="Arial"/>
      <family val="2"/>
    </font>
    <font>
      <sz val="10"/>
      <color indexed="8"/>
      <name val="Arial"/>
      <family val="2"/>
    </font>
    <font>
      <sz val="10"/>
      <color indexed="8"/>
      <name val="Courier New"/>
      <family val="1"/>
    </font>
    <font>
      <b/>
      <u/>
      <sz val="9"/>
      <color indexed="8"/>
      <name val="Times New Roman"/>
      <family val="1"/>
    </font>
    <font>
      <sz val="8"/>
      <color indexed="8"/>
      <name val="Arial"/>
      <family val="2"/>
    </font>
    <font>
      <sz val="8"/>
      <name val="Calibri"/>
      <family val="2"/>
      <scheme val="minor"/>
    </font>
    <font>
      <b/>
      <sz val="9"/>
      <color indexed="10"/>
      <name val="Tahoma"/>
      <family val="2"/>
    </font>
    <font>
      <b/>
      <sz val="9"/>
      <color indexed="10"/>
      <name val="Tahoma"/>
      <family val="2"/>
    </font>
  </fonts>
  <fills count="1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indexed="9"/>
        <bgColor indexed="64"/>
      </patternFill>
    </fill>
    <fill>
      <patternFill patternType="solid">
        <fgColor theme="5" tint="0.59999389629810485"/>
        <bgColor indexed="64"/>
      </patternFill>
    </fill>
    <fill>
      <patternFill patternType="solid">
        <fgColor rgb="FF00B050"/>
        <bgColor indexed="64"/>
      </patternFill>
    </fill>
  </fills>
  <borders count="50">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FFFFFF"/>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style="medium">
        <color indexed="64"/>
      </top>
      <bottom/>
      <diagonal/>
    </border>
    <border>
      <left/>
      <right/>
      <top style="medium">
        <color indexed="64"/>
      </top>
      <bottom style="medium">
        <color indexed="64"/>
      </bottom>
      <diagonal/>
    </border>
  </borders>
  <cellStyleXfs count="668">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4"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0" fontId="1"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4" fontId="4" fillId="0" borderId="0" applyFont="0" applyFill="0" applyBorder="0" applyAlignment="0" applyProtection="0"/>
    <xf numFmtId="172" fontId="1" fillId="0" borderId="0" applyFont="0" applyFill="0" applyBorder="0" applyAlignment="0" applyProtection="0"/>
    <xf numFmtId="0" fontId="19" fillId="0" borderId="0"/>
    <xf numFmtId="171" fontId="4" fillId="0" borderId="0" applyFont="0" applyFill="0" applyBorder="0" applyAlignment="0" applyProtection="0"/>
    <xf numFmtId="164" fontId="1" fillId="0" borderId="0" applyFont="0" applyFill="0" applyBorder="0" applyAlignment="0" applyProtection="0"/>
    <xf numFmtId="0" fontId="19" fillId="0" borderId="0"/>
    <xf numFmtId="0" fontId="4" fillId="0" borderId="0"/>
    <xf numFmtId="164" fontId="5"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2"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7" fontId="27" fillId="0" borderId="0"/>
    <xf numFmtId="43" fontId="1" fillId="0" borderId="0" applyFont="0" applyFill="0" applyBorder="0" applyAlignment="0" applyProtection="0"/>
    <xf numFmtId="0" fontId="22" fillId="0" borderId="0"/>
    <xf numFmtId="0" fontId="4" fillId="0" borderId="0"/>
    <xf numFmtId="0" fontId="28" fillId="0" borderId="0"/>
    <xf numFmtId="0" fontId="29" fillId="0" borderId="0"/>
    <xf numFmtId="0" fontId="30" fillId="0" borderId="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9" fontId="1" fillId="0" borderId="0" applyFont="0" applyFill="0" applyBorder="0" applyAlignment="0" applyProtection="0"/>
    <xf numFmtId="0" fontId="5" fillId="0" borderId="0"/>
    <xf numFmtId="173" fontId="1" fillId="0" borderId="0" applyFont="0" applyFill="0" applyBorder="0" applyAlignment="0" applyProtection="0"/>
    <xf numFmtId="173" fontId="1" fillId="0" borderId="0" applyFont="0" applyFill="0" applyBorder="0" applyAlignment="0" applyProtection="0"/>
    <xf numFmtId="0" fontId="23" fillId="0" borderId="0"/>
    <xf numFmtId="0" fontId="1" fillId="0" borderId="0"/>
    <xf numFmtId="43" fontId="5" fillId="0" borderId="0" applyFont="0" applyFill="0" applyBorder="0" applyAlignment="0" applyProtection="0"/>
    <xf numFmtId="174" fontId="31" fillId="0" borderId="0" applyBorder="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23" fillId="0" borderId="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0" fontId="23" fillId="0" borderId="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xf numFmtId="175" fontId="5" fillId="0" borderId="0" applyFont="0" applyFill="0" applyBorder="0" applyAlignment="0" applyProtection="0"/>
    <xf numFmtId="172" fontId="24" fillId="0" borderId="0" applyFont="0" applyFill="0" applyBorder="0" applyAlignment="0" applyProtection="0"/>
    <xf numFmtId="0" fontId="24" fillId="0" borderId="0"/>
    <xf numFmtId="0" fontId="5" fillId="0" borderId="0"/>
    <xf numFmtId="0" fontId="1" fillId="0" borderId="0"/>
    <xf numFmtId="9" fontId="24" fillId="0" borderId="0" applyFont="0" applyFill="0" applyBorder="0" applyAlignment="0" applyProtection="0"/>
    <xf numFmtId="173" fontId="1"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1" fillId="0" borderId="0" applyFont="0" applyFill="0" applyBorder="0" applyAlignment="0" applyProtection="0"/>
    <xf numFmtId="173" fontId="5" fillId="0" borderId="0" applyFont="0" applyFill="0" applyBorder="0" applyAlignment="0" applyProtection="0"/>
    <xf numFmtId="0" fontId="1" fillId="0" borderId="0"/>
    <xf numFmtId="173" fontId="1" fillId="0" borderId="0" applyFont="0" applyFill="0" applyBorder="0" applyAlignment="0" applyProtection="0"/>
    <xf numFmtId="172" fontId="24" fillId="0" borderId="0" applyFont="0" applyFill="0" applyBorder="0" applyAlignment="0" applyProtection="0"/>
    <xf numFmtId="17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0" fillId="0" borderId="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1" fontId="4" fillId="0" borderId="0" applyFont="0" applyFill="0" applyBorder="0" applyAlignment="0" applyProtection="0"/>
    <xf numFmtId="180" fontId="4" fillId="0" borderId="0" applyFill="0" applyBorder="0" applyAlignment="0" applyProtection="0"/>
    <xf numFmtId="41" fontId="4" fillId="0" borderId="0" applyFill="0" applyBorder="0" applyAlignment="0" applyProtection="0"/>
    <xf numFmtId="173" fontId="4" fillId="0" borderId="0" applyFont="0" applyFill="0" applyBorder="0" applyAlignment="0" applyProtection="0"/>
    <xf numFmtId="180" fontId="4" fillId="0" borderId="0" applyFill="0" applyBorder="0" applyAlignment="0" applyProtection="0"/>
    <xf numFmtId="43"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4" fillId="0" borderId="0"/>
    <xf numFmtId="0" fontId="4" fillId="0" borderId="0"/>
    <xf numFmtId="0" fontId="4" fillId="0" borderId="0"/>
    <xf numFmtId="182" fontId="1" fillId="0" borderId="0"/>
    <xf numFmtId="9" fontId="4" fillId="0" borderId="0" applyFill="0" applyBorder="0" applyAlignment="0" applyProtection="0"/>
    <xf numFmtId="9" fontId="4" fillId="0" borderId="0" applyFill="0" applyBorder="0" applyAlignment="0" applyProtection="0"/>
    <xf numFmtId="180" fontId="4" fillId="0" borderId="0" applyFill="0" applyBorder="0" applyAlignment="0" applyProtection="0"/>
    <xf numFmtId="180" fontId="4" fillId="0" borderId="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22" fillId="0" borderId="0"/>
    <xf numFmtId="0" fontId="28" fillId="0" borderId="0"/>
    <xf numFmtId="17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0" fontId="24"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725">
    <xf numFmtId="0" fontId="0" fillId="0" borderId="0" xfId="0"/>
    <xf numFmtId="0" fontId="3" fillId="0" borderId="0" xfId="0" applyFont="1" applyAlignment="1">
      <alignment vertical="center"/>
    </xf>
    <xf numFmtId="0" fontId="2" fillId="0" borderId="0" xfId="0" applyFont="1" applyAlignment="1">
      <alignment vertical="center"/>
    </xf>
    <xf numFmtId="0" fontId="2" fillId="2" borderId="9" xfId="0" applyFont="1" applyFill="1" applyBorder="1"/>
    <xf numFmtId="166" fontId="3" fillId="2" borderId="9" xfId="1" applyNumberFormat="1" applyFont="1" applyFill="1" applyBorder="1"/>
    <xf numFmtId="167" fontId="4" fillId="2" borderId="0" xfId="1" applyNumberFormat="1" applyFont="1" applyFill="1"/>
    <xf numFmtId="0" fontId="3" fillId="2" borderId="5" xfId="0" applyFont="1" applyFill="1" applyBorder="1"/>
    <xf numFmtId="0" fontId="2" fillId="2" borderId="0" xfId="0" applyFont="1" applyFill="1"/>
    <xf numFmtId="0" fontId="7" fillId="2" borderId="1" xfId="3" applyFont="1" applyFill="1" applyBorder="1" applyAlignment="1">
      <alignment horizontal="left"/>
    </xf>
    <xf numFmtId="0" fontId="7" fillId="2" borderId="0" xfId="3" applyFont="1" applyFill="1" applyAlignment="1">
      <alignment horizontal="center"/>
    </xf>
    <xf numFmtId="0" fontId="3" fillId="2" borderId="0" xfId="0" applyFont="1" applyFill="1" applyBorder="1"/>
    <xf numFmtId="165" fontId="3" fillId="2" borderId="0" xfId="0" applyNumberFormat="1" applyFont="1" applyFill="1"/>
    <xf numFmtId="0" fontId="2" fillId="0" borderId="0" xfId="0" applyFont="1"/>
    <xf numFmtId="165" fontId="7" fillId="2" borderId="4" xfId="10" applyNumberFormat="1" applyFont="1" applyFill="1" applyBorder="1"/>
    <xf numFmtId="0" fontId="4" fillId="2" borderId="0" xfId="3" applyFont="1" applyFill="1" applyBorder="1" applyAlignment="1">
      <alignment horizontal="left"/>
    </xf>
    <xf numFmtId="41" fontId="3" fillId="2" borderId="0" xfId="8" applyFont="1" applyFill="1"/>
    <xf numFmtId="0" fontId="7" fillId="2" borderId="1" xfId="12" applyFont="1" applyFill="1" applyBorder="1" applyAlignment="1">
      <alignment horizontal="left"/>
    </xf>
    <xf numFmtId="0" fontId="4" fillId="2" borderId="0" xfId="0" applyFont="1" applyFill="1"/>
    <xf numFmtId="0" fontId="7" fillId="2" borderId="0" xfId="12" applyFont="1" applyFill="1"/>
    <xf numFmtId="0" fontId="7" fillId="0" borderId="0" xfId="0" applyFont="1"/>
    <xf numFmtId="0" fontId="4" fillId="0" borderId="0" xfId="0" applyFont="1" applyFill="1"/>
    <xf numFmtId="0" fontId="3" fillId="0" borderId="0" xfId="0" applyFont="1" applyBorder="1" applyAlignment="1">
      <alignment vertical="center"/>
    </xf>
    <xf numFmtId="0" fontId="3" fillId="0" borderId="0" xfId="0" applyFont="1" applyBorder="1"/>
    <xf numFmtId="0" fontId="3" fillId="3" borderId="0" xfId="0" applyFont="1" applyFill="1"/>
    <xf numFmtId="0" fontId="2" fillId="0" borderId="0" xfId="0" applyFont="1" applyBorder="1" applyAlignment="1">
      <alignment horizontal="center"/>
    </xf>
    <xf numFmtId="0" fontId="9" fillId="2" borderId="0" xfId="2" applyFont="1" applyFill="1" applyAlignment="1">
      <alignment horizontal="center"/>
    </xf>
    <xf numFmtId="3" fontId="4" fillId="2" borderId="0" xfId="4" applyNumberFormat="1" applyFont="1" applyFill="1"/>
    <xf numFmtId="165" fontId="7" fillId="2" borderId="4" xfId="6" applyNumberFormat="1" applyFont="1" applyFill="1" applyBorder="1"/>
    <xf numFmtId="0" fontId="3" fillId="0" borderId="0" xfId="0" applyFont="1" applyAlignment="1">
      <alignment vertical="top" wrapText="1"/>
    </xf>
    <xf numFmtId="165" fontId="3" fillId="0" borderId="0" xfId="0" applyNumberFormat="1" applyFont="1"/>
    <xf numFmtId="41" fontId="3" fillId="0" borderId="0" xfId="8" applyFont="1" applyFill="1"/>
    <xf numFmtId="0" fontId="2" fillId="0" borderId="0" xfId="0" applyFont="1" applyFill="1" applyAlignment="1">
      <alignment vertical="center"/>
    </xf>
    <xf numFmtId="0" fontId="13" fillId="0" borderId="0" xfId="0" applyFont="1"/>
    <xf numFmtId="165" fontId="13" fillId="0" borderId="0" xfId="1" applyNumberFormat="1" applyFont="1"/>
    <xf numFmtId="165" fontId="14" fillId="0" borderId="0" xfId="1" applyNumberFormat="1" applyFont="1"/>
    <xf numFmtId="165" fontId="4" fillId="0" borderId="0" xfId="1" applyNumberFormat="1" applyFont="1"/>
    <xf numFmtId="0" fontId="4" fillId="0" borderId="0" xfId="75" applyFont="1"/>
    <xf numFmtId="165" fontId="3" fillId="0" borderId="0" xfId="1" applyNumberFormat="1" applyFont="1"/>
    <xf numFmtId="0" fontId="13" fillId="0" borderId="0" xfId="0" applyFont="1" applyFill="1"/>
    <xf numFmtId="165" fontId="3" fillId="0" borderId="0" xfId="1" applyNumberFormat="1" applyFont="1" applyFill="1"/>
    <xf numFmtId="0" fontId="14" fillId="0" borderId="0" xfId="0" applyFont="1" applyFill="1"/>
    <xf numFmtId="165" fontId="3" fillId="0" borderId="0" xfId="0" applyNumberFormat="1" applyFont="1" applyFill="1"/>
    <xf numFmtId="165" fontId="3" fillId="0" borderId="0" xfId="1" applyNumberFormat="1" applyFont="1" applyBorder="1"/>
    <xf numFmtId="0" fontId="3" fillId="0" borderId="0" xfId="0" applyFont="1" applyBorder="1" applyAlignment="1">
      <alignment horizontal="left"/>
    </xf>
    <xf numFmtId="165" fontId="3" fillId="0" borderId="0" xfId="1" applyNumberFormat="1" applyFont="1" applyBorder="1" applyAlignment="1">
      <alignment horizontal="center"/>
    </xf>
    <xf numFmtId="165" fontId="14" fillId="0" borderId="0" xfId="1" applyNumberFormat="1" applyFont="1" applyBorder="1"/>
    <xf numFmtId="43" fontId="3" fillId="0" borderId="0" xfId="1" applyFont="1" applyFill="1"/>
    <xf numFmtId="165" fontId="7" fillId="0" borderId="0" xfId="1" applyNumberFormat="1" applyFont="1" applyFill="1"/>
    <xf numFmtId="0" fontId="16" fillId="4" borderId="0" xfId="0" applyFont="1" applyFill="1" applyAlignment="1">
      <alignment vertical="center"/>
    </xf>
    <xf numFmtId="0" fontId="2" fillId="2" borderId="9" xfId="0" applyFont="1" applyFill="1" applyBorder="1" applyAlignment="1">
      <alignment horizontal="center" vertical="center" wrapText="1"/>
    </xf>
    <xf numFmtId="9" fontId="3" fillId="2" borderId="11" xfId="9" applyFont="1" applyFill="1" applyBorder="1"/>
    <xf numFmtId="0" fontId="14" fillId="2" borderId="0" xfId="0" applyFont="1" applyFill="1"/>
    <xf numFmtId="167" fontId="7" fillId="2" borderId="0" xfId="1" applyNumberFormat="1" applyFont="1" applyFill="1" applyBorder="1"/>
    <xf numFmtId="0" fontId="3" fillId="0" borderId="0" xfId="0" applyFont="1" applyAlignment="1">
      <alignment wrapText="1"/>
    </xf>
    <xf numFmtId="0" fontId="6" fillId="7" borderId="0" xfId="0" applyFont="1" applyFill="1" applyAlignment="1">
      <alignment vertical="center"/>
    </xf>
    <xf numFmtId="0" fontId="3" fillId="7" borderId="0" xfId="0" applyFont="1" applyFill="1"/>
    <xf numFmtId="0" fontId="0" fillId="7" borderId="0" xfId="0" applyFill="1"/>
    <xf numFmtId="0" fontId="8" fillId="2" borderId="9" xfId="0" applyFont="1" applyFill="1" applyBorder="1"/>
    <xf numFmtId="0" fontId="17" fillId="7" borderId="0" xfId="0" applyFont="1" applyFill="1"/>
    <xf numFmtId="0" fontId="20" fillId="7" borderId="0" xfId="0" applyFont="1" applyFill="1"/>
    <xf numFmtId="0" fontId="3" fillId="0" borderId="0" xfId="0" applyFont="1" applyAlignment="1">
      <alignment vertical="justify" wrapText="1"/>
    </xf>
    <xf numFmtId="0" fontId="3" fillId="0" borderId="0" xfId="0" applyFont="1" applyFill="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horizontal="center" vertical="center" wrapText="1"/>
    </xf>
    <xf numFmtId="0" fontId="11" fillId="7" borderId="0" xfId="13" applyFill="1"/>
    <xf numFmtId="0" fontId="16" fillId="2" borderId="0" xfId="0" applyFont="1" applyFill="1" applyAlignment="1">
      <alignment horizontal="left" vertical="center"/>
    </xf>
    <xf numFmtId="167" fontId="6" fillId="7" borderId="0" xfId="86" applyNumberFormat="1" applyFont="1" applyFill="1" applyBorder="1"/>
    <xf numFmtId="9" fontId="6" fillId="7" borderId="0" xfId="9" applyFont="1" applyFill="1" applyBorder="1"/>
    <xf numFmtId="3" fontId="6" fillId="7" borderId="0" xfId="0" applyNumberFormat="1" applyFont="1" applyFill="1" applyBorder="1"/>
    <xf numFmtId="0" fontId="18" fillId="7" borderId="0" xfId="0" applyFont="1" applyFill="1" applyBorder="1"/>
    <xf numFmtId="41" fontId="6" fillId="7" borderId="3" xfId="8" applyFont="1" applyFill="1" applyBorder="1"/>
    <xf numFmtId="0" fontId="18" fillId="7" borderId="0" xfId="0" applyFont="1" applyFill="1" applyBorder="1" applyAlignment="1">
      <alignment vertical="center" wrapText="1"/>
    </xf>
    <xf numFmtId="0" fontId="15" fillId="0" borderId="0" xfId="0" applyFont="1" applyFill="1" applyAlignment="1">
      <alignment vertical="center"/>
    </xf>
    <xf numFmtId="0" fontId="21" fillId="7" borderId="0" xfId="0" applyFont="1" applyFill="1"/>
    <xf numFmtId="0" fontId="21" fillId="0" borderId="0" xfId="0" applyFont="1"/>
    <xf numFmtId="165" fontId="3" fillId="2" borderId="0" xfId="0" applyNumberFormat="1" applyFont="1" applyFill="1" applyAlignment="1">
      <alignment horizontal="center" vertical="center"/>
    </xf>
    <xf numFmtId="43" fontId="3" fillId="2" borderId="0" xfId="1" applyFont="1" applyFill="1" applyAlignment="1">
      <alignment horizontal="center" vertical="center"/>
    </xf>
    <xf numFmtId="165" fontId="3" fillId="2" borderId="0" xfId="1" applyNumberFormat="1" applyFont="1" applyFill="1" applyAlignment="1">
      <alignment horizontal="center" vertical="center"/>
    </xf>
    <xf numFmtId="165" fontId="7" fillId="2" borderId="0" xfId="1" applyNumberFormat="1" applyFont="1" applyFill="1" applyAlignment="1">
      <alignment horizontal="center" vertical="center"/>
    </xf>
    <xf numFmtId="0" fontId="16" fillId="2" borderId="0" xfId="0" applyFont="1" applyFill="1" applyBorder="1" applyAlignment="1">
      <alignment horizontal="left"/>
    </xf>
    <xf numFmtId="0" fontId="4" fillId="7" borderId="0" xfId="0" applyFont="1" applyFill="1"/>
    <xf numFmtId="0" fontId="3" fillId="2" borderId="9" xfId="0" applyFont="1" applyFill="1" applyBorder="1"/>
    <xf numFmtId="0" fontId="3" fillId="2" borderId="13" xfId="0" applyFont="1" applyFill="1" applyBorder="1"/>
    <xf numFmtId="0" fontId="16" fillId="0" borderId="0" xfId="0" applyFont="1" applyFill="1" applyAlignment="1">
      <alignment vertical="center"/>
    </xf>
    <xf numFmtId="0" fontId="16" fillId="7" borderId="0" xfId="0" applyFont="1" applyFill="1" applyBorder="1" applyAlignment="1">
      <alignment vertical="center"/>
    </xf>
    <xf numFmtId="0" fontId="23" fillId="2" borderId="0" xfId="0" applyFont="1" applyFill="1" applyAlignment="1"/>
    <xf numFmtId="0" fontId="6" fillId="7" borderId="0" xfId="0" quotePrefix="1" applyFont="1" applyFill="1" applyBorder="1"/>
    <xf numFmtId="0" fontId="3" fillId="3" borderId="0" xfId="0" applyFont="1" applyFill="1" applyAlignment="1">
      <alignment horizontal="left"/>
    </xf>
    <xf numFmtId="0" fontId="12" fillId="0" borderId="0" xfId="13" quotePrefix="1" applyFont="1" applyBorder="1" applyAlignment="1">
      <alignment horizontal="left"/>
    </xf>
    <xf numFmtId="0" fontId="16" fillId="5" borderId="0" xfId="0" applyFont="1" applyFill="1" applyAlignment="1"/>
    <xf numFmtId="0" fontId="16" fillId="0" borderId="0" xfId="0" applyFont="1" applyFill="1" applyAlignment="1"/>
    <xf numFmtId="0" fontId="21" fillId="7" borderId="0" xfId="0" applyFont="1" applyFill="1" applyAlignment="1">
      <alignment vertical="center" wrapText="1"/>
    </xf>
    <xf numFmtId="0" fontId="0" fillId="0" borderId="0" xfId="0"/>
    <xf numFmtId="0" fontId="2" fillId="7" borderId="0" xfId="0" applyFont="1" applyFill="1" applyAlignment="1">
      <alignment horizontal="center" vertical="center" wrapText="1"/>
    </xf>
    <xf numFmtId="0" fontId="7" fillId="2" borderId="0" xfId="0" applyFont="1" applyFill="1" applyBorder="1" applyAlignment="1">
      <alignment vertical="center"/>
    </xf>
    <xf numFmtId="0" fontId="3" fillId="0" borderId="0" xfId="0" applyFont="1" applyBorder="1" applyAlignment="1"/>
    <xf numFmtId="0" fontId="16" fillId="5" borderId="0" xfId="0" applyFont="1" applyFill="1" applyAlignment="1">
      <alignment vertical="center"/>
    </xf>
    <xf numFmtId="0" fontId="7" fillId="2" borderId="1" xfId="3" applyFont="1" applyFill="1" applyBorder="1" applyAlignment="1">
      <alignment horizontal="center"/>
    </xf>
    <xf numFmtId="0" fontId="4" fillId="2" borderId="0" xfId="3" applyFont="1" applyFill="1" applyAlignment="1">
      <alignment horizontal="center"/>
    </xf>
    <xf numFmtId="0" fontId="3" fillId="0" borderId="6" xfId="0" applyFont="1" applyBorder="1"/>
    <xf numFmtId="0" fontId="7" fillId="2" borderId="3" xfId="0" applyFont="1" applyFill="1" applyBorder="1" applyAlignment="1">
      <alignment horizontal="center" vertical="center"/>
    </xf>
    <xf numFmtId="0" fontId="7" fillId="2" borderId="14" xfId="0" applyFont="1" applyFill="1" applyBorder="1" applyAlignment="1">
      <alignment vertical="center"/>
    </xf>
    <xf numFmtId="0" fontId="3" fillId="0" borderId="14" xfId="0" applyFont="1" applyBorder="1"/>
    <xf numFmtId="0" fontId="3" fillId="0" borderId="8"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12" fillId="0" borderId="17" xfId="13" quotePrefix="1" applyFont="1" applyBorder="1" applyAlignment="1">
      <alignment horizontal="center"/>
    </xf>
    <xf numFmtId="0" fontId="0" fillId="7" borderId="0" xfId="0" applyFont="1" applyFill="1" applyAlignment="1">
      <alignment horizontal="left" vertical="center"/>
    </xf>
    <xf numFmtId="0" fontId="16" fillId="5" borderId="6" xfId="0" applyFont="1" applyFill="1" applyBorder="1" applyAlignment="1">
      <alignment vertical="center"/>
    </xf>
    <xf numFmtId="0" fontId="16" fillId="5" borderId="3" xfId="0" applyFont="1" applyFill="1" applyBorder="1" applyAlignment="1">
      <alignment vertical="center"/>
    </xf>
    <xf numFmtId="0" fontId="16" fillId="5" borderId="7" xfId="0" applyFont="1" applyFill="1" applyBorder="1" applyAlignment="1">
      <alignment vertical="center"/>
    </xf>
    <xf numFmtId="0" fontId="16" fillId="5" borderId="0" xfId="0" applyFont="1" applyFill="1" applyBorder="1" applyAlignment="1">
      <alignment vertical="center"/>
    </xf>
    <xf numFmtId="0" fontId="2" fillId="0" borderId="0" xfId="0" applyFont="1" applyBorder="1" applyAlignment="1">
      <alignment vertical="center"/>
    </xf>
    <xf numFmtId="0" fontId="16" fillId="5" borderId="0" xfId="0" applyFont="1" applyFill="1" applyAlignment="1">
      <alignment horizontal="center" vertical="center" wrapText="1"/>
    </xf>
    <xf numFmtId="0" fontId="16" fillId="5" borderId="0" xfId="0" applyFont="1" applyFill="1" applyBorder="1" applyAlignment="1">
      <alignment horizontal="left" vertical="center"/>
    </xf>
    <xf numFmtId="3" fontId="3" fillId="0" borderId="0" xfId="1" applyNumberFormat="1" applyFont="1" applyFill="1" applyAlignment="1">
      <alignment horizontal="center"/>
    </xf>
    <xf numFmtId="3" fontId="7" fillId="0" borderId="0" xfId="0" applyNumberFormat="1" applyFont="1" applyFill="1" applyAlignment="1">
      <alignment horizontal="center"/>
    </xf>
    <xf numFmtId="3" fontId="7" fillId="0" borderId="0" xfId="1" applyNumberFormat="1" applyFont="1" applyFill="1" applyBorder="1" applyAlignment="1">
      <alignment horizontal="center"/>
    </xf>
    <xf numFmtId="3" fontId="7" fillId="0" borderId="0" xfId="1" applyNumberFormat="1" applyFont="1" applyFill="1" applyAlignment="1">
      <alignment horizontal="center"/>
    </xf>
    <xf numFmtId="0" fontId="3" fillId="2" borderId="5" xfId="0" applyFont="1" applyFill="1" applyBorder="1" applyAlignment="1"/>
    <xf numFmtId="0" fontId="3" fillId="2" borderId="12" xfId="0" applyFont="1" applyFill="1" applyBorder="1" applyAlignment="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2" xfId="0" applyNumberFormat="1" applyFont="1" applyFill="1" applyBorder="1" applyAlignment="1">
      <alignment vertical="center"/>
    </xf>
    <xf numFmtId="0" fontId="3" fillId="0" borderId="0" xfId="0" applyFont="1" applyFill="1" applyBorder="1" applyAlignment="1"/>
    <xf numFmtId="0" fontId="3" fillId="0" borderId="9" xfId="0" applyFont="1" applyFill="1" applyBorder="1" applyAlignment="1">
      <alignment horizontal="center"/>
    </xf>
    <xf numFmtId="166" fontId="3" fillId="2" borderId="12" xfId="1" applyNumberFormat="1" applyFont="1" applyFill="1" applyBorder="1"/>
    <xf numFmtId="0" fontId="3" fillId="2" borderId="9" xfId="0" applyFont="1" applyFill="1" applyBorder="1" applyAlignment="1">
      <alignment wrapText="1"/>
    </xf>
    <xf numFmtId="166" fontId="3" fillId="2" borderId="11" xfId="1" applyNumberFormat="1" applyFont="1" applyFill="1" applyBorder="1"/>
    <xf numFmtId="0" fontId="4" fillId="2" borderId="9" xfId="0" applyFont="1" applyFill="1" applyBorder="1"/>
    <xf numFmtId="0" fontId="4" fillId="2" borderId="9" xfId="0" applyFont="1" applyFill="1" applyBorder="1" applyAlignment="1">
      <alignment wrapText="1"/>
    </xf>
    <xf numFmtId="9" fontId="3" fillId="0" borderId="12" xfId="9" applyFont="1" applyFill="1" applyBorder="1" applyAlignment="1">
      <alignment horizontal="center"/>
    </xf>
    <xf numFmtId="0" fontId="25" fillId="2" borderId="5" xfId="0" applyFont="1" applyFill="1" applyBorder="1"/>
    <xf numFmtId="0" fontId="2" fillId="2" borderId="0" xfId="0" applyFont="1" applyFill="1" applyBorder="1" applyAlignment="1">
      <alignment vertical="center"/>
    </xf>
    <xf numFmtId="0" fontId="16" fillId="0" borderId="0" xfId="0" applyFont="1" applyFill="1" applyBorder="1" applyAlignment="1">
      <alignment vertical="center"/>
    </xf>
    <xf numFmtId="0" fontId="16" fillId="5" borderId="0" xfId="0" applyFont="1" applyFill="1" applyBorder="1" applyAlignment="1">
      <alignment horizontal="center" vertical="center"/>
    </xf>
    <xf numFmtId="0" fontId="16" fillId="5" borderId="1" xfId="3" quotePrefix="1" applyNumberFormat="1" applyFont="1" applyFill="1" applyBorder="1" applyAlignment="1">
      <alignment horizontal="right"/>
    </xf>
    <xf numFmtId="0" fontId="16" fillId="5" borderId="39" xfId="3" quotePrefix="1" applyNumberFormat="1" applyFont="1" applyFill="1" applyBorder="1" applyAlignment="1">
      <alignment horizontal="center"/>
    </xf>
    <xf numFmtId="0" fontId="16" fillId="5" borderId="1" xfId="3" applyFont="1" applyFill="1" applyBorder="1" applyAlignment="1">
      <alignment horizontal="center"/>
    </xf>
    <xf numFmtId="0" fontId="16" fillId="0" borderId="0" xfId="0" applyFont="1" applyFill="1" applyAlignment="1">
      <alignment vertical="center" wrapText="1"/>
    </xf>
    <xf numFmtId="0" fontId="16" fillId="5" borderId="0" xfId="0" applyFont="1" applyFill="1" applyBorder="1" applyAlignment="1"/>
    <xf numFmtId="0" fontId="7" fillId="0" borderId="0" xfId="0" applyFont="1" applyFill="1" applyAlignment="1"/>
    <xf numFmtId="165" fontId="16" fillId="5" borderId="0" xfId="1" applyNumberFormat="1" applyFont="1" applyFill="1" applyBorder="1"/>
    <xf numFmtId="0" fontId="3" fillId="0" borderId="0" xfId="0" applyFont="1" applyAlignment="1">
      <alignment horizontal="justify" vertical="center"/>
    </xf>
    <xf numFmtId="0" fontId="26" fillId="10" borderId="0" xfId="0" applyFont="1" applyFill="1" applyBorder="1" applyAlignment="1"/>
    <xf numFmtId="0" fontId="26" fillId="8" borderId="0" xfId="0" applyFont="1" applyFill="1" applyBorder="1" applyAlignment="1"/>
    <xf numFmtId="14" fontId="13" fillId="4" borderId="0" xfId="0" applyNumberFormat="1" applyFont="1" applyFill="1"/>
    <xf numFmtId="0" fontId="13" fillId="4" borderId="0" xfId="0" applyFont="1" applyFill="1"/>
    <xf numFmtId="0" fontId="2" fillId="0" borderId="0" xfId="0" applyFont="1" applyAlignment="1">
      <alignment horizontal="right"/>
    </xf>
    <xf numFmtId="0" fontId="3" fillId="0" borderId="1" xfId="0" applyFont="1" applyBorder="1"/>
    <xf numFmtId="41" fontId="3" fillId="2" borderId="9" xfId="8" applyFont="1" applyFill="1" applyBorder="1"/>
    <xf numFmtId="41" fontId="3" fillId="2" borderId="0" xfId="0" applyNumberFormat="1" applyFont="1" applyFill="1"/>
    <xf numFmtId="41" fontId="4" fillId="7" borderId="0" xfId="8" applyFont="1" applyFill="1"/>
    <xf numFmtId="41" fontId="3" fillId="0" borderId="0" xfId="8" applyFont="1"/>
    <xf numFmtId="41" fontId="0" fillId="7" borderId="0" xfId="8" applyFont="1" applyFill="1"/>
    <xf numFmtId="41" fontId="0" fillId="0" borderId="0" xfId="8" applyFont="1"/>
    <xf numFmtId="41" fontId="4" fillId="2" borderId="0" xfId="8" applyFont="1" applyFill="1"/>
    <xf numFmtId="0" fontId="6" fillId="0" borderId="0" xfId="0" applyFont="1" applyAlignment="1">
      <alignment vertical="center"/>
    </xf>
    <xf numFmtId="0" fontId="3" fillId="2" borderId="0" xfId="0" applyFont="1" applyFill="1"/>
    <xf numFmtId="0" fontId="7" fillId="2" borderId="1" xfId="2" applyFont="1" applyFill="1" applyBorder="1" applyAlignment="1">
      <alignment horizontal="left"/>
    </xf>
    <xf numFmtId="0" fontId="9" fillId="2" borderId="0" xfId="2" applyFont="1" applyFill="1" applyBorder="1" applyAlignment="1">
      <alignment horizontal="center"/>
    </xf>
    <xf numFmtId="0" fontId="4" fillId="2" borderId="0" xfId="4" applyFont="1" applyFill="1" applyBorder="1"/>
    <xf numFmtId="0" fontId="4" fillId="2" borderId="0" xfId="4" applyFont="1" applyFill="1"/>
    <xf numFmtId="0" fontId="7" fillId="2" borderId="0" xfId="4" applyFont="1" applyFill="1"/>
    <xf numFmtId="0" fontId="7" fillId="2" borderId="0" xfId="4" applyFont="1" applyFill="1" applyBorder="1"/>
    <xf numFmtId="0" fontId="3" fillId="7" borderId="0" xfId="0" applyFont="1" applyFill="1" applyAlignment="1">
      <alignment horizontal="left" vertical="top" wrapText="1"/>
    </xf>
    <xf numFmtId="0" fontId="7" fillId="0" borderId="0" xfId="0" applyFont="1" applyFill="1"/>
    <xf numFmtId="0" fontId="4" fillId="0" borderId="9" xfId="0" applyFont="1" applyFill="1" applyBorder="1" applyAlignment="1">
      <alignment horizontal="center" vertical="center" wrapText="1"/>
    </xf>
    <xf numFmtId="0" fontId="3" fillId="0" borderId="0" xfId="0" applyFont="1" applyFill="1" applyAlignment="1">
      <alignment horizontal="left" vertical="justify" wrapText="1"/>
    </xf>
    <xf numFmtId="41" fontId="6" fillId="7" borderId="0" xfId="8" applyFont="1" applyFill="1" applyBorder="1"/>
    <xf numFmtId="0" fontId="0" fillId="0" borderId="0" xfId="0"/>
    <xf numFmtId="0" fontId="3" fillId="0" borderId="0" xfId="0" applyFont="1" applyFill="1"/>
    <xf numFmtId="0" fontId="0" fillId="7" borderId="0" xfId="0" applyFill="1"/>
    <xf numFmtId="0" fontId="16" fillId="2" borderId="0" xfId="0" applyFont="1" applyFill="1" applyAlignment="1">
      <alignment vertical="center"/>
    </xf>
    <xf numFmtId="0" fontId="6" fillId="7" borderId="0" xfId="0" applyFont="1" applyFill="1" applyBorder="1"/>
    <xf numFmtId="0" fontId="3" fillId="0" borderId="0" xfId="0" applyFont="1" applyAlignment="1"/>
    <xf numFmtId="0" fontId="3" fillId="2" borderId="0" xfId="0" applyFont="1" applyFill="1" applyAlignment="1">
      <alignment horizontal="center" vertical="center"/>
    </xf>
    <xf numFmtId="0" fontId="7" fillId="2" borderId="0" xfId="0" applyFont="1" applyFill="1" applyAlignment="1">
      <alignment horizontal="center" vertical="center"/>
    </xf>
    <xf numFmtId="41" fontId="3" fillId="0" borderId="0" xfId="0" applyNumberFormat="1" applyFont="1" applyFill="1"/>
    <xf numFmtId="0" fontId="3" fillId="5" borderId="0" xfId="0" applyFont="1" applyFill="1"/>
    <xf numFmtId="165" fontId="3" fillId="0" borderId="0" xfId="1" applyNumberFormat="1" applyFont="1" applyFill="1" applyAlignment="1"/>
    <xf numFmtId="165" fontId="7" fillId="0" borderId="0" xfId="1" applyNumberFormat="1" applyFont="1" applyFill="1" applyAlignment="1"/>
    <xf numFmtId="165" fontId="7" fillId="0" borderId="0" xfId="1" applyNumberFormat="1" applyFont="1" applyFill="1" applyAlignment="1">
      <alignment horizontal="left"/>
    </xf>
    <xf numFmtId="165" fontId="7" fillId="0" borderId="0" xfId="1" applyNumberFormat="1" applyFont="1" applyFill="1" applyAlignment="1">
      <alignment horizontal="center" vertical="center"/>
    </xf>
    <xf numFmtId="0" fontId="3" fillId="0" borderId="0" xfId="0" applyFont="1" applyFill="1" applyAlignment="1"/>
    <xf numFmtId="0" fontId="7" fillId="2" borderId="0" xfId="0" applyFont="1" applyFill="1"/>
    <xf numFmtId="0" fontId="12" fillId="2" borderId="0" xfId="13" applyFont="1" applyFill="1" applyAlignment="1">
      <alignment horizontal="center" vertical="center"/>
    </xf>
    <xf numFmtId="0" fontId="16" fillId="5" borderId="0" xfId="1" applyNumberFormat="1" applyFont="1" applyFill="1" applyAlignment="1">
      <alignment horizontal="center"/>
    </xf>
    <xf numFmtId="0" fontId="12" fillId="0" borderId="0" xfId="13" applyFont="1" applyAlignment="1">
      <alignment horizontal="center"/>
    </xf>
    <xf numFmtId="169" fontId="3" fillId="0" borderId="0" xfId="8" applyNumberFormat="1" applyFont="1" applyAlignment="1"/>
    <xf numFmtId="0" fontId="2" fillId="12" borderId="0" xfId="0" applyFont="1" applyFill="1"/>
    <xf numFmtId="0" fontId="3" fillId="12" borderId="0" xfId="0" applyFont="1" applyFill="1" applyAlignment="1">
      <alignment horizontal="center" vertical="center"/>
    </xf>
    <xf numFmtId="0" fontId="6" fillId="7" borderId="0" xfId="0" applyFont="1" applyFill="1"/>
    <xf numFmtId="0" fontId="13" fillId="5" borderId="0" xfId="0" applyFont="1" applyFill="1" applyAlignment="1">
      <alignment horizontal="center" vertical="center"/>
    </xf>
    <xf numFmtId="0" fontId="4" fillId="0" borderId="0" xfId="0" applyFont="1"/>
    <xf numFmtId="41" fontId="3" fillId="0" borderId="0" xfId="8" applyFont="1" applyBorder="1"/>
    <xf numFmtId="0" fontId="16" fillId="5" borderId="0" xfId="0" applyFont="1" applyFill="1"/>
    <xf numFmtId="0" fontId="16" fillId="0" borderId="0" xfId="0" applyFont="1" applyFill="1"/>
    <xf numFmtId="0" fontId="25" fillId="0" borderId="0" xfId="0" applyFont="1"/>
    <xf numFmtId="0" fontId="3" fillId="0" borderId="0" xfId="0" applyFont="1" applyFill="1" applyAlignment="1">
      <alignment wrapText="1"/>
    </xf>
    <xf numFmtId="0" fontId="3" fillId="0" borderId="0" xfId="0" applyFont="1" applyFill="1" applyAlignment="1">
      <alignment vertical="center"/>
    </xf>
    <xf numFmtId="0" fontId="3" fillId="0" borderId="0" xfId="75" applyFont="1" applyFill="1"/>
    <xf numFmtId="0" fontId="12" fillId="7" borderId="0" xfId="13" applyFont="1" applyFill="1"/>
    <xf numFmtId="0" fontId="14" fillId="7" borderId="0" xfId="0" applyFont="1" applyFill="1"/>
    <xf numFmtId="0" fontId="7" fillId="0" borderId="22" xfId="0" applyFont="1" applyBorder="1" applyAlignment="1">
      <alignment horizontal="center" vertical="center" wrapText="1"/>
    </xf>
    <xf numFmtId="0" fontId="7" fillId="0" borderId="20" xfId="0" applyFont="1" applyBorder="1" applyAlignment="1">
      <alignment horizontal="center" vertical="center" wrapText="1"/>
    </xf>
    <xf numFmtId="0" fontId="4" fillId="7" borderId="23" xfId="0" applyFont="1" applyFill="1" applyBorder="1" applyAlignment="1">
      <alignment horizontal="left" vertical="top" wrapText="1"/>
    </xf>
    <xf numFmtId="0" fontId="4" fillId="7" borderId="24" xfId="0" applyFont="1" applyFill="1" applyBorder="1" applyAlignment="1">
      <alignment vertical="top"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horizontal="left" vertical="center" wrapText="1"/>
    </xf>
    <xf numFmtId="0" fontId="4" fillId="0" borderId="27" xfId="0" applyFont="1" applyBorder="1" applyAlignment="1">
      <alignment horizontal="center"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4" fillId="7" borderId="21" xfId="0" applyFont="1" applyFill="1" applyBorder="1" applyAlignment="1"/>
    <xf numFmtId="0" fontId="4" fillId="0" borderId="26" xfId="0" applyFont="1" applyBorder="1" applyAlignment="1">
      <alignment horizontal="center" vertical="center" wrapText="1"/>
    </xf>
    <xf numFmtId="41" fontId="4" fillId="0" borderId="24" xfId="8" applyFont="1" applyBorder="1" applyAlignment="1">
      <alignment vertical="center" wrapText="1"/>
    </xf>
    <xf numFmtId="0" fontId="3" fillId="0" borderId="15" xfId="0" applyFont="1" applyBorder="1"/>
    <xf numFmtId="0" fontId="3" fillId="0" borderId="14" xfId="0" applyFont="1" applyBorder="1" applyAlignment="1">
      <alignment horizontal="justify" vertical="justify" wrapText="1"/>
    </xf>
    <xf numFmtId="0" fontId="3" fillId="0" borderId="0" xfId="0" applyFont="1" applyAlignment="1">
      <alignment horizontal="justify" vertical="justify" wrapText="1"/>
    </xf>
    <xf numFmtId="0" fontId="3" fillId="0" borderId="15" xfId="0" applyFont="1" applyBorder="1" applyAlignment="1">
      <alignment horizontal="justify" vertical="justify" wrapText="1"/>
    </xf>
    <xf numFmtId="0" fontId="3" fillId="0" borderId="0" xfId="0" applyFont="1"/>
    <xf numFmtId="165" fontId="3" fillId="0" borderId="0" xfId="1" applyNumberFormat="1" applyFont="1" applyFill="1" applyAlignment="1">
      <alignment horizontal="center"/>
    </xf>
    <xf numFmtId="0" fontId="3" fillId="0" borderId="0" xfId="0" applyFont="1" applyFill="1" applyAlignment="1">
      <alignment horizontal="left"/>
    </xf>
    <xf numFmtId="0" fontId="3" fillId="0" borderId="0" xfId="0" applyFont="1" applyAlignment="1">
      <alignment horizontal="left"/>
    </xf>
    <xf numFmtId="3" fontId="3" fillId="0" borderId="0" xfId="0" applyNumberFormat="1" applyFont="1" applyFill="1" applyAlignment="1">
      <alignment horizontal="center"/>
    </xf>
    <xf numFmtId="0" fontId="3" fillId="0" borderId="0" xfId="0" applyFont="1" applyFill="1" applyAlignment="1">
      <alignment horizontal="center"/>
    </xf>
    <xf numFmtId="0" fontId="4" fillId="0" borderId="0" xfId="0" applyFont="1" applyAlignment="1">
      <alignment horizontal="center"/>
    </xf>
    <xf numFmtId="0" fontId="3" fillId="0" borderId="0" xfId="0" applyFont="1" applyAlignment="1">
      <alignment horizontal="left" vertical="top" wrapText="1"/>
    </xf>
    <xf numFmtId="0" fontId="3" fillId="0" borderId="14" xfId="0" applyFont="1" applyBorder="1" applyAlignment="1">
      <alignment horizontal="left" vertical="justify" wrapText="1"/>
    </xf>
    <xf numFmtId="0" fontId="3" fillId="0" borderId="0" xfId="0" applyFont="1" applyAlignment="1">
      <alignment horizontal="left" vertical="justify" wrapText="1"/>
    </xf>
    <xf numFmtId="0" fontId="3" fillId="0" borderId="15" xfId="0" applyFont="1" applyBorder="1" applyAlignment="1">
      <alignment horizontal="left" vertical="justify" wrapText="1"/>
    </xf>
    <xf numFmtId="0" fontId="7" fillId="0" borderId="14" xfId="0" applyFont="1" applyBorder="1" applyAlignment="1">
      <alignment horizontal="left" vertical="justify" wrapText="1"/>
    </xf>
    <xf numFmtId="0" fontId="7" fillId="0" borderId="0" xfId="0" applyFont="1" applyAlignment="1">
      <alignment horizontal="left" vertical="justify" wrapText="1"/>
    </xf>
    <xf numFmtId="0" fontId="7" fillId="0" borderId="15" xfId="0" applyFont="1" applyBorder="1" applyAlignment="1">
      <alignment horizontal="left" vertical="justify" wrapText="1"/>
    </xf>
    <xf numFmtId="0" fontId="16" fillId="5" borderId="0" xfId="0" applyFont="1" applyFill="1" applyAlignment="1">
      <alignment horizontal="center" vertical="center"/>
    </xf>
    <xf numFmtId="41" fontId="3" fillId="0" borderId="0" xfId="0" applyNumberFormat="1" applyFont="1"/>
    <xf numFmtId="0" fontId="4" fillId="7" borderId="0" xfId="0" applyFont="1" applyFill="1" applyAlignment="1"/>
    <xf numFmtId="0" fontId="3" fillId="2" borderId="0" xfId="0" applyFont="1" applyFill="1" applyAlignment="1"/>
    <xf numFmtId="0" fontId="3" fillId="0" borderId="0" xfId="0" applyFont="1"/>
    <xf numFmtId="0" fontId="16" fillId="5" borderId="0" xfId="0" applyFont="1" applyFill="1" applyAlignment="1">
      <alignment horizontal="center" vertical="center"/>
    </xf>
    <xf numFmtId="9" fontId="3" fillId="0" borderId="11" xfId="9" applyFont="1" applyFill="1" applyBorder="1" applyAlignment="1">
      <alignment horizontal="center"/>
    </xf>
    <xf numFmtId="0" fontId="6" fillId="0" borderId="0" xfId="0" applyFont="1" applyBorder="1" applyAlignment="1">
      <alignment vertical="center"/>
    </xf>
    <xf numFmtId="0" fontId="3" fillId="0" borderId="0" xfId="0" applyFont="1" applyFill="1" applyAlignment="1">
      <alignment vertical="top" wrapText="1"/>
    </xf>
    <xf numFmtId="0" fontId="3" fillId="2" borderId="0" xfId="0" quotePrefix="1" applyFont="1" applyFill="1"/>
    <xf numFmtId="41" fontId="4" fillId="0" borderId="0" xfId="8" applyFont="1" applyFill="1" applyAlignment="1">
      <alignment horizontal="center" vertical="center"/>
    </xf>
    <xf numFmtId="41" fontId="3" fillId="2" borderId="3" xfId="8" applyFont="1" applyFill="1" applyBorder="1"/>
    <xf numFmtId="41" fontId="2" fillId="2" borderId="3" xfId="8" applyFont="1" applyFill="1" applyBorder="1"/>
    <xf numFmtId="41" fontId="3" fillId="7" borderId="0" xfId="8" applyFont="1" applyFill="1"/>
    <xf numFmtId="0" fontId="3" fillId="7" borderId="0" xfId="0" applyFont="1" applyFill="1" applyAlignment="1">
      <alignment horizontal="center"/>
    </xf>
    <xf numFmtId="0" fontId="4" fillId="7" borderId="0" xfId="0" applyFont="1" applyFill="1" applyBorder="1" applyAlignment="1">
      <alignment vertical="center" wrapText="1"/>
    </xf>
    <xf numFmtId="0" fontId="4" fillId="7" borderId="0" xfId="0" applyFont="1" applyFill="1" applyBorder="1"/>
    <xf numFmtId="0" fontId="4" fillId="7" borderId="0" xfId="0" applyFont="1" applyFill="1" applyBorder="1" applyAlignment="1">
      <alignment horizontal="center" vertical="center" wrapText="1"/>
    </xf>
    <xf numFmtId="0" fontId="16" fillId="5" borderId="40" xfId="0" applyFont="1" applyFill="1" applyBorder="1" applyAlignment="1">
      <alignment horizontal="center" vertical="center" wrapText="1"/>
    </xf>
    <xf numFmtId="0" fontId="4" fillId="0" borderId="30" xfId="0" applyFont="1" applyBorder="1" applyAlignment="1">
      <alignment vertical="center" wrapText="1"/>
    </xf>
    <xf numFmtId="0" fontId="4" fillId="0" borderId="36" xfId="0" applyFont="1" applyBorder="1" applyAlignment="1">
      <alignment vertical="center" wrapText="1"/>
    </xf>
    <xf numFmtId="0" fontId="7" fillId="0" borderId="32" xfId="0" applyFont="1" applyBorder="1" applyAlignment="1">
      <alignment vertical="center" wrapText="1"/>
    </xf>
    <xf numFmtId="3" fontId="4" fillId="7" borderId="0" xfId="0" applyNumberFormat="1" applyFont="1" applyFill="1"/>
    <xf numFmtId="0" fontId="14" fillId="0" borderId="0" xfId="0" applyFont="1"/>
    <xf numFmtId="41" fontId="18" fillId="7" borderId="3" xfId="8" applyFont="1" applyFill="1" applyBorder="1"/>
    <xf numFmtId="9" fontId="34" fillId="7" borderId="0" xfId="9" applyFont="1" applyFill="1" applyBorder="1" applyAlignment="1"/>
    <xf numFmtId="0" fontId="3" fillId="7" borderId="0" xfId="0" applyFont="1" applyFill="1" applyAlignment="1">
      <alignment horizontal="left"/>
    </xf>
    <xf numFmtId="41" fontId="2" fillId="2" borderId="0" xfId="8" applyFont="1" applyFill="1"/>
    <xf numFmtId="9" fontId="6" fillId="7" borderId="0" xfId="9" applyFont="1" applyFill="1" applyBorder="1" applyAlignment="1"/>
    <xf numFmtId="0" fontId="2" fillId="7" borderId="0" xfId="0" applyFont="1" applyFill="1"/>
    <xf numFmtId="0" fontId="6" fillId="7" borderId="0" xfId="0" applyFont="1" applyFill="1" applyBorder="1" applyAlignment="1"/>
    <xf numFmtId="41" fontId="6" fillId="7" borderId="0" xfId="8" applyFont="1" applyFill="1"/>
    <xf numFmtId="0" fontId="4" fillId="7" borderId="0" xfId="0" applyFont="1" applyFill="1" applyAlignment="1">
      <alignment wrapText="1"/>
    </xf>
    <xf numFmtId="0" fontId="16" fillId="0" borderId="0" xfId="0" applyFont="1" applyFill="1" applyAlignment="1">
      <alignment horizontal="center" vertical="center"/>
    </xf>
    <xf numFmtId="41" fontId="4" fillId="7" borderId="0" xfId="8" applyFont="1" applyFill="1" applyAlignment="1">
      <alignment horizontal="center" wrapText="1"/>
    </xf>
    <xf numFmtId="0" fontId="14" fillId="7" borderId="0" xfId="0" applyFont="1" applyFill="1" applyAlignment="1">
      <alignment wrapText="1"/>
    </xf>
    <xf numFmtId="41" fontId="4" fillId="7" borderId="0" xfId="8" applyFont="1" applyFill="1" applyAlignment="1">
      <alignment horizontal="center"/>
    </xf>
    <xf numFmtId="0" fontId="7" fillId="7" borderId="0" xfId="0" applyFont="1" applyFill="1" applyAlignment="1">
      <alignment wrapText="1"/>
    </xf>
    <xf numFmtId="41" fontId="7" fillId="7" borderId="0" xfId="8" applyFont="1" applyFill="1" applyAlignment="1">
      <alignment horizontal="center" wrapText="1"/>
    </xf>
    <xf numFmtId="0" fontId="3" fillId="7" borderId="0" xfId="0" applyFont="1" applyFill="1" applyAlignment="1">
      <alignment vertical="center" wrapText="1"/>
    </xf>
    <xf numFmtId="0" fontId="3" fillId="7" borderId="0" xfId="0" applyFont="1" applyFill="1" applyAlignment="1">
      <alignment vertical="center"/>
    </xf>
    <xf numFmtId="0" fontId="3" fillId="0" borderId="9"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9" xfId="0" applyFont="1" applyBorder="1" applyAlignment="1">
      <alignment horizontal="right" vertical="center" wrapText="1"/>
    </xf>
    <xf numFmtId="0" fontId="16" fillId="5" borderId="9" xfId="0" applyFont="1" applyFill="1" applyBorder="1" applyAlignment="1">
      <alignment horizontal="justify" vertical="center" wrapText="1"/>
    </xf>
    <xf numFmtId="0" fontId="13" fillId="5" borderId="9" xfId="0" applyFont="1" applyFill="1" applyBorder="1" applyAlignment="1">
      <alignment horizontal="right" vertical="center" wrapText="1"/>
    </xf>
    <xf numFmtId="0" fontId="13" fillId="5" borderId="9" xfId="0" applyFont="1" applyFill="1" applyBorder="1" applyAlignment="1">
      <alignment horizontal="center" vertical="center" wrapText="1"/>
    </xf>
    <xf numFmtId="0" fontId="3" fillId="11" borderId="0" xfId="0" applyFont="1" applyFill="1" applyBorder="1"/>
    <xf numFmtId="0" fontId="12" fillId="0" borderId="0" xfId="13" applyFont="1" applyAlignment="1">
      <alignment horizontal="center" vertical="center"/>
    </xf>
    <xf numFmtId="0" fontId="12" fillId="0" borderId="0" xfId="13" applyFont="1"/>
    <xf numFmtId="0" fontId="3" fillId="11" borderId="17" xfId="0" applyFont="1" applyFill="1" applyBorder="1"/>
    <xf numFmtId="0" fontId="18" fillId="11" borderId="9" xfId="0" applyFont="1" applyFill="1" applyBorder="1"/>
    <xf numFmtId="0" fontId="3" fillId="11" borderId="9" xfId="0" applyFont="1" applyFill="1" applyBorder="1"/>
    <xf numFmtId="41" fontId="3" fillId="11" borderId="9" xfId="8" applyFont="1" applyFill="1" applyBorder="1"/>
    <xf numFmtId="41" fontId="2" fillId="11" borderId="9" xfId="8" applyFont="1" applyFill="1" applyBorder="1"/>
    <xf numFmtId="41" fontId="3" fillId="11" borderId="9" xfId="8" applyFont="1" applyFill="1" applyBorder="1" applyAlignment="1">
      <alignment horizontal="center"/>
    </xf>
    <xf numFmtId="41" fontId="3" fillId="11" borderId="0" xfId="8" applyFont="1" applyFill="1" applyBorder="1"/>
    <xf numFmtId="0" fontId="4" fillId="11" borderId="0" xfId="0" applyFont="1" applyFill="1" applyBorder="1"/>
    <xf numFmtId="0" fontId="7" fillId="11" borderId="10" xfId="0" applyFont="1" applyFill="1" applyBorder="1"/>
    <xf numFmtId="0" fontId="7" fillId="11" borderId="9" xfId="0" applyFont="1" applyFill="1" applyBorder="1"/>
    <xf numFmtId="0" fontId="4" fillId="11" borderId="9" xfId="0" applyFont="1" applyFill="1" applyBorder="1"/>
    <xf numFmtId="0" fontId="3" fillId="0" borderId="0" xfId="0" applyFont="1" applyAlignment="1">
      <alignment horizontal="center" vertical="center"/>
    </xf>
    <xf numFmtId="0" fontId="12" fillId="0" borderId="17" xfId="13" applyFont="1" applyBorder="1" applyAlignment="1">
      <alignment horizontal="center"/>
    </xf>
    <xf numFmtId="0" fontId="12" fillId="0" borderId="10" xfId="13" applyFont="1" applyBorder="1" applyAlignment="1">
      <alignment horizontal="center" vertical="center"/>
    </xf>
    <xf numFmtId="41" fontId="4" fillId="0" borderId="0" xfId="8" applyFont="1" applyFill="1"/>
    <xf numFmtId="41" fontId="16" fillId="5" borderId="0" xfId="8" applyFont="1" applyFill="1" applyBorder="1"/>
    <xf numFmtId="41" fontId="13" fillId="0" borderId="0" xfId="8" applyFont="1" applyFill="1"/>
    <xf numFmtId="41" fontId="15" fillId="0" borderId="0" xfId="8" applyFont="1" applyFill="1"/>
    <xf numFmtId="165" fontId="13" fillId="5" borderId="0" xfId="0" applyNumberFormat="1" applyFont="1" applyFill="1" applyAlignment="1">
      <alignment horizontal="center" vertical="center"/>
    </xf>
    <xf numFmtId="168" fontId="16" fillId="5" borderId="0" xfId="1" applyNumberFormat="1" applyFont="1" applyFill="1" applyAlignment="1">
      <alignment horizontal="center" vertical="center"/>
    </xf>
    <xf numFmtId="41" fontId="3" fillId="0" borderId="0" xfId="8" applyFont="1" applyFill="1" applyAlignment="1">
      <alignment horizontal="center"/>
    </xf>
    <xf numFmtId="165" fontId="12" fillId="0" borderId="0" xfId="13" applyNumberFormat="1" applyFont="1" applyAlignment="1">
      <alignment horizontal="center" vertical="center"/>
    </xf>
    <xf numFmtId="0" fontId="7" fillId="0" borderId="0" xfId="0" applyFont="1" applyAlignment="1"/>
    <xf numFmtId="0" fontId="3" fillId="0" borderId="0" xfId="0" applyFont="1" applyAlignment="1">
      <alignment horizontal="center"/>
    </xf>
    <xf numFmtId="170" fontId="3" fillId="0" borderId="0" xfId="0" applyNumberFormat="1" applyFont="1" applyAlignment="1">
      <alignment horizontal="right"/>
    </xf>
    <xf numFmtId="41" fontId="13" fillId="0" borderId="0" xfId="8" applyFont="1"/>
    <xf numFmtId="41" fontId="4" fillId="0" borderId="0" xfId="8" applyFont="1"/>
    <xf numFmtId="41" fontId="3" fillId="0" borderId="0" xfId="8" applyFont="1" applyFill="1" applyBorder="1"/>
    <xf numFmtId="41" fontId="4" fillId="0" borderId="0" xfId="8" applyFont="1" applyBorder="1"/>
    <xf numFmtId="41" fontId="7" fillId="0" borderId="0" xfId="8" applyFont="1"/>
    <xf numFmtId="41" fontId="3" fillId="0" borderId="0" xfId="8" applyFont="1" applyAlignment="1">
      <alignment horizontal="center"/>
    </xf>
    <xf numFmtId="0" fontId="3" fillId="0" borderId="11" xfId="0" applyFont="1" applyBorder="1"/>
    <xf numFmtId="0" fontId="6" fillId="0" borderId="14"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3" fillId="7" borderId="14" xfId="0" applyFont="1" applyFill="1" applyBorder="1"/>
    <xf numFmtId="0" fontId="3" fillId="7" borderId="0" xfId="0" applyFont="1" applyFill="1" applyBorder="1" applyAlignment="1"/>
    <xf numFmtId="0" fontId="3" fillId="7" borderId="15" xfId="0" applyFont="1" applyFill="1" applyBorder="1"/>
    <xf numFmtId="14" fontId="7" fillId="2" borderId="0" xfId="4" applyNumberFormat="1" applyFont="1" applyFill="1" applyBorder="1" applyAlignment="1">
      <alignment horizontal="center"/>
    </xf>
    <xf numFmtId="41" fontId="7" fillId="2" borderId="0" xfId="8" applyFont="1" applyFill="1" applyBorder="1" applyAlignment="1">
      <alignment horizontal="center"/>
    </xf>
    <xf numFmtId="41" fontId="7" fillId="2" borderId="4" xfId="8" applyFont="1" applyFill="1" applyBorder="1"/>
    <xf numFmtId="0" fontId="12" fillId="2" borderId="0" xfId="13" applyFont="1" applyFill="1"/>
    <xf numFmtId="41" fontId="2" fillId="2" borderId="9" xfId="8" applyFont="1" applyFill="1" applyBorder="1"/>
    <xf numFmtId="41" fontId="3" fillId="0" borderId="10" xfId="8" applyFont="1" applyFill="1" applyBorder="1"/>
    <xf numFmtId="41" fontId="3" fillId="0" borderId="9" xfId="8" applyFont="1" applyFill="1" applyBorder="1"/>
    <xf numFmtId="41" fontId="3" fillId="2" borderId="2" xfId="8" applyFont="1" applyFill="1" applyBorder="1"/>
    <xf numFmtId="41" fontId="4" fillId="2" borderId="9" xfId="8" applyFont="1" applyFill="1" applyBorder="1"/>
    <xf numFmtId="41" fontId="3" fillId="2" borderId="2" xfId="8" applyFont="1" applyFill="1" applyBorder="1" applyAlignment="1"/>
    <xf numFmtId="41" fontId="3" fillId="2" borderId="5" xfId="8" applyFont="1" applyFill="1" applyBorder="1" applyAlignment="1">
      <alignment vertical="center"/>
    </xf>
    <xf numFmtId="41" fontId="3" fillId="0" borderId="0" xfId="8" applyFont="1" applyFill="1" applyBorder="1" applyAlignment="1"/>
    <xf numFmtId="41" fontId="3" fillId="0" borderId="9" xfId="8" applyFont="1" applyFill="1" applyBorder="1" applyAlignment="1">
      <alignment horizontal="center"/>
    </xf>
    <xf numFmtId="41" fontId="3" fillId="2" borderId="9" xfId="8" applyFont="1" applyFill="1" applyBorder="1" applyAlignment="1">
      <alignment horizontal="center"/>
    </xf>
    <xf numFmtId="0" fontId="3" fillId="2" borderId="0" xfId="0" applyFont="1" applyFill="1" applyAlignment="1">
      <alignment horizontal="center"/>
    </xf>
    <xf numFmtId="41" fontId="4" fillId="2" borderId="1" xfId="8" applyFont="1" applyFill="1" applyBorder="1"/>
    <xf numFmtId="41" fontId="7" fillId="2" borderId="16" xfId="8" applyFont="1" applyFill="1" applyBorder="1"/>
    <xf numFmtId="41" fontId="7" fillId="2" borderId="0" xfId="8" applyFont="1" applyFill="1" applyBorder="1"/>
    <xf numFmtId="41" fontId="3" fillId="7" borderId="0" xfId="0" applyNumberFormat="1" applyFont="1" applyFill="1" applyAlignment="1">
      <alignment horizontal="center"/>
    </xf>
    <xf numFmtId="0" fontId="4" fillId="7" borderId="0" xfId="0" applyFont="1" applyFill="1" applyAlignment="1">
      <alignment horizontal="center"/>
    </xf>
    <xf numFmtId="41" fontId="3" fillId="7" borderId="0" xfId="0" applyNumberFormat="1" applyFont="1" applyFill="1"/>
    <xf numFmtId="0" fontId="3" fillId="7" borderId="13" xfId="0" applyFont="1" applyFill="1" applyBorder="1" applyAlignment="1">
      <alignment vertical="center" wrapText="1"/>
    </xf>
    <xf numFmtId="0" fontId="3" fillId="7" borderId="13" xfId="0" applyFont="1" applyFill="1" applyBorder="1" applyAlignment="1">
      <alignment horizontal="center" vertical="center" wrapText="1"/>
    </xf>
    <xf numFmtId="0" fontId="3" fillId="7" borderId="9" xfId="0" applyFont="1" applyFill="1" applyBorder="1" applyAlignment="1">
      <alignment vertical="center" wrapText="1"/>
    </xf>
    <xf numFmtId="10" fontId="3" fillId="0" borderId="9" xfId="9" applyNumberFormat="1" applyFont="1" applyFill="1" applyBorder="1" applyAlignment="1">
      <alignment horizontal="center" vertical="center" wrapText="1"/>
    </xf>
    <xf numFmtId="0" fontId="4" fillId="7" borderId="0" xfId="77" applyFont="1" applyFill="1" applyBorder="1"/>
    <xf numFmtId="0" fontId="4" fillId="8" borderId="29" xfId="77" applyFont="1" applyFill="1" applyBorder="1" applyAlignment="1">
      <alignment vertical="center"/>
    </xf>
    <xf numFmtId="0" fontId="35" fillId="7" borderId="0" xfId="77" applyFont="1" applyFill="1" applyBorder="1"/>
    <xf numFmtId="0" fontId="26" fillId="8" borderId="29" xfId="77" applyFont="1" applyFill="1" applyBorder="1" applyAlignment="1">
      <alignment vertical="center"/>
    </xf>
    <xf numFmtId="0" fontId="4" fillId="2" borderId="0" xfId="77" applyFont="1" applyFill="1" applyBorder="1"/>
    <xf numFmtId="0" fontId="26" fillId="9" borderId="38" xfId="77" applyFont="1" applyFill="1" applyBorder="1" applyAlignment="1">
      <alignment horizontal="center" vertical="center"/>
    </xf>
    <xf numFmtId="0" fontId="26" fillId="9" borderId="34" xfId="77" applyFont="1" applyFill="1" applyBorder="1" applyAlignment="1">
      <alignment horizontal="center" vertical="center" wrapText="1"/>
    </xf>
    <xf numFmtId="0" fontId="26" fillId="9" borderId="19" xfId="77" applyFont="1" applyFill="1" applyBorder="1" applyAlignment="1">
      <alignment horizontal="center" vertical="center" wrapText="1"/>
    </xf>
    <xf numFmtId="0" fontId="26" fillId="9" borderId="18" xfId="77" applyFont="1" applyFill="1" applyBorder="1" applyAlignment="1">
      <alignment horizontal="center" vertical="center" wrapText="1"/>
    </xf>
    <xf numFmtId="41" fontId="4" fillId="2" borderId="0" xfId="77" applyNumberFormat="1" applyFont="1" applyFill="1" applyBorder="1"/>
    <xf numFmtId="0" fontId="3" fillId="4" borderId="0" xfId="0" applyFont="1" applyFill="1"/>
    <xf numFmtId="0" fontId="26" fillId="9" borderId="35" xfId="77" applyFont="1" applyFill="1" applyBorder="1" applyAlignment="1">
      <alignment vertical="center"/>
    </xf>
    <xf numFmtId="0" fontId="26" fillId="9" borderId="35" xfId="77" applyFont="1" applyFill="1" applyBorder="1" applyAlignment="1">
      <alignment vertical="center" wrapText="1"/>
    </xf>
    <xf numFmtId="41" fontId="4" fillId="2" borderId="0" xfId="8" applyFont="1" applyFill="1" applyBorder="1"/>
    <xf numFmtId="41" fontId="4" fillId="7" borderId="0" xfId="8" applyFont="1" applyFill="1" applyBorder="1"/>
    <xf numFmtId="166" fontId="4" fillId="7" borderId="0" xfId="77" applyNumberFormat="1" applyFont="1" applyFill="1" applyBorder="1"/>
    <xf numFmtId="167" fontId="3" fillId="7" borderId="0" xfId="0" applyNumberFormat="1" applyFont="1" applyFill="1"/>
    <xf numFmtId="41" fontId="3" fillId="0" borderId="0" xfId="8" applyFont="1" applyAlignment="1">
      <alignment vertical="top" wrapText="1"/>
    </xf>
    <xf numFmtId="41" fontId="11" fillId="7" borderId="0" xfId="8" applyFont="1" applyFill="1"/>
    <xf numFmtId="41" fontId="23" fillId="2" borderId="0" xfId="8" applyFont="1" applyFill="1" applyAlignment="1"/>
    <xf numFmtId="41" fontId="2" fillId="7" borderId="0" xfId="8" applyFont="1" applyFill="1" applyAlignment="1">
      <alignment vertical="justify" wrapText="1"/>
    </xf>
    <xf numFmtId="41" fontId="3" fillId="7" borderId="0" xfId="8" applyFont="1" applyFill="1" applyAlignment="1">
      <alignment vertical="justify" wrapText="1"/>
    </xf>
    <xf numFmtId="41" fontId="3" fillId="7" borderId="0" xfId="8" applyFont="1" applyFill="1" applyAlignment="1">
      <alignment horizontal="left" vertical="top" wrapText="1"/>
    </xf>
    <xf numFmtId="41" fontId="17" fillId="7" borderId="0" xfId="8" applyFont="1" applyFill="1"/>
    <xf numFmtId="41" fontId="2" fillId="7" borderId="0" xfId="8" applyFont="1" applyFill="1" applyAlignment="1">
      <alignment vertical="top" wrapText="1"/>
    </xf>
    <xf numFmtId="41" fontId="3" fillId="7" borderId="0" xfId="8" applyFont="1" applyFill="1" applyAlignment="1">
      <alignment vertical="top" wrapText="1"/>
    </xf>
    <xf numFmtId="41" fontId="17" fillId="7" borderId="3" xfId="8" applyFont="1" applyFill="1" applyBorder="1"/>
    <xf numFmtId="0" fontId="12" fillId="0" borderId="0" xfId="13" applyFont="1" applyAlignment="1">
      <alignment horizontal="right"/>
    </xf>
    <xf numFmtId="41" fontId="3" fillId="2" borderId="0" xfId="0" applyNumberFormat="1" applyFont="1" applyFill="1" applyAlignment="1"/>
    <xf numFmtId="0" fontId="2" fillId="0" borderId="1" xfId="0" applyFont="1" applyBorder="1" applyAlignment="1">
      <alignment horizontal="center"/>
    </xf>
    <xf numFmtId="0" fontId="2" fillId="0" borderId="1" xfId="0" applyFont="1" applyBorder="1" applyAlignment="1">
      <alignment horizontal="center" vertical="center"/>
    </xf>
    <xf numFmtId="0" fontId="3" fillId="0" borderId="1" xfId="0" applyFont="1" applyBorder="1" applyAlignment="1">
      <alignment horizontal="center"/>
    </xf>
    <xf numFmtId="41" fontId="3" fillId="0" borderId="1" xfId="8" applyFont="1" applyBorder="1"/>
    <xf numFmtId="0" fontId="2" fillId="0" borderId="3" xfId="0" applyFont="1" applyBorder="1"/>
    <xf numFmtId="0" fontId="2" fillId="0" borderId="3" xfId="0" applyFont="1" applyBorder="1" applyAlignment="1">
      <alignment horizontal="center"/>
    </xf>
    <xf numFmtId="41" fontId="2" fillId="0" borderId="3" xfId="8" applyFont="1" applyBorder="1"/>
    <xf numFmtId="41" fontId="2" fillId="7" borderId="3" xfId="8" applyFont="1" applyFill="1" applyBorder="1"/>
    <xf numFmtId="0" fontId="2" fillId="7" borderId="0" xfId="0" applyFont="1" applyFill="1" applyAlignment="1">
      <alignment horizontal="center" vertical="center"/>
    </xf>
    <xf numFmtId="41" fontId="2" fillId="2" borderId="4" xfId="8" applyFont="1" applyFill="1" applyBorder="1"/>
    <xf numFmtId="41" fontId="2" fillId="2" borderId="0" xfId="8" applyFont="1" applyFill="1" applyBorder="1"/>
    <xf numFmtId="0" fontId="3" fillId="2" borderId="0" xfId="0" applyFont="1" applyFill="1" applyAlignment="1">
      <alignment horizontal="left"/>
    </xf>
    <xf numFmtId="0" fontId="2" fillId="0" borderId="1" xfId="0" applyFont="1" applyBorder="1"/>
    <xf numFmtId="41" fontId="2" fillId="0" borderId="1" xfId="8" applyFont="1" applyBorder="1"/>
    <xf numFmtId="0" fontId="2" fillId="7" borderId="1" xfId="0" applyFont="1" applyFill="1" applyBorder="1"/>
    <xf numFmtId="41" fontId="3" fillId="7" borderId="1" xfId="8" applyFont="1" applyFill="1" applyBorder="1"/>
    <xf numFmtId="41" fontId="7" fillId="0" borderId="33" xfId="8" applyFont="1" applyBorder="1" applyAlignment="1">
      <alignment horizontal="center" vertical="center" wrapText="1"/>
    </xf>
    <xf numFmtId="0" fontId="2" fillId="2" borderId="0" xfId="0" applyFont="1" applyFill="1" applyAlignment="1">
      <alignment horizontal="center" vertical="center"/>
    </xf>
    <xf numFmtId="41" fontId="3" fillId="7" borderId="0" xfId="8" applyFont="1" applyFill="1" applyAlignment="1">
      <alignment vertical="center"/>
    </xf>
    <xf numFmtId="0" fontId="3" fillId="0" borderId="0" xfId="0" applyFont="1"/>
    <xf numFmtId="0" fontId="3" fillId="0" borderId="0" xfId="0" applyFont="1" applyAlignment="1">
      <alignment horizontal="center"/>
    </xf>
    <xf numFmtId="176" fontId="7" fillId="0" borderId="0" xfId="8" applyNumberFormat="1" applyFont="1" applyFill="1" applyAlignment="1"/>
    <xf numFmtId="177" fontId="3" fillId="0" borderId="0" xfId="0" applyNumberFormat="1" applyFont="1"/>
    <xf numFmtId="41" fontId="18" fillId="0" borderId="3" xfId="8" applyFont="1" applyFill="1" applyBorder="1"/>
    <xf numFmtId="41" fontId="2" fillId="0" borderId="0" xfId="8" applyFont="1" applyFill="1"/>
    <xf numFmtId="41" fontId="3" fillId="0" borderId="0" xfId="0" applyNumberFormat="1" applyFont="1" applyAlignment="1"/>
    <xf numFmtId="41" fontId="4" fillId="0" borderId="31" xfId="8" applyFont="1" applyFill="1" applyBorder="1" applyAlignment="1">
      <alignment horizontal="center" vertical="center" wrapText="1"/>
    </xf>
    <xf numFmtId="41" fontId="4" fillId="0" borderId="37" xfId="8" applyFont="1" applyFill="1" applyBorder="1" applyAlignment="1">
      <alignment horizontal="center" vertical="center" wrapText="1"/>
    </xf>
    <xf numFmtId="41" fontId="4" fillId="0" borderId="37" xfId="8" applyFont="1" applyFill="1" applyBorder="1" applyAlignment="1">
      <alignment horizontal="right" vertical="center" wrapText="1"/>
    </xf>
    <xf numFmtId="41" fontId="6" fillId="0" borderId="0" xfId="8" applyFont="1" applyFill="1" applyBorder="1"/>
    <xf numFmtId="41" fontId="18" fillId="0" borderId="3" xfId="8" applyFont="1" applyFill="1" applyBorder="1" applyAlignment="1">
      <alignment horizontal="center"/>
    </xf>
    <xf numFmtId="0" fontId="2" fillId="0" borderId="0" xfId="0" applyFont="1" applyFill="1"/>
    <xf numFmtId="41" fontId="18" fillId="0" borderId="0" xfId="8" applyFont="1" applyFill="1" applyBorder="1" applyAlignment="1">
      <alignment horizontal="center"/>
    </xf>
    <xf numFmtId="167" fontId="18" fillId="0" borderId="0" xfId="86" applyNumberFormat="1" applyFont="1" applyFill="1" applyBorder="1"/>
    <xf numFmtId="3" fontId="18" fillId="0" borderId="0" xfId="0" applyNumberFormat="1" applyFont="1" applyFill="1" applyBorder="1"/>
    <xf numFmtId="41" fontId="2" fillId="0" borderId="3" xfId="8" applyFont="1" applyFill="1" applyBorder="1"/>
    <xf numFmtId="167" fontId="6" fillId="0" borderId="0" xfId="86" applyNumberFormat="1" applyFont="1" applyFill="1" applyBorder="1"/>
    <xf numFmtId="49" fontId="16" fillId="5" borderId="0" xfId="1" applyNumberFormat="1" applyFont="1" applyFill="1" applyAlignment="1">
      <alignment horizontal="center"/>
    </xf>
    <xf numFmtId="3" fontId="3" fillId="0" borderId="0" xfId="0" applyNumberFormat="1" applyFont="1"/>
    <xf numFmtId="0" fontId="3" fillId="0" borderId="0" xfId="0" applyFont="1"/>
    <xf numFmtId="0" fontId="3" fillId="0" borderId="0" xfId="0" applyFont="1" applyAlignment="1">
      <alignment horizontal="center"/>
    </xf>
    <xf numFmtId="0" fontId="0" fillId="0" borderId="0" xfId="0" applyAlignment="1">
      <alignment horizontal="left" indent="2"/>
    </xf>
    <xf numFmtId="3" fontId="0" fillId="0" borderId="0" xfId="0" applyNumberFormat="1"/>
    <xf numFmtId="41" fontId="3" fillId="0" borderId="9" xfId="8" applyFont="1" applyFill="1" applyBorder="1" applyAlignment="1">
      <alignment horizontal="left"/>
    </xf>
    <xf numFmtId="41" fontId="3" fillId="0" borderId="9" xfId="8" applyFont="1" applyFill="1" applyBorder="1" applyAlignment="1">
      <alignment horizontal="center" vertical="center" wrapText="1"/>
    </xf>
    <xf numFmtId="0" fontId="0" fillId="0" borderId="0" xfId="0" applyAlignment="1">
      <alignment horizontal="left" indent="3"/>
    </xf>
    <xf numFmtId="0" fontId="17" fillId="0" borderId="0" xfId="0" applyFont="1" applyAlignment="1">
      <alignment horizontal="left" indent="1"/>
    </xf>
    <xf numFmtId="3" fontId="17" fillId="0" borderId="0" xfId="0" applyNumberFormat="1" applyFont="1"/>
    <xf numFmtId="0" fontId="2" fillId="0" borderId="0" xfId="0" applyFont="1" applyBorder="1"/>
    <xf numFmtId="41" fontId="2" fillId="0" borderId="0" xfId="8" applyFont="1" applyBorder="1"/>
    <xf numFmtId="41" fontId="0" fillId="0" borderId="0" xfId="8" applyFont="1" applyAlignment="1">
      <alignment horizontal="left" indent="3"/>
    </xf>
    <xf numFmtId="41" fontId="0" fillId="0" borderId="0" xfId="8" applyFont="1" applyAlignment="1">
      <alignment horizontal="left" indent="2"/>
    </xf>
    <xf numFmtId="41" fontId="3" fillId="0" borderId="0" xfId="8" applyNumberFormat="1" applyFont="1" applyFill="1"/>
    <xf numFmtId="41" fontId="3" fillId="0" borderId="0" xfId="8" applyNumberFormat="1" applyFont="1"/>
    <xf numFmtId="41" fontId="3" fillId="0" borderId="1" xfId="8" applyNumberFormat="1" applyFont="1" applyBorder="1"/>
    <xf numFmtId="41" fontId="7" fillId="0" borderId="2" xfId="8" applyNumberFormat="1" applyFont="1" applyFill="1" applyBorder="1"/>
    <xf numFmtId="41" fontId="16" fillId="5" borderId="0" xfId="8" applyNumberFormat="1" applyFont="1" applyFill="1" applyBorder="1"/>
    <xf numFmtId="41" fontId="13" fillId="0" borderId="0" xfId="8" applyNumberFormat="1" applyFont="1" applyFill="1"/>
    <xf numFmtId="41" fontId="4" fillId="0" borderId="0" xfId="8" applyNumberFormat="1" applyFont="1" applyFill="1"/>
    <xf numFmtId="41" fontId="3" fillId="0" borderId="0" xfId="8" applyNumberFormat="1" applyFont="1" applyFill="1" applyAlignment="1">
      <alignment horizontal="right"/>
    </xf>
    <xf numFmtId="41" fontId="16" fillId="5" borderId="0" xfId="8" applyNumberFormat="1" applyFont="1" applyFill="1" applyBorder="1" applyAlignment="1">
      <alignment horizontal="right"/>
    </xf>
    <xf numFmtId="41" fontId="2" fillId="12" borderId="0" xfId="8" applyNumberFormat="1" applyFont="1" applyFill="1" applyAlignment="1">
      <alignment horizontal="right"/>
    </xf>
    <xf numFmtId="41" fontId="2" fillId="0" borderId="0" xfId="8" applyNumberFormat="1" applyFont="1" applyFill="1" applyAlignment="1">
      <alignment horizontal="right"/>
    </xf>
    <xf numFmtId="41" fontId="3" fillId="0" borderId="0" xfId="8" applyNumberFormat="1" applyFont="1" applyFill="1" applyAlignment="1">
      <alignment horizontal="center"/>
    </xf>
    <xf numFmtId="178" fontId="4" fillId="7" borderId="0" xfId="0" applyNumberFormat="1" applyFont="1" applyFill="1"/>
    <xf numFmtId="41" fontId="16" fillId="4" borderId="0" xfId="8" applyNumberFormat="1" applyFont="1" applyFill="1" applyBorder="1"/>
    <xf numFmtId="41" fontId="3" fillId="0" borderId="0" xfId="8" applyNumberFormat="1" applyFont="1" applyBorder="1"/>
    <xf numFmtId="41" fontId="13" fillId="0" borderId="0" xfId="8" applyNumberFormat="1" applyFont="1"/>
    <xf numFmtId="41" fontId="3" fillId="0" borderId="0" xfId="8" applyNumberFormat="1" applyFont="1" applyAlignment="1">
      <alignment vertical="center"/>
    </xf>
    <xf numFmtId="41" fontId="3" fillId="0" borderId="0" xfId="8" applyNumberFormat="1" applyFont="1" applyBorder="1" applyAlignment="1">
      <alignment vertical="center"/>
    </xf>
    <xf numFmtId="41" fontId="13" fillId="0" borderId="0" xfId="8" applyNumberFormat="1" applyFont="1" applyAlignment="1">
      <alignment vertical="center"/>
    </xf>
    <xf numFmtId="41" fontId="3" fillId="0" borderId="0" xfId="8" applyNumberFormat="1" applyFont="1" applyFill="1" applyBorder="1" applyAlignment="1">
      <alignment vertical="center"/>
    </xf>
    <xf numFmtId="41" fontId="3" fillId="0" borderId="0" xfId="8" applyNumberFormat="1" applyFont="1" applyFill="1" applyAlignment="1">
      <alignment vertical="center"/>
    </xf>
    <xf numFmtId="41" fontId="16" fillId="4" borderId="0" xfId="8" applyNumberFormat="1" applyFont="1" applyFill="1" applyBorder="1" applyAlignment="1">
      <alignment vertical="center"/>
    </xf>
    <xf numFmtId="41" fontId="7" fillId="0" borderId="0" xfId="8" applyNumberFormat="1" applyFont="1" applyBorder="1"/>
    <xf numFmtId="41" fontId="14" fillId="0" borderId="0" xfId="8" applyNumberFormat="1" applyFont="1"/>
    <xf numFmtId="41" fontId="3" fillId="0" borderId="0" xfId="8" applyNumberFormat="1" applyFont="1" applyFill="1" applyBorder="1"/>
    <xf numFmtId="41" fontId="4" fillId="0" borderId="0" xfId="8" applyNumberFormat="1" applyFont="1"/>
    <xf numFmtId="41" fontId="4" fillId="0" borderId="0" xfId="8" applyNumberFormat="1" applyFont="1" applyBorder="1"/>
    <xf numFmtId="0" fontId="3" fillId="0" borderId="0" xfId="0" applyFont="1"/>
    <xf numFmtId="0" fontId="3" fillId="0" borderId="0" xfId="0" applyFont="1"/>
    <xf numFmtId="0" fontId="33" fillId="11" borderId="0" xfId="0" applyFont="1" applyFill="1" applyBorder="1" applyAlignment="1">
      <alignment horizontal="left" wrapText="1"/>
    </xf>
    <xf numFmtId="167" fontId="3" fillId="0" borderId="0" xfId="0" applyNumberFormat="1" applyFont="1"/>
    <xf numFmtId="41" fontId="16" fillId="5" borderId="0" xfId="8" applyFont="1" applyFill="1" applyAlignment="1">
      <alignment vertical="center"/>
    </xf>
    <xf numFmtId="41" fontId="4" fillId="0" borderId="31" xfId="8" applyFont="1" applyFill="1" applyBorder="1" applyAlignment="1">
      <alignment horizontal="right" vertical="center" wrapText="1"/>
    </xf>
    <xf numFmtId="3" fontId="3" fillId="7" borderId="0" xfId="0" applyNumberFormat="1" applyFont="1" applyFill="1"/>
    <xf numFmtId="179" fontId="0" fillId="7" borderId="0" xfId="8" applyNumberFormat="1" applyFont="1" applyFill="1"/>
    <xf numFmtId="41" fontId="14" fillId="0" borderId="0" xfId="8" applyFont="1" applyBorder="1"/>
    <xf numFmtId="41" fontId="14" fillId="0" borderId="0" xfId="0" applyNumberFormat="1" applyFont="1" applyFill="1"/>
    <xf numFmtId="41" fontId="15" fillId="0" borderId="0" xfId="8" applyNumberFormat="1" applyFont="1" applyFill="1"/>
    <xf numFmtId="41" fontId="14" fillId="0" borderId="0" xfId="8" applyNumberFormat="1" applyFont="1" applyFill="1"/>
    <xf numFmtId="41" fontId="7" fillId="0" borderId="0" xfId="8" applyNumberFormat="1" applyFont="1" applyFill="1"/>
    <xf numFmtId="41" fontId="7" fillId="0" borderId="0" xfId="0" applyNumberFormat="1" applyFont="1" applyFill="1"/>
    <xf numFmtId="41" fontId="3" fillId="0" borderId="0" xfId="0" applyNumberFormat="1" applyFont="1" applyFill="1" applyAlignment="1">
      <alignment horizontal="left"/>
    </xf>
    <xf numFmtId="41" fontId="3" fillId="0" borderId="0" xfId="1" applyNumberFormat="1" applyFont="1" applyFill="1"/>
    <xf numFmtId="41" fontId="7" fillId="0" borderId="0" xfId="8" applyFont="1" applyAlignment="1"/>
    <xf numFmtId="0" fontId="3" fillId="0" borderId="0" xfId="0" applyFont="1"/>
    <xf numFmtId="0" fontId="3" fillId="0" borderId="0" xfId="0" applyFont="1" applyAlignment="1">
      <alignment vertical="center" wrapText="1"/>
    </xf>
    <xf numFmtId="0" fontId="3" fillId="0" borderId="0" xfId="0" applyFont="1" applyAlignment="1">
      <alignment horizontal="left" vertical="center"/>
    </xf>
    <xf numFmtId="0" fontId="36" fillId="0" borderId="0" xfId="0" applyFont="1" applyAlignment="1">
      <alignment horizontal="left" vertical="top" wrapText="1"/>
    </xf>
    <xf numFmtId="0" fontId="37" fillId="0" borderId="0" xfId="0" applyFont="1" applyAlignment="1">
      <alignment horizontal="right" vertical="top" wrapText="1"/>
    </xf>
    <xf numFmtId="0" fontId="38" fillId="0" borderId="0" xfId="0" applyFont="1" applyAlignment="1">
      <alignment horizontal="center" vertical="top" wrapText="1"/>
    </xf>
    <xf numFmtId="0" fontId="42" fillId="0" borderId="0" xfId="0" applyFont="1" applyAlignment="1">
      <alignment horizontal="left" vertical="top" wrapText="1"/>
    </xf>
    <xf numFmtId="0" fontId="42" fillId="0" borderId="0" xfId="0" applyFont="1" applyAlignment="1">
      <alignment horizontal="right" vertical="top" wrapText="1"/>
    </xf>
    <xf numFmtId="0" fontId="43" fillId="0" borderId="0" xfId="0" applyFont="1" applyAlignment="1">
      <alignment horizontal="left" vertical="top" wrapText="1"/>
    </xf>
    <xf numFmtId="3" fontId="44" fillId="0" borderId="0" xfId="0" applyNumberFormat="1" applyFont="1" applyAlignment="1">
      <alignment horizontal="right" vertical="top"/>
    </xf>
    <xf numFmtId="0" fontId="45" fillId="0" borderId="0" xfId="0" applyFont="1" applyAlignment="1">
      <alignment horizontal="center" vertical="top" wrapText="1"/>
    </xf>
    <xf numFmtId="0" fontId="46" fillId="0" borderId="0" xfId="0" applyFont="1" applyAlignment="1">
      <alignment horizontal="left" vertical="top" wrapText="1"/>
    </xf>
    <xf numFmtId="0" fontId="3" fillId="0" borderId="0" xfId="0" applyFont="1"/>
    <xf numFmtId="0" fontId="3" fillId="0" borderId="0" xfId="0" applyFont="1" applyFill="1" applyBorder="1"/>
    <xf numFmtId="0" fontId="2" fillId="0" borderId="0" xfId="0" applyFont="1" applyFill="1" applyBorder="1"/>
    <xf numFmtId="41" fontId="2" fillId="0" borderId="0" xfId="8" applyFont="1"/>
    <xf numFmtId="41" fontId="2" fillId="0" borderId="0" xfId="0" applyNumberFormat="1" applyFont="1"/>
    <xf numFmtId="0" fontId="17" fillId="0" borderId="0" xfId="0" applyFont="1"/>
    <xf numFmtId="0" fontId="3" fillId="0" borderId="0" xfId="0" applyFont="1"/>
    <xf numFmtId="0" fontId="3" fillId="0" borderId="0" xfId="0" applyFont="1" applyAlignment="1">
      <alignment horizontal="left" vertical="top" wrapText="1"/>
    </xf>
    <xf numFmtId="0" fontId="3" fillId="0" borderId="15" xfId="0" applyFont="1" applyBorder="1" applyAlignment="1">
      <alignment horizontal="left" vertical="top" wrapText="1"/>
    </xf>
    <xf numFmtId="0" fontId="16" fillId="5" borderId="0" xfId="0" applyFont="1" applyFill="1" applyAlignment="1">
      <alignment horizontal="center" vertical="center"/>
    </xf>
    <xf numFmtId="41" fontId="4" fillId="0" borderId="0" xfId="8" applyFont="1" applyFill="1" applyBorder="1"/>
    <xf numFmtId="0" fontId="12" fillId="0" borderId="0" xfId="13" applyFont="1" applyFill="1"/>
    <xf numFmtId="0" fontId="2" fillId="0" borderId="0" xfId="0" applyFont="1" applyFill="1" applyBorder="1" applyAlignment="1">
      <alignment horizontal="center" vertical="center"/>
    </xf>
    <xf numFmtId="41" fontId="2" fillId="0" borderId="9" xfId="8" applyFont="1" applyFill="1" applyBorder="1"/>
    <xf numFmtId="41" fontId="4" fillId="11" borderId="9" xfId="8" applyFont="1" applyFill="1" applyBorder="1"/>
    <xf numFmtId="0" fontId="0" fillId="0" borderId="0" xfId="0" applyFont="1" applyFill="1" applyBorder="1" applyAlignment="1">
      <alignment horizontal="center" vertical="center" wrapText="1"/>
    </xf>
    <xf numFmtId="0" fontId="3" fillId="0" borderId="0" xfId="0" applyFont="1"/>
    <xf numFmtId="0" fontId="3" fillId="0" borderId="0" xfId="0" applyFont="1"/>
    <xf numFmtId="49" fontId="16" fillId="5" borderId="0" xfId="0" applyNumberFormat="1" applyFont="1" applyFill="1" applyBorder="1" applyAlignment="1">
      <alignment horizontal="center" vertical="center"/>
    </xf>
    <xf numFmtId="0" fontId="3" fillId="0" borderId="0" xfId="0" applyFont="1"/>
    <xf numFmtId="0" fontId="4" fillId="7" borderId="14" xfId="77" applyFill="1" applyBorder="1"/>
    <xf numFmtId="0" fontId="3" fillId="0" borderId="0" xfId="0" applyFont="1"/>
    <xf numFmtId="0" fontId="3" fillId="0" borderId="21" xfId="0" applyFont="1" applyFill="1" applyBorder="1"/>
    <xf numFmtId="0" fontId="2" fillId="0" borderId="0" xfId="0" applyFont="1" applyFill="1" applyAlignment="1">
      <alignment horizontal="center" vertical="center" wrapText="1"/>
    </xf>
    <xf numFmtId="4"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3" fillId="0" borderId="21" xfId="0" applyFont="1" applyFill="1" applyBorder="1" applyAlignment="1">
      <alignment horizontal="center" vertical="center" wrapText="1"/>
    </xf>
    <xf numFmtId="4" fontId="3" fillId="0" borderId="21" xfId="0" applyNumberFormat="1" applyFont="1" applyFill="1" applyBorder="1" applyAlignment="1">
      <alignment horizontal="center" vertical="center" wrapText="1"/>
    </xf>
    <xf numFmtId="41" fontId="4" fillId="0" borderId="43" xfId="8" applyFont="1" applyFill="1" applyBorder="1" applyAlignment="1">
      <alignment horizontal="center" vertical="center" wrapText="1"/>
    </xf>
    <xf numFmtId="41" fontId="4" fillId="0" borderId="44" xfId="8" applyFont="1" applyFill="1" applyBorder="1" applyAlignment="1">
      <alignment horizontal="center" vertical="center" wrapText="1"/>
    </xf>
    <xf numFmtId="41" fontId="4" fillId="0" borderId="0" xfId="8" applyFont="1" applyFill="1" applyAlignment="1">
      <alignment horizontal="center" wrapText="1"/>
    </xf>
    <xf numFmtId="41" fontId="4" fillId="0" borderId="0" xfId="8" applyFont="1" applyFill="1" applyAlignment="1">
      <alignment horizontal="center"/>
    </xf>
    <xf numFmtId="41" fontId="7" fillId="0" borderId="0" xfId="8" applyFont="1" applyFill="1" applyAlignment="1">
      <alignment horizontal="center" wrapText="1"/>
    </xf>
    <xf numFmtId="0" fontId="0" fillId="14" borderId="0" xfId="0" applyFill="1"/>
    <xf numFmtId="0" fontId="0" fillId="0" borderId="0" xfId="0" applyFill="1"/>
    <xf numFmtId="49" fontId="16" fillId="5" borderId="0" xfId="0" applyNumberFormat="1" applyFont="1" applyFill="1" applyAlignment="1">
      <alignment horizontal="center" vertical="center"/>
    </xf>
    <xf numFmtId="0" fontId="3" fillId="0" borderId="0" xfId="0" applyFont="1"/>
    <xf numFmtId="0" fontId="7" fillId="0" borderId="0" xfId="0" applyFont="1" applyAlignment="1">
      <alignment horizontal="center"/>
    </xf>
    <xf numFmtId="49" fontId="48" fillId="0" borderId="0" xfId="0" applyNumberFormat="1" applyFont="1"/>
    <xf numFmtId="0" fontId="40" fillId="0" borderId="0" xfId="0" applyFont="1" applyAlignment="1">
      <alignment horizontal="left" vertical="top" wrapText="1"/>
    </xf>
    <xf numFmtId="0" fontId="41" fillId="0" borderId="0" xfId="0" applyFont="1" applyAlignment="1">
      <alignment horizontal="center" vertical="top" wrapText="1"/>
    </xf>
    <xf numFmtId="0" fontId="43" fillId="14" borderId="0" xfId="0" applyFont="1" applyFill="1" applyAlignment="1">
      <alignment horizontal="left" vertical="top" wrapText="1"/>
    </xf>
    <xf numFmtId="3" fontId="44" fillId="14" borderId="0" xfId="0" applyNumberFormat="1" applyFont="1" applyFill="1" applyAlignment="1">
      <alignment horizontal="right" vertical="top"/>
    </xf>
    <xf numFmtId="0" fontId="4" fillId="14" borderId="0" xfId="0" applyFont="1" applyFill="1"/>
    <xf numFmtId="0" fontId="43" fillId="0" borderId="0" xfId="0" applyFont="1" applyFill="1" applyAlignment="1">
      <alignment horizontal="left" vertical="top" wrapText="1"/>
    </xf>
    <xf numFmtId="3" fontId="44" fillId="0" borderId="0" xfId="0" applyNumberFormat="1" applyFont="1" applyFill="1" applyAlignment="1">
      <alignment horizontal="right" vertical="top"/>
    </xf>
    <xf numFmtId="41" fontId="7" fillId="6" borderId="9" xfId="8" applyFont="1" applyFill="1" applyBorder="1"/>
    <xf numFmtId="41" fontId="4" fillId="7" borderId="17" xfId="8" applyFont="1" applyFill="1" applyBorder="1"/>
    <xf numFmtId="41" fontId="4" fillId="0" borderId="17" xfId="8" applyFont="1" applyFill="1" applyBorder="1"/>
    <xf numFmtId="41" fontId="4" fillId="7" borderId="0" xfId="0" applyNumberFormat="1" applyFont="1" applyFill="1"/>
    <xf numFmtId="49" fontId="16" fillId="5" borderId="0" xfId="8" applyNumberFormat="1" applyFont="1" applyFill="1" applyAlignment="1">
      <alignment horizontal="center"/>
    </xf>
    <xf numFmtId="41" fontId="6" fillId="7" borderId="0" xfId="0" applyNumberFormat="1" applyFont="1" applyFill="1" applyBorder="1"/>
    <xf numFmtId="41" fontId="4" fillId="0" borderId="9" xfId="8" applyFont="1" applyFill="1" applyBorder="1"/>
    <xf numFmtId="0" fontId="3" fillId="0" borderId="0" xfId="0" applyFont="1"/>
    <xf numFmtId="0" fontId="16" fillId="5" borderId="0" xfId="0" applyFont="1" applyFill="1" applyAlignment="1">
      <alignment horizontal="center" vertical="center"/>
    </xf>
    <xf numFmtId="0" fontId="39" fillId="16" borderId="0" xfId="0" applyFont="1" applyFill="1" applyAlignment="1">
      <alignment horizontal="left" vertical="top" wrapText="1"/>
    </xf>
    <xf numFmtId="0" fontId="40" fillId="16" borderId="0" xfId="0" applyFont="1" applyFill="1" applyAlignment="1">
      <alignment horizontal="left" vertical="top" wrapText="1"/>
    </xf>
    <xf numFmtId="0" fontId="41" fillId="16" borderId="0" xfId="0" applyFont="1" applyFill="1" applyAlignment="1">
      <alignment horizontal="center" vertical="top" wrapText="1"/>
    </xf>
    <xf numFmtId="0" fontId="3" fillId="0" borderId="0" xfId="0" applyFont="1"/>
    <xf numFmtId="0" fontId="3" fillId="0" borderId="0" xfId="0" applyFont="1" applyAlignment="1">
      <alignment horizontal="center"/>
    </xf>
    <xf numFmtId="0" fontId="0" fillId="15" borderId="0" xfId="0" applyFill="1"/>
    <xf numFmtId="0" fontId="0" fillId="13" borderId="0" xfId="0" applyFill="1"/>
    <xf numFmtId="0" fontId="0" fillId="17" borderId="0" xfId="0" applyFill="1"/>
    <xf numFmtId="0" fontId="4" fillId="7" borderId="23" xfId="0" applyFont="1" applyFill="1" applyBorder="1" applyAlignment="1">
      <alignment vertical="top"/>
    </xf>
    <xf numFmtId="0" fontId="4" fillId="7" borderId="24" xfId="0" applyFont="1" applyFill="1" applyBorder="1" applyAlignment="1">
      <alignment vertical="top"/>
    </xf>
    <xf numFmtId="0" fontId="4" fillId="0" borderId="24" xfId="0" applyFont="1" applyBorder="1" applyAlignment="1">
      <alignment vertical="center"/>
    </xf>
    <xf numFmtId="41" fontId="4" fillId="0" borderId="24" xfId="0" applyNumberFormat="1" applyFont="1" applyBorder="1" applyAlignment="1">
      <alignment vertical="center"/>
    </xf>
    <xf numFmtId="0" fontId="4" fillId="0" borderId="25" xfId="0" applyFont="1" applyFill="1" applyBorder="1" applyAlignment="1">
      <alignment vertical="center"/>
    </xf>
    <xf numFmtId="0" fontId="3" fillId="0" borderId="0" xfId="0" applyFont="1"/>
    <xf numFmtId="0" fontId="3" fillId="0" borderId="0" xfId="0" applyFont="1" applyAlignment="1">
      <alignment horizontal="center"/>
    </xf>
    <xf numFmtId="0" fontId="3" fillId="0" borderId="0" xfId="0" applyFont="1"/>
    <xf numFmtId="0" fontId="3" fillId="0" borderId="0" xfId="0" applyFont="1" applyAlignment="1">
      <alignment horizontal="center"/>
    </xf>
    <xf numFmtId="49" fontId="39" fillId="0" borderId="0" xfId="0" applyNumberFormat="1" applyFont="1" applyAlignment="1">
      <alignment horizontal="left" vertical="top" wrapText="1"/>
    </xf>
    <xf numFmtId="49" fontId="42" fillId="0" borderId="0" xfId="0" applyNumberFormat="1" applyFont="1" applyAlignment="1">
      <alignment horizontal="left" vertical="top" wrapText="1"/>
    </xf>
    <xf numFmtId="49" fontId="43" fillId="0" borderId="0" xfId="0" applyNumberFormat="1" applyFont="1" applyAlignment="1">
      <alignment horizontal="left" vertical="top" wrapText="1"/>
    </xf>
    <xf numFmtId="49" fontId="43" fillId="14" borderId="0" xfId="0" applyNumberFormat="1" applyFont="1" applyFill="1" applyAlignment="1">
      <alignment horizontal="left" vertical="top" wrapText="1"/>
    </xf>
    <xf numFmtId="49" fontId="43" fillId="0" borderId="0" xfId="0" applyNumberFormat="1" applyFont="1" applyFill="1" applyAlignment="1">
      <alignment horizontal="left" vertical="top" wrapText="1"/>
    </xf>
    <xf numFmtId="49" fontId="46" fillId="0" borderId="0" xfId="0" applyNumberFormat="1" applyFont="1" applyAlignment="1">
      <alignment horizontal="left" vertical="top" wrapText="1"/>
    </xf>
    <xf numFmtId="49" fontId="0" fillId="0" borderId="0" xfId="0" applyNumberFormat="1"/>
    <xf numFmtId="0" fontId="43" fillId="18" borderId="0" xfId="0" applyFont="1" applyFill="1" applyAlignment="1">
      <alignment horizontal="left" vertical="top" wrapText="1"/>
    </xf>
    <xf numFmtId="3" fontId="44" fillId="18" borderId="0" xfId="0" applyNumberFormat="1" applyFont="1" applyFill="1" applyAlignment="1">
      <alignment horizontal="right" vertical="top"/>
    </xf>
    <xf numFmtId="0" fontId="0" fillId="18" borderId="0" xfId="0" applyFill="1"/>
    <xf numFmtId="0" fontId="4" fillId="18" borderId="0" xfId="0" applyFont="1" applyFill="1"/>
    <xf numFmtId="0" fontId="0" fillId="0" borderId="0" xfId="0" applyFont="1"/>
    <xf numFmtId="41" fontId="14" fillId="0" borderId="0" xfId="0" applyNumberFormat="1" applyFont="1"/>
    <xf numFmtId="41" fontId="14" fillId="0" borderId="0" xfId="8" applyFont="1" applyAlignment="1">
      <alignment vertical="top" wrapText="1"/>
    </xf>
    <xf numFmtId="0" fontId="3" fillId="0" borderId="0" xfId="0" applyFont="1"/>
    <xf numFmtId="0" fontId="2" fillId="0" borderId="0" xfId="0" applyFont="1" applyFill="1" applyAlignment="1">
      <alignment horizontal="center" vertical="center" wrapText="1"/>
    </xf>
    <xf numFmtId="0" fontId="16" fillId="5" borderId="0" xfId="0" applyNumberFormat="1" applyFont="1" applyFill="1" applyBorder="1" applyAlignment="1">
      <alignment horizontal="center" vertical="center"/>
    </xf>
    <xf numFmtId="1" fontId="14" fillId="0" borderId="0" xfId="0" applyNumberFormat="1" applyFont="1"/>
    <xf numFmtId="41" fontId="15" fillId="0" borderId="0" xfId="8" applyFont="1" applyBorder="1"/>
    <xf numFmtId="41" fontId="15" fillId="2" borderId="0" xfId="8" applyFont="1" applyFill="1" applyBorder="1"/>
    <xf numFmtId="41" fontId="15" fillId="7" borderId="0" xfId="0" applyNumberFormat="1" applyFont="1" applyFill="1"/>
    <xf numFmtId="41" fontId="14" fillId="7" borderId="0" xfId="8" applyFont="1" applyFill="1"/>
    <xf numFmtId="17" fontId="4" fillId="2" borderId="0" xfId="77" applyNumberFormat="1" applyFont="1" applyFill="1" applyBorder="1"/>
    <xf numFmtId="41" fontId="14" fillId="0" borderId="0" xfId="8" applyFont="1" applyFill="1" applyAlignment="1">
      <alignment horizontal="center"/>
    </xf>
    <xf numFmtId="0" fontId="3" fillId="0" borderId="0" xfId="0" applyFont="1"/>
    <xf numFmtId="169" fontId="3" fillId="0" borderId="0" xfId="8" applyNumberFormat="1" applyFont="1"/>
    <xf numFmtId="0" fontId="3" fillId="0" borderId="0" xfId="0" applyFont="1"/>
    <xf numFmtId="49" fontId="49" fillId="16" borderId="0" xfId="0" applyNumberFormat="1" applyFont="1" applyFill="1"/>
    <xf numFmtId="41" fontId="14" fillId="0" borderId="0" xfId="8" applyFont="1"/>
    <xf numFmtId="0" fontId="3" fillId="0" borderId="0" xfId="0" applyFont="1"/>
    <xf numFmtId="0" fontId="3" fillId="0" borderId="0" xfId="0" applyFont="1"/>
    <xf numFmtId="0" fontId="3" fillId="0" borderId="0" xfId="0" applyFont="1"/>
    <xf numFmtId="0" fontId="43" fillId="13" borderId="0" xfId="0" applyFont="1" applyFill="1" applyAlignment="1">
      <alignment horizontal="left" vertical="top" wrapText="1"/>
    </xf>
    <xf numFmtId="3" fontId="44" fillId="13" borderId="0" xfId="0" applyNumberFormat="1" applyFont="1" applyFill="1" applyAlignment="1">
      <alignment horizontal="right" vertical="top"/>
    </xf>
    <xf numFmtId="0" fontId="3" fillId="0" borderId="0" xfId="0" applyFont="1"/>
    <xf numFmtId="41" fontId="0" fillId="0" borderId="0" xfId="0" applyNumberFormat="1"/>
    <xf numFmtId="0" fontId="3" fillId="0" borderId="0" xfId="0" applyFont="1"/>
    <xf numFmtId="0" fontId="3" fillId="0" borderId="0" xfId="0" applyFont="1" applyAlignment="1">
      <alignment horizontal="center"/>
    </xf>
    <xf numFmtId="0" fontId="3" fillId="0" borderId="0" xfId="0" applyFont="1"/>
    <xf numFmtId="41" fontId="2" fillId="0" borderId="3" xfId="0" applyNumberFormat="1" applyFont="1" applyBorder="1"/>
    <xf numFmtId="41" fontId="0" fillId="7" borderId="0" xfId="0" applyNumberFormat="1" applyFill="1"/>
    <xf numFmtId="41" fontId="6" fillId="7" borderId="0" xfId="9" applyNumberFormat="1" applyFont="1" applyFill="1" applyBorder="1"/>
    <xf numFmtId="41" fontId="16" fillId="4" borderId="0" xfId="8" applyFont="1" applyFill="1" applyBorder="1" applyAlignment="1">
      <alignment vertical="center"/>
    </xf>
    <xf numFmtId="41" fontId="16" fillId="4" borderId="0" xfId="8" applyFont="1" applyFill="1" applyBorder="1"/>
    <xf numFmtId="0" fontId="4" fillId="0" borderId="9" xfId="0" applyFont="1" applyFill="1" applyBorder="1"/>
    <xf numFmtId="41" fontId="3" fillId="11" borderId="0" xfId="0" applyNumberFormat="1" applyFont="1" applyFill="1" applyBorder="1"/>
    <xf numFmtId="41" fontId="3" fillId="0" borderId="9" xfId="0" applyNumberFormat="1" applyFont="1" applyFill="1" applyBorder="1"/>
    <xf numFmtId="0" fontId="3" fillId="0" borderId="0" xfId="0" applyFont="1"/>
    <xf numFmtId="0" fontId="3" fillId="0" borderId="0" xfId="0" applyFont="1"/>
    <xf numFmtId="41" fontId="3" fillId="0" borderId="0" xfId="8" applyFont="1" applyFill="1" applyBorder="1" applyAlignment="1">
      <alignment horizontal="left"/>
    </xf>
    <xf numFmtId="41" fontId="3" fillId="0" borderId="0" xfId="8" applyFont="1" applyFill="1" applyBorder="1" applyAlignment="1">
      <alignment horizontal="center"/>
    </xf>
    <xf numFmtId="10" fontId="3" fillId="0" borderId="0" xfId="9" applyNumberFormat="1" applyFont="1" applyFill="1" applyBorder="1" applyAlignment="1">
      <alignment horizontal="center" vertical="center" wrapText="1"/>
    </xf>
    <xf numFmtId="41" fontId="3" fillId="0" borderId="0" xfId="8" applyFont="1" applyFill="1" applyBorder="1" applyAlignment="1">
      <alignment horizontal="center" vertical="center" wrapText="1"/>
    </xf>
    <xf numFmtId="0" fontId="3" fillId="0" borderId="0" xfId="0" applyFont="1"/>
    <xf numFmtId="0" fontId="4" fillId="0" borderId="9" xfId="0" applyFont="1" applyBorder="1"/>
    <xf numFmtId="41" fontId="4" fillId="0" borderId="9" xfId="0" applyNumberFormat="1" applyFont="1" applyBorder="1"/>
    <xf numFmtId="0" fontId="3" fillId="15" borderId="0" xfId="0" applyFont="1" applyFill="1" applyAlignment="1">
      <alignment vertical="center"/>
    </xf>
    <xf numFmtId="0" fontId="3" fillId="15" borderId="0" xfId="0" applyFont="1" applyFill="1"/>
    <xf numFmtId="41" fontId="3" fillId="15" borderId="0" xfId="8" applyNumberFormat="1" applyFont="1" applyFill="1" applyBorder="1"/>
    <xf numFmtId="41" fontId="3" fillId="15" borderId="0" xfId="8" applyNumberFormat="1" applyFont="1" applyFill="1" applyAlignment="1">
      <alignment vertical="center"/>
    </xf>
    <xf numFmtId="41" fontId="3" fillId="15" borderId="0" xfId="8" applyNumberFormat="1" applyFont="1" applyFill="1"/>
    <xf numFmtId="41" fontId="3" fillId="15" borderId="0" xfId="8" applyFont="1" applyFill="1" applyBorder="1"/>
    <xf numFmtId="41" fontId="3" fillId="15" borderId="0" xfId="8" applyFont="1" applyFill="1" applyAlignment="1">
      <alignment vertical="center"/>
    </xf>
    <xf numFmtId="41" fontId="3" fillId="15" borderId="0" xfId="8" applyFont="1" applyFill="1"/>
    <xf numFmtId="41" fontId="3" fillId="15" borderId="0" xfId="8" applyNumberFormat="1" applyFont="1" applyFill="1" applyBorder="1" applyAlignment="1">
      <alignment vertical="center"/>
    </xf>
    <xf numFmtId="0" fontId="3" fillId="0" borderId="0" xfId="0" applyFont="1"/>
    <xf numFmtId="0" fontId="2" fillId="0" borderId="0" xfId="0" applyFont="1" applyFill="1" applyBorder="1" applyAlignment="1">
      <alignment vertical="center"/>
    </xf>
    <xf numFmtId="0" fontId="33" fillId="7" borderId="0" xfId="0" applyFont="1" applyFill="1"/>
    <xf numFmtId="41" fontId="2" fillId="0" borderId="3" xfId="8" applyFont="1" applyBorder="1" applyAlignment="1">
      <alignment vertical="top" wrapText="1"/>
    </xf>
    <xf numFmtId="0" fontId="3" fillId="0" borderId="0" xfId="0" applyFont="1"/>
    <xf numFmtId="0" fontId="7" fillId="0" borderId="0" xfId="0" applyFont="1" applyFill="1" applyAlignment="1">
      <alignment horizontal="center"/>
    </xf>
    <xf numFmtId="0" fontId="4" fillId="0" borderId="0" xfId="0" applyFont="1" applyFill="1" applyAlignment="1">
      <alignment horizontal="center"/>
    </xf>
    <xf numFmtId="41" fontId="3" fillId="0" borderId="0" xfId="8" applyNumberFormat="1" applyFont="1" applyFill="1" applyAlignment="1">
      <alignment horizontal="center"/>
    </xf>
    <xf numFmtId="0" fontId="2" fillId="0" borderId="0" xfId="0" applyFont="1" applyFill="1" applyAlignment="1">
      <alignment horizontal="left"/>
    </xf>
    <xf numFmtId="0" fontId="7" fillId="0" borderId="0" xfId="0" applyFont="1" applyFill="1" applyAlignment="1">
      <alignment horizontal="left"/>
    </xf>
    <xf numFmtId="0" fontId="3" fillId="0" borderId="0" xfId="0" applyFont="1" applyAlignment="1">
      <alignment horizontal="left"/>
    </xf>
    <xf numFmtId="0" fontId="7" fillId="0" borderId="0" xfId="0" applyFont="1" applyFill="1" applyAlignment="1">
      <alignment horizontal="left" vertical="center"/>
    </xf>
    <xf numFmtId="0" fontId="16" fillId="5" borderId="0" xfId="0" applyFont="1" applyFill="1" applyAlignment="1">
      <alignment horizontal="left" vertical="center"/>
    </xf>
    <xf numFmtId="43" fontId="3" fillId="0" borderId="0" xfId="1" applyFont="1" applyFill="1" applyAlignment="1">
      <alignment horizontal="center"/>
    </xf>
    <xf numFmtId="41" fontId="2" fillId="0" borderId="0" xfId="1" applyNumberFormat="1" applyFont="1" applyFill="1" applyAlignment="1">
      <alignment horizontal="center"/>
    </xf>
    <xf numFmtId="41" fontId="3" fillId="0" borderId="0" xfId="1" applyNumberFormat="1" applyFont="1" applyFill="1" applyAlignment="1">
      <alignment horizontal="center"/>
    </xf>
    <xf numFmtId="41" fontId="2" fillId="0" borderId="0" xfId="8" applyNumberFormat="1" applyFont="1" applyFill="1" applyAlignment="1">
      <alignment horizontal="center"/>
    </xf>
    <xf numFmtId="3" fontId="3" fillId="0" borderId="0" xfId="0" applyNumberFormat="1" applyFont="1" applyFill="1" applyAlignment="1">
      <alignment horizontal="center"/>
    </xf>
    <xf numFmtId="0" fontId="3" fillId="0" borderId="0" xfId="0" applyFont="1" applyFill="1" applyAlignment="1">
      <alignment horizontal="center"/>
    </xf>
    <xf numFmtId="0" fontId="7" fillId="0" borderId="0" xfId="0" applyFont="1" applyAlignment="1">
      <alignment horizontal="center"/>
    </xf>
    <xf numFmtId="165" fontId="16" fillId="5" borderId="0" xfId="1" applyNumberFormat="1" applyFont="1" applyFill="1" applyAlignment="1">
      <alignment horizontal="center" vertical="center" wrapText="1"/>
    </xf>
    <xf numFmtId="165" fontId="16" fillId="5" borderId="1" xfId="1" applyNumberFormat="1" applyFont="1" applyFill="1" applyBorder="1" applyAlignment="1">
      <alignment horizontal="center" vertical="center" wrapText="1"/>
    </xf>
    <xf numFmtId="0" fontId="3" fillId="0" borderId="0" xfId="0" applyFont="1" applyAlignment="1">
      <alignment horizontal="center"/>
    </xf>
    <xf numFmtId="0" fontId="16" fillId="0" borderId="0" xfId="0" applyFont="1" applyFill="1" applyAlignment="1">
      <alignment horizontal="center" vertical="center" wrapText="1"/>
    </xf>
    <xf numFmtId="0" fontId="16" fillId="5" borderId="0" xfId="0" applyFont="1" applyFill="1" applyAlignment="1">
      <alignment horizontal="center" vertical="center" wrapText="1"/>
    </xf>
    <xf numFmtId="0" fontId="3" fillId="3" borderId="0" xfId="0" applyFont="1" applyFill="1" applyAlignment="1">
      <alignment horizontal="center"/>
    </xf>
    <xf numFmtId="0" fontId="4" fillId="0" borderId="0" xfId="0" applyFont="1" applyAlignment="1">
      <alignment horizontal="center"/>
    </xf>
    <xf numFmtId="0" fontId="3" fillId="0" borderId="0" xfId="0" applyFont="1" applyFill="1" applyBorder="1" applyAlignment="1">
      <alignment horizontal="center" vertical="center"/>
    </xf>
    <xf numFmtId="0" fontId="2" fillId="0" borderId="0" xfId="0" applyFont="1" applyAlignment="1">
      <alignment horizontal="left" vertical="center"/>
    </xf>
    <xf numFmtId="0" fontId="4" fillId="0" borderId="14" xfId="0" applyFont="1" applyBorder="1" applyAlignment="1">
      <alignment horizontal="justify" vertical="justify" wrapText="1"/>
    </xf>
    <xf numFmtId="0" fontId="4" fillId="0" borderId="0" xfId="0" applyFont="1" applyBorder="1" applyAlignment="1">
      <alignment horizontal="justify" vertical="justify" wrapText="1"/>
    </xf>
    <xf numFmtId="0" fontId="4" fillId="0" borderId="15" xfId="0" applyFont="1" applyBorder="1" applyAlignment="1">
      <alignment horizontal="justify" vertical="justify" wrapText="1"/>
    </xf>
    <xf numFmtId="0" fontId="3" fillId="0" borderId="0" xfId="0" applyFont="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center" wrapText="1"/>
    </xf>
    <xf numFmtId="0" fontId="3" fillId="0" borderId="14" xfId="0" applyFont="1" applyBorder="1" applyAlignment="1">
      <alignment horizontal="justify" vertical="justify" wrapText="1"/>
    </xf>
    <xf numFmtId="0" fontId="3" fillId="0" borderId="0" xfId="0" applyFont="1" applyAlignment="1">
      <alignment horizontal="justify" vertical="justify" wrapText="1"/>
    </xf>
    <xf numFmtId="0" fontId="3" fillId="0" borderId="15" xfId="0" applyFont="1" applyBorder="1" applyAlignment="1">
      <alignment horizontal="justify" vertical="justify" wrapText="1"/>
    </xf>
    <xf numFmtId="49" fontId="2" fillId="0" borderId="21" xfId="0" applyNumberFormat="1" applyFont="1" applyFill="1" applyBorder="1" applyAlignment="1">
      <alignment horizontal="left" vertical="center" indent="1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21" xfId="0" applyFont="1" applyFill="1" applyBorder="1" applyAlignment="1">
      <alignment horizontal="left" vertical="center" wrapText="1"/>
    </xf>
    <xf numFmtId="0" fontId="3" fillId="0" borderId="14" xfId="0" applyFont="1" applyBorder="1" applyAlignment="1">
      <alignment horizontal="justify" vertical="justify"/>
    </xf>
    <xf numFmtId="0" fontId="3" fillId="0" borderId="0" xfId="0" applyFont="1" applyAlignment="1">
      <alignment horizontal="justify" vertical="justify"/>
    </xf>
    <xf numFmtId="0" fontId="3" fillId="0" borderId="15" xfId="0" applyFont="1" applyBorder="1" applyAlignment="1">
      <alignment horizontal="justify" vertical="justify"/>
    </xf>
    <xf numFmtId="0" fontId="3" fillId="0" borderId="14" xfId="0" applyFont="1" applyBorder="1" applyAlignment="1">
      <alignment horizontal="left" vertical="top" wrapText="1"/>
    </xf>
    <xf numFmtId="0" fontId="2" fillId="0" borderId="14" xfId="0" applyFont="1" applyBorder="1" applyAlignment="1">
      <alignment horizontal="left" vertical="justify" wrapText="1"/>
    </xf>
    <xf numFmtId="0" fontId="2" fillId="0" borderId="0" xfId="0" applyFont="1" applyAlignment="1">
      <alignment horizontal="left" vertical="justify" wrapText="1"/>
    </xf>
    <xf numFmtId="0" fontId="2" fillId="0" borderId="15" xfId="0" applyFont="1" applyBorder="1" applyAlignment="1">
      <alignment horizontal="left" vertical="justify" wrapText="1"/>
    </xf>
    <xf numFmtId="0" fontId="3" fillId="0" borderId="14" xfId="0" applyFont="1" applyBorder="1" applyAlignment="1">
      <alignment horizontal="left" vertical="justify" wrapText="1"/>
    </xf>
    <xf numFmtId="0" fontId="3" fillId="0" borderId="0" xfId="0" applyFont="1" applyAlignment="1">
      <alignment horizontal="left" vertical="justify" wrapText="1"/>
    </xf>
    <xf numFmtId="0" fontId="3" fillId="0" borderId="15" xfId="0" applyFont="1" applyBorder="1" applyAlignment="1">
      <alignment horizontal="left" vertical="justify" wrapText="1"/>
    </xf>
    <xf numFmtId="0" fontId="3" fillId="0" borderId="0" xfId="0" applyFont="1" applyAlignment="1">
      <alignment horizontal="left" vertical="top"/>
    </xf>
    <xf numFmtId="0" fontId="3" fillId="0" borderId="15" xfId="0" applyFont="1" applyBorder="1" applyAlignment="1">
      <alignment horizontal="left" vertical="top"/>
    </xf>
    <xf numFmtId="0" fontId="7" fillId="0" borderId="14" xfId="0" applyFont="1" applyBorder="1" applyAlignment="1">
      <alignment horizontal="left" vertical="justify" wrapText="1"/>
    </xf>
    <xf numFmtId="0" fontId="7" fillId="0" borderId="0" xfId="0" applyFont="1" applyAlignment="1">
      <alignment horizontal="left" vertical="justify" wrapText="1"/>
    </xf>
    <xf numFmtId="0" fontId="7" fillId="0" borderId="15" xfId="0" applyFont="1" applyBorder="1" applyAlignment="1">
      <alignment horizontal="left" vertical="justify" wrapText="1"/>
    </xf>
    <xf numFmtId="0" fontId="6" fillId="0" borderId="14"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49" fontId="2" fillId="0" borderId="49" xfId="0" applyNumberFormat="1" applyFont="1" applyFill="1" applyBorder="1" applyAlignment="1">
      <alignment horizontal="left" vertical="center" indent="11"/>
    </xf>
    <xf numFmtId="0" fontId="2" fillId="0" borderId="48" xfId="0" applyFont="1" applyFill="1" applyBorder="1" applyAlignment="1">
      <alignment horizontal="center" vertical="center" wrapText="1"/>
    </xf>
    <xf numFmtId="0" fontId="4" fillId="0" borderId="8" xfId="0" applyFont="1" applyFill="1" applyBorder="1" applyAlignment="1">
      <alignment horizontal="left" vertical="justify" wrapText="1"/>
    </xf>
    <xf numFmtId="0" fontId="4" fillId="0" borderId="1" xfId="0" applyFont="1" applyFill="1" applyBorder="1" applyAlignment="1">
      <alignment horizontal="left" vertical="justify" wrapText="1"/>
    </xf>
    <xf numFmtId="0" fontId="4" fillId="0" borderId="11" xfId="0" applyFont="1" applyFill="1" applyBorder="1" applyAlignment="1">
      <alignment horizontal="left" vertical="justify" wrapText="1"/>
    </xf>
    <xf numFmtId="0" fontId="16" fillId="5" borderId="14" xfId="0" applyFont="1" applyFill="1" applyBorder="1" applyAlignment="1">
      <alignment horizontal="left" vertical="center"/>
    </xf>
    <xf numFmtId="0" fontId="16" fillId="5" borderId="15" xfId="0" applyFont="1" applyFill="1" applyBorder="1" applyAlignment="1">
      <alignment horizontal="left" vertical="center"/>
    </xf>
    <xf numFmtId="0" fontId="4" fillId="0" borderId="6" xfId="0" applyFont="1" applyBorder="1" applyAlignment="1">
      <alignment horizontal="justify" vertical="justify" wrapText="1"/>
    </xf>
    <xf numFmtId="0" fontId="4" fillId="0" borderId="3" xfId="0" applyFont="1" applyBorder="1" applyAlignment="1">
      <alignment horizontal="justify" vertical="justify" wrapText="1"/>
    </xf>
    <xf numFmtId="0" fontId="4" fillId="0" borderId="7" xfId="0" applyFont="1" applyBorder="1" applyAlignment="1">
      <alignment horizontal="justify" vertical="justify" wrapText="1"/>
    </xf>
    <xf numFmtId="0" fontId="3" fillId="0" borderId="14" xfId="0" applyFont="1" applyBorder="1" applyAlignment="1">
      <alignment horizontal="left" vertical="justify"/>
    </xf>
    <xf numFmtId="0" fontId="3" fillId="0" borderId="0" xfId="0" applyFont="1" applyAlignment="1">
      <alignment horizontal="left" vertical="justify"/>
    </xf>
    <xf numFmtId="0" fontId="3" fillId="0" borderId="15" xfId="0" applyFont="1" applyBorder="1" applyAlignment="1">
      <alignment horizontal="left" vertical="justify"/>
    </xf>
    <xf numFmtId="0" fontId="16" fillId="5" borderId="0" xfId="0" applyFont="1" applyFill="1" applyAlignment="1">
      <alignment horizontal="left"/>
    </xf>
    <xf numFmtId="0" fontId="3" fillId="2" borderId="0" xfId="0" applyFont="1" applyFill="1" applyAlignment="1">
      <alignment horizontal="center"/>
    </xf>
    <xf numFmtId="0" fontId="3" fillId="2" borderId="5" xfId="0" applyFont="1" applyFill="1" applyBorder="1" applyAlignment="1">
      <alignment horizontal="center"/>
    </xf>
    <xf numFmtId="0" fontId="3" fillId="2" borderId="12" xfId="0" applyFont="1" applyFill="1" applyBorder="1" applyAlignment="1">
      <alignment horizontal="center"/>
    </xf>
    <xf numFmtId="0" fontId="26" fillId="9" borderId="5" xfId="77" applyFont="1" applyFill="1" applyBorder="1" applyAlignment="1">
      <alignment horizontal="left" vertical="center"/>
    </xf>
    <xf numFmtId="0" fontId="26" fillId="9" borderId="2" xfId="77" applyFont="1" applyFill="1" applyBorder="1" applyAlignment="1">
      <alignment horizontal="left" vertical="center"/>
    </xf>
    <xf numFmtId="0" fontId="26" fillId="9" borderId="12" xfId="77" applyFont="1" applyFill="1" applyBorder="1" applyAlignment="1">
      <alignment horizontal="left" vertical="center"/>
    </xf>
    <xf numFmtId="41" fontId="16" fillId="5" borderId="0" xfId="8" applyFont="1" applyFill="1" applyAlignment="1">
      <alignment horizontal="left" vertical="center"/>
    </xf>
    <xf numFmtId="0" fontId="3" fillId="2" borderId="0" xfId="0" applyFont="1" applyFill="1" applyAlignment="1">
      <alignment horizontal="left"/>
    </xf>
    <xf numFmtId="0" fontId="17" fillId="7" borderId="0" xfId="0" applyFont="1" applyFill="1" applyAlignment="1">
      <alignment horizontal="center" vertical="center"/>
    </xf>
    <xf numFmtId="0" fontId="23" fillId="2" borderId="0" xfId="0" applyFont="1" applyFill="1" applyAlignment="1">
      <alignment horizontal="left"/>
    </xf>
    <xf numFmtId="0" fontId="16" fillId="5" borderId="0" xfId="0" applyFont="1" applyFill="1" applyAlignment="1">
      <alignment horizontal="center" vertical="center"/>
    </xf>
    <xf numFmtId="0" fontId="3" fillId="7" borderId="0" xfId="0" applyFont="1" applyFill="1" applyAlignment="1">
      <alignment horizontal="left"/>
    </xf>
    <xf numFmtId="0" fontId="4" fillId="0" borderId="42" xfId="0" applyFont="1" applyBorder="1" applyAlignment="1">
      <alignment horizontal="center" vertical="center" wrapText="1"/>
    </xf>
    <xf numFmtId="0" fontId="4" fillId="0" borderId="41" xfId="0" applyFont="1" applyBorder="1" applyAlignment="1">
      <alignment horizontal="center" vertical="center" wrapText="1"/>
    </xf>
    <xf numFmtId="17" fontId="16" fillId="5" borderId="45" xfId="0" applyNumberFormat="1" applyFont="1" applyFill="1" applyBorder="1" applyAlignment="1">
      <alignment horizontal="center"/>
    </xf>
    <xf numFmtId="0" fontId="16" fillId="5" borderId="46" xfId="0" applyFont="1" applyFill="1" applyBorder="1" applyAlignment="1">
      <alignment horizontal="center"/>
    </xf>
    <xf numFmtId="0" fontId="16" fillId="5" borderId="47" xfId="0" applyFont="1" applyFill="1" applyBorder="1" applyAlignment="1">
      <alignment horizontal="center"/>
    </xf>
    <xf numFmtId="0" fontId="16" fillId="5" borderId="0" xfId="0" applyFont="1" applyFill="1" applyBorder="1" applyAlignment="1">
      <alignment horizontal="left"/>
    </xf>
    <xf numFmtId="9" fontId="6" fillId="7" borderId="0" xfId="9" applyFont="1" applyFill="1" applyBorder="1" applyAlignment="1">
      <alignment horizontal="center"/>
    </xf>
    <xf numFmtId="9" fontId="6" fillId="7" borderId="0" xfId="9" applyFont="1" applyFill="1" applyBorder="1" applyAlignment="1">
      <alignment horizontal="left"/>
    </xf>
    <xf numFmtId="0" fontId="6" fillId="7" borderId="0" xfId="0" applyFont="1" applyFill="1" applyBorder="1" applyAlignment="1">
      <alignment horizontal="left"/>
    </xf>
    <xf numFmtId="0" fontId="21" fillId="7" borderId="0" xfId="0" applyFont="1" applyFill="1" applyAlignment="1">
      <alignment horizontal="left" vertical="center" wrapText="1"/>
    </xf>
    <xf numFmtId="0" fontId="3" fillId="7" borderId="0" xfId="0" applyFont="1" applyFill="1" applyAlignment="1">
      <alignment horizontal="left" vertical="center"/>
    </xf>
    <xf numFmtId="0" fontId="4" fillId="7" borderId="0" xfId="0" applyFont="1" applyFill="1" applyAlignment="1">
      <alignment horizontal="left" wrapText="1"/>
    </xf>
  </cellXfs>
  <cellStyles count="668">
    <cellStyle name="          _x000d__x000a_386grabber=VGA.3GR_x000d__x000a_ 10" xfId="384" xr:uid="{2767F292-D169-46A9-BC86-1C5BA8E11519}"/>
    <cellStyle name="          _x000d__x000a_386grabber=VGA.3GR_x000d__x000a_ 11" xfId="385" xr:uid="{F1D5F465-9F5C-4053-BB86-4834EC4AEFE5}"/>
    <cellStyle name="          _x000d__x000a_386grabber=VGA.3GR_x000d__x000a_ 2" xfId="386" xr:uid="{99F52279-2084-4E43-AF90-6C2C17C34E3D}"/>
    <cellStyle name="Comma" xfId="208" xr:uid="{4FAC3D94-6FB0-4FA3-8E08-2DE02E0E29F7}"/>
    <cellStyle name="Comma 4 2" xfId="74" xr:uid="{00000000-0005-0000-0000-000000000000}"/>
    <cellStyle name="Comma 4 2 2" xfId="138" xr:uid="{72F4C699-3E38-45BE-9605-EE73320D28AE}"/>
    <cellStyle name="Comma 4 2 2 2" xfId="176" xr:uid="{FA775C06-835F-4F1B-A39B-A0F312E6081D}"/>
    <cellStyle name="Comma 4 2 2 2 2" xfId="315" xr:uid="{6E017880-DF34-4708-ACE1-090B0BF6C866}"/>
    <cellStyle name="Comma 4 2 2 2 2 2" xfId="601" xr:uid="{5A8A4752-C119-4FF4-87B4-C83AC9E207E3}"/>
    <cellStyle name="Comma 4 2 2 2 3" xfId="483" xr:uid="{2B116A77-40D1-4120-9362-040C38E8769A}"/>
    <cellStyle name="Comma 4 2 2 3" xfId="278" xr:uid="{315EF842-3596-48CC-B02B-D9A977ED8B82}"/>
    <cellStyle name="Comma 4 2 2 3 2" xfId="564" xr:uid="{4BCB0781-192D-46A5-94E7-E17A65213D32}"/>
    <cellStyle name="Comma 4 2 2 4" xfId="446" xr:uid="{36A634C1-AC9D-4825-9101-BC3C57F1F491}"/>
    <cellStyle name="Comma 4 2 3" xfId="158" xr:uid="{D38D4A3A-3E79-4FE2-B19E-9E7A65A00C11}"/>
    <cellStyle name="Comma 4 2 3 2" xfId="297" xr:uid="{32FCDCD5-EA3F-40AF-8B95-811BB986B24F}"/>
    <cellStyle name="Comma 4 2 3 2 2" xfId="583" xr:uid="{07EC3E4C-38BC-468A-A788-787FE3DDB115}"/>
    <cellStyle name="Comma 4 2 3 3" xfId="465" xr:uid="{8FC4B467-6119-48F3-8ED8-DC7CA8B5DA3F}"/>
    <cellStyle name="Comma 4 2 4" xfId="217" xr:uid="{54E72684-8487-4512-A54B-D64043D3C1E0}"/>
    <cellStyle name="Comma 4 2 4 2" xfId="338" xr:uid="{C42D9F5E-ED64-40EA-923E-783A2BEEB5FD}"/>
    <cellStyle name="Comma 4 2 4 2 2" xfId="624" xr:uid="{476C6C80-FF55-4507-8706-54BA7B1F56CF}"/>
    <cellStyle name="Comma 4 2 4 3" xfId="508" xr:uid="{381F3FA6-7D47-4B0C-A13E-CFB7FDCBEB84}"/>
    <cellStyle name="Comma 4 2 5" xfId="252" xr:uid="{83302C4F-2217-4F47-8081-63427B8B596D}"/>
    <cellStyle name="Comma 4 2 5 2" xfId="368" xr:uid="{108A234B-D262-4386-8D80-A67B46EAA276}"/>
    <cellStyle name="Comma 4 2 5 2 2" xfId="654" xr:uid="{71C8FAEE-0E54-4C8A-B2AF-4BEA4AF1E2C7}"/>
    <cellStyle name="Comma 4 2 5 3" xfId="538" xr:uid="{F9BB9E6E-6035-49A7-A6F6-D5AF63B990C7}"/>
    <cellStyle name="Comma 4 2 6" xfId="97" xr:uid="{321C97CD-0402-44E4-B61F-7ED20345C826}"/>
    <cellStyle name="Comma 4 2 6 2" xfId="421" xr:uid="{5F87F38C-A046-40D0-B35C-3057DF0324D5}"/>
    <cellStyle name="Comma 4 2 7" xfId="409" xr:uid="{F99AB153-1FC9-4042-9621-C9C4ED82A7BC}"/>
    <cellStyle name="Currency_HOJA DE TRABAJO" xfId="387" xr:uid="{E7E15FD3-C569-4AC4-B838-008C5D0A82DC}"/>
    <cellStyle name="Excel Built-in Normal" xfId="107" xr:uid="{705AF01C-DC90-4052-A434-DA4AA47C8B8E}"/>
    <cellStyle name="Excel Built-in Normal 2" xfId="96" xr:uid="{037E73E1-5903-4E76-A7CF-7D8C64A8E87D}"/>
    <cellStyle name="Excel Built-in Normal 3" xfId="429" xr:uid="{3FB57BF8-68E0-443C-A435-62AC294E8DA6}"/>
    <cellStyle name="Hipervínculo" xfId="13" builtinId="8"/>
    <cellStyle name="Millares" xfId="1" builtinId="3"/>
    <cellStyle name="Millares [0]" xfId="8" builtinId="6"/>
    <cellStyle name="Millares [0] 10" xfId="233" xr:uid="{AEE13529-8051-4A3B-8345-7A0C661170D4}"/>
    <cellStyle name="Millares [0] 10 2" xfId="354" xr:uid="{08C4A0A1-6367-4D50-B87F-E29541A40CB6}"/>
    <cellStyle name="Millares [0] 10 2 2" xfId="640" xr:uid="{F5F1FCBB-0D38-4CD2-B7A3-E5835E9B84CB}"/>
    <cellStyle name="Millares [0] 10 3" xfId="524" xr:uid="{1EAAF193-B150-4177-A9A9-3BF7400E6A58}"/>
    <cellStyle name="Millares [0] 11" xfId="239" xr:uid="{4D8A6B98-0C68-44A4-B54B-E16A84D8353D}"/>
    <cellStyle name="Millares [0] 11 2" xfId="360" xr:uid="{BC74729A-A664-4EBA-91AA-E2E942B499B7}"/>
    <cellStyle name="Millares [0] 11 2 2" xfId="646" xr:uid="{74EB92B4-0C78-4615-8E97-0559C42BB612}"/>
    <cellStyle name="Millares [0] 11 3" xfId="530" xr:uid="{90D1795D-C912-454B-9611-08F78CEE1CB3}"/>
    <cellStyle name="Millares [0] 12" xfId="245" xr:uid="{D8C69CEF-5715-4B56-9BEC-F4D2E5DF8729}"/>
    <cellStyle name="Millares [0] 12 2" xfId="361" xr:uid="{266BCC49-09C1-4BFE-BF9C-334A28739C75}"/>
    <cellStyle name="Millares [0] 12 2 2" xfId="647" xr:uid="{1A45005B-4EBF-4441-9C35-CB4EF3FA17C3}"/>
    <cellStyle name="Millares [0] 12 3" xfId="531" xr:uid="{645E1F23-CEC2-4F6D-83AC-27BA4D843295}"/>
    <cellStyle name="Millares [0] 13" xfId="92" xr:uid="{19D47102-E6FE-477A-BE60-F5AEEBFEB1DF}"/>
    <cellStyle name="Millares [0] 13 2" xfId="417" xr:uid="{58A71457-77A4-4343-A2E8-7770E6D9656C}"/>
    <cellStyle name="Millares [0] 14" xfId="266" xr:uid="{4F6E3498-35F8-44A6-BCD3-9A23CE2D978E}"/>
    <cellStyle name="Millares [0] 14 2" xfId="552" xr:uid="{B41B7053-3DB1-4AAA-9747-57752C8393F0}"/>
    <cellStyle name="Millares [0] 15" xfId="406" xr:uid="{F9FA1524-7D5A-46FF-8272-117678B97B1E}"/>
    <cellStyle name="Millares [0] 16" xfId="382" xr:uid="{A73A4747-D51E-49F8-9EB0-B4D1870BF0D4}"/>
    <cellStyle name="Millares [0] 17" xfId="667" xr:uid="{67F1C1E1-D3D5-4C3E-A29D-76243595B6A6}"/>
    <cellStyle name="Millares [0] 2" xfId="114" xr:uid="{9EC8872A-42AE-483A-8980-65265A668B95}"/>
    <cellStyle name="Millares [0] 2 2" xfId="264" xr:uid="{18E2EAE0-6109-420E-A437-3EA84F273576}"/>
    <cellStyle name="Millares [0] 2 2 2" xfId="380" xr:uid="{7269B4A1-A50F-4BBE-96E7-7B5CAF4EA25D}"/>
    <cellStyle name="Millares [0] 2 2 2 2" xfId="666" xr:uid="{D9C43D91-B219-4B37-B49A-8702CA631DB1}"/>
    <cellStyle name="Millares [0] 2 2 3" xfId="550" xr:uid="{7F4FB50D-5B1F-4A7F-AC2E-941DEC04D7DF}"/>
    <cellStyle name="Millares [0] 2 3" xfId="432" xr:uid="{6660DD25-3FBB-4945-9E57-0F891E0864E7}"/>
    <cellStyle name="Millares [0] 2 4" xfId="389" xr:uid="{16EADD61-9015-4985-A675-A44D8C9841A9}"/>
    <cellStyle name="Millares [0] 3" xfId="81" xr:uid="{00000000-0005-0000-0000-000004000000}"/>
    <cellStyle name="Millares [0] 4" xfId="135" xr:uid="{B490D309-C396-4BE0-A3CD-288F2EA7E985}"/>
    <cellStyle name="Millares [0] 4 2" xfId="173" xr:uid="{591A8021-EA0C-4C07-9093-6D2EB215F88A}"/>
    <cellStyle name="Millares [0] 4 2 2" xfId="312" xr:uid="{8444AF08-79E6-4AE1-8BD2-2AA71D342272}"/>
    <cellStyle name="Millares [0] 4 2 2 2" xfId="598" xr:uid="{DABB2E57-A633-43B1-BCD5-47AB17B5335B}"/>
    <cellStyle name="Millares [0] 4 2 3" xfId="480" xr:uid="{5E1D0EAB-BB65-4CED-AC1A-E56A871938EB}"/>
    <cellStyle name="Millares [0] 4 3" xfId="214" xr:uid="{6E80C2FD-AD73-4CDE-A2BB-65903D948464}"/>
    <cellStyle name="Millares [0] 4 3 2" xfId="335" xr:uid="{E4D3FBF9-320A-44D3-8F86-AD0122346A1C}"/>
    <cellStyle name="Millares [0] 4 3 2 2" xfId="621" xr:uid="{877A46ED-E0BB-49EE-BCA2-85B7C27525C3}"/>
    <cellStyle name="Millares [0] 4 3 3" xfId="505" xr:uid="{005649EF-924D-4D64-B259-61FC2DD579ED}"/>
    <cellStyle name="Millares [0] 4 4" xfId="249" xr:uid="{47762D79-9DBB-41E7-AAD2-0C057A47267C}"/>
    <cellStyle name="Millares [0] 4 4 2" xfId="365" xr:uid="{10EB057F-FD11-4D7D-826E-EB458D315F05}"/>
    <cellStyle name="Millares [0] 4 4 2 2" xfId="651" xr:uid="{8646BEB0-648F-413B-9AB9-4088D601E2E4}"/>
    <cellStyle name="Millares [0] 4 4 3" xfId="535" xr:uid="{6EDF7A90-7CAA-4317-B6FD-482D0391F935}"/>
    <cellStyle name="Millares [0] 4 5" xfId="275" xr:uid="{803376E6-FA31-4D9D-96B9-17863390B40F}"/>
    <cellStyle name="Millares [0] 4 5 2" xfId="561" xr:uid="{1C75DE68-9372-49F9-8AD4-679AB1D5CD8C}"/>
    <cellStyle name="Millares [0] 4 6" xfId="443" xr:uid="{7DB092B0-70C7-4352-82B2-37DC8EBD7853}"/>
    <cellStyle name="Millares [0] 5" xfId="131" xr:uid="{079EDA6A-219B-4FB0-8FE5-8B687F98F049}"/>
    <cellStyle name="Millares [0] 5 2" xfId="169" xr:uid="{F61FC472-8C07-402B-8598-4F92FBE1D5E2}"/>
    <cellStyle name="Millares [0] 5 2 2" xfId="308" xr:uid="{2A6596B1-1547-4582-9A7A-294034EFEC11}"/>
    <cellStyle name="Millares [0] 5 2 2 2" xfId="594" xr:uid="{B566ABFB-4814-4123-A203-FFFE13AAFA91}"/>
    <cellStyle name="Millares [0] 5 2 3" xfId="476" xr:uid="{64489F0D-76AC-4594-9888-61DD867AFE7F}"/>
    <cellStyle name="Millares [0] 5 3" xfId="271" xr:uid="{7997C3F0-215F-4B90-B24D-C2420E7E1B01}"/>
    <cellStyle name="Millares [0] 5 3 2" xfId="557" xr:uid="{5B67086B-9A77-4F10-B0CE-D2AF38F13269}"/>
    <cellStyle name="Millares [0] 5 4" xfId="439" xr:uid="{906FB11C-2A8C-45C1-9206-05A7882A3E7F}"/>
    <cellStyle name="Millares [0] 6" xfId="151" xr:uid="{6249613A-5081-4E84-AD3C-6B585669369B}"/>
    <cellStyle name="Millares [0] 6 2" xfId="290" xr:uid="{56CD594E-386D-45C7-A6C5-40E1FBAAEBC4}"/>
    <cellStyle name="Millares [0] 6 2 2" xfId="576" xr:uid="{C13DB345-68A6-407E-A8E7-7ACC50530961}"/>
    <cellStyle name="Millares [0] 6 3" xfId="458" xr:uid="{F37FB829-BC3D-4288-B701-1ECECF723525}"/>
    <cellStyle name="Millares [0] 7" xfId="152" xr:uid="{0FBC8B21-EE33-4EA8-A7D7-FE47C1502C3E}"/>
    <cellStyle name="Millares [0] 7 2" xfId="291" xr:uid="{5EC1BE60-C5F4-4438-BA4C-950470B36E96}"/>
    <cellStyle name="Millares [0] 7 2 2" xfId="577" xr:uid="{3A1B63FD-8BAE-48B5-8353-3BF1CCE8CAC4}"/>
    <cellStyle name="Millares [0] 7 3" xfId="459" xr:uid="{C4211375-B26E-4C8B-909C-5F7F0FBFC8CF}"/>
    <cellStyle name="Millares [0] 8" xfId="210" xr:uid="{309C2768-2407-4AC2-B99E-0FC0123848AF}"/>
    <cellStyle name="Millares [0] 8 2" xfId="331" xr:uid="{24998404-E0B3-4014-AF82-B4DEF7269289}"/>
    <cellStyle name="Millares [0] 8 2 2" xfId="617" xr:uid="{3BD17217-5295-4072-8F2F-D23E68939834}"/>
    <cellStyle name="Millares [0] 8 3" xfId="501" xr:uid="{2377E63D-7228-49B9-A095-AFA8B69A7D44}"/>
    <cellStyle name="Millares [0] 9" xfId="229" xr:uid="{F288FF14-24D5-43DF-AA1A-0C0B86AA1E29}"/>
    <cellStyle name="Millares [0] 9 2" xfId="350" xr:uid="{CB17DDF6-3883-4AF1-B95B-75E88AA2C07A}"/>
    <cellStyle name="Millares [0] 9 2 2" xfId="636" xr:uid="{1D35D0F9-CF65-4C80-994C-156D62D866D6}"/>
    <cellStyle name="Millares [0] 9 3" xfId="520" xr:uid="{657AF573-5830-4550-B559-795D01E15D86}"/>
    <cellStyle name="Millares 10" xfId="125" xr:uid="{E59F2D79-1591-4598-A541-B0BC16FB87D7}"/>
    <cellStyle name="Millares 100 11" xfId="11" xr:uid="{00000000-0005-0000-0000-000005000000}"/>
    <cellStyle name="Millares 100 11 2" xfId="137" xr:uid="{D782A4C5-6495-474B-B84C-5C36E679380D}"/>
    <cellStyle name="Millares 100 11 2 2" xfId="175" xr:uid="{AB440485-3130-402B-98C6-4C0078FE660E}"/>
    <cellStyle name="Millares 100 11 2 2 2" xfId="314" xr:uid="{F2EBE971-1EFA-4A7D-924E-72BF08D9460D}"/>
    <cellStyle name="Millares 100 11 2 2 2 2" xfId="600" xr:uid="{46E68165-C6B8-429C-B94B-D12C00871661}"/>
    <cellStyle name="Millares 100 11 2 2 3" xfId="482" xr:uid="{87F28817-5DED-4AB7-9F7C-254CEE7BEB10}"/>
    <cellStyle name="Millares 100 11 2 3" xfId="277" xr:uid="{858FAFE8-7591-4631-8349-602A9AA4B6E7}"/>
    <cellStyle name="Millares 100 11 2 3 2" xfId="563" xr:uid="{5E0BA970-6709-481D-9DAF-CD97B0E14E75}"/>
    <cellStyle name="Millares 100 11 2 4" xfId="445" xr:uid="{23A959D0-A622-45F8-A730-CC3613C2E9B5}"/>
    <cellStyle name="Millares 100 11 3" xfId="157" xr:uid="{14F34149-D8C4-4E04-AEBB-5BADF4B35AF4}"/>
    <cellStyle name="Millares 100 11 3 2" xfId="296" xr:uid="{A104350E-D028-40E4-BFD6-D150209DFC75}"/>
    <cellStyle name="Millares 100 11 3 2 2" xfId="582" xr:uid="{4D37BD13-0450-4E60-9C31-4FC3A8250DE7}"/>
    <cellStyle name="Millares 100 11 3 3" xfId="464" xr:uid="{8F6B0A79-899D-430B-BAA7-72A7884DDBBB}"/>
    <cellStyle name="Millares 100 11 4" xfId="216" xr:uid="{4C885BF3-520E-4420-AD36-3B7824143182}"/>
    <cellStyle name="Millares 100 11 4 2" xfId="337" xr:uid="{48CB68D0-E688-4326-A6F3-891E9C3EE3B8}"/>
    <cellStyle name="Millares 100 11 4 2 2" xfId="623" xr:uid="{C641B5BC-4996-41F1-9FA3-165159A35FA2}"/>
    <cellStyle name="Millares 100 11 4 3" xfId="507" xr:uid="{76A91A96-60B6-414F-A24F-84C20DBA04B2}"/>
    <cellStyle name="Millares 100 11 5" xfId="251" xr:uid="{D18C8AF1-3F2A-4D08-B6BF-F4F83D3B7D88}"/>
    <cellStyle name="Millares 100 11 5 2" xfId="367" xr:uid="{7E665DF1-C0EA-4AD2-B994-EC67252F7D9B}"/>
    <cellStyle name="Millares 100 11 5 2 2" xfId="653" xr:uid="{88575B3A-0B36-4330-AD46-760BD87DB380}"/>
    <cellStyle name="Millares 100 11 5 3" xfId="537" xr:uid="{694CC7FA-B4DA-43A6-8936-2F081B0ADDC6}"/>
    <cellStyle name="Millares 100 11 6" xfId="94" xr:uid="{F4317521-B974-4056-8FBE-57565C307268}"/>
    <cellStyle name="Millares 100 11 6 2" xfId="419" xr:uid="{8D64DDD8-6FD7-4F6B-87B4-63429B026506}"/>
    <cellStyle name="Millares 100 11 7" xfId="408" xr:uid="{4E7C45AB-8EF5-4E7D-B2C0-BBF76002C5A2}"/>
    <cellStyle name="Millares 11" xfId="128" xr:uid="{C4E6944F-E614-4800-AAE6-4BDC948A0BF8}"/>
    <cellStyle name="Millares 11 3" xfId="390" xr:uid="{63F76682-BB57-4228-A2DE-1EEA47959D26}"/>
    <cellStyle name="Millares 12" xfId="104" xr:uid="{1A8F74FC-42B6-4866-B980-171A3B3DDB83}"/>
    <cellStyle name="Millares 12 2" xfId="115" xr:uid="{E83C9908-820B-4D5E-8EE2-5E09810B868E}"/>
    <cellStyle name="Millares 12 2 2" xfId="146" xr:uid="{C04043F6-4C65-4101-9716-2761B5AEE9DC}"/>
    <cellStyle name="Millares 12 2 2 2" xfId="184" xr:uid="{1E776CD3-1CB0-46C0-8074-50F286D9DB04}"/>
    <cellStyle name="Millares 12 2 2 2 2" xfId="323" xr:uid="{CB726705-2E7F-41E3-BEAA-8A79047F7813}"/>
    <cellStyle name="Millares 12 2 2 2 2 2" xfId="609" xr:uid="{54A79B9F-7FF8-4ED4-8E5B-6DF054DB6F4D}"/>
    <cellStyle name="Millares 12 2 2 2 3" xfId="491" xr:uid="{92B98D43-6B12-4B38-BF0F-52E2FE897381}"/>
    <cellStyle name="Millares 12 2 2 3" xfId="286" xr:uid="{E6291FD4-AAE8-42F9-A1A0-C800F1835A54}"/>
    <cellStyle name="Millares 12 2 2 3 2" xfId="572" xr:uid="{091C7B6C-2FB0-49EC-B3BC-4B1681087D3B}"/>
    <cellStyle name="Millares 12 2 2 4" xfId="454" xr:uid="{31C3B149-64E6-451B-8F30-A37C40E757B9}"/>
    <cellStyle name="Millares 12 2 3" xfId="166" xr:uid="{809E1F62-67D1-4A8C-A7FF-B5BB890FBF24}"/>
    <cellStyle name="Millares 12 2 3 2" xfId="305" xr:uid="{00B19B93-F8F1-44C5-B8A2-6C2C50FA3170}"/>
    <cellStyle name="Millares 12 2 3 2 2" xfId="591" xr:uid="{F009773B-FE61-4DB9-A67F-CED3E5B2BA11}"/>
    <cellStyle name="Millares 12 2 3 3" xfId="473" xr:uid="{80388975-499F-4A8B-A16C-6F8823F56373}"/>
    <cellStyle name="Millares 12 2 4" xfId="225" xr:uid="{80CB07F3-062B-442F-99BB-89AF553056C8}"/>
    <cellStyle name="Millares 12 2 4 2" xfId="346" xr:uid="{D83D4293-427A-4E02-877E-42ACBA77D3F2}"/>
    <cellStyle name="Millares 12 2 4 2 2" xfId="632" xr:uid="{D50F6C70-044A-45B1-9CFE-E88CD1AE88BB}"/>
    <cellStyle name="Millares 12 2 4 3" xfId="516" xr:uid="{D25EC1FC-1C24-4A45-A26F-FF5EB919E58A}"/>
    <cellStyle name="Millares 12 2 5" xfId="236" xr:uid="{8D03EADA-B5A0-4EE5-B983-B0B0F78AB01E}"/>
    <cellStyle name="Millares 12 2 5 2" xfId="357" xr:uid="{211E39FF-775F-493E-8C25-D417A2C9F9EF}"/>
    <cellStyle name="Millares 12 2 5 2 2" xfId="643" xr:uid="{DE3425A9-BBCD-4735-B975-1A4B1A8CD4AA}"/>
    <cellStyle name="Millares 12 2 5 3" xfId="527" xr:uid="{683EB75D-FDA7-4E64-BF56-2DB116D013E9}"/>
    <cellStyle name="Millares 12 2 6" xfId="260" xr:uid="{EB9C14EA-166D-44F7-8773-EFB26BAD02FE}"/>
    <cellStyle name="Millares 12 2 6 2" xfId="376" xr:uid="{B023B3A8-FFB1-452E-904F-814888BE6A6E}"/>
    <cellStyle name="Millares 12 2 6 2 2" xfId="662" xr:uid="{906F2599-C680-4F09-B979-9B058B246868}"/>
    <cellStyle name="Millares 12 2 6 3" xfId="546" xr:uid="{CA707B69-3348-4A96-A3EB-867B60C123A7}"/>
    <cellStyle name="Millares 12 2 7" xfId="269" xr:uid="{7A493EFA-2410-4434-9881-F864FF3EC2F4}"/>
    <cellStyle name="Millares 12 2 7 2" xfId="555" xr:uid="{4C0797CB-3665-4425-98E9-5BB7C04A37B3}"/>
    <cellStyle name="Millares 12 2 8" xfId="433" xr:uid="{9CD363F1-5E87-49CC-860B-1955C9302160}"/>
    <cellStyle name="Millares 12 3" xfId="144" xr:uid="{6AFE19DC-231D-4D4A-9D19-022312C7EF45}"/>
    <cellStyle name="Millares 12 3 2" xfId="182" xr:uid="{DB78C86B-E22F-46A1-840F-9B6CEB2DEC1D}"/>
    <cellStyle name="Millares 12 3 2 2" xfId="321" xr:uid="{FE90ADCA-4A77-4FC8-B00B-EC9C5523ECE8}"/>
    <cellStyle name="Millares 12 3 2 2 2" xfId="607" xr:uid="{666B50D8-E79C-45B2-A7C0-8D2B1B4EA251}"/>
    <cellStyle name="Millares 12 3 2 3" xfId="489" xr:uid="{71F2DC0D-A4BA-41F7-98C9-D6FFAEC93D8A}"/>
    <cellStyle name="Millares 12 3 3" xfId="284" xr:uid="{E491D38E-C592-440A-93D1-5EF0596BB9F7}"/>
    <cellStyle name="Millares 12 3 3 2" xfId="570" xr:uid="{121360BA-BA45-4B8A-A429-A5DDC00E3451}"/>
    <cellStyle name="Millares 12 3 4" xfId="452" xr:uid="{FAC8B063-3FC9-400E-87C5-1C60D8B48C56}"/>
    <cellStyle name="Millares 12 4" xfId="196" xr:uid="{D9C212BF-820C-45E5-94AA-C62A621EC6B0}"/>
    <cellStyle name="Millares 12 5" xfId="164" xr:uid="{A9C9975F-04A3-4AB7-8243-242C56BDA86F}"/>
    <cellStyle name="Millares 12 5 2" xfId="303" xr:uid="{EA13F450-9768-4E6A-A640-7908AAF00DE5}"/>
    <cellStyle name="Millares 12 5 2 2" xfId="589" xr:uid="{02AD112F-04D1-4914-A1D8-DEB5F27FAD1A}"/>
    <cellStyle name="Millares 12 5 3" xfId="471" xr:uid="{79547EEE-3E86-4B89-AFB3-93EC7B1D2AB1}"/>
    <cellStyle name="Millares 12 6" xfId="223" xr:uid="{DEE7E18A-65C4-4C13-966E-75658B4BC73C}"/>
    <cellStyle name="Millares 12 6 2" xfId="344" xr:uid="{64EAC402-3CC0-4563-9956-14815A3B3A00}"/>
    <cellStyle name="Millares 12 6 2 2" xfId="630" xr:uid="{018CA506-B85B-4156-A728-9FA0A68E0089}"/>
    <cellStyle name="Millares 12 6 3" xfId="514" xr:uid="{047434D9-CE9B-496D-A5D8-19D987431ED1}"/>
    <cellStyle name="Millares 12 7" xfId="258" xr:uid="{AD6D8D71-540E-48D8-AA21-DBD62DAB3D35}"/>
    <cellStyle name="Millares 12 7 2" xfId="374" xr:uid="{85F367D4-CD3A-4A41-A30C-24945936CB2F}"/>
    <cellStyle name="Millares 12 7 2 2" xfId="660" xr:uid="{74C8BA44-B812-444D-8E32-02D0E43D9117}"/>
    <cellStyle name="Millares 12 7 3" xfId="544" xr:uid="{39C8B3FC-06E2-4C27-B164-428955556922}"/>
    <cellStyle name="Millares 12 8" xfId="427" xr:uid="{5B7B5CF1-09F4-45E8-95E5-490EA00D8B03}"/>
    <cellStyle name="Millares 13" xfId="129" xr:uid="{58D0A8CE-B29C-44CE-96DA-E4A60639CCEA}"/>
    <cellStyle name="Millares 14" xfId="133" xr:uid="{A00C7517-1223-4296-8E6E-1EFF7682D6D7}"/>
    <cellStyle name="Millares 14 2" xfId="171" xr:uid="{F0FE2955-1E0C-4BEF-B750-DFE7CA9E7C26}"/>
    <cellStyle name="Millares 14 2 2" xfId="310" xr:uid="{3D3FAB0A-15CB-4D51-9CF7-19F6BFABFCE5}"/>
    <cellStyle name="Millares 14 2 2 2" xfId="596" xr:uid="{4A51162F-5D81-402E-8702-BB97C8212235}"/>
    <cellStyle name="Millares 14 2 3" xfId="478" xr:uid="{80CF3671-F854-457C-A6EF-158C49BD57F8}"/>
    <cellStyle name="Millares 14 3" xfId="212" xr:uid="{5749A186-A3CE-4D5C-A008-134457BEB27D}"/>
    <cellStyle name="Millares 14 3 2" xfId="333" xr:uid="{4D70FA72-3A33-442F-AE83-5933C3CEBF7C}"/>
    <cellStyle name="Millares 14 3 2 2" xfId="619" xr:uid="{B9A9A6C5-B35C-4D53-95BF-31BC2C822DCD}"/>
    <cellStyle name="Millares 14 3 3" xfId="503" xr:uid="{9415CE59-3B94-45B4-91A3-17F152A2F2BA}"/>
    <cellStyle name="Millares 14 4" xfId="247" xr:uid="{8FE98ADC-47A1-44D9-A8AF-696F2AED006A}"/>
    <cellStyle name="Millares 14 4 2" xfId="363" xr:uid="{7C103796-7C52-4F2C-A57E-1A2F8FECBA2A}"/>
    <cellStyle name="Millares 14 4 2 2" xfId="649" xr:uid="{84D0E3B3-28E6-4BF4-82C3-65C2E551CECE}"/>
    <cellStyle name="Millares 14 4 3" xfId="533" xr:uid="{0F4EC286-5EDF-43A2-8CFC-1CB39931ED9C}"/>
    <cellStyle name="Millares 14 5" xfId="273" xr:uid="{59A3B3D9-3A51-4293-B83A-C8FAE918D09F}"/>
    <cellStyle name="Millares 14 5 2" xfId="559" xr:uid="{97029055-2617-495E-B5CB-92081C01DEB0}"/>
    <cellStyle name="Millares 14 6" xfId="441" xr:uid="{B8624763-27A1-4DAA-808A-FC3C9857C885}"/>
    <cellStyle name="Millares 15" xfId="132" xr:uid="{6627FC78-872D-45C4-A27C-05C2C27E535A}"/>
    <cellStyle name="Millares 15 2" xfId="170" xr:uid="{2B3170C9-E756-46E2-A8E4-90C94D5D84C1}"/>
    <cellStyle name="Millares 15 2 2" xfId="309" xr:uid="{9E9DF7CF-FE25-4966-B822-35049FC55F20}"/>
    <cellStyle name="Millares 15 2 2 2" xfId="595" xr:uid="{C6F11527-4674-4583-A2D6-283A41B3B56C}"/>
    <cellStyle name="Millares 15 2 3" xfId="477" xr:uid="{A0078FD8-B597-47F7-B32D-363099FA7B71}"/>
    <cellStyle name="Millares 15 3" xfId="211" xr:uid="{AF332B93-9C62-428A-9D18-27B9B0870FDB}"/>
    <cellStyle name="Millares 15 3 2" xfId="332" xr:uid="{6E8B9CEC-BFF9-4DD1-8734-660CA692D8E5}"/>
    <cellStyle name="Millares 15 3 2 2" xfId="618" xr:uid="{E7583382-4090-4A6E-AB11-F44556CFDC12}"/>
    <cellStyle name="Millares 15 3 3" xfId="502" xr:uid="{F2E13FC8-CBD0-4CA0-9663-4785F556E6CF}"/>
    <cellStyle name="Millares 15 4" xfId="246" xr:uid="{C54649B0-5041-4EFA-BCA4-84E4BD019D60}"/>
    <cellStyle name="Millares 15 4 2" xfId="362" xr:uid="{2DDB9D97-3932-4D5E-9BD7-DFD3F215B215}"/>
    <cellStyle name="Millares 15 4 2 2" xfId="648" xr:uid="{7E99CA5E-A899-4121-9820-2ED5B0274CA8}"/>
    <cellStyle name="Millares 15 4 3" xfId="532" xr:uid="{CECA8CA8-69EC-42A4-91C0-51CE7A36053A}"/>
    <cellStyle name="Millares 15 5" xfId="272" xr:uid="{A3E9AD6D-1143-4FF2-8E37-B2A1DB9D4A1D}"/>
    <cellStyle name="Millares 15 5 2" xfId="558" xr:uid="{E7AE3CC6-ED79-4597-97B0-EDAA6CA89642}"/>
    <cellStyle name="Millares 15 6" xfId="440" xr:uid="{359E4E0E-A0BC-4E60-8032-EC6D0F204B78}"/>
    <cellStyle name="Millares 16" xfId="150" xr:uid="{CDCBCE0A-3279-4F81-BA01-8FDB619BED07}"/>
    <cellStyle name="Millares 16 2" xfId="187" xr:uid="{3550B83A-E76F-43CB-9B74-E96A316CEC57}"/>
    <cellStyle name="Millares 16 2 2" xfId="326" xr:uid="{0C6178E0-6A35-4F8E-8E62-8D5B92F28EA0}"/>
    <cellStyle name="Millares 16 2 2 2" xfId="612" xr:uid="{BDE60B26-6982-4871-92D3-A81A616B20FB}"/>
    <cellStyle name="Millares 16 2 3" xfId="494" xr:uid="{81579790-2803-4899-BB0C-870C37E7005B}"/>
    <cellStyle name="Millares 16 3" xfId="228" xr:uid="{3EF7289D-68DF-46C4-9BD4-23AB7338D2D1}"/>
    <cellStyle name="Millares 16 3 2" xfId="349" xr:uid="{9327CDE0-2987-4DF1-8505-87B1DC0D3F01}"/>
    <cellStyle name="Millares 16 3 2 2" xfId="635" xr:uid="{6E158777-0FAE-4109-A168-895EC6EBC140}"/>
    <cellStyle name="Millares 16 3 3" xfId="519" xr:uid="{DF9B335A-768C-4322-B61A-52699742D3EE}"/>
    <cellStyle name="Millares 16 4" xfId="263" xr:uid="{9359FE4A-6BBA-4749-BB49-2244B3957D7A}"/>
    <cellStyle name="Millares 16 4 2" xfId="379" xr:uid="{2F69E5D4-C638-41A5-9C6C-D1419000D131}"/>
    <cellStyle name="Millares 16 4 2 2" xfId="665" xr:uid="{8E1BE2BD-46C5-4BA0-A17C-0A35629B3974}"/>
    <cellStyle name="Millares 16 4 3" xfId="549" xr:uid="{564FFA14-04BA-4E21-B37D-F76F76E87396}"/>
    <cellStyle name="Millares 16 5" xfId="289" xr:uid="{1E371876-07F5-49D8-853F-B33F91D7083C}"/>
    <cellStyle name="Millares 16 5 2" xfId="575" xr:uid="{8570155F-F9EB-4978-9275-E8518B8FC37D}"/>
    <cellStyle name="Millares 16 6" xfId="457" xr:uid="{E9B63622-5670-4069-9A1D-479B2D15AE4E}"/>
    <cellStyle name="Millares 17" xfId="154" xr:uid="{9F6411BE-25BE-40D4-9C09-C5DD8CA85346}"/>
    <cellStyle name="Millares 17 2" xfId="293" xr:uid="{4991ADC7-4F1B-4578-81A5-7D863FC2021A}"/>
    <cellStyle name="Millares 17 2 2" xfId="579" xr:uid="{18343C96-D126-4002-8AFC-81652503AAA1}"/>
    <cellStyle name="Millares 17 3" xfId="461" xr:uid="{37570335-CA4E-4E27-8B68-EC9563619A3E}"/>
    <cellStyle name="Millares 174 2" xfId="86" xr:uid="{00000000-0005-0000-0000-000006000000}"/>
    <cellStyle name="Millares 174 2 2" xfId="142" xr:uid="{D4BD3543-7086-4782-ABAB-EC44C0CA17EC}"/>
    <cellStyle name="Millares 174 2 2 2" xfId="180" xr:uid="{0CFE3169-0C1A-4066-8756-532D9EEC46C7}"/>
    <cellStyle name="Millares 174 2 2 2 2" xfId="319" xr:uid="{E418D7A2-7013-42FA-9476-449C1F8CC76F}"/>
    <cellStyle name="Millares 174 2 2 2 2 2" xfId="605" xr:uid="{D8EAB300-D8CB-44FE-B80C-B47BB7CB23A7}"/>
    <cellStyle name="Millares 174 2 2 2 3" xfId="487" xr:uid="{05DDAC2E-69BA-43CD-BE10-56200CF877CD}"/>
    <cellStyle name="Millares 174 2 2 3" xfId="282" xr:uid="{970BB460-428C-42FA-98F9-EE58C8DCAFB6}"/>
    <cellStyle name="Millares 174 2 2 3 2" xfId="568" xr:uid="{9D7384BB-FC4B-4698-B4F7-A4D83C0B23FD}"/>
    <cellStyle name="Millares 174 2 2 4" xfId="450" xr:uid="{6E75CE38-8D5D-4B15-B19F-17D88DE204A8}"/>
    <cellStyle name="Millares 174 2 3" xfId="162" xr:uid="{40527FA5-11F4-4699-AB8E-24B575B075DB}"/>
    <cellStyle name="Millares 174 2 3 2" xfId="301" xr:uid="{1242E2C5-0947-45F0-93B0-2E1E2B82D954}"/>
    <cellStyle name="Millares 174 2 3 2 2" xfId="587" xr:uid="{BA1BEC2E-A2C7-42A2-99D7-1651A38E9A20}"/>
    <cellStyle name="Millares 174 2 3 3" xfId="469" xr:uid="{EFC56A6F-6D15-4530-8E47-8BCCD8B91656}"/>
    <cellStyle name="Millares 174 2 4" xfId="221" xr:uid="{43379CA7-A8E3-41A0-9EDF-3BD3F5A5934F}"/>
    <cellStyle name="Millares 174 2 4 2" xfId="342" xr:uid="{7FA0D033-6837-4FF1-826B-4D543C964461}"/>
    <cellStyle name="Millares 174 2 4 2 2" xfId="628" xr:uid="{91FBB0CD-7097-4A0C-A84E-5D2D93C93720}"/>
    <cellStyle name="Millares 174 2 4 3" xfId="512" xr:uid="{89177F8D-9862-4D0E-89A9-8E9DF53AC07E}"/>
    <cellStyle name="Millares 174 2 5" xfId="256" xr:uid="{3BFC5D2E-9245-4819-B81A-C4E0A25046FB}"/>
    <cellStyle name="Millares 174 2 5 2" xfId="372" xr:uid="{664C3FFA-5FD6-4EBD-A701-C9111F4E2E03}"/>
    <cellStyle name="Millares 174 2 5 2 2" xfId="658" xr:uid="{66852FCB-8689-4564-8CED-A3428BCF6538}"/>
    <cellStyle name="Millares 174 2 5 3" xfId="542" xr:uid="{D61EB445-C4B0-4753-AB11-A483366E21B1}"/>
    <cellStyle name="Millares 174 2 6" xfId="101" xr:uid="{531AFC94-1C0B-45A2-9E86-768E512AE595}"/>
    <cellStyle name="Millares 174 2 6 2" xfId="425" xr:uid="{D90652CB-9DC3-4202-8EF5-90F9C03A8F82}"/>
    <cellStyle name="Millares 174 2 7" xfId="413" xr:uid="{5A570401-0C6D-47DA-B2CF-BDBD813EA7A4}"/>
    <cellStyle name="Millares 18" xfId="153" xr:uid="{EB693089-D48D-4C4E-A4B4-6CF6EC93BE46}"/>
    <cellStyle name="Millares 18 2" xfId="292" xr:uid="{3B3A35B2-24F4-4C89-8063-1CBE3B06507F}"/>
    <cellStyle name="Millares 18 2 2" xfId="578" xr:uid="{51CE02E7-1C94-4D66-8E87-7025F530370B}"/>
    <cellStyle name="Millares 18 3" xfId="460" xr:uid="{7DD16ABC-475D-48B4-B1D4-DB906FC18D35}"/>
    <cellStyle name="Millares 19" xfId="188" xr:uid="{8956B5FB-D128-4F38-AE87-45040BC6D707}"/>
    <cellStyle name="Millares 19 2" xfId="327" xr:uid="{7A318967-4EA9-496D-B38F-E95DB564A4DB}"/>
    <cellStyle name="Millares 19 2 2" xfId="613" xr:uid="{B6F71A75-E873-43D6-970C-041EB7BE4FCF}"/>
    <cellStyle name="Millares 19 3" xfId="495" xr:uid="{8F860FEF-0D66-4196-87E6-FFAF65FF943A}"/>
    <cellStyle name="Millares 2" xfId="6" xr:uid="{00000000-0005-0000-0000-000007000000}"/>
    <cellStyle name="Millares 2 10" xfId="391" xr:uid="{1672CA9A-65A4-4882-8EE7-7B038CA5DEF7}"/>
    <cellStyle name="Millares 2 11" xfId="405" xr:uid="{F2A4E3CE-44A4-4670-B589-0C2BEE2A4CF5}"/>
    <cellStyle name="Millares 2 2" xfId="85" xr:uid="{00000000-0005-0000-0000-000008000000}"/>
    <cellStyle name="Millares 2 2 2" xfId="141" xr:uid="{64CE33D9-3FC1-4D69-BB89-A918EF5D56A1}"/>
    <cellStyle name="Millares 2 2 2 2" xfId="179" xr:uid="{1827B613-5D33-4C56-BA42-53EE4A6DB2DD}"/>
    <cellStyle name="Millares 2 2 2 2 2" xfId="318" xr:uid="{89DFC884-02C0-447B-BF4D-7708891D572F}"/>
    <cellStyle name="Millares 2 2 2 2 2 2" xfId="604" xr:uid="{38E5B11C-CDA8-4A55-B0BB-BDE7C9D06A18}"/>
    <cellStyle name="Millares 2 2 2 2 3" xfId="486" xr:uid="{E34AD14C-C329-48F4-8477-A13D1996C244}"/>
    <cellStyle name="Millares 2 2 2 3" xfId="281" xr:uid="{C0D620E0-A86B-4952-9871-06BDACC981A6}"/>
    <cellStyle name="Millares 2 2 2 3 2" xfId="567" xr:uid="{47D76754-C4DA-4DB5-8E99-8E8C0D1C6D8D}"/>
    <cellStyle name="Millares 2 2 2 4" xfId="449" xr:uid="{C639E9F4-522E-42B8-978D-65E74006673D}"/>
    <cellStyle name="Millares 2 2 2 5" xfId="392" xr:uid="{C294B920-C197-472A-A946-8B88E3B2F33B}"/>
    <cellStyle name="Millares 2 2 3" xfId="204" xr:uid="{1CD1FB6B-F5A1-43B4-BB29-CDCEE892C80A}"/>
    <cellStyle name="Millares 2 2 4" xfId="161" xr:uid="{3DFAC656-3FDF-44FF-B19B-1DCF7C80C79C}"/>
    <cellStyle name="Millares 2 2 4 2" xfId="300" xr:uid="{550EE056-8803-4B7A-9FA9-2218851E37E1}"/>
    <cellStyle name="Millares 2 2 4 2 2" xfId="586" xr:uid="{8CC7BD4E-EA69-4061-9A4B-D5BAE670B84C}"/>
    <cellStyle name="Millares 2 2 4 3" xfId="468" xr:uid="{44E9C6FE-AD3C-429D-9127-4FDE0B974FCE}"/>
    <cellStyle name="Millares 2 2 5" xfId="220" xr:uid="{07D8AF9C-3AB8-4758-A449-E357CA5978B3}"/>
    <cellStyle name="Millares 2 2 5 2" xfId="341" xr:uid="{9FDD4E2D-DDDA-4140-9FB0-42E002575B86}"/>
    <cellStyle name="Millares 2 2 5 2 2" xfId="627" xr:uid="{B06D13C8-6B82-4F15-8F39-5A6CDB64DD41}"/>
    <cellStyle name="Millares 2 2 5 3" xfId="511" xr:uid="{2C2B23C0-C031-4E8C-839E-81449167C2EE}"/>
    <cellStyle name="Millares 2 2 6" xfId="255" xr:uid="{CDCD60FD-8F30-4FEF-8BBD-FD1FA6B5091B}"/>
    <cellStyle name="Millares 2 2 6 2" xfId="371" xr:uid="{C250257F-F294-4A2B-B6C7-5D4456391111}"/>
    <cellStyle name="Millares 2 2 6 2 2" xfId="657" xr:uid="{BC61B973-6434-45C5-BF45-7E0639E04EB0}"/>
    <cellStyle name="Millares 2 2 6 3" xfId="541" xr:uid="{3C742D63-F831-498B-B187-7BBD5EE204C0}"/>
    <cellStyle name="Millares 2 2 7" xfId="100" xr:uid="{AC156A84-D653-421F-B249-EA0ECFA70B74}"/>
    <cellStyle name="Millares 2 2 7 2" xfId="424" xr:uid="{CEA71741-EBE7-4288-8AE6-D09C5662F247}"/>
    <cellStyle name="Millares 2 2 8" xfId="412" xr:uid="{555C86F9-0CAF-45B4-8088-E87B4C1BFB13}"/>
    <cellStyle name="Millares 2 3" xfId="113" xr:uid="{9DD6B2EA-299A-4F56-ADE9-E403F7031D5B}"/>
    <cellStyle name="Millares 2 4" xfId="134" xr:uid="{34C72FCE-2E3C-46A1-9B7A-3E9907CF9723}"/>
    <cellStyle name="Millares 2 4 2" xfId="172" xr:uid="{F57A7804-EADF-417E-839F-7903C5B154BA}"/>
    <cellStyle name="Millares 2 4 2 2" xfId="311" xr:uid="{419B78A7-381E-4061-93E5-C5B3E4209824}"/>
    <cellStyle name="Millares 2 4 2 2 2" xfId="597" xr:uid="{F0ACCE6E-41CB-4012-9DF0-634483B9C857}"/>
    <cellStyle name="Millares 2 4 2 3" xfId="479" xr:uid="{4FC35A3B-8024-4ECA-917F-A9122EB2C12F}"/>
    <cellStyle name="Millares 2 4 3" xfId="274" xr:uid="{36E53EEF-AE24-48E7-9A4F-CA391FA07823}"/>
    <cellStyle name="Millares 2 4 3 2" xfId="560" xr:uid="{BD3306A5-7495-4351-9912-E538E82E75A1}"/>
    <cellStyle name="Millares 2 4 4" xfId="442" xr:uid="{C74D4295-6698-4B65-A150-2BC2534F5773}"/>
    <cellStyle name="Millares 2 5" xfId="191" xr:uid="{2C1A5A18-DF00-40C8-8B82-7389AEF49A06}"/>
    <cellStyle name="Millares 2 5 2" xfId="329" xr:uid="{82C81D57-96AD-4B24-888F-3922C4F95CFC}"/>
    <cellStyle name="Millares 2 5 2 2" xfId="615" xr:uid="{9407C6A6-9D89-47FD-927E-150EFE123708}"/>
    <cellStyle name="Millares 2 5 3" xfId="497" xr:uid="{395456E7-570A-4381-AA56-87DF7357D6DA}"/>
    <cellStyle name="Millares 2 6" xfId="155" xr:uid="{3A2AD9E4-F47E-4042-973F-D89ECE1ED185}"/>
    <cellStyle name="Millares 2 6 2" xfId="294" xr:uid="{D0B4D5BA-4BB6-4D54-975D-1F5ADFEB0AE2}"/>
    <cellStyle name="Millares 2 6 2 2" xfId="580" xr:uid="{8EEDE1DF-AE08-481C-BEBB-A6F2AF2CBB6A}"/>
    <cellStyle name="Millares 2 6 3" xfId="462" xr:uid="{4BB71B39-BE89-4841-B9A0-35355A48B444}"/>
    <cellStyle name="Millares 2 7" xfId="213" xr:uid="{FB38D241-293D-46DF-B26E-1735226E0FAA}"/>
    <cellStyle name="Millares 2 7 2" xfId="334" xr:uid="{A671CDE3-4E30-4587-AD3F-430B0D142116}"/>
    <cellStyle name="Millares 2 7 2 2" xfId="620" xr:uid="{1F1E4FF5-0CA2-4C9C-9386-EA129C7D34DA}"/>
    <cellStyle name="Millares 2 7 3" xfId="504" xr:uid="{89D8A6F5-B02A-4E19-95F3-02D9A68B5D15}"/>
    <cellStyle name="Millares 2 8" xfId="248" xr:uid="{6817864D-FA43-4419-A681-17AD7B8E831D}"/>
    <cellStyle name="Millares 2 8 2" xfId="364" xr:uid="{73C02821-E443-4F03-9365-CAE5B90C9CFC}"/>
    <cellStyle name="Millares 2 8 2 2" xfId="650" xr:uid="{139AD217-99BF-439A-BBBD-36515AFF3EF1}"/>
    <cellStyle name="Millares 2 8 3" xfId="534" xr:uid="{EC25545C-661A-4660-A667-5C8D47036A67}"/>
    <cellStyle name="Millares 2 9" xfId="91" xr:uid="{7BBDE2BC-3410-48D0-8901-ECCDF073130E}"/>
    <cellStyle name="Millares 2 9 2" xfId="416" xr:uid="{8DA07378-35FE-4CCF-AF61-C044F54C5C57}"/>
    <cellStyle name="Millares 2_Hoja6 2 2" xfId="193" xr:uid="{EF3D977C-8398-4F01-9102-D1460FF64861}"/>
    <cellStyle name="Millares 20" xfId="201" xr:uid="{E4735F0D-2AFC-4680-831C-E3DABB757BD4}"/>
    <cellStyle name="Millares 21" xfId="209" xr:uid="{944A4169-3DF6-4F5B-B96B-9C6564EAEF4E}"/>
    <cellStyle name="Millares 212" xfId="10" xr:uid="{00000000-0005-0000-0000-000009000000}"/>
    <cellStyle name="Millares 212 10" xfId="383" xr:uid="{4004E282-147F-49E6-A622-8A6475171B97}"/>
    <cellStyle name="Millares 212 2" xfId="136" xr:uid="{93FBB68C-2FBB-4CC6-A39C-01E103FA53C9}"/>
    <cellStyle name="Millares 212 2 2" xfId="174" xr:uid="{405DB45F-E2F6-47D3-A8E7-588AA23E6A19}"/>
    <cellStyle name="Millares 212 2 2 2" xfId="313" xr:uid="{6C125D02-3064-4AEB-8BF5-4F066706D13B}"/>
    <cellStyle name="Millares 212 2 2 2 2" xfId="599" xr:uid="{A1B49E55-712E-49C8-89BD-30FA6090F8C8}"/>
    <cellStyle name="Millares 212 2 2 3" xfId="481" xr:uid="{10E455C4-3984-4CF9-A1F2-B6BF64E45202}"/>
    <cellStyle name="Millares 212 2 3" xfId="276" xr:uid="{43252283-E2F9-4191-ACE8-0B10CFEC157F}"/>
    <cellStyle name="Millares 212 2 3 2" xfId="562" xr:uid="{9FC50672-DD27-4868-AC04-6B92585F842D}"/>
    <cellStyle name="Millares 212 2 4" xfId="444" xr:uid="{1DBABA51-BBA0-4631-9A7D-337087453818}"/>
    <cellStyle name="Millares 212 3" xfId="156" xr:uid="{8C359CA7-F2FB-4DAF-B561-0260DA5FCA8B}"/>
    <cellStyle name="Millares 212 3 2" xfId="295" xr:uid="{CCF86AA3-63A8-43D1-8D69-4C54885EC54B}"/>
    <cellStyle name="Millares 212 3 2 2" xfId="581" xr:uid="{BF20F603-0CC5-4E51-B60A-1146A1424372}"/>
    <cellStyle name="Millares 212 3 3" xfId="463" xr:uid="{04458212-FCAF-4E0C-ACA9-6B59458341B6}"/>
    <cellStyle name="Millares 212 4" xfId="215" xr:uid="{6C878F19-FBE2-4A08-A764-E89EC2F685C7}"/>
    <cellStyle name="Millares 212 4 2" xfId="336" xr:uid="{74388B7F-62EF-4DBF-B345-90E8BE866F3A}"/>
    <cellStyle name="Millares 212 4 2 2" xfId="622" xr:uid="{3952CAF3-55C9-49D1-BC01-785B56C28AE4}"/>
    <cellStyle name="Millares 212 4 3" xfId="506" xr:uid="{E7C6FDEE-0444-409F-A3B4-6A3597C11298}"/>
    <cellStyle name="Millares 212 5" xfId="234" xr:uid="{A67E8751-E5E1-469C-8EF8-3F65806A14B3}"/>
    <cellStyle name="Millares 212 5 2" xfId="355" xr:uid="{643E3292-0E0A-4B56-AED3-B29DF7F45804}"/>
    <cellStyle name="Millares 212 5 2 2" xfId="641" xr:uid="{052526C3-CAF3-478A-845C-BEED1B5107D0}"/>
    <cellStyle name="Millares 212 5 3" xfId="525" xr:uid="{F4748F07-B62B-4C20-A183-0F5E85CB4944}"/>
    <cellStyle name="Millares 212 6" xfId="250" xr:uid="{45B0A5EA-1784-492D-8206-D22FCD772734}"/>
    <cellStyle name="Millares 212 6 2" xfId="366" xr:uid="{24324FEC-3A09-4CD6-A2A4-6A96B9CEA62C}"/>
    <cellStyle name="Millares 212 6 2 2" xfId="652" xr:uid="{F77E5C68-B18B-455D-BF6B-90E938F71398}"/>
    <cellStyle name="Millares 212 6 3" xfId="536" xr:uid="{F746D8AD-D3EA-47F3-A28B-36E4DCDB889C}"/>
    <cellStyle name="Millares 212 7" xfId="93" xr:uid="{8F6E8AAF-6D50-4B98-BF22-0F4BF66865EA}"/>
    <cellStyle name="Millares 212 7 2" xfId="418" xr:uid="{63BA86B6-2FE3-428C-B2CA-3BF28AB5A252}"/>
    <cellStyle name="Millares 212 8" xfId="267" xr:uid="{A548ABD7-8E00-4385-BD77-CAB28F1D8D60}"/>
    <cellStyle name="Millares 212 8 2" xfId="553" xr:uid="{B9C0D53E-4C66-4F3B-BA9E-A3064893C03B}"/>
    <cellStyle name="Millares 212 9" xfId="407" xr:uid="{41CF7BBE-523F-4678-B635-9F414D24E857}"/>
    <cellStyle name="Millares 22" xfId="230" xr:uid="{0242AF5D-5241-40DC-B7D7-59A108AB9CCF}"/>
    <cellStyle name="Millares 22 2" xfId="351" xr:uid="{F388C597-6C1C-48EE-8E11-C2BFD5AE3B7D}"/>
    <cellStyle name="Millares 22 2 2" xfId="637" xr:uid="{645ABBF1-46B1-49F6-84E9-E8B4C80BAC73}"/>
    <cellStyle name="Millares 22 3" xfId="521" xr:uid="{C62D6DB5-6501-4452-81DC-1B23628E89E1}"/>
    <cellStyle name="Millares 23" xfId="231" xr:uid="{610C935D-C4E5-4E80-A587-CBB081BEE3EC}"/>
    <cellStyle name="Millares 23 2" xfId="352" xr:uid="{E1DB62DC-DC77-45A3-92E9-9F88493F606A}"/>
    <cellStyle name="Millares 23 2 2" xfId="638" xr:uid="{5B196BF4-2379-414E-8CDE-CAC0D3938C5C}"/>
    <cellStyle name="Millares 23 3" xfId="522" xr:uid="{D888EBE8-611F-447D-A0B8-3C9336FFF6C3}"/>
    <cellStyle name="Millares 24" xfId="232" xr:uid="{F48F7F0E-5C11-40A0-8EC4-BC864D9459D2}"/>
    <cellStyle name="Millares 24 2" xfId="353" xr:uid="{781E0EFE-F78C-46E4-A37F-6110B85650F2}"/>
    <cellStyle name="Millares 24 2 2" xfId="639" xr:uid="{6EE7ABBE-1E6B-4D79-89B0-7EC00C4E69D6}"/>
    <cellStyle name="Millares 24 3" xfId="523" xr:uid="{C49DE376-F3B1-46AB-B0C9-BA4390DCB30B}"/>
    <cellStyle name="Millares 25" xfId="238" xr:uid="{63BFE0B2-FF61-490F-8B79-CB960F9C7232}"/>
    <cellStyle name="Millares 25 2" xfId="359" xr:uid="{290C2B39-3CBD-4848-BFF1-C066A7E482E8}"/>
    <cellStyle name="Millares 25 2 2" xfId="645" xr:uid="{87815A10-431E-4A9E-8790-011A635438ED}"/>
    <cellStyle name="Millares 25 3" xfId="529" xr:uid="{AEAB1BF7-4DB0-4B25-98F5-5C3BED9058B8}"/>
    <cellStyle name="Millares 26" xfId="242" xr:uid="{2C7B36E9-2FEF-4774-A426-D964E05D06B1}"/>
    <cellStyle name="Millares 27" xfId="243" xr:uid="{157A5649-CCBB-43A2-BA8B-37709514B49C}"/>
    <cellStyle name="Millares 28" xfId="241" xr:uid="{7CCFD581-7658-49E0-B500-1CDD337EAFF5}"/>
    <cellStyle name="Millares 29" xfId="244" xr:uid="{DAC7B7D1-8785-4B3B-9DE4-EFDD6FDF2393}"/>
    <cellStyle name="Millares 3" xfId="110" xr:uid="{9140A6A7-585D-4414-908F-C098106F502D}"/>
    <cellStyle name="Millares 3 11" xfId="78" xr:uid="{00000000-0005-0000-0000-00000A000000}"/>
    <cellStyle name="Millares 3 11 2" xfId="139" xr:uid="{79648B04-34C9-4A55-BA88-7598764AF635}"/>
    <cellStyle name="Millares 3 11 2 2" xfId="177" xr:uid="{4EC9C263-A2BC-48B8-BB18-CACF19CE6E64}"/>
    <cellStyle name="Millares 3 11 2 2 2" xfId="316" xr:uid="{02BF1103-44DD-478A-94FD-1D4103493433}"/>
    <cellStyle name="Millares 3 11 2 2 2 2" xfId="602" xr:uid="{AB963B4E-4A33-4609-A208-4911F904F8ED}"/>
    <cellStyle name="Millares 3 11 2 2 3" xfId="484" xr:uid="{6739D0F0-3E3D-44E7-B3D7-4873E326ECCC}"/>
    <cellStyle name="Millares 3 11 2 3" xfId="279" xr:uid="{E46FFAC8-362E-41A9-9777-A199D270449C}"/>
    <cellStyle name="Millares 3 11 2 3 2" xfId="565" xr:uid="{A2A4DE94-FFBB-49CD-9ABF-59FA29FA1837}"/>
    <cellStyle name="Millares 3 11 2 4" xfId="447" xr:uid="{64A215A6-041C-479E-8192-9F8A7A2FEF81}"/>
    <cellStyle name="Millares 3 11 3" xfId="159" xr:uid="{E1643539-F3EC-472E-8F14-5E8654A489D6}"/>
    <cellStyle name="Millares 3 11 3 2" xfId="298" xr:uid="{2A981952-FADC-4D01-8D90-4182B3C638A2}"/>
    <cellStyle name="Millares 3 11 3 2 2" xfId="584" xr:uid="{6518E940-76A2-4CC9-AD82-77EE894EAC87}"/>
    <cellStyle name="Millares 3 11 3 3" xfId="466" xr:uid="{16CBA4E7-D389-4D79-9A0B-132F9B2B66E1}"/>
    <cellStyle name="Millares 3 11 4" xfId="218" xr:uid="{5FC4E1EE-4B37-49B6-AF43-97B229FE30E4}"/>
    <cellStyle name="Millares 3 11 4 2" xfId="339" xr:uid="{4DA2C297-1352-4343-8372-086CFEAD3CD2}"/>
    <cellStyle name="Millares 3 11 4 2 2" xfId="625" xr:uid="{46805901-8ED9-42DF-B226-A1A01C6C69B2}"/>
    <cellStyle name="Millares 3 11 4 3" xfId="509" xr:uid="{820AA952-1086-4C55-8243-3BCBBBE097C2}"/>
    <cellStyle name="Millares 3 11 5" xfId="253" xr:uid="{C933506F-01AB-4D73-8CFE-FA8777AEBE0A}"/>
    <cellStyle name="Millares 3 11 5 2" xfId="369" xr:uid="{90837760-27DD-47EA-98C8-87D375A38557}"/>
    <cellStyle name="Millares 3 11 5 2 2" xfId="655" xr:uid="{B8019B55-266C-4E69-8983-CD4FA0987A69}"/>
    <cellStyle name="Millares 3 11 5 3" xfId="539" xr:uid="{1ACF88CD-F690-4D15-9395-C9719A42038B}"/>
    <cellStyle name="Millares 3 11 6" xfId="98" xr:uid="{904F071B-EF56-46BB-A5B2-B0EED759DFAF}"/>
    <cellStyle name="Millares 3 11 6 2" xfId="422" xr:uid="{9B1E387E-A0BF-495F-BBAA-6C721C1B4828}"/>
    <cellStyle name="Millares 3 11 7" xfId="410" xr:uid="{1714F042-9E94-42F2-89A0-DFADEBE59782}"/>
    <cellStyle name="Millares 3 2" xfId="430" xr:uid="{1060ACDA-7CF3-47A6-BC48-F02969543C08}"/>
    <cellStyle name="Millares 3 3" xfId="388" xr:uid="{DA39275D-9811-4FA5-8184-1422A06F37D0}"/>
    <cellStyle name="Millares 3 4" xfId="123" xr:uid="{96A75DF8-BBEC-4C02-AC60-142943D16FCD}"/>
    <cellStyle name="Millares 3 4 2" xfId="149" xr:uid="{837E41F2-8857-40C5-A900-FEBC7687A831}"/>
    <cellStyle name="Millares 3 4 2 2" xfId="203" xr:uid="{D33F20C5-C906-4F5B-95E0-2E8C5114679D}"/>
    <cellStyle name="Millares 3 4 2 3" xfId="186" xr:uid="{AC336209-115D-4A41-94AD-753FEC9A227D}"/>
    <cellStyle name="Millares 3 4 2 3 2" xfId="325" xr:uid="{C3DE2355-F92C-4644-BD20-B98538CED5CD}"/>
    <cellStyle name="Millares 3 4 2 3 2 2" xfId="611" xr:uid="{FFB65541-B78D-492A-8EE3-83C72CCC7512}"/>
    <cellStyle name="Millares 3 4 2 3 3" xfId="493" xr:uid="{37DAF555-3665-4173-A26D-E5DEF2C7DB23}"/>
    <cellStyle name="Millares 3 4 2 4" xfId="288" xr:uid="{9D46BB56-E0F3-4EBE-9395-53F76BAA1050}"/>
    <cellStyle name="Millares 3 4 2 4 2" xfId="574" xr:uid="{019F4D3A-4150-418B-8DDE-CC0C3E7BDBC2}"/>
    <cellStyle name="Millares 3 4 2 5" xfId="456" xr:uid="{E38FACE7-9692-4299-AF72-D1AAA4FBFAA1}"/>
    <cellStyle name="Millares 3 4 3" xfId="168" xr:uid="{2EB99CEA-F5C4-4D22-844A-D3B2A8ECBD24}"/>
    <cellStyle name="Millares 3 4 3 2" xfId="307" xr:uid="{D4AE1D1A-D2E0-479F-8B4D-7DB87D3B60EC}"/>
    <cellStyle name="Millares 3 4 3 2 2" xfId="593" xr:uid="{F7BE3893-CC84-4A8E-83ED-DBD4FA833E34}"/>
    <cellStyle name="Millares 3 4 3 3" xfId="475" xr:uid="{08476375-37C8-4CBC-BA29-796F96DFFA2C}"/>
    <cellStyle name="Millares 3 4 4" xfId="227" xr:uid="{D4BE3B05-8186-4525-AA5E-ADA0F57CF31D}"/>
    <cellStyle name="Millares 3 4 4 2" xfId="348" xr:uid="{CD42C622-74C4-4916-925F-35C1120E4FC8}"/>
    <cellStyle name="Millares 3 4 4 2 2" xfId="634" xr:uid="{FFD3F6E1-5D46-466F-AAD2-186301E8CBC1}"/>
    <cellStyle name="Millares 3 4 4 3" xfId="518" xr:uid="{B9A29330-7EFD-4BDB-9E3C-8DBD2BD4DF7F}"/>
    <cellStyle name="Millares 3 4 5" xfId="262" xr:uid="{C8DF89CF-0100-4CC0-9B0F-779B381E3A9F}"/>
    <cellStyle name="Millares 3 4 5 2" xfId="378" xr:uid="{F7C50C39-71EE-475C-915B-AE2D40831DCF}"/>
    <cellStyle name="Millares 3 4 5 2 2" xfId="664" xr:uid="{91401405-FDED-4C39-ACE5-A4BB1EE08885}"/>
    <cellStyle name="Millares 3 4 5 3" xfId="548" xr:uid="{F714FB7A-A292-455D-A4B2-7054D6EEDCB6}"/>
    <cellStyle name="Millares 3 4 6" xfId="438" xr:uid="{2E76DA82-41DD-45DA-9634-D7CDCE3D6DE8}"/>
    <cellStyle name="Millares 30" xfId="90" xr:uid="{BCBA69B3-31A8-4B92-82DE-6FDF8326B432}"/>
    <cellStyle name="Millares 30 2" xfId="415" xr:uid="{A4712F35-5018-446C-A995-78CBAAF5F22D}"/>
    <cellStyle name="Millares 31" xfId="95" xr:uid="{ECAD4DC9-1BAF-4319-BC5A-706BF4B4DB1A}"/>
    <cellStyle name="Millares 31 2" xfId="420" xr:uid="{E0DB2F9B-95D9-4715-A0C2-8235AEF750D5}"/>
    <cellStyle name="Millares 32" xfId="265" xr:uid="{B0890664-0026-451E-A222-C3BF2742CF0A}"/>
    <cellStyle name="Millares 32 2" xfId="551" xr:uid="{FCFF240D-3913-4417-BA7B-AE69FCF71FE3}"/>
    <cellStyle name="Millares 33" xfId="404" xr:uid="{F77344B8-662F-4CE1-B1CC-7A15C8E5895B}"/>
    <cellStyle name="Millares 34" xfId="381" xr:uid="{92047386-5A7C-4744-85E8-010C06E2A600}"/>
    <cellStyle name="Millares 35" xfId="500" xr:uid="{D44FBC87-31F0-4C80-919C-165B4AF9930B}"/>
    <cellStyle name="Millares 36" xfId="192" xr:uid="{B7A675C6-F8CD-4610-841C-238D03263B3C}"/>
    <cellStyle name="Millares 36 2" xfId="205" xr:uid="{0951C81B-3BBC-4AC1-9F82-CAE471B5EFB3}"/>
    <cellStyle name="Millares 36 3" xfId="330" xr:uid="{E1DB0540-E956-4BC7-A558-F551EA8E91DA}"/>
    <cellStyle name="Millares 36 3 2" xfId="616" xr:uid="{B5E12CBC-D9B8-4128-ACD1-1DA96B77944D}"/>
    <cellStyle name="Millares 36 4" xfId="498" xr:uid="{2EEE5847-2851-446B-8E62-6C56167B74A5}"/>
    <cellStyle name="Millares 4" xfId="119" xr:uid="{5E5E433B-81AB-4563-B52A-C631A116D3A5}"/>
    <cellStyle name="Millares 4 2" xfId="436" xr:uid="{12D0ADF4-8A57-47EF-908E-A3D9EB6266CB}"/>
    <cellStyle name="Millares 4 3" xfId="402" xr:uid="{6959359E-E3E0-4381-91B6-05623C8872E4}"/>
    <cellStyle name="Millares 4 5" xfId="195" xr:uid="{CD5CF403-BEE5-479C-BE2F-974FC9AD3B18}"/>
    <cellStyle name="Millares 5" xfId="120" xr:uid="{61717FF5-32FB-48BA-8333-C1263316868E}"/>
    <cellStyle name="Millares 5 2" xfId="437" xr:uid="{1AA35CD3-9B9C-49D4-B969-B02922D37EB9}"/>
    <cellStyle name="Millares 5 3" xfId="403" xr:uid="{CB75CAC7-DD29-4616-A497-7E172381AEB7}"/>
    <cellStyle name="Millares 6" xfId="116" xr:uid="{F2569F2A-C9C4-4725-8582-9B053338F02A}"/>
    <cellStyle name="Millares 6 2" xfId="112" xr:uid="{9F768A54-1D5E-4DCA-8AF4-ECD92D49A821}"/>
    <cellStyle name="Millares 6 2 2" xfId="145" xr:uid="{9731C4D3-29FE-4104-9250-A24E7398F7B9}"/>
    <cellStyle name="Millares 6 2 2 2" xfId="183" xr:uid="{A887E21B-F28C-46A3-A0E0-8130D0502BEF}"/>
    <cellStyle name="Millares 6 2 2 2 2" xfId="322" xr:uid="{57730266-F7F3-4DB4-BD35-2BF3E2FF50AC}"/>
    <cellStyle name="Millares 6 2 2 2 2 2" xfId="608" xr:uid="{F49C8CA8-3AEA-4F62-84D8-9AD3D7BAB396}"/>
    <cellStyle name="Millares 6 2 2 2 3" xfId="490" xr:uid="{0EB1BAFB-BCCA-489D-A94D-F09AAA978D94}"/>
    <cellStyle name="Millares 6 2 2 3" xfId="285" xr:uid="{3A8822FD-004B-4793-93C4-F6986B3D17A1}"/>
    <cellStyle name="Millares 6 2 2 3 2" xfId="571" xr:uid="{05BF0C03-E4A4-4AAF-8FCB-98308863A608}"/>
    <cellStyle name="Millares 6 2 2 4" xfId="453" xr:uid="{6E3D7100-5BC6-4192-A7CF-52FCFF489953}"/>
    <cellStyle name="Millares 6 2 3" xfId="165" xr:uid="{1767489B-F264-4270-A654-CDBF6D896F54}"/>
    <cellStyle name="Millares 6 2 3 2" xfId="304" xr:uid="{075729C1-F939-49EB-B26F-E13756B57B0F}"/>
    <cellStyle name="Millares 6 2 3 2 2" xfId="590" xr:uid="{0403D229-2C9F-4A7E-8575-A66EDC5C145E}"/>
    <cellStyle name="Millares 6 2 3 3" xfId="472" xr:uid="{E1F5A951-CBC7-4EA1-BD24-48AD4A7C8762}"/>
    <cellStyle name="Millares 6 2 4" xfId="224" xr:uid="{3B5FCAAD-D74E-46BE-AFD7-E4033F411FEB}"/>
    <cellStyle name="Millares 6 2 4 2" xfId="345" xr:uid="{EDAA87F6-3008-4405-BDE4-8217D7467D5B}"/>
    <cellStyle name="Millares 6 2 4 2 2" xfId="631" xr:uid="{81B1182F-DF15-4B3D-9787-D56A7459BEF2}"/>
    <cellStyle name="Millares 6 2 4 3" xfId="515" xr:uid="{1A497CF6-04A0-48E3-AA80-5260D44A71A7}"/>
    <cellStyle name="Millares 6 2 5" xfId="235" xr:uid="{C2BBA8A2-CADA-49C6-A1E2-08377E46709E}"/>
    <cellStyle name="Millares 6 2 5 2" xfId="356" xr:uid="{7910E71D-AAE9-4838-BF8A-E26DC3D5DCC4}"/>
    <cellStyle name="Millares 6 2 5 2 2" xfId="642" xr:uid="{D1375419-24FA-4D14-868E-69E8EAA3C524}"/>
    <cellStyle name="Millares 6 2 5 3" xfId="526" xr:uid="{EDB06550-DEF5-4132-AAE4-D2E4E8EBC49E}"/>
    <cellStyle name="Millares 6 2 6" xfId="259" xr:uid="{57E224DB-6C9F-4967-A63C-6EFFB865F31A}"/>
    <cellStyle name="Millares 6 2 6 2" xfId="375" xr:uid="{BDC3EE49-CF46-4399-83D0-2CB7EE5D64DE}"/>
    <cellStyle name="Millares 6 2 6 2 2" xfId="661" xr:uid="{D99EBFDA-8399-47AF-825E-6521D8E27CFA}"/>
    <cellStyle name="Millares 6 2 6 3" xfId="545" xr:uid="{132C6949-F7F1-4C0D-ADDD-351FD59C8D05}"/>
    <cellStyle name="Millares 6 2 7" xfId="268" xr:uid="{80814CC6-4209-4D1F-B868-A712889864DC}"/>
    <cellStyle name="Millares 6 2 7 2" xfId="554" xr:uid="{D0D77328-319F-470D-B105-3E989E577658}"/>
    <cellStyle name="Millares 6 2 8" xfId="431" xr:uid="{C3CD6B40-6952-43F0-BA0F-24E40AFEA2F1}"/>
    <cellStyle name="Millares 6 3" xfId="147" xr:uid="{B1D38042-F078-4051-9139-9EAF56142184}"/>
    <cellStyle name="Millares 6 3 2" xfId="185" xr:uid="{9B183E0A-6FFA-489C-9032-7965A02E0482}"/>
    <cellStyle name="Millares 6 3 2 2" xfId="324" xr:uid="{76E5F69F-D9BB-4574-ADF0-B61BF548BF71}"/>
    <cellStyle name="Millares 6 3 2 2 2" xfId="610" xr:uid="{8BCE1E4D-F308-4432-8D87-EBD71C09FD2B}"/>
    <cellStyle name="Millares 6 3 2 3" xfId="492" xr:uid="{7B52BD1B-A32F-4B7B-9A5B-110DA5B4B045}"/>
    <cellStyle name="Millares 6 3 3" xfId="287" xr:uid="{2BD8F746-BBBD-4A75-A633-0ECB14C5DAF1}"/>
    <cellStyle name="Millares 6 3 3 2" xfId="573" xr:uid="{944733DA-B778-470E-918C-13093A0D09EA}"/>
    <cellStyle name="Millares 6 3 4" xfId="455" xr:uid="{22F513CA-DA3C-4F53-817E-8B3F6F3026C0}"/>
    <cellStyle name="Millares 6 4" xfId="167" xr:uid="{1BB8E2EB-BF29-464F-9C5A-A7F8CDBF5C0D}"/>
    <cellStyle name="Millares 6 4 2" xfId="306" xr:uid="{FA7A12B7-C716-4A7F-AFD3-0D24D1B9BA5E}"/>
    <cellStyle name="Millares 6 4 2 2" xfId="592" xr:uid="{DB36CDA1-3AE1-4D6E-A7EA-201A49CFF65F}"/>
    <cellStyle name="Millares 6 4 3" xfId="474" xr:uid="{EF9E3D83-E132-48D1-B729-A0F947433E0C}"/>
    <cellStyle name="Millares 6 5" xfId="226" xr:uid="{69FBE145-F029-4E0D-86D9-A76773775AF7}"/>
    <cellStyle name="Millares 6 5 2" xfId="347" xr:uid="{36CD6283-812D-4EC9-B528-0220421F5C4C}"/>
    <cellStyle name="Millares 6 5 2 2" xfId="633" xr:uid="{B6A6B2BC-A7AB-44DA-8D8C-A899E1096F09}"/>
    <cellStyle name="Millares 6 5 3" xfId="517" xr:uid="{D911099D-B1AE-4486-9E82-0F08AC46CC61}"/>
    <cellStyle name="Millares 6 6" xfId="237" xr:uid="{F4445C80-A533-46E1-B411-90FDBE8EE223}"/>
    <cellStyle name="Millares 6 6 2" xfId="358" xr:uid="{B2E291C4-1214-40C4-AE36-886A9BC5571A}"/>
    <cellStyle name="Millares 6 6 2 2" xfId="644" xr:uid="{4D2FBA0D-7347-49F9-B58C-7525B53446CE}"/>
    <cellStyle name="Millares 6 6 3" xfId="528" xr:uid="{91CDCA6D-8B02-4AB4-8302-7750B8C1437A}"/>
    <cellStyle name="Millares 6 7" xfId="261" xr:uid="{3AFE68A1-B8D5-40CE-8C73-557D5BD4DD7E}"/>
    <cellStyle name="Millares 6 7 2" xfId="377" xr:uid="{755E6EE6-166F-4A3B-B9A9-BCB7481B4DE9}"/>
    <cellStyle name="Millares 6 7 2 2" xfId="663" xr:uid="{6BBC0269-D1E3-411F-9E0C-C307B5124B28}"/>
    <cellStyle name="Millares 6 7 3" xfId="547" xr:uid="{92862722-8DE5-45EC-A2E0-2C9DAF41AAD8}"/>
    <cellStyle name="Millares 6 8" xfId="270" xr:uid="{1ED5E7F8-B6A2-4DD0-B18C-4D73A5B23A82}"/>
    <cellStyle name="Millares 6 8 2" xfId="556" xr:uid="{0D2DC9BD-5660-4F5C-9F1B-DA2F0FD06856}"/>
    <cellStyle name="Millares 6 9" xfId="434" xr:uid="{12821C5F-AD0C-4280-8654-4796691E7B41}"/>
    <cellStyle name="Millares 654 2 2" xfId="79" xr:uid="{00000000-0005-0000-0000-00000B000000}"/>
    <cellStyle name="Millares 656" xfId="89" xr:uid="{00000000-0005-0000-0000-00000C000000}"/>
    <cellStyle name="Millares 656 2" xfId="143" xr:uid="{8E3BDFC3-F94E-449F-B5C4-5A89FD789512}"/>
    <cellStyle name="Millares 656 2 2" xfId="181" xr:uid="{F7DEB301-7F41-4E2C-930B-1059859366A6}"/>
    <cellStyle name="Millares 656 2 2 2" xfId="320" xr:uid="{5581FEFF-C6BA-43CB-874C-0EF1FC71CEBB}"/>
    <cellStyle name="Millares 656 2 2 2 2" xfId="606" xr:uid="{28D53C5B-CABC-45E2-AA66-98F32288EC6C}"/>
    <cellStyle name="Millares 656 2 2 3" xfId="488" xr:uid="{6C44E7A8-E57F-43C8-8482-BAE8E56CC13A}"/>
    <cellStyle name="Millares 656 2 3" xfId="283" xr:uid="{C4EC677C-0F7C-44BD-ADB4-3D8BE6BA358E}"/>
    <cellStyle name="Millares 656 2 3 2" xfId="569" xr:uid="{05634986-070B-4635-B006-489A9757F7A2}"/>
    <cellStyle name="Millares 656 2 4" xfId="451" xr:uid="{42E16432-40A4-45F3-AB55-7DEF32AD97DC}"/>
    <cellStyle name="Millares 656 3" xfId="163" xr:uid="{D1E3521E-D1AD-4D99-88E1-F584D93D53F1}"/>
    <cellStyle name="Millares 656 3 2" xfId="302" xr:uid="{541E309A-8EAC-4483-9CA6-DED7FB33F7AF}"/>
    <cellStyle name="Millares 656 3 2 2" xfId="588" xr:uid="{ACA6BCEE-7D65-419F-842B-F6D88E57A459}"/>
    <cellStyle name="Millares 656 3 3" xfId="470" xr:uid="{75F769E9-BB5B-4A82-B1DE-652E6DD165A6}"/>
    <cellStyle name="Millares 656 4" xfId="222" xr:uid="{5BA65E76-0F05-4B78-B20A-2AE5B02C1875}"/>
    <cellStyle name="Millares 656 4 2" xfId="343" xr:uid="{19E9F45B-8F56-4C5E-8187-C064C9A6D5E2}"/>
    <cellStyle name="Millares 656 4 2 2" xfId="629" xr:uid="{FF578D44-D1FF-481B-9ECA-A44CE5AA7B0C}"/>
    <cellStyle name="Millares 656 4 3" xfId="513" xr:uid="{865D6521-B53E-47A2-BA33-2BA95C82A959}"/>
    <cellStyle name="Millares 656 5" xfId="257" xr:uid="{D680ED3C-A02D-4A67-8558-5562366D4F1E}"/>
    <cellStyle name="Millares 656 5 2" xfId="373" xr:uid="{A3ABE518-05CB-4E89-9445-7A8FCC1161DC}"/>
    <cellStyle name="Millares 656 5 2 2" xfId="659" xr:uid="{335C39D9-A774-4C48-8403-EE1B598CC136}"/>
    <cellStyle name="Millares 656 5 3" xfId="543" xr:uid="{31E0DD0C-72B3-40A1-9DB8-3775B136ECF1}"/>
    <cellStyle name="Millares 656 6" xfId="102" xr:uid="{7BBCE90B-4028-4B50-BD3E-84D89ADD43CE}"/>
    <cellStyle name="Millares 656 6 2" xfId="426" xr:uid="{EA2986C0-34AD-4501-AC4B-DDBD5293BA99}"/>
    <cellStyle name="Millares 656 7" xfId="414" xr:uid="{128D8840-8B6A-4EB6-AD89-A95882765279}"/>
    <cellStyle name="Millares 657" xfId="82" xr:uid="{00000000-0005-0000-0000-00000D000000}"/>
    <cellStyle name="Millares 657 2" xfId="140" xr:uid="{849484A1-4437-4BFB-BB65-D3B271919A76}"/>
    <cellStyle name="Millares 657 2 2" xfId="178" xr:uid="{58BF4E10-F29E-4436-A1AF-EDF4CFFAC16E}"/>
    <cellStyle name="Millares 657 2 2 2" xfId="317" xr:uid="{657BCCDC-40B5-4D23-A17E-D3B0EA921C8A}"/>
    <cellStyle name="Millares 657 2 2 2 2" xfId="603" xr:uid="{EB1D74A0-74C1-4F3B-A056-561B1D202372}"/>
    <cellStyle name="Millares 657 2 2 3" xfId="485" xr:uid="{174B267B-12FA-4544-90B5-4E53C1C65DF5}"/>
    <cellStyle name="Millares 657 2 3" xfId="280" xr:uid="{B01C172B-AED2-48BF-BE94-813CDBEA092D}"/>
    <cellStyle name="Millares 657 2 3 2" xfId="566" xr:uid="{C512FF28-4B5E-4836-A63A-7E3188017896}"/>
    <cellStyle name="Millares 657 2 4" xfId="448" xr:uid="{56B4A35B-7E1E-444E-A153-712546F21080}"/>
    <cellStyle name="Millares 657 3" xfId="160" xr:uid="{55998C8B-25EE-42DB-8596-425FC4E4C99C}"/>
    <cellStyle name="Millares 657 3 2" xfId="299" xr:uid="{F6BE278E-B159-4136-8A19-9F3598C31544}"/>
    <cellStyle name="Millares 657 3 2 2" xfId="585" xr:uid="{6F927496-3E49-4044-B1D6-2298659D5C4C}"/>
    <cellStyle name="Millares 657 3 3" xfId="467" xr:uid="{AAD1624F-5F5E-4854-9545-D25853830C8B}"/>
    <cellStyle name="Millares 657 4" xfId="219" xr:uid="{B60F8BB7-8BB7-441D-AC35-F25698F0B370}"/>
    <cellStyle name="Millares 657 4 2" xfId="340" xr:uid="{7D3527DD-3636-4C02-87F0-4AF34AD7AD1B}"/>
    <cellStyle name="Millares 657 4 2 2" xfId="626" xr:uid="{CCBFF958-4C36-4E69-BA9C-61554E4F320E}"/>
    <cellStyle name="Millares 657 4 3" xfId="510" xr:uid="{B6D56CE4-9E84-4A92-B4C6-BBA7C4A5E1E4}"/>
    <cellStyle name="Millares 657 5" xfId="254" xr:uid="{B4F39DA4-492A-4AB3-A5B7-4107AF652CA3}"/>
    <cellStyle name="Millares 657 5 2" xfId="370" xr:uid="{0003F4DA-5FC5-4847-84D5-E82DDF52C8B9}"/>
    <cellStyle name="Millares 657 5 2 2" xfId="656" xr:uid="{FC8287FF-6D84-418A-A9DC-A6A0EB026DCC}"/>
    <cellStyle name="Millares 657 5 3" xfId="540" xr:uid="{BB206C55-B150-4990-9A23-3918D9ADFEAC}"/>
    <cellStyle name="Millares 657 6" xfId="99" xr:uid="{4A7E27A6-B3AE-4F2B-8B11-E6FCC3190EE6}"/>
    <cellStyle name="Millares 657 6 2" xfId="423" xr:uid="{1D9A3B16-024E-4A7F-ACF6-F8D3CCDA2BA5}"/>
    <cellStyle name="Millares 657 7" xfId="411" xr:uid="{BAFF5488-82A9-4F94-8883-F881B5F51A96}"/>
    <cellStyle name="Millares 7" xfId="111" xr:uid="{9D75C17D-9BF4-404D-9135-FDB69402FA35}"/>
    <cellStyle name="Millares 7 3" xfId="207" xr:uid="{57C12D6F-164F-4451-981C-811727DAF741}"/>
    <cellStyle name="Millares 7 4" xfId="190" xr:uid="{8B8A2322-31CC-45EF-AB99-9FE3960812BF}"/>
    <cellStyle name="Millares 7 4 2" xfId="202" xr:uid="{FCA59CE5-27FB-4397-99D1-F2AEE3849403}"/>
    <cellStyle name="Millares 7 4 3" xfId="328" xr:uid="{91B5CA03-E4AE-41C2-B90E-DB90D0D719D6}"/>
    <cellStyle name="Millares 7 4 3 2" xfId="614" xr:uid="{C5C13F3B-4840-4927-BF25-C5653A7FBB2F}"/>
    <cellStyle name="Millares 7 4 4" xfId="496" xr:uid="{C9C30923-A892-471C-A65F-190D25426EB0}"/>
    <cellStyle name="Millares 8" xfId="126" xr:uid="{CA402531-93FC-48F2-8711-CA7D5738AB26}"/>
    <cellStyle name="Millares 9" xfId="127" xr:uid="{ED65829E-544D-44AB-98C3-2925383E9BDF}"/>
    <cellStyle name="Normal" xfId="0" builtinId="0"/>
    <cellStyle name="Normal 10" xfId="393" xr:uid="{C07B6BF6-13FF-4210-A1E1-B96D4BBBB4B5}"/>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2" xfId="189" xr:uid="{B8B08B74-F524-4156-9908-87C4576B43FB}"/>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4" xfId="240" xr:uid="{D02FCB5D-5500-43ED-AD21-C8F18834F53B}"/>
    <cellStyle name="Normal 15 20" xfId="394" xr:uid="{8B29A780-65A3-49A0-9CAD-B6AB663A77FF}"/>
    <cellStyle name="Normal 199 2 2" xfId="80" xr:uid="{00000000-0005-0000-0000-00001F000000}"/>
    <cellStyle name="Normal 2" xfId="2" xr:uid="{00000000-0005-0000-0000-000020000000}"/>
    <cellStyle name="Normal 2 10" xfId="396" xr:uid="{8DCD8E10-F1B6-42E9-8230-2AD054939EE4}"/>
    <cellStyle name="Normal 2 10 2 2 2" xfId="84" xr:uid="{00000000-0005-0000-0000-000021000000}"/>
    <cellStyle name="Normal 2 13" xfId="397" xr:uid="{A2CE9413-0711-4AA5-9A82-2B14F0E650D3}"/>
    <cellStyle name="Normal 2 14 2" xfId="103" xr:uid="{EFF98024-B13F-401E-AF0E-2ECC00426DAF}"/>
    <cellStyle name="Normal 2 2" xfId="105" xr:uid="{855CFF38-1C9F-4CC9-A663-EF38374255B2}"/>
    <cellStyle name="Normal 2 2 2" xfId="398" xr:uid="{BC8CD357-9A7F-416B-B2A3-7CA46A34BEB9}"/>
    <cellStyle name="Normal 2 2 2 3" xfId="4" xr:uid="{00000000-0005-0000-0000-000022000000}"/>
    <cellStyle name="Normal 2 2 3" xfId="428" xr:uid="{479FBBD0-75AE-495A-8A75-ED9F16BAB83A}"/>
    <cellStyle name="Normal 2 3" xfId="197" xr:uid="{C1635644-5503-4C96-8D27-D5256DE4BCF4}"/>
    <cellStyle name="Normal 2 3 2" xfId="499" xr:uid="{0AFF0E4D-4611-46EA-B923-16B016999E3C}"/>
    <cellStyle name="Normal 2 3 3" xfId="395" xr:uid="{D2F16E74-C2D6-4702-91E5-2F5800F474AE}"/>
    <cellStyle name="Normal 26" xfId="122" xr:uid="{9A421206-9D39-497E-A2B6-4CF8FD85FBBA}"/>
    <cellStyle name="Normal 3" xfId="106" xr:uid="{254CAC79-C546-454E-99A0-872D8D26E08E}"/>
    <cellStyle name="Normal 3 4" xfId="194" xr:uid="{C93AFC03-443C-4D12-973E-15DA625A7672}"/>
    <cellStyle name="Normal 4" xfId="108" xr:uid="{B5376C06-2D3E-4EAE-96E7-45126FE0D4D1}"/>
    <cellStyle name="Normal 4 2" xfId="198" xr:uid="{158860D1-86F5-486B-B810-CBC21FA0B13F}"/>
    <cellStyle name="Normal 41" xfId="206" xr:uid="{33AFD4A3-F2F8-4C1A-AD84-B0FBDE0852D4}"/>
    <cellStyle name="Normal 45" xfId="199" xr:uid="{A8462B48-F66A-46D2-8716-2F7E103CF1C9}"/>
    <cellStyle name="Normal 5" xfId="109" xr:uid="{C309D8C0-A9F9-430E-8770-803C42EE36DB}"/>
    <cellStyle name="Normal 6" xfId="118" xr:uid="{7452279E-D918-4303-ACCA-2F59055E2064}"/>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 xfId="121" xr:uid="{A61AC7A1-865E-49B0-BC2E-B8B49DB3AAE3}"/>
    <cellStyle name="Normal 7 2" xfId="148" xr:uid="{0021A6EC-CFF9-412C-843B-1AA9D3B26526}"/>
    <cellStyle name="Normal 709" xfId="399" xr:uid="{0AFB84F0-B67B-421D-B258-8D376C62742E}"/>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8" xfId="130" xr:uid="{08D09537-72C4-497A-8FFB-5E2948ECCB8F}"/>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Porcentaje" xfId="9" builtinId="5"/>
    <cellStyle name="Porcentaje 2" xfId="117" xr:uid="{BEDB4146-BD9D-4E28-965E-98ABCB61DB64}"/>
    <cellStyle name="Porcentaje 2 2" xfId="435" xr:uid="{DD2AAE25-E49C-4DD0-AEAA-6733E868B4FC}"/>
    <cellStyle name="Porcentaje 2 3" xfId="401" xr:uid="{1B21B299-2F52-4991-BE5E-2AB723C917F1}"/>
    <cellStyle name="Porcentaje 3" xfId="400" xr:uid="{1F3EB433-145D-4D30-BEDD-DE411CA81E18}"/>
    <cellStyle name="Porcentaje 4" xfId="200" xr:uid="{58A2D0F7-7760-499B-AFC7-FFF9334211B6}"/>
    <cellStyle name="TableStyleLight1" xfId="124" xr:uid="{CFF0E0B8-F78C-43ED-B08D-8B96DBF5131D}"/>
  </cellStyles>
  <dxfs count="0"/>
  <tableStyles count="1" defaultTableStyle="TableStyleMedium2" defaultPivotStyle="PivotStyleLight16">
    <tableStyle name="Invisible" pivot="0" table="0" count="0" xr9:uid="{C7407D9F-74C8-42CF-8488-9A5829C05128}"/>
  </tableStyles>
  <colors>
    <mruColors>
      <color rgb="FFFF0000"/>
      <color rgb="FFCC3300"/>
      <color rgb="FF990000"/>
      <color rgb="FF0000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microsoft.com/office/2006/relationships/vbaProject" Target="vbaProject.bin"/><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38100</xdr:rowOff>
    </xdr:from>
    <xdr:to>
      <xdr:col>0</xdr:col>
      <xdr:colOff>1276350</xdr:colOff>
      <xdr:row>4</xdr:row>
      <xdr:rowOff>73993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19175" y="38100"/>
          <a:ext cx="1019175" cy="683593"/>
        </a:xfrm>
        <a:prstGeom prst="rect">
          <a:avLst/>
        </a:prstGeom>
      </xdr:spPr>
    </xdr:pic>
    <xdr:clientData/>
  </xdr:twoCellAnchor>
  <xdr:twoCellAnchor editAs="oneCell">
    <xdr:from>
      <xdr:col>0</xdr:col>
      <xdr:colOff>276225</xdr:colOff>
      <xdr:row>0</xdr:row>
      <xdr:rowOff>76201</xdr:rowOff>
    </xdr:from>
    <xdr:to>
      <xdr:col>0</xdr:col>
      <xdr:colOff>1266825</xdr:colOff>
      <xdr:row>4</xdr:row>
      <xdr:rowOff>28575</xdr:rowOff>
    </xdr:to>
    <xdr:pic>
      <xdr:nvPicPr>
        <xdr:cNvPr id="5" name="Imagen 4">
          <a:extLst>
            <a:ext uri="{FF2B5EF4-FFF2-40B4-BE49-F238E27FC236}">
              <a16:creationId xmlns:a16="http://schemas.microsoft.com/office/drawing/2014/main" id="{CCF49EC8-8302-40B1-B0B8-175801822CDD}"/>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1671" t="3757" r="6068" b="85803"/>
        <a:stretch/>
      </xdr:blipFill>
      <xdr:spPr bwMode="auto">
        <a:xfrm>
          <a:off x="276225" y="76201"/>
          <a:ext cx="990600" cy="600074"/>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1616075</xdr:colOff>
      <xdr:row>8</xdr:row>
      <xdr:rowOff>34925</xdr:rowOff>
    </xdr:from>
    <xdr:ext cx="2373379" cy="593304"/>
    <xdr:sp macro="" textlink="">
      <xdr:nvSpPr>
        <xdr:cNvPr id="2" name="Rectángulo 1">
          <a:extLst>
            <a:ext uri="{FF2B5EF4-FFF2-40B4-BE49-F238E27FC236}">
              <a16:creationId xmlns:a16="http://schemas.microsoft.com/office/drawing/2014/main" id="{FBF496D9-7C60-454E-8955-DF2B7F40C764}"/>
            </a:ext>
          </a:extLst>
        </xdr:cNvPr>
        <xdr:cNvSpPr/>
      </xdr:nvSpPr>
      <xdr:spPr>
        <a:xfrm>
          <a:off x="1616075" y="1558925"/>
          <a:ext cx="2373379" cy="593304"/>
        </a:xfrm>
        <a:prstGeom prst="rect">
          <a:avLst/>
        </a:prstGeom>
        <a:noFill/>
      </xdr:spPr>
      <xdr:txBody>
        <a:bodyPr wrap="square" lIns="91440" tIns="45720" rIns="91440" bIns="45720">
          <a:spAutoFit/>
        </a:bodyPr>
        <a:lstStyle/>
        <a:p>
          <a:pPr algn="ctr"/>
          <a:r>
            <a:rPr lang="es-ES" sz="3200" b="1" cap="none" spc="50">
              <a:ln w="0"/>
              <a:solidFill>
                <a:schemeClr val="bg2"/>
              </a:solidFill>
              <a:effectLst>
                <a:innerShdw blurRad="63500" dist="50800" dir="13500000">
                  <a:srgbClr val="000000">
                    <a:alpha val="50000"/>
                  </a:srgbClr>
                </a:inn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47625</xdr:colOff>
      <xdr:row>8</xdr:row>
      <xdr:rowOff>28575</xdr:rowOff>
    </xdr:from>
    <xdr:to>
      <xdr:col>8</xdr:col>
      <xdr:colOff>85725</xdr:colOff>
      <xdr:row>10</xdr:row>
      <xdr:rowOff>171450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2124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Las reservas de Revalúo se registran al final del ejercicio conforme el coeficiente de revalúo emitido por la SET,</a:t>
          </a:r>
          <a:r>
            <a:rPr lang="es-PY" sz="1100" baseline="0"/>
            <a:t> en el año 2021 no se establecio un coeficiente de revaluo en base a la nueva reglamentacion de la SET.</a:t>
          </a:r>
          <a:endParaRPr lang="es-PY" sz="1100"/>
        </a:p>
      </xdr:txBody>
    </xdr:sp>
    <xdr:clientData/>
  </xdr:twoCellAnchor>
  <xdr:twoCellAnchor>
    <xdr:from>
      <xdr:col>0</xdr:col>
      <xdr:colOff>47625</xdr:colOff>
      <xdr:row>12</xdr:row>
      <xdr:rowOff>38100</xdr:rowOff>
    </xdr:from>
    <xdr:to>
      <xdr:col>8</xdr:col>
      <xdr:colOff>85725</xdr:colOff>
      <xdr:row>15</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La Sociedad constituye anualmente, una vez que la Asamblea General de Accionistas haya aprobado los estados financieros, una reserva legal equivalente al 5% de la utilidad neta del ejercicio en cumplimiento a lo establecido en el Art. 91º de la Ley Nº 1034/83.,</a:t>
          </a:r>
        </a:p>
        <a:p>
          <a:pPr marL="0" marR="0" lvl="0" indent="0" defTabSz="914400" eaLnBrk="1" fontAlgn="auto" latinLnBrk="0" hangingPunct="1">
            <a:lnSpc>
              <a:spcPct val="100000"/>
            </a:lnSpc>
            <a:spcBef>
              <a:spcPts val="0"/>
            </a:spcBef>
            <a:spcAft>
              <a:spcPts val="0"/>
            </a:spcAft>
            <a:buClrTx/>
            <a:buSzTx/>
            <a:buFontTx/>
            <a:buNone/>
            <a:tabLst/>
            <a:defRPr/>
          </a:pPr>
          <a:endParaRPr lang="es-PY" sz="1100"/>
        </a:p>
      </xdr:txBody>
    </xdr:sp>
    <xdr:clientData/>
  </xdr:twoCellAnchor>
  <xdr:twoCellAnchor>
    <xdr:from>
      <xdr:col>0</xdr:col>
      <xdr:colOff>47625</xdr:colOff>
      <xdr:row>17</xdr:row>
      <xdr:rowOff>19050</xdr:rowOff>
    </xdr:from>
    <xdr:to>
      <xdr:col>8</xdr:col>
      <xdr:colOff>85725</xdr:colOff>
      <xdr:row>19</xdr:row>
      <xdr:rowOff>152400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2828925"/>
          <a:ext cx="78581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PY" sz="1100"/>
        </a:p>
      </xdr:txBody>
    </xdr:sp>
    <xdr:clientData/>
  </xdr:twoCellAnchor>
  <xdr:twoCellAnchor>
    <xdr:from>
      <xdr:col>0</xdr:col>
      <xdr:colOff>66675</xdr:colOff>
      <xdr:row>23</xdr:row>
      <xdr:rowOff>152400</xdr:rowOff>
    </xdr:from>
    <xdr:to>
      <xdr:col>8</xdr:col>
      <xdr:colOff>104775</xdr:colOff>
      <xdr:row>27</xdr:row>
      <xdr:rowOff>57150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66675" y="3924300"/>
          <a:ext cx="785812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La Sociedad realiza</a:t>
          </a:r>
          <a:r>
            <a:rPr lang="es-PY" sz="1100" baseline="0">
              <a:solidFill>
                <a:schemeClr val="dk1"/>
              </a:solidFill>
              <a:effectLst/>
              <a:latin typeface="+mn-lt"/>
              <a:ea typeface="+mn-ea"/>
              <a:cs typeface="+mn-cs"/>
            </a:rPr>
            <a:t> la</a:t>
          </a:r>
          <a:r>
            <a:rPr lang="es-ES_tradnl" sz="1100">
              <a:solidFill>
                <a:schemeClr val="dk1"/>
              </a:solidFill>
              <a:effectLst/>
              <a:latin typeface="+mn-lt"/>
              <a:ea typeface="+mn-ea"/>
              <a:cs typeface="+mn-cs"/>
            </a:rPr>
            <a:t> valuación de inversiones al año siguiente de su adquisición al valor proporcional en el patrimonio del contribuyente emisor.</a:t>
          </a:r>
          <a:endParaRPr lang="es-PY">
            <a:effectLst/>
          </a:endParaRPr>
        </a:p>
        <a:p>
          <a:endParaRPr lang="es-PY"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114300</xdr:colOff>
      <xdr:row>8</xdr:row>
      <xdr:rowOff>0</xdr:rowOff>
    </xdr:from>
    <xdr:ext cx="2373379" cy="593304"/>
    <xdr:sp macro="" textlink="">
      <xdr:nvSpPr>
        <xdr:cNvPr id="2" name="Rectángulo 1">
          <a:extLst>
            <a:ext uri="{FF2B5EF4-FFF2-40B4-BE49-F238E27FC236}">
              <a16:creationId xmlns:a16="http://schemas.microsoft.com/office/drawing/2014/main" id="{55C43748-6F9E-4F02-BB96-63DB17A15A40}"/>
            </a:ext>
          </a:extLst>
        </xdr:cNvPr>
        <xdr:cNvSpPr/>
      </xdr:nvSpPr>
      <xdr:spPr>
        <a:xfrm>
          <a:off x="2409825" y="1333500"/>
          <a:ext cx="2373379" cy="593304"/>
        </a:xfrm>
        <a:prstGeom prst="rect">
          <a:avLst/>
        </a:prstGeom>
        <a:noFill/>
      </xdr:spPr>
      <xdr:txBody>
        <a:bodyPr wrap="square" lIns="91440" tIns="45720" rIns="91440" bIns="45720">
          <a:spAutoFit/>
        </a:bodyPr>
        <a:lstStyle/>
        <a:p>
          <a:pPr algn="ctr"/>
          <a:r>
            <a:rPr lang="es-ES" sz="3200" b="1" cap="none" spc="50">
              <a:ln w="0"/>
              <a:solidFill>
                <a:schemeClr val="bg2"/>
              </a:solidFill>
              <a:effectLst>
                <a:innerShdw blurRad="63500" dist="50800" dir="13500000">
                  <a:srgbClr val="000000">
                    <a:alpha val="50000"/>
                  </a:srgbClr>
                </a:innerShdw>
              </a:effectLst>
            </a:rPr>
            <a:t>NO APLICA</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7</xdr:row>
      <xdr:rowOff>0</xdr:rowOff>
    </xdr:from>
    <xdr:ext cx="2373379" cy="593304"/>
    <xdr:sp macro="" textlink="">
      <xdr:nvSpPr>
        <xdr:cNvPr id="2" name="Rectángulo 1">
          <a:extLst>
            <a:ext uri="{FF2B5EF4-FFF2-40B4-BE49-F238E27FC236}">
              <a16:creationId xmlns:a16="http://schemas.microsoft.com/office/drawing/2014/main" id="{D653C971-5065-4146-A692-74481229613F}"/>
            </a:ext>
          </a:extLst>
        </xdr:cNvPr>
        <xdr:cNvSpPr/>
      </xdr:nvSpPr>
      <xdr:spPr>
        <a:xfrm>
          <a:off x="2714625" y="1333500"/>
          <a:ext cx="2373379" cy="593304"/>
        </a:xfrm>
        <a:prstGeom prst="rect">
          <a:avLst/>
        </a:prstGeom>
        <a:noFill/>
      </xdr:spPr>
      <xdr:txBody>
        <a:bodyPr wrap="square" lIns="91440" tIns="45720" rIns="91440" bIns="45720">
          <a:spAutoFit/>
        </a:bodyPr>
        <a:lstStyle/>
        <a:p>
          <a:pPr algn="ctr"/>
          <a:r>
            <a:rPr lang="es-ES" sz="3200" b="1" cap="none" spc="50">
              <a:ln w="0"/>
              <a:solidFill>
                <a:schemeClr val="bg2"/>
              </a:solidFill>
              <a:effectLst>
                <a:innerShdw blurRad="63500" dist="50800" dir="13500000">
                  <a:srgbClr val="000000">
                    <a:alpha val="50000"/>
                  </a:srgbClr>
                </a:innerShdw>
              </a:effectLst>
            </a:rPr>
            <a:t>NO APLICA</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28575</xdr:colOff>
      <xdr:row>9</xdr:row>
      <xdr:rowOff>28575</xdr:rowOff>
    </xdr:from>
    <xdr:ext cx="2373379" cy="593304"/>
    <xdr:sp macro="" textlink="">
      <xdr:nvSpPr>
        <xdr:cNvPr id="2" name="Rectángulo 1">
          <a:extLst>
            <a:ext uri="{FF2B5EF4-FFF2-40B4-BE49-F238E27FC236}">
              <a16:creationId xmlns:a16="http://schemas.microsoft.com/office/drawing/2014/main" id="{42F903C9-5C3F-4B44-8D50-95E561BA0C9E}"/>
            </a:ext>
          </a:extLst>
        </xdr:cNvPr>
        <xdr:cNvSpPr/>
      </xdr:nvSpPr>
      <xdr:spPr>
        <a:xfrm>
          <a:off x="2562225" y="1485900"/>
          <a:ext cx="2373379" cy="593304"/>
        </a:xfrm>
        <a:prstGeom prst="rect">
          <a:avLst/>
        </a:prstGeom>
        <a:noFill/>
      </xdr:spPr>
      <xdr:txBody>
        <a:bodyPr wrap="square" lIns="91440" tIns="45720" rIns="91440" bIns="45720">
          <a:spAutoFit/>
        </a:bodyPr>
        <a:lstStyle/>
        <a:p>
          <a:pPr algn="ctr"/>
          <a:r>
            <a:rPr lang="es-ES" sz="3200" b="1" cap="none" spc="50">
              <a:ln w="0"/>
              <a:solidFill>
                <a:schemeClr val="bg2"/>
              </a:solidFill>
              <a:effectLst>
                <a:innerShdw blurRad="63500" dist="50800" dir="13500000">
                  <a:srgbClr val="000000">
                    <a:alpha val="50000"/>
                  </a:srgbClr>
                </a:innerShdw>
              </a:effectLst>
            </a:rPr>
            <a:t>NO APLICA</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9525</xdr:colOff>
      <xdr:row>8</xdr:row>
      <xdr:rowOff>9525</xdr:rowOff>
    </xdr:from>
    <xdr:ext cx="2373379" cy="593304"/>
    <xdr:sp macro="" textlink="">
      <xdr:nvSpPr>
        <xdr:cNvPr id="2" name="Rectángulo 1">
          <a:extLst>
            <a:ext uri="{FF2B5EF4-FFF2-40B4-BE49-F238E27FC236}">
              <a16:creationId xmlns:a16="http://schemas.microsoft.com/office/drawing/2014/main" id="{89A39342-D94C-4E6F-8A8A-FD54F24F9C83}"/>
            </a:ext>
          </a:extLst>
        </xdr:cNvPr>
        <xdr:cNvSpPr/>
      </xdr:nvSpPr>
      <xdr:spPr>
        <a:xfrm>
          <a:off x="3429000" y="1476375"/>
          <a:ext cx="2373379" cy="593304"/>
        </a:xfrm>
        <a:prstGeom prst="rect">
          <a:avLst/>
        </a:prstGeom>
        <a:noFill/>
      </xdr:spPr>
      <xdr:txBody>
        <a:bodyPr wrap="square" lIns="91440" tIns="45720" rIns="91440" bIns="45720">
          <a:spAutoFit/>
        </a:bodyPr>
        <a:lstStyle/>
        <a:p>
          <a:pPr algn="ctr"/>
          <a:r>
            <a:rPr lang="es-ES" sz="3200" b="1" cap="none" spc="50">
              <a:ln w="0"/>
              <a:solidFill>
                <a:schemeClr val="bg2"/>
              </a:solidFill>
              <a:effectLst>
                <a:innerShdw blurRad="63500" dist="50800" dir="13500000">
                  <a:srgbClr val="000000">
                    <a:alpha val="50000"/>
                  </a:srgbClr>
                </a:inn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514350</xdr:colOff>
      <xdr:row>14</xdr:row>
      <xdr:rowOff>57150</xdr:rowOff>
    </xdr:from>
    <xdr:ext cx="2373379" cy="593304"/>
    <xdr:sp macro="" textlink="">
      <xdr:nvSpPr>
        <xdr:cNvPr id="2" name="Rectángulo 1">
          <a:extLst>
            <a:ext uri="{FF2B5EF4-FFF2-40B4-BE49-F238E27FC236}">
              <a16:creationId xmlns:a16="http://schemas.microsoft.com/office/drawing/2014/main" id="{B901980E-E543-48A7-AEA4-14D03F8C1D2B}"/>
            </a:ext>
          </a:extLst>
        </xdr:cNvPr>
        <xdr:cNvSpPr/>
      </xdr:nvSpPr>
      <xdr:spPr>
        <a:xfrm>
          <a:off x="3705225" y="4124325"/>
          <a:ext cx="2373379" cy="593304"/>
        </a:xfrm>
        <a:prstGeom prst="rect">
          <a:avLst/>
        </a:prstGeom>
        <a:noFill/>
      </xdr:spPr>
      <xdr:txBody>
        <a:bodyPr wrap="square" lIns="91440" tIns="45720" rIns="91440" bIns="45720">
          <a:spAutoFit/>
        </a:bodyPr>
        <a:lstStyle/>
        <a:p>
          <a:pPr algn="ctr"/>
          <a:r>
            <a:rPr lang="es-ES" sz="3200" b="1" cap="none" spc="50">
              <a:ln w="0"/>
              <a:solidFill>
                <a:schemeClr val="bg2"/>
              </a:solidFill>
              <a:effectLst>
                <a:innerShdw blurRad="63500" dist="50800" dir="13500000">
                  <a:srgbClr val="000000">
                    <a:alpha val="50000"/>
                  </a:srgbClr>
                </a:inn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T69"/>
  <sheetViews>
    <sheetView showGridLines="0" workbookViewId="0">
      <selection activeCell="E10" sqref="E10"/>
    </sheetView>
  </sheetViews>
  <sheetFormatPr baseColWidth="10" defaultColWidth="11.42578125" defaultRowHeight="12.75" x14ac:dyDescent="0.2"/>
  <cols>
    <col min="1" max="1" width="21.42578125" style="226" bestFit="1" customWidth="1"/>
    <col min="2" max="2" width="10.140625" style="226" bestFit="1" customWidth="1"/>
    <col min="3" max="3" width="61.5703125" style="226" bestFit="1" customWidth="1"/>
    <col min="4" max="4" width="14.85546875" style="229" customWidth="1"/>
    <col min="5" max="5" width="49.85546875" style="226" bestFit="1" customWidth="1"/>
    <col min="6" max="6" width="6.7109375" style="226" bestFit="1" customWidth="1"/>
    <col min="7" max="16384" width="11.42578125" style="226"/>
  </cols>
  <sheetData>
    <row r="1" spans="1:20" x14ac:dyDescent="0.2">
      <c r="B1" s="153" t="s">
        <v>715</v>
      </c>
      <c r="C1" s="152" t="s">
        <v>768</v>
      </c>
      <c r="D1" s="226"/>
    </row>
    <row r="2" spans="1:20" x14ac:dyDescent="0.2">
      <c r="S2" s="226">
        <v>1</v>
      </c>
      <c r="T2" s="226" t="s">
        <v>332</v>
      </c>
    </row>
    <row r="3" spans="1:20" x14ac:dyDescent="0.2">
      <c r="S3" s="226">
        <v>2</v>
      </c>
      <c r="T3" s="226" t="s">
        <v>333</v>
      </c>
    </row>
    <row r="4" spans="1:20" x14ac:dyDescent="0.2">
      <c r="S4" s="226">
        <v>3</v>
      </c>
      <c r="T4" s="226" t="s">
        <v>334</v>
      </c>
    </row>
    <row r="5" spans="1:20" x14ac:dyDescent="0.2">
      <c r="S5" s="226">
        <v>4</v>
      </c>
      <c r="T5" s="226" t="s">
        <v>335</v>
      </c>
    </row>
    <row r="6" spans="1:20" x14ac:dyDescent="0.2">
      <c r="A6" s="153" t="s">
        <v>712</v>
      </c>
      <c r="B6" s="151">
        <v>44834</v>
      </c>
      <c r="S6" s="226">
        <v>5</v>
      </c>
      <c r="T6" s="226" t="s">
        <v>336</v>
      </c>
    </row>
    <row r="7" spans="1:20" ht="12.75" hidden="1" customHeight="1" x14ac:dyDescent="0.2">
      <c r="A7" s="23"/>
      <c r="B7" s="23"/>
      <c r="C7" s="23"/>
      <c r="D7" s="92"/>
      <c r="S7" s="226">
        <v>6</v>
      </c>
      <c r="T7" s="226" t="s">
        <v>337</v>
      </c>
    </row>
    <row r="8" spans="1:20" x14ac:dyDescent="0.2">
      <c r="A8" s="301"/>
      <c r="S8" s="226">
        <v>7</v>
      </c>
      <c r="T8" s="226" t="s">
        <v>338</v>
      </c>
    </row>
    <row r="9" spans="1:20" ht="26.45" customHeight="1" x14ac:dyDescent="0.2">
      <c r="B9" s="104"/>
      <c r="C9" s="105" t="s">
        <v>17</v>
      </c>
      <c r="D9" s="109" t="s">
        <v>271</v>
      </c>
      <c r="S9" s="226">
        <v>8</v>
      </c>
      <c r="T9" s="226" t="s">
        <v>339</v>
      </c>
    </row>
    <row r="10" spans="1:20" ht="26.45" customHeight="1" x14ac:dyDescent="0.2">
      <c r="B10" s="106" t="s">
        <v>311</v>
      </c>
      <c r="C10" s="99"/>
      <c r="D10" s="110"/>
      <c r="S10" s="226">
        <v>9</v>
      </c>
      <c r="T10" s="226" t="s">
        <v>340</v>
      </c>
    </row>
    <row r="11" spans="1:20" x14ac:dyDescent="0.2">
      <c r="A11" s="43"/>
      <c r="B11" s="107"/>
      <c r="C11" s="100" t="s">
        <v>245</v>
      </c>
      <c r="D11" s="302" t="s">
        <v>18</v>
      </c>
      <c r="S11" s="226">
        <v>10</v>
      </c>
      <c r="T11" s="226" t="s">
        <v>341</v>
      </c>
    </row>
    <row r="12" spans="1:20" x14ac:dyDescent="0.2">
      <c r="A12" s="43"/>
      <c r="B12" s="107"/>
      <c r="C12" s="100" t="s">
        <v>34</v>
      </c>
      <c r="D12" s="111" t="s">
        <v>19</v>
      </c>
      <c r="S12" s="226">
        <v>11</v>
      </c>
      <c r="T12" s="226" t="s">
        <v>342</v>
      </c>
    </row>
    <row r="13" spans="1:20" x14ac:dyDescent="0.2">
      <c r="A13" s="43"/>
      <c r="B13" s="106" t="s">
        <v>197</v>
      </c>
      <c r="C13" s="100"/>
      <c r="D13" s="302" t="s">
        <v>101</v>
      </c>
      <c r="S13" s="226">
        <v>12</v>
      </c>
      <c r="T13" s="226" t="s">
        <v>343</v>
      </c>
    </row>
    <row r="14" spans="1:20" x14ac:dyDescent="0.2">
      <c r="A14" s="43"/>
      <c r="B14" s="107"/>
      <c r="C14" s="22" t="s">
        <v>147</v>
      </c>
      <c r="D14" s="111" t="s">
        <v>20</v>
      </c>
    </row>
    <row r="15" spans="1:20" x14ac:dyDescent="0.2">
      <c r="A15" s="43"/>
      <c r="B15" s="107"/>
      <c r="C15" s="22" t="s">
        <v>89</v>
      </c>
      <c r="D15" s="111" t="s">
        <v>21</v>
      </c>
    </row>
    <row r="16" spans="1:20" x14ac:dyDescent="0.2">
      <c r="A16" s="43"/>
      <c r="B16" s="107"/>
      <c r="C16" s="22" t="s">
        <v>148</v>
      </c>
      <c r="D16" s="111" t="s">
        <v>22</v>
      </c>
    </row>
    <row r="17" spans="1:4" x14ac:dyDescent="0.2">
      <c r="A17" s="43"/>
      <c r="B17" s="107"/>
      <c r="C17" s="22" t="s">
        <v>35</v>
      </c>
      <c r="D17" s="111" t="s">
        <v>23</v>
      </c>
    </row>
    <row r="18" spans="1:4" x14ac:dyDescent="0.2">
      <c r="A18" s="43"/>
      <c r="B18" s="107"/>
      <c r="C18" s="22" t="s">
        <v>148</v>
      </c>
      <c r="D18" s="111" t="s">
        <v>22</v>
      </c>
    </row>
    <row r="19" spans="1:4" x14ac:dyDescent="0.2">
      <c r="A19" s="43"/>
      <c r="B19" s="107"/>
      <c r="C19" s="22" t="s">
        <v>149</v>
      </c>
      <c r="D19" s="111" t="s">
        <v>24</v>
      </c>
    </row>
    <row r="20" spans="1:4" x14ac:dyDescent="0.2">
      <c r="A20" s="43"/>
      <c r="B20" s="107"/>
      <c r="C20" s="22" t="s">
        <v>297</v>
      </c>
      <c r="D20" s="111" t="s">
        <v>25</v>
      </c>
    </row>
    <row r="21" spans="1:4" x14ac:dyDescent="0.2">
      <c r="A21" s="43"/>
      <c r="B21" s="107"/>
      <c r="C21" s="22" t="s">
        <v>246</v>
      </c>
      <c r="D21" s="111" t="s">
        <v>26</v>
      </c>
    </row>
    <row r="22" spans="1:4" x14ac:dyDescent="0.2">
      <c r="A22" s="43"/>
      <c r="B22" s="107"/>
      <c r="C22" s="22" t="s">
        <v>795</v>
      </c>
      <c r="D22" s="111" t="s">
        <v>27</v>
      </c>
    </row>
    <row r="23" spans="1:4" x14ac:dyDescent="0.2">
      <c r="A23" s="43"/>
      <c r="B23" s="107"/>
      <c r="C23" s="22" t="s">
        <v>97</v>
      </c>
      <c r="D23" s="111" t="s">
        <v>28</v>
      </c>
    </row>
    <row r="24" spans="1:4" x14ac:dyDescent="0.2">
      <c r="A24" s="43"/>
      <c r="B24" s="107"/>
      <c r="C24" s="22" t="s">
        <v>100</v>
      </c>
      <c r="D24" s="302" t="s">
        <v>29</v>
      </c>
    </row>
    <row r="25" spans="1:4" x14ac:dyDescent="0.2">
      <c r="A25" s="43"/>
      <c r="B25" s="107"/>
      <c r="C25" s="22" t="s">
        <v>90</v>
      </c>
      <c r="D25" s="111" t="s">
        <v>30</v>
      </c>
    </row>
    <row r="26" spans="1:4" x14ac:dyDescent="0.2">
      <c r="A26" s="43"/>
      <c r="B26" s="107"/>
      <c r="C26" s="22" t="s">
        <v>91</v>
      </c>
      <c r="D26" s="111" t="s">
        <v>31</v>
      </c>
    </row>
    <row r="27" spans="1:4" x14ac:dyDescent="0.2">
      <c r="A27" s="43"/>
      <c r="B27" s="107"/>
      <c r="C27" s="22" t="s">
        <v>102</v>
      </c>
      <c r="D27" s="111" t="s">
        <v>32</v>
      </c>
    </row>
    <row r="28" spans="1:4" x14ac:dyDescent="0.2">
      <c r="A28" s="43"/>
      <c r="B28" s="107"/>
      <c r="C28" s="22" t="s">
        <v>59</v>
      </c>
      <c r="D28" s="111" t="s">
        <v>33</v>
      </c>
    </row>
    <row r="29" spans="1:4" x14ac:dyDescent="0.2">
      <c r="A29" s="43"/>
      <c r="B29" s="107"/>
      <c r="C29" s="22" t="s">
        <v>60</v>
      </c>
      <c r="D29" s="111" t="s">
        <v>247</v>
      </c>
    </row>
    <row r="30" spans="1:4" x14ac:dyDescent="0.2">
      <c r="A30" s="43"/>
      <c r="B30" s="107"/>
      <c r="C30" s="22" t="s">
        <v>61</v>
      </c>
      <c r="D30" s="111" t="s">
        <v>248</v>
      </c>
    </row>
    <row r="31" spans="1:4" x14ac:dyDescent="0.2">
      <c r="A31" s="43"/>
      <c r="B31" s="107"/>
      <c r="C31" s="22" t="s">
        <v>173</v>
      </c>
      <c r="D31" s="111" t="s">
        <v>249</v>
      </c>
    </row>
    <row r="32" spans="1:4" x14ac:dyDescent="0.2">
      <c r="A32" s="43"/>
      <c r="B32" s="107"/>
      <c r="C32" s="22" t="s">
        <v>251</v>
      </c>
      <c r="D32" s="111" t="s">
        <v>31</v>
      </c>
    </row>
    <row r="33" spans="1:4" s="421" customFormat="1" x14ac:dyDescent="0.2">
      <c r="A33" s="43"/>
      <c r="B33" s="107"/>
      <c r="C33" s="22" t="s">
        <v>915</v>
      </c>
      <c r="D33" s="111" t="s">
        <v>31</v>
      </c>
    </row>
    <row r="34" spans="1:4" x14ac:dyDescent="0.2">
      <c r="A34" s="43"/>
      <c r="B34" s="107"/>
      <c r="C34" s="22" t="s">
        <v>253</v>
      </c>
      <c r="D34" s="111" t="s">
        <v>249</v>
      </c>
    </row>
    <row r="35" spans="1:4" x14ac:dyDescent="0.2">
      <c r="A35" s="43"/>
      <c r="B35" s="107"/>
      <c r="C35" s="22" t="s">
        <v>177</v>
      </c>
      <c r="D35" s="111" t="s">
        <v>250</v>
      </c>
    </row>
    <row r="36" spans="1:4" x14ac:dyDescent="0.2">
      <c r="A36" s="43"/>
      <c r="B36" s="107"/>
      <c r="C36" s="22" t="s">
        <v>38</v>
      </c>
      <c r="D36" s="111" t="s">
        <v>254</v>
      </c>
    </row>
    <row r="37" spans="1:4" x14ac:dyDescent="0.2">
      <c r="A37" s="43"/>
      <c r="B37" s="107"/>
      <c r="C37" s="22" t="s">
        <v>73</v>
      </c>
      <c r="D37" s="111" t="s">
        <v>254</v>
      </c>
    </row>
    <row r="38" spans="1:4" x14ac:dyDescent="0.2">
      <c r="A38" s="43"/>
      <c r="B38" s="107"/>
      <c r="C38" s="22" t="s">
        <v>178</v>
      </c>
      <c r="D38" s="111" t="s">
        <v>254</v>
      </c>
    </row>
    <row r="39" spans="1:4" x14ac:dyDescent="0.2">
      <c r="A39" s="43"/>
      <c r="B39" s="107"/>
      <c r="C39" s="22" t="s">
        <v>300</v>
      </c>
      <c r="D39" s="111" t="s">
        <v>254</v>
      </c>
    </row>
    <row r="40" spans="1:4" x14ac:dyDescent="0.2">
      <c r="A40" s="43"/>
      <c r="B40" s="107"/>
      <c r="C40" s="22" t="s">
        <v>62</v>
      </c>
      <c r="D40" s="111" t="s">
        <v>255</v>
      </c>
    </row>
    <row r="41" spans="1:4" x14ac:dyDescent="0.2">
      <c r="A41" s="43"/>
      <c r="B41" s="107"/>
      <c r="C41" s="22" t="s">
        <v>39</v>
      </c>
      <c r="D41" s="111" t="s">
        <v>256</v>
      </c>
    </row>
    <row r="42" spans="1:4" x14ac:dyDescent="0.2">
      <c r="A42" s="43"/>
      <c r="B42" s="107"/>
      <c r="C42" s="22" t="s">
        <v>856</v>
      </c>
      <c r="D42" s="111" t="s">
        <v>256</v>
      </c>
    </row>
    <row r="43" spans="1:4" x14ac:dyDescent="0.2">
      <c r="A43" s="43"/>
      <c r="B43" s="107"/>
      <c r="C43" s="22" t="s">
        <v>63</v>
      </c>
      <c r="D43" s="111" t="s">
        <v>257</v>
      </c>
    </row>
    <row r="44" spans="1:4" x14ac:dyDescent="0.2">
      <c r="A44" s="43"/>
      <c r="B44" s="106" t="s">
        <v>50</v>
      </c>
      <c r="C44" s="100"/>
      <c r="D44" s="302" t="s">
        <v>106</v>
      </c>
    </row>
    <row r="45" spans="1:4" x14ac:dyDescent="0.2">
      <c r="A45" s="43"/>
      <c r="B45" s="107"/>
      <c r="C45" s="22" t="s">
        <v>56</v>
      </c>
      <c r="D45" s="111" t="s">
        <v>258</v>
      </c>
    </row>
    <row r="46" spans="1:4" x14ac:dyDescent="0.2">
      <c r="A46" s="43"/>
      <c r="B46" s="107"/>
      <c r="C46" s="22" t="s">
        <v>113</v>
      </c>
      <c r="D46" s="111" t="s">
        <v>259</v>
      </c>
    </row>
    <row r="47" spans="1:4" x14ac:dyDescent="0.2">
      <c r="A47" s="43"/>
      <c r="B47" s="107"/>
      <c r="C47" s="22" t="s">
        <v>183</v>
      </c>
      <c r="D47" s="111" t="s">
        <v>260</v>
      </c>
    </row>
    <row r="48" spans="1:4" x14ac:dyDescent="0.2">
      <c r="A48" s="43"/>
      <c r="B48" s="107"/>
      <c r="C48" s="22" t="s">
        <v>129</v>
      </c>
      <c r="D48" s="111" t="s">
        <v>260</v>
      </c>
    </row>
    <row r="49" spans="1:4" x14ac:dyDescent="0.2">
      <c r="A49" s="43"/>
      <c r="B49" s="107"/>
      <c r="C49" s="22" t="s">
        <v>262</v>
      </c>
      <c r="D49" s="111" t="s">
        <v>261</v>
      </c>
    </row>
    <row r="50" spans="1:4" x14ac:dyDescent="0.2">
      <c r="A50" s="43"/>
      <c r="B50" s="107"/>
      <c r="C50" s="22" t="s">
        <v>301</v>
      </c>
      <c r="D50" s="111" t="s">
        <v>263</v>
      </c>
    </row>
    <row r="51" spans="1:4" x14ac:dyDescent="0.2">
      <c r="A51" s="43"/>
      <c r="B51" s="107"/>
      <c r="C51" s="22" t="s">
        <v>304</v>
      </c>
      <c r="D51" s="111" t="s">
        <v>263</v>
      </c>
    </row>
    <row r="52" spans="1:4" x14ac:dyDescent="0.2">
      <c r="A52" s="43"/>
      <c r="B52" s="107"/>
      <c r="C52" s="22" t="s">
        <v>116</v>
      </c>
      <c r="D52" s="111" t="s">
        <v>264</v>
      </c>
    </row>
    <row r="53" spans="1:4" x14ac:dyDescent="0.2">
      <c r="A53" s="43"/>
      <c r="B53" s="107"/>
      <c r="C53" s="22" t="s">
        <v>117</v>
      </c>
      <c r="D53" s="111" t="s">
        <v>265</v>
      </c>
    </row>
    <row r="54" spans="1:4" x14ac:dyDescent="0.2">
      <c r="A54" s="43"/>
      <c r="B54" s="107"/>
      <c r="C54" s="22" t="s">
        <v>41</v>
      </c>
      <c r="D54" s="111" t="s">
        <v>266</v>
      </c>
    </row>
    <row r="55" spans="1:4" x14ac:dyDescent="0.2">
      <c r="A55" s="43"/>
      <c r="B55" s="107"/>
      <c r="C55" s="22" t="s">
        <v>65</v>
      </c>
      <c r="D55" s="111" t="s">
        <v>267</v>
      </c>
    </row>
    <row r="56" spans="1:4" x14ac:dyDescent="0.2">
      <c r="A56" s="43"/>
      <c r="B56" s="107"/>
      <c r="C56" s="22" t="s">
        <v>66</v>
      </c>
      <c r="D56" s="111" t="s">
        <v>268</v>
      </c>
    </row>
    <row r="57" spans="1:4" x14ac:dyDescent="0.2">
      <c r="A57" s="43"/>
      <c r="B57" s="107"/>
      <c r="C57" s="22" t="s">
        <v>270</v>
      </c>
      <c r="D57" s="111" t="s">
        <v>269</v>
      </c>
    </row>
    <row r="58" spans="1:4" x14ac:dyDescent="0.2">
      <c r="A58" s="43"/>
      <c r="B58" s="107"/>
      <c r="C58" s="22" t="s">
        <v>67</v>
      </c>
      <c r="D58" s="302" t="s">
        <v>269</v>
      </c>
    </row>
    <row r="59" spans="1:4" x14ac:dyDescent="0.2">
      <c r="A59" s="43"/>
      <c r="B59" s="106" t="s">
        <v>51</v>
      </c>
      <c r="C59" s="100"/>
      <c r="D59" s="302" t="s">
        <v>49</v>
      </c>
    </row>
    <row r="60" spans="1:4" x14ac:dyDescent="0.2">
      <c r="A60" s="43"/>
      <c r="B60" s="106" t="s">
        <v>198</v>
      </c>
      <c r="C60" s="100"/>
      <c r="D60" s="111" t="s">
        <v>199</v>
      </c>
    </row>
    <row r="61" spans="1:4" x14ac:dyDescent="0.2">
      <c r="A61" s="43"/>
      <c r="B61" s="106" t="s">
        <v>312</v>
      </c>
      <c r="C61" s="100"/>
      <c r="D61" s="111"/>
    </row>
    <row r="62" spans="1:4" x14ac:dyDescent="0.2">
      <c r="A62" s="43"/>
      <c r="B62" s="107"/>
      <c r="C62" s="22" t="s">
        <v>272</v>
      </c>
      <c r="D62" s="302" t="s">
        <v>273</v>
      </c>
    </row>
    <row r="63" spans="1:4" x14ac:dyDescent="0.2">
      <c r="A63" s="43"/>
      <c r="B63" s="107"/>
      <c r="C63" s="22" t="s">
        <v>277</v>
      </c>
      <c r="D63" s="302" t="s">
        <v>278</v>
      </c>
    </row>
    <row r="64" spans="1:4" x14ac:dyDescent="0.2">
      <c r="A64" s="43"/>
      <c r="B64" s="107"/>
      <c r="C64" s="22" t="s">
        <v>305</v>
      </c>
      <c r="D64" s="302" t="s">
        <v>280</v>
      </c>
    </row>
    <row r="65" spans="1:4" x14ac:dyDescent="0.2">
      <c r="A65" s="43"/>
      <c r="B65" s="107"/>
      <c r="C65" s="22" t="s">
        <v>279</v>
      </c>
      <c r="D65" s="302" t="s">
        <v>281</v>
      </c>
    </row>
    <row r="66" spans="1:4" x14ac:dyDescent="0.2">
      <c r="A66" s="43"/>
      <c r="B66" s="108"/>
      <c r="C66" s="154" t="s">
        <v>759</v>
      </c>
      <c r="D66" s="303" t="s">
        <v>760</v>
      </c>
    </row>
    <row r="67" spans="1:4" s="22" customFormat="1" ht="21.2" customHeight="1" x14ac:dyDescent="0.2">
      <c r="A67" s="24"/>
      <c r="D67" s="93"/>
    </row>
    <row r="68" spans="1:4" x14ac:dyDescent="0.2">
      <c r="B68" s="22"/>
      <c r="C68" s="22"/>
      <c r="D68" s="43"/>
    </row>
    <row r="69" spans="1:4" x14ac:dyDescent="0.2">
      <c r="B69" s="22"/>
      <c r="C69" s="22"/>
      <c r="D69" s="43"/>
    </row>
  </sheetData>
  <hyperlinks>
    <hyperlink ref="D14" location="'Nota 3'!A1" display="'Nota 3'!A1" xr:uid="{00000000-0004-0000-0000-000000000000}"/>
    <hyperlink ref="D15" location="'Nota 4'!A1" display="'Nota 4'!A1" xr:uid="{00000000-0004-0000-0000-000001000000}"/>
    <hyperlink ref="D16" location="'Nota 5'!A1" display="'Nota 5'!A1" xr:uid="{00000000-0004-0000-0000-000002000000}"/>
    <hyperlink ref="D17" location="'Nota 6'!A1" display="'Nota 6'!A1" xr:uid="{00000000-0004-0000-0000-000003000000}"/>
    <hyperlink ref="D19" location="'Nota 7'!A1" display="'Nota 7'!A1" xr:uid="{00000000-0004-0000-0000-000004000000}"/>
    <hyperlink ref="D21" location="'Nota 9'!A1" display="'Nota 9'!A1" xr:uid="{00000000-0004-0000-0000-000005000000}"/>
    <hyperlink ref="D22" location="'Nota 10'!A1" display="'Nota 10'!A1" xr:uid="{00000000-0004-0000-0000-000006000000}"/>
    <hyperlink ref="D26" location="'Nota 14'!A1" display="'Nota 14'!A1" xr:uid="{00000000-0004-0000-0000-000007000000}"/>
    <hyperlink ref="D27" location="'Nota 15'!A1" display="'Nota 15'!A1" xr:uid="{00000000-0004-0000-0000-000008000000}"/>
    <hyperlink ref="D28" location="'Nota 16'!A1" display="'Nota 16'!A1" xr:uid="{00000000-0004-0000-0000-000009000000}"/>
    <hyperlink ref="D20" location="'Nota 8'!A1" display="'Nota 8'!A1" xr:uid="{00000000-0004-0000-0000-00000A000000}"/>
    <hyperlink ref="D13" location="BG!A1" display="BG" xr:uid="{00000000-0004-0000-0000-00000B000000}"/>
    <hyperlink ref="D44" location="ER!A1" display="ER" xr:uid="{00000000-0004-0000-0000-00000C000000}"/>
    <hyperlink ref="D59" location="EVPN!A1" display="EVPN" xr:uid="{00000000-0004-0000-0000-00000D000000}"/>
    <hyperlink ref="D60" location="EFE!A1" display="EFE" xr:uid="{00000000-0004-0000-0000-00000E000000}"/>
    <hyperlink ref="D23" location="'Nota 11'!A1" display="Nota 11 y 12" xr:uid="{00000000-0004-0000-0000-00000F000000}"/>
    <hyperlink ref="D24" location="'Nota 12'!A1" display="Nota 12" xr:uid="{00000000-0004-0000-0000-000010000000}"/>
    <hyperlink ref="D25" location="'Nota 13'!A1" display="Nota 13'" xr:uid="{00000000-0004-0000-0000-000011000000}"/>
    <hyperlink ref="D29" location="'Nota 17'!A1" display="Nota 17" xr:uid="{00000000-0004-0000-0000-000012000000}"/>
    <hyperlink ref="D30" location="'Nota 18'!A1" display="Nota 18" xr:uid="{00000000-0004-0000-0000-000013000000}"/>
    <hyperlink ref="D31" location="'Nota 19'!A1" display="Nota 19" xr:uid="{00000000-0004-0000-0000-000014000000}"/>
    <hyperlink ref="D32" location="'Nota 14'!A1" display="Nota 14" xr:uid="{00000000-0004-0000-0000-000015000000}"/>
    <hyperlink ref="D34" location="'Nota 19'!A1" display="Nota 19" xr:uid="{00000000-0004-0000-0000-000016000000}"/>
    <hyperlink ref="D35" location="'Nota 20'!A1" display="Nota 20" xr:uid="{00000000-0004-0000-0000-000017000000}"/>
    <hyperlink ref="D36" location="' Nota 21'!A1" display="Nota 21" xr:uid="{00000000-0004-0000-0000-000018000000}"/>
    <hyperlink ref="D37" location="' Nota 21'!A1" display="Nota 21" xr:uid="{00000000-0004-0000-0000-000019000000}"/>
    <hyperlink ref="D38" location="' Nota 21'!A1" display="Nota 21" xr:uid="{00000000-0004-0000-0000-00001A000000}"/>
    <hyperlink ref="D39" location="' Nota 21'!A1" display="Nota 21" xr:uid="{00000000-0004-0000-0000-00001B000000}"/>
    <hyperlink ref="D40" location="'Nota 22'!A1" display="Nota 22" xr:uid="{00000000-0004-0000-0000-00001C000000}"/>
    <hyperlink ref="D42" location="'Nota 23'!A1" display="Nota 23" xr:uid="{00000000-0004-0000-0000-00001D000000}"/>
    <hyperlink ref="D43" location="'Nota 24'!A1" display="Nota 24" xr:uid="{00000000-0004-0000-0000-00001E000000}"/>
    <hyperlink ref="D45" location="'Nota 25'!A1" display="Nota 25" xr:uid="{00000000-0004-0000-0000-00001F000000}"/>
    <hyperlink ref="D46" location="'Nota 26'!A1" display="Nota 26" xr:uid="{00000000-0004-0000-0000-000020000000}"/>
    <hyperlink ref="D47" location="'Nota 27'!A1" display="Nota 27" xr:uid="{00000000-0004-0000-0000-000021000000}"/>
    <hyperlink ref="D48" location="'Nota 27'!A1" display="N ota 27" xr:uid="{00000000-0004-0000-0000-000022000000}"/>
    <hyperlink ref="D49" location="'Nota 28'!A1" display="Nota 28" xr:uid="{00000000-0004-0000-0000-000023000000}"/>
    <hyperlink ref="D50" location="'Nota 29'!A1" display="Nota 29" xr:uid="{00000000-0004-0000-0000-000024000000}"/>
    <hyperlink ref="D51" location="'Nota 29'!A1" display="Nota 29" xr:uid="{00000000-0004-0000-0000-000025000000}"/>
    <hyperlink ref="D52" location="'Nota 30'!A1" display="Nota 30" xr:uid="{00000000-0004-0000-0000-000026000000}"/>
    <hyperlink ref="D53" location="'Nota 31'!A1" display="Nota 31" xr:uid="{00000000-0004-0000-0000-000027000000}"/>
    <hyperlink ref="D54" location="'Nota 32'!A1" display="Nota 32" xr:uid="{00000000-0004-0000-0000-000028000000}"/>
    <hyperlink ref="D55" location="'Nota 33'!A1" display="Nota 33" xr:uid="{00000000-0004-0000-0000-000029000000}"/>
    <hyperlink ref="D56" location="'Nota 34'!A1" display="Nota 34" xr:uid="{00000000-0004-0000-0000-00002A000000}"/>
    <hyperlink ref="D57" location="'Nota 35'!A1" display="Nota 35" xr:uid="{00000000-0004-0000-0000-00002B000000}"/>
    <hyperlink ref="D58" location="'Nota 35'!A1" display="Nota 35" xr:uid="{00000000-0004-0000-0000-00002C000000}"/>
    <hyperlink ref="D63" location="'Nota 37'!A1" display="Nota 37" xr:uid="{00000000-0004-0000-0000-00002D000000}"/>
    <hyperlink ref="D62" location="'Nota 36'!A1" display="Nota 36" xr:uid="{00000000-0004-0000-0000-00002E000000}"/>
    <hyperlink ref="D12" location="'Nota 2'!A1" display="Nota 2" xr:uid="{00000000-0004-0000-0000-00002F000000}"/>
    <hyperlink ref="D11" location="Nota1!A1" display="Nota 1" xr:uid="{00000000-0004-0000-0000-000030000000}"/>
    <hyperlink ref="D18" location="'Nota 5'!A1" display="Nota 5" xr:uid="{00000000-0004-0000-0000-000031000000}"/>
    <hyperlink ref="D66" location="'Nota 40'!A1" display="Nota 40" xr:uid="{00000000-0004-0000-0000-000032000000}"/>
    <hyperlink ref="D65" location="'Nota 39'!A1" display="Nota 39" xr:uid="{00000000-0004-0000-0000-000033000000}"/>
    <hyperlink ref="D64" location="'Nota 38'!A1" display="Nota 38" xr:uid="{00000000-0004-0000-0000-000034000000}"/>
    <hyperlink ref="D41" location="'Nota 23'!A1" display="Nota 23" xr:uid="{C5B45429-9D81-4978-B68C-04D1E67BD77B}"/>
    <hyperlink ref="D33" location="'Nota 14'!A1" display="Nota 14" xr:uid="{E795A42B-C465-4870-A8AA-1202CCE83950}"/>
  </hyperlinks>
  <printOptions horizontalCentered="1"/>
  <pageMargins left="0.31496062992125984" right="0.70866141732283472" top="0.74803149606299213" bottom="0.74803149606299213" header="0.31496062992125984" footer="0.31496062992125984"/>
  <pageSetup paperSize="9" scale="2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18"/>
  <sheetViews>
    <sheetView showGridLines="0" zoomScaleNormal="100" workbookViewId="0"/>
  </sheetViews>
  <sheetFormatPr baseColWidth="10" defaultColWidth="11.42578125" defaultRowHeight="12.75" x14ac:dyDescent="0.2"/>
  <cols>
    <col min="1" max="8" width="11.42578125" style="226"/>
    <col min="9" max="9" width="21.140625" style="226" customWidth="1"/>
    <col min="10" max="16384" width="11.42578125" style="226"/>
  </cols>
  <sheetData>
    <row r="1" spans="1:19" ht="15" customHeight="1" x14ac:dyDescent="0.2">
      <c r="A1" s="226" t="s">
        <v>768</v>
      </c>
      <c r="I1" s="289" t="s">
        <v>101</v>
      </c>
    </row>
    <row r="5" spans="1:19" ht="15" customHeight="1" x14ac:dyDescent="0.2">
      <c r="A5" s="22"/>
      <c r="B5" s="22"/>
      <c r="C5" s="22"/>
      <c r="D5" s="22"/>
      <c r="E5" s="22"/>
      <c r="F5" s="22"/>
      <c r="G5" s="22"/>
      <c r="H5" s="22"/>
      <c r="I5" s="22"/>
    </row>
    <row r="6" spans="1:19" ht="15" customHeight="1" x14ac:dyDescent="0.2">
      <c r="A6" s="116" t="s">
        <v>731</v>
      </c>
      <c r="B6" s="116"/>
      <c r="C6" s="116"/>
      <c r="D6" s="116"/>
      <c r="E6" s="116"/>
      <c r="F6" s="116"/>
      <c r="G6" s="116"/>
      <c r="H6" s="116" t="s">
        <v>2423</v>
      </c>
      <c r="I6" s="116"/>
      <c r="J6" s="2"/>
      <c r="K6" s="2"/>
      <c r="L6" s="2"/>
    </row>
    <row r="7" spans="1:19" ht="15" customHeight="1" x14ac:dyDescent="0.2">
      <c r="A7" s="628" t="s">
        <v>2437</v>
      </c>
      <c r="B7" s="117"/>
      <c r="C7" s="117"/>
      <c r="D7" s="117"/>
      <c r="E7" s="117"/>
      <c r="F7" s="117"/>
      <c r="G7" s="117"/>
      <c r="H7" s="117"/>
      <c r="I7" s="117"/>
      <c r="J7" s="2"/>
      <c r="K7" s="2"/>
      <c r="L7" s="2"/>
    </row>
    <row r="8" spans="1:19" s="176" customFormat="1" ht="15" customHeight="1" x14ac:dyDescent="0.2">
      <c r="A8" s="654"/>
      <c r="B8" s="654"/>
      <c r="C8" s="654"/>
      <c r="D8" s="654"/>
      <c r="E8" s="654"/>
      <c r="F8" s="654"/>
      <c r="G8" s="654"/>
      <c r="H8" s="654"/>
      <c r="I8" s="654"/>
      <c r="J8" s="205"/>
      <c r="K8" s="205"/>
      <c r="L8" s="205"/>
    </row>
    <row r="9" spans="1:19" ht="15" customHeight="1" x14ac:dyDescent="0.2">
      <c r="A9" s="21"/>
      <c r="B9" s="21"/>
      <c r="C9" s="21"/>
      <c r="D9" s="21"/>
      <c r="E9" s="21"/>
      <c r="F9" s="21"/>
      <c r="G9" s="21"/>
      <c r="H9" s="21"/>
      <c r="I9" s="21"/>
      <c r="J9" s="1"/>
      <c r="K9" s="1"/>
      <c r="L9" s="1"/>
    </row>
    <row r="10" spans="1:19" ht="15" customHeight="1" x14ac:dyDescent="0.2">
      <c r="A10" s="22"/>
      <c r="B10" s="22"/>
      <c r="C10" s="22"/>
      <c r="D10" s="22"/>
      <c r="E10" s="22"/>
      <c r="F10" s="22"/>
      <c r="G10" s="22"/>
      <c r="H10" s="22"/>
      <c r="I10" s="22"/>
    </row>
    <row r="11" spans="1:19" ht="15" customHeight="1" x14ac:dyDescent="0.2">
      <c r="A11" s="113" t="s">
        <v>0</v>
      </c>
      <c r="B11" s="114"/>
      <c r="C11" s="114"/>
      <c r="D11" s="114"/>
      <c r="E11" s="114"/>
      <c r="F11" s="114"/>
      <c r="G11" s="114"/>
      <c r="H11" s="114"/>
      <c r="I11" s="115"/>
      <c r="J11" s="655"/>
      <c r="K11" s="655"/>
      <c r="L11" s="655"/>
    </row>
    <row r="12" spans="1:19" ht="29.25" customHeight="1" x14ac:dyDescent="0.2">
      <c r="A12" s="656" t="s">
        <v>118</v>
      </c>
      <c r="B12" s="657"/>
      <c r="C12" s="657"/>
      <c r="D12" s="657"/>
      <c r="E12" s="657"/>
      <c r="F12" s="657"/>
      <c r="G12" s="657"/>
      <c r="H12" s="657"/>
      <c r="I12" s="658"/>
    </row>
    <row r="13" spans="1:19" ht="59.25" customHeight="1" x14ac:dyDescent="0.2">
      <c r="A13" s="659" t="s">
        <v>769</v>
      </c>
      <c r="B13" s="659"/>
      <c r="C13" s="659"/>
      <c r="D13" s="659"/>
      <c r="E13" s="659"/>
      <c r="F13" s="659"/>
      <c r="G13" s="659"/>
      <c r="H13" s="659"/>
      <c r="I13" s="660"/>
      <c r="J13" s="1"/>
      <c r="K13" s="2"/>
      <c r="L13" s="1"/>
    </row>
    <row r="14" spans="1:19" ht="71.25" customHeight="1" x14ac:dyDescent="0.2">
      <c r="A14" s="659" t="s">
        <v>771</v>
      </c>
      <c r="B14" s="659"/>
      <c r="C14" s="659"/>
      <c r="D14" s="659"/>
      <c r="E14" s="659"/>
      <c r="F14" s="659"/>
      <c r="G14" s="659"/>
      <c r="H14" s="659"/>
      <c r="I14" s="660"/>
      <c r="K14" s="479"/>
      <c r="L14" s="479"/>
      <c r="M14" s="479"/>
      <c r="N14" s="479"/>
      <c r="O14" s="479"/>
      <c r="P14" s="479"/>
      <c r="Q14" s="479"/>
      <c r="R14" s="479"/>
      <c r="S14" s="479"/>
    </row>
    <row r="15" spans="1:19" ht="27.75" customHeight="1" x14ac:dyDescent="0.2">
      <c r="A15" s="659" t="s">
        <v>772</v>
      </c>
      <c r="B15" s="659"/>
      <c r="C15" s="659"/>
      <c r="D15" s="659"/>
      <c r="E15" s="659"/>
      <c r="F15" s="659"/>
      <c r="G15" s="659"/>
      <c r="H15" s="659"/>
      <c r="I15" s="660"/>
      <c r="K15" s="661"/>
      <c r="L15" s="661"/>
      <c r="M15" s="661"/>
      <c r="N15" s="661"/>
      <c r="O15" s="661"/>
      <c r="P15" s="661"/>
      <c r="Q15" s="661"/>
      <c r="R15" s="661"/>
      <c r="S15" s="661"/>
    </row>
    <row r="16" spans="1:19" ht="30" customHeight="1" x14ac:dyDescent="0.2">
      <c r="A16" s="659" t="s">
        <v>872</v>
      </c>
      <c r="B16" s="659"/>
      <c r="C16" s="659"/>
      <c r="D16" s="659"/>
      <c r="E16" s="659"/>
      <c r="F16" s="659"/>
      <c r="G16" s="659"/>
      <c r="H16" s="659"/>
      <c r="I16" s="660"/>
      <c r="K16" s="661"/>
      <c r="L16" s="661"/>
      <c r="M16" s="661"/>
      <c r="N16" s="661"/>
      <c r="O16" s="661"/>
      <c r="P16" s="661"/>
      <c r="Q16" s="661"/>
      <c r="R16" s="661"/>
      <c r="S16" s="661"/>
    </row>
    <row r="17" spans="1:19" ht="71.25" customHeight="1" x14ac:dyDescent="0.2">
      <c r="A17" s="659" t="s">
        <v>770</v>
      </c>
      <c r="B17" s="659"/>
      <c r="C17" s="659"/>
      <c r="D17" s="659"/>
      <c r="E17" s="659"/>
      <c r="F17" s="659"/>
      <c r="G17" s="659"/>
      <c r="H17" s="659"/>
      <c r="I17" s="660"/>
      <c r="K17" s="661"/>
      <c r="L17" s="661"/>
      <c r="M17" s="661"/>
      <c r="N17" s="661"/>
      <c r="O17" s="661"/>
      <c r="P17" s="661"/>
      <c r="Q17" s="661"/>
      <c r="R17" s="661"/>
      <c r="S17" s="661"/>
    </row>
    <row r="18" spans="1:19" ht="15" customHeight="1" x14ac:dyDescent="0.2">
      <c r="A18" s="108"/>
      <c r="B18" s="154"/>
      <c r="C18" s="154"/>
      <c r="D18" s="154"/>
      <c r="E18" s="154"/>
      <c r="F18" s="154"/>
      <c r="G18" s="154"/>
      <c r="H18" s="154"/>
      <c r="I18" s="321"/>
    </row>
  </sheetData>
  <mergeCells count="11">
    <mergeCell ref="A8:I8"/>
    <mergeCell ref="J11:L11"/>
    <mergeCell ref="A12:I12"/>
    <mergeCell ref="A13:I13"/>
    <mergeCell ref="A17:I17"/>
    <mergeCell ref="A15:I15"/>
    <mergeCell ref="A14:I14"/>
    <mergeCell ref="A16:I16"/>
    <mergeCell ref="K15:S15"/>
    <mergeCell ref="K16:S16"/>
    <mergeCell ref="K17:S17"/>
  </mergeCells>
  <hyperlinks>
    <hyperlink ref="I1" location="BG!A1" display="BG" xr:uid="{00000000-0004-0000-0500-000000000000}"/>
  </hyperlinks>
  <printOptions horizontalCentered="1"/>
  <pageMargins left="0.31496062992125984" right="0.70866141732283472" top="0.74803149606299213" bottom="0.74803149606299213" header="0.31496062992125984" footer="0.31496062992125984"/>
  <pageSetup paperSize="9" scale="4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J83"/>
  <sheetViews>
    <sheetView showGridLines="0" workbookViewId="0"/>
  </sheetViews>
  <sheetFormatPr baseColWidth="10" defaultColWidth="11.42578125" defaultRowHeight="12.75" x14ac:dyDescent="0.2"/>
  <cols>
    <col min="1" max="1" width="31.42578125" style="226" customWidth="1"/>
    <col min="2" max="2" width="14.85546875" style="226" customWidth="1"/>
    <col min="3" max="3" width="15.42578125" style="226" customWidth="1"/>
    <col min="4" max="5" width="11.42578125" style="226"/>
    <col min="6" max="6" width="14.42578125" style="226" customWidth="1"/>
    <col min="7" max="7" width="15.42578125" style="226" customWidth="1"/>
    <col min="8" max="8" width="11.42578125" style="226"/>
    <col min="9" max="9" width="16.85546875" style="226" customWidth="1"/>
    <col min="10" max="16384" width="11.42578125" style="226"/>
  </cols>
  <sheetData>
    <row r="1" spans="1:10" ht="15" customHeight="1" x14ac:dyDescent="0.2">
      <c r="A1" s="226" t="s">
        <v>768</v>
      </c>
      <c r="I1" s="289" t="s">
        <v>101</v>
      </c>
    </row>
    <row r="2" spans="1:10" ht="15" customHeight="1" x14ac:dyDescent="0.2"/>
    <row r="3" spans="1:10" ht="15" customHeight="1" x14ac:dyDescent="0.2"/>
    <row r="4" spans="1:10" ht="15" customHeight="1" x14ac:dyDescent="0.2"/>
    <row r="5" spans="1:10" ht="15" customHeight="1" x14ac:dyDescent="0.2"/>
    <row r="6" spans="1:10" s="176" customFormat="1" ht="15" customHeight="1" x14ac:dyDescent="0.2">
      <c r="A6" s="692" t="s">
        <v>1</v>
      </c>
      <c r="B6" s="639"/>
      <c r="C6" s="639"/>
      <c r="D6" s="639"/>
      <c r="E6" s="639"/>
      <c r="F6" s="639"/>
      <c r="G6" s="639"/>
      <c r="H6" s="639"/>
      <c r="I6" s="693"/>
    </row>
    <row r="7" spans="1:10" s="176" customFormat="1" ht="25.5" customHeight="1" x14ac:dyDescent="0.2">
      <c r="A7" s="694" t="s">
        <v>119</v>
      </c>
      <c r="B7" s="695"/>
      <c r="C7" s="695"/>
      <c r="D7" s="695"/>
      <c r="E7" s="695"/>
      <c r="F7" s="695"/>
      <c r="G7" s="695"/>
      <c r="H7" s="695"/>
      <c r="I7" s="696"/>
      <c r="J7" s="31"/>
    </row>
    <row r="8" spans="1:10" s="176" customFormat="1" ht="15" customHeight="1" x14ac:dyDescent="0.2">
      <c r="A8" s="107"/>
      <c r="B8" s="226"/>
      <c r="C8" s="226"/>
      <c r="D8" s="226"/>
      <c r="E8" s="226"/>
      <c r="F8" s="226"/>
      <c r="G8" s="226"/>
      <c r="H8" s="226"/>
      <c r="I8" s="222"/>
    </row>
    <row r="9" spans="1:10" s="176" customFormat="1" ht="15" customHeight="1" x14ac:dyDescent="0.2">
      <c r="A9" s="681" t="s">
        <v>143</v>
      </c>
      <c r="B9" s="682"/>
      <c r="C9" s="682"/>
      <c r="D9" s="682"/>
      <c r="E9" s="682"/>
      <c r="F9" s="682"/>
      <c r="G9" s="682"/>
      <c r="H9" s="682"/>
      <c r="I9" s="683"/>
      <c r="J9" s="31"/>
    </row>
    <row r="10" spans="1:10" s="176" customFormat="1" ht="55.5" customHeight="1" x14ac:dyDescent="0.2">
      <c r="A10" s="662" t="s">
        <v>762</v>
      </c>
      <c r="B10" s="663"/>
      <c r="C10" s="663"/>
      <c r="D10" s="663"/>
      <c r="E10" s="663"/>
      <c r="F10" s="663"/>
      <c r="G10" s="663"/>
      <c r="H10" s="663"/>
      <c r="I10" s="664"/>
    </row>
    <row r="11" spans="1:10" s="176" customFormat="1" ht="15" customHeight="1" x14ac:dyDescent="0.2">
      <c r="A11" s="322"/>
      <c r="B11" s="323"/>
      <c r="C11" s="323"/>
      <c r="D11" s="323"/>
      <c r="E11" s="323"/>
      <c r="F11" s="323"/>
      <c r="G11" s="323"/>
      <c r="H11" s="323"/>
      <c r="I11" s="324"/>
    </row>
    <row r="12" spans="1:10" s="176" customFormat="1" ht="15" customHeight="1" x14ac:dyDescent="0.2">
      <c r="A12" s="673" t="s">
        <v>87</v>
      </c>
      <c r="B12" s="674"/>
      <c r="C12" s="674"/>
      <c r="D12" s="674"/>
      <c r="E12" s="674"/>
      <c r="F12" s="674"/>
      <c r="G12" s="674"/>
      <c r="H12" s="674"/>
      <c r="I12" s="675"/>
      <c r="J12" s="31"/>
    </row>
    <row r="13" spans="1:10" s="176" customFormat="1" ht="42.75" customHeight="1" x14ac:dyDescent="0.2">
      <c r="A13" s="684" t="s">
        <v>120</v>
      </c>
      <c r="B13" s="685"/>
      <c r="C13" s="685"/>
      <c r="D13" s="685"/>
      <c r="E13" s="685"/>
      <c r="F13" s="685"/>
      <c r="G13" s="685"/>
      <c r="H13" s="685"/>
      <c r="I13" s="686"/>
    </row>
    <row r="14" spans="1:10" s="176" customFormat="1" ht="15" customHeight="1" x14ac:dyDescent="0.2">
      <c r="A14" s="676"/>
      <c r="B14" s="677"/>
      <c r="C14" s="677"/>
      <c r="D14" s="677"/>
      <c r="E14" s="677"/>
      <c r="F14" s="677"/>
      <c r="G14" s="677"/>
      <c r="H14" s="677"/>
      <c r="I14" s="678"/>
    </row>
    <row r="15" spans="1:10" s="176" customFormat="1" ht="15" customHeight="1" x14ac:dyDescent="0.2">
      <c r="A15" s="673" t="s">
        <v>88</v>
      </c>
      <c r="B15" s="674"/>
      <c r="C15" s="674"/>
      <c r="D15" s="674"/>
      <c r="E15" s="674"/>
      <c r="F15" s="674"/>
      <c r="G15" s="674"/>
      <c r="H15" s="674"/>
      <c r="I15" s="675"/>
      <c r="J15" s="31"/>
    </row>
    <row r="16" spans="1:10" s="176" customFormat="1" ht="15" customHeight="1" x14ac:dyDescent="0.2">
      <c r="A16" s="684" t="s">
        <v>1734</v>
      </c>
      <c r="B16" s="685"/>
      <c r="C16" s="685"/>
      <c r="D16" s="685"/>
      <c r="E16" s="685"/>
      <c r="F16" s="685"/>
      <c r="G16" s="685"/>
      <c r="H16" s="685"/>
      <c r="I16" s="686"/>
    </row>
    <row r="17" spans="1:10" s="176" customFormat="1" ht="28.5" customHeight="1" x14ac:dyDescent="0.2">
      <c r="A17" s="684" t="s">
        <v>121</v>
      </c>
      <c r="B17" s="685"/>
      <c r="C17" s="685"/>
      <c r="D17" s="685"/>
      <c r="E17" s="685"/>
      <c r="F17" s="685"/>
      <c r="G17" s="685"/>
      <c r="H17" s="685"/>
      <c r="I17" s="686"/>
    </row>
    <row r="18" spans="1:10" s="176" customFormat="1" ht="15" customHeight="1" thickBot="1" x14ac:dyDescent="0.25">
      <c r="A18" s="325"/>
      <c r="B18" s="665" t="s">
        <v>2375</v>
      </c>
      <c r="C18" s="665"/>
      <c r="D18" s="665"/>
      <c r="E18" s="512"/>
      <c r="F18" s="512"/>
      <c r="G18" s="55"/>
      <c r="H18" s="226"/>
      <c r="I18" s="222"/>
    </row>
    <row r="19" spans="1:10" s="176" customFormat="1" ht="44.25" customHeight="1" x14ac:dyDescent="0.2">
      <c r="A19" s="325"/>
      <c r="B19" s="666"/>
      <c r="C19" s="666"/>
      <c r="D19" s="666"/>
      <c r="E19" s="513" t="s">
        <v>868</v>
      </c>
      <c r="F19" s="513" t="s">
        <v>869</v>
      </c>
      <c r="G19" s="55"/>
      <c r="H19" s="226"/>
      <c r="I19" s="222"/>
      <c r="J19" s="326"/>
    </row>
    <row r="20" spans="1:10" s="176" customFormat="1" ht="15" customHeight="1" x14ac:dyDescent="0.2">
      <c r="A20" s="325"/>
      <c r="B20" s="667" t="s">
        <v>870</v>
      </c>
      <c r="C20" s="667"/>
      <c r="D20" s="667"/>
      <c r="E20" s="514">
        <v>7078.87</v>
      </c>
      <c r="F20" s="515"/>
      <c r="H20" s="226"/>
      <c r="I20" s="222"/>
    </row>
    <row r="21" spans="1:10" s="176" customFormat="1" ht="15" customHeight="1" thickBot="1" x14ac:dyDescent="0.25">
      <c r="A21" s="325"/>
      <c r="B21" s="668" t="s">
        <v>871</v>
      </c>
      <c r="C21" s="668"/>
      <c r="D21" s="668"/>
      <c r="E21" s="516"/>
      <c r="F21" s="517">
        <v>7090.2</v>
      </c>
      <c r="H21" s="226"/>
      <c r="I21" s="222"/>
      <c r="J21" s="55"/>
    </row>
    <row r="22" spans="1:10" s="176" customFormat="1" ht="15" customHeight="1" thickBot="1" x14ac:dyDescent="0.25">
      <c r="A22" s="325"/>
      <c r="B22" s="687" t="s">
        <v>1747</v>
      </c>
      <c r="C22" s="687"/>
      <c r="D22" s="687"/>
      <c r="E22" s="512"/>
      <c r="F22" s="512"/>
      <c r="G22" s="55"/>
      <c r="H22" s="226"/>
      <c r="I22" s="222"/>
      <c r="J22" s="55"/>
    </row>
    <row r="23" spans="1:10" s="176" customFormat="1" ht="39.75" customHeight="1" x14ac:dyDescent="0.2">
      <c r="A23" s="325"/>
      <c r="B23" s="688"/>
      <c r="C23" s="688"/>
      <c r="D23" s="688"/>
      <c r="E23" s="577" t="s">
        <v>868</v>
      </c>
      <c r="F23" s="577" t="s">
        <v>869</v>
      </c>
      <c r="G23" s="55"/>
      <c r="H23" s="226"/>
      <c r="I23" s="222"/>
      <c r="J23" s="55"/>
    </row>
    <row r="24" spans="1:10" s="176" customFormat="1" ht="15" customHeight="1" x14ac:dyDescent="0.2">
      <c r="A24" s="325"/>
      <c r="B24" s="667" t="s">
        <v>870</v>
      </c>
      <c r="C24" s="667"/>
      <c r="D24" s="667"/>
      <c r="E24" s="514">
        <v>6870.81</v>
      </c>
      <c r="F24" s="515"/>
      <c r="G24" s="55"/>
      <c r="H24" s="226"/>
      <c r="I24" s="222"/>
    </row>
    <row r="25" spans="1:10" s="176" customFormat="1" ht="15" customHeight="1" thickBot="1" x14ac:dyDescent="0.25">
      <c r="A25" s="325"/>
      <c r="B25" s="668" t="s">
        <v>871</v>
      </c>
      <c r="C25" s="668"/>
      <c r="D25" s="668"/>
      <c r="E25" s="516"/>
      <c r="F25" s="517" t="s">
        <v>1916</v>
      </c>
      <c r="G25" s="55"/>
      <c r="H25" s="55"/>
      <c r="I25" s="327"/>
    </row>
    <row r="26" spans="1:10" s="176" customFormat="1" ht="15" customHeight="1" x14ac:dyDescent="0.2">
      <c r="A26" s="325"/>
      <c r="B26" s="55"/>
      <c r="C26" s="55"/>
      <c r="D26" s="55"/>
      <c r="E26" s="55"/>
      <c r="F26" s="55"/>
      <c r="G26" s="55"/>
      <c r="H26" s="55"/>
      <c r="I26" s="327"/>
      <c r="J26" s="55"/>
    </row>
    <row r="27" spans="1:10" s="176" customFormat="1" ht="15" customHeight="1" x14ac:dyDescent="0.2">
      <c r="A27" s="223"/>
      <c r="B27" s="224"/>
      <c r="C27" s="224"/>
      <c r="D27" s="224"/>
      <c r="E27" s="224"/>
      <c r="F27" s="224"/>
      <c r="G27" s="224"/>
      <c r="H27" s="224"/>
      <c r="I27" s="225"/>
      <c r="J27" s="55"/>
    </row>
    <row r="28" spans="1:10" s="176" customFormat="1" x14ac:dyDescent="0.2">
      <c r="A28" s="673" t="s">
        <v>37</v>
      </c>
      <c r="B28" s="674"/>
      <c r="C28" s="674"/>
      <c r="D28" s="674"/>
      <c r="E28" s="674"/>
      <c r="F28" s="674"/>
      <c r="G28" s="674"/>
      <c r="H28" s="674"/>
      <c r="I28" s="675"/>
      <c r="J28" s="61"/>
    </row>
    <row r="29" spans="1:10" s="176" customFormat="1" ht="28.15" customHeight="1" x14ac:dyDescent="0.2">
      <c r="A29" s="662" t="s">
        <v>1740</v>
      </c>
      <c r="B29" s="663"/>
      <c r="C29" s="663"/>
      <c r="D29" s="663"/>
      <c r="E29" s="663"/>
      <c r="F29" s="663"/>
      <c r="G29" s="663"/>
      <c r="H29" s="663"/>
      <c r="I29" s="664"/>
    </row>
    <row r="30" spans="1:10" s="176" customFormat="1" ht="15" customHeight="1" x14ac:dyDescent="0.2">
      <c r="A30" s="223"/>
      <c r="B30" s="224"/>
      <c r="C30" s="224"/>
      <c r="D30" s="224"/>
      <c r="E30" s="224"/>
      <c r="F30" s="224"/>
      <c r="G30" s="224"/>
      <c r="H30" s="224"/>
      <c r="I30" s="225"/>
      <c r="J30" s="31"/>
    </row>
    <row r="31" spans="1:10" s="176" customFormat="1" x14ac:dyDescent="0.2">
      <c r="A31" s="681" t="s">
        <v>123</v>
      </c>
      <c r="B31" s="682"/>
      <c r="C31" s="682"/>
      <c r="D31" s="682"/>
      <c r="E31" s="682"/>
      <c r="F31" s="682"/>
      <c r="G31" s="682"/>
      <c r="H31" s="682"/>
      <c r="I31" s="683"/>
    </row>
    <row r="32" spans="1:10" s="176" customFormat="1" ht="58.15" customHeight="1" x14ac:dyDescent="0.2">
      <c r="A32" s="662" t="s">
        <v>1735</v>
      </c>
      <c r="B32" s="670"/>
      <c r="C32" s="670"/>
      <c r="D32" s="670"/>
      <c r="E32" s="670"/>
      <c r="F32" s="670"/>
      <c r="G32" s="670"/>
      <c r="H32" s="670"/>
      <c r="I32" s="671"/>
    </row>
    <row r="33" spans="1:10" s="176" customFormat="1" ht="15" customHeight="1" x14ac:dyDescent="0.2">
      <c r="A33" s="676"/>
      <c r="B33" s="677"/>
      <c r="C33" s="677"/>
      <c r="D33" s="677"/>
      <c r="E33" s="677"/>
      <c r="F33" s="677"/>
      <c r="G33" s="677"/>
      <c r="H33" s="677"/>
      <c r="I33" s="678"/>
      <c r="J33" s="31"/>
    </row>
    <row r="34" spans="1:10" s="176" customFormat="1" ht="18.75" customHeight="1" x14ac:dyDescent="0.2">
      <c r="A34" s="673" t="s">
        <v>122</v>
      </c>
      <c r="B34" s="674"/>
      <c r="C34" s="674"/>
      <c r="D34" s="674"/>
      <c r="E34" s="674"/>
      <c r="F34" s="674"/>
      <c r="G34" s="674"/>
      <c r="H34" s="674"/>
      <c r="I34" s="675"/>
      <c r="J34" s="31"/>
    </row>
    <row r="35" spans="1:10" s="176" customFormat="1" ht="18" customHeight="1" x14ac:dyDescent="0.2">
      <c r="A35" s="697" t="s">
        <v>1741</v>
      </c>
      <c r="B35" s="698"/>
      <c r="C35" s="698"/>
      <c r="D35" s="698"/>
      <c r="E35" s="698"/>
      <c r="F35" s="698"/>
      <c r="G35" s="698"/>
      <c r="H35" s="698"/>
      <c r="I35" s="699"/>
      <c r="J35" s="31"/>
    </row>
    <row r="36" spans="1:10" s="40" customFormat="1" ht="15" customHeight="1" x14ac:dyDescent="0.2">
      <c r="A36" s="659" t="s">
        <v>1742</v>
      </c>
      <c r="B36" s="659"/>
      <c r="C36" s="659"/>
      <c r="D36" s="659"/>
      <c r="E36" s="659"/>
      <c r="F36" s="659"/>
      <c r="G36" s="659"/>
      <c r="H36" s="659"/>
      <c r="I36" s="660"/>
      <c r="J36" s="77"/>
    </row>
    <row r="37" spans="1:10" s="40" customFormat="1" ht="15" customHeight="1" x14ac:dyDescent="0.2">
      <c r="A37" s="497"/>
      <c r="B37" s="497"/>
      <c r="C37" s="497"/>
      <c r="D37" s="497"/>
      <c r="E37" s="497"/>
      <c r="F37" s="497"/>
      <c r="G37" s="497"/>
      <c r="H37" s="497"/>
      <c r="I37" s="498"/>
      <c r="J37" s="77"/>
    </row>
    <row r="38" spans="1:10" s="176" customFormat="1" x14ac:dyDescent="0.2">
      <c r="A38" s="673" t="s">
        <v>763</v>
      </c>
      <c r="B38" s="674"/>
      <c r="C38" s="674"/>
      <c r="D38" s="674"/>
      <c r="E38" s="674"/>
      <c r="F38" s="674"/>
      <c r="G38" s="674"/>
      <c r="H38" s="674"/>
      <c r="I38" s="675"/>
    </row>
    <row r="39" spans="1:10" s="176" customFormat="1" ht="43.5" customHeight="1" x14ac:dyDescent="0.2">
      <c r="A39" s="676" t="s">
        <v>889</v>
      </c>
      <c r="B39" s="677"/>
      <c r="C39" s="677"/>
      <c r="D39" s="677"/>
      <c r="E39" s="677"/>
      <c r="F39" s="677"/>
      <c r="G39" s="677"/>
      <c r="H39" s="677"/>
      <c r="I39" s="678"/>
    </row>
    <row r="40" spans="1:10" s="176" customFormat="1" ht="15" customHeight="1" x14ac:dyDescent="0.2">
      <c r="A40" s="107"/>
      <c r="B40" s="226"/>
      <c r="C40" s="226"/>
      <c r="D40" s="226"/>
      <c r="E40" s="226"/>
      <c r="F40" s="226"/>
      <c r="G40" s="226"/>
      <c r="H40" s="226"/>
      <c r="I40" s="222"/>
    </row>
    <row r="41" spans="1:10" s="176" customFormat="1" ht="15" customHeight="1" x14ac:dyDescent="0.2">
      <c r="A41" s="234"/>
      <c r="B41" s="235"/>
      <c r="C41" s="235"/>
      <c r="D41" s="235"/>
      <c r="E41" s="235"/>
      <c r="F41" s="235"/>
      <c r="G41" s="235"/>
      <c r="H41" s="235"/>
      <c r="I41" s="236"/>
    </row>
    <row r="42" spans="1:10" s="176" customFormat="1" ht="15" customHeight="1" x14ac:dyDescent="0.2">
      <c r="A42" s="673" t="s">
        <v>764</v>
      </c>
      <c r="B42" s="674"/>
      <c r="C42" s="674"/>
      <c r="D42" s="674"/>
      <c r="E42" s="674"/>
      <c r="F42" s="674"/>
      <c r="G42" s="674"/>
      <c r="H42" s="674"/>
      <c r="I42" s="675"/>
      <c r="J42" s="31"/>
    </row>
    <row r="43" spans="1:10" s="176" customFormat="1" ht="27.75" customHeight="1" x14ac:dyDescent="0.2">
      <c r="A43" s="662" t="s">
        <v>124</v>
      </c>
      <c r="B43" s="663"/>
      <c r="C43" s="663"/>
      <c r="D43" s="663"/>
      <c r="E43" s="663"/>
      <c r="F43" s="663"/>
      <c r="G43" s="663"/>
      <c r="H43" s="663"/>
      <c r="I43" s="664"/>
      <c r="J43" s="31"/>
    </row>
    <row r="44" spans="1:10" s="176" customFormat="1" ht="15" customHeight="1" x14ac:dyDescent="0.2">
      <c r="A44" s="223"/>
      <c r="B44" s="224"/>
      <c r="C44" s="224"/>
      <c r="D44" s="224"/>
      <c r="E44" s="224"/>
      <c r="F44" s="224"/>
      <c r="G44" s="224"/>
      <c r="H44" s="224"/>
      <c r="I44" s="225"/>
    </row>
    <row r="45" spans="1:10" s="176" customFormat="1" ht="15" customHeight="1" x14ac:dyDescent="0.2">
      <c r="A45" s="107"/>
      <c r="B45" s="226"/>
      <c r="C45" s="226"/>
      <c r="D45" s="226"/>
      <c r="E45" s="226"/>
      <c r="F45" s="226"/>
      <c r="G45" s="226"/>
      <c r="H45" s="226"/>
      <c r="I45" s="222"/>
    </row>
    <row r="46" spans="1:10" s="176" customFormat="1" ht="15" customHeight="1" x14ac:dyDescent="0.2">
      <c r="A46" s="673" t="s">
        <v>765</v>
      </c>
      <c r="B46" s="674"/>
      <c r="C46" s="674"/>
      <c r="D46" s="674"/>
      <c r="E46" s="674"/>
      <c r="F46" s="674"/>
      <c r="G46" s="674"/>
      <c r="H46" s="674"/>
      <c r="I46" s="675"/>
      <c r="J46" s="31"/>
    </row>
    <row r="47" spans="1:10" s="176" customFormat="1" ht="27" customHeight="1" x14ac:dyDescent="0.2">
      <c r="A47" s="662" t="s">
        <v>125</v>
      </c>
      <c r="B47" s="663"/>
      <c r="C47" s="663"/>
      <c r="D47" s="663"/>
      <c r="E47" s="663"/>
      <c r="F47" s="663"/>
      <c r="G47" s="663"/>
      <c r="H47" s="663"/>
      <c r="I47" s="664"/>
    </row>
    <row r="48" spans="1:10" s="176" customFormat="1" ht="15" customHeight="1" x14ac:dyDescent="0.2">
      <c r="A48" s="676"/>
      <c r="B48" s="677"/>
      <c r="C48" s="677"/>
      <c r="D48" s="677"/>
      <c r="E48" s="677"/>
      <c r="F48" s="677"/>
      <c r="G48" s="677"/>
      <c r="H48" s="677"/>
      <c r="I48" s="678"/>
    </row>
    <row r="49" spans="1:10" s="176" customFormat="1" ht="15" customHeight="1" x14ac:dyDescent="0.2">
      <c r="A49" s="673" t="s">
        <v>766</v>
      </c>
      <c r="B49" s="674"/>
      <c r="C49" s="674"/>
      <c r="D49" s="674"/>
      <c r="E49" s="674"/>
      <c r="F49" s="674"/>
      <c r="G49" s="674"/>
      <c r="H49" s="674"/>
      <c r="I49" s="675"/>
    </row>
    <row r="50" spans="1:10" s="176" customFormat="1" ht="95.45" customHeight="1" x14ac:dyDescent="0.2">
      <c r="A50" s="672" t="s">
        <v>1736</v>
      </c>
      <c r="B50" s="659"/>
      <c r="C50" s="659"/>
      <c r="D50" s="659"/>
      <c r="E50" s="659"/>
      <c r="F50" s="659"/>
      <c r="G50" s="659"/>
      <c r="H50" s="659"/>
      <c r="I50" s="660"/>
      <c r="J50" s="173"/>
    </row>
    <row r="51" spans="1:10" s="176" customFormat="1" ht="21" customHeight="1" x14ac:dyDescent="0.2">
      <c r="A51" s="669" t="s">
        <v>1737</v>
      </c>
      <c r="B51" s="670"/>
      <c r="C51" s="670"/>
      <c r="D51" s="670"/>
      <c r="E51" s="670"/>
      <c r="F51" s="670"/>
      <c r="G51" s="670"/>
      <c r="H51" s="670"/>
      <c r="I51" s="671"/>
      <c r="J51" s="173"/>
    </row>
    <row r="52" spans="1:10" s="176" customFormat="1" ht="30.6" customHeight="1" x14ac:dyDescent="0.2">
      <c r="A52" s="662" t="s">
        <v>1738</v>
      </c>
      <c r="B52" s="663"/>
      <c r="C52" s="663"/>
      <c r="D52" s="663"/>
      <c r="E52" s="663"/>
      <c r="F52" s="663"/>
      <c r="G52" s="663"/>
      <c r="H52" s="663"/>
      <c r="I52" s="664"/>
      <c r="J52" s="173"/>
    </row>
    <row r="53" spans="1:10" s="176" customFormat="1" ht="22.7" customHeight="1" x14ac:dyDescent="0.2">
      <c r="A53" s="679" t="s">
        <v>1739</v>
      </c>
      <c r="B53" s="679"/>
      <c r="C53" s="679"/>
      <c r="D53" s="679"/>
      <c r="E53" s="679"/>
      <c r="F53" s="679"/>
      <c r="G53" s="679"/>
      <c r="H53" s="679"/>
      <c r="I53" s="680"/>
      <c r="J53" s="173"/>
    </row>
    <row r="54" spans="1:10" s="176" customFormat="1" ht="18" customHeight="1" x14ac:dyDescent="0.2">
      <c r="A54" s="673" t="s">
        <v>767</v>
      </c>
      <c r="B54" s="674"/>
      <c r="C54" s="674"/>
      <c r="D54" s="674"/>
      <c r="E54" s="674"/>
      <c r="F54" s="674"/>
      <c r="G54" s="674"/>
      <c r="H54" s="674"/>
      <c r="I54" s="675"/>
      <c r="J54" s="173"/>
    </row>
    <row r="55" spans="1:10" s="176" customFormat="1" ht="16.149999999999999" customHeight="1" x14ac:dyDescent="0.2">
      <c r="A55" s="662" t="s">
        <v>126</v>
      </c>
      <c r="B55" s="663"/>
      <c r="C55" s="663"/>
      <c r="D55" s="663"/>
      <c r="E55" s="663"/>
      <c r="F55" s="663"/>
      <c r="G55" s="663"/>
      <c r="H55" s="663"/>
      <c r="I55" s="664"/>
      <c r="J55" s="173"/>
    </row>
    <row r="56" spans="1:10" s="176" customFormat="1" ht="15" customHeight="1" x14ac:dyDescent="0.2">
      <c r="A56" s="237"/>
      <c r="B56" s="238"/>
      <c r="C56" s="238"/>
      <c r="D56" s="238"/>
      <c r="E56" s="238"/>
      <c r="F56" s="238"/>
      <c r="G56" s="238"/>
      <c r="H56" s="238"/>
      <c r="I56" s="239"/>
      <c r="J56" s="173"/>
    </row>
    <row r="57" spans="1:10" s="176" customFormat="1" ht="15" customHeight="1" x14ac:dyDescent="0.2">
      <c r="A57" s="673" t="s">
        <v>886</v>
      </c>
      <c r="B57" s="674"/>
      <c r="C57" s="674"/>
      <c r="D57" s="674"/>
      <c r="E57" s="674"/>
      <c r="F57" s="674"/>
      <c r="G57" s="674"/>
      <c r="H57" s="674"/>
      <c r="I57" s="675"/>
      <c r="J57" s="173"/>
    </row>
    <row r="58" spans="1:10" s="176" customFormat="1" ht="15" customHeight="1" x14ac:dyDescent="0.2">
      <c r="A58" s="662" t="s">
        <v>127</v>
      </c>
      <c r="B58" s="663"/>
      <c r="C58" s="663"/>
      <c r="D58" s="663"/>
      <c r="E58" s="663"/>
      <c r="F58" s="663"/>
      <c r="G58" s="663"/>
      <c r="H58" s="663"/>
      <c r="I58" s="664"/>
      <c r="J58" s="173"/>
    </row>
    <row r="59" spans="1:10" s="176" customFormat="1" ht="15" customHeight="1" x14ac:dyDescent="0.2">
      <c r="A59" s="223"/>
      <c r="B59" s="224"/>
      <c r="C59" s="224"/>
      <c r="D59" s="224"/>
      <c r="E59" s="224"/>
      <c r="F59" s="224"/>
      <c r="G59" s="224"/>
      <c r="H59" s="224"/>
      <c r="I59" s="225"/>
      <c r="J59" s="173"/>
    </row>
    <row r="60" spans="1:10" s="176" customFormat="1" ht="15" customHeight="1" x14ac:dyDescent="0.2">
      <c r="A60" s="673" t="s">
        <v>887</v>
      </c>
      <c r="B60" s="674"/>
      <c r="C60" s="674"/>
      <c r="D60" s="674"/>
      <c r="E60" s="674"/>
      <c r="F60" s="674"/>
      <c r="G60" s="674"/>
      <c r="H60" s="674"/>
      <c r="I60" s="675"/>
      <c r="J60" s="173"/>
    </row>
    <row r="61" spans="1:10" s="176" customFormat="1" ht="39.6" customHeight="1" x14ac:dyDescent="0.2">
      <c r="A61" s="662" t="s">
        <v>1743</v>
      </c>
      <c r="B61" s="663"/>
      <c r="C61" s="663"/>
      <c r="D61" s="663"/>
      <c r="E61" s="663"/>
      <c r="F61" s="663"/>
      <c r="G61" s="663"/>
      <c r="H61" s="663"/>
      <c r="I61" s="664"/>
      <c r="J61" s="173"/>
    </row>
    <row r="62" spans="1:10" s="176" customFormat="1" ht="13.9" customHeight="1" x14ac:dyDescent="0.2">
      <c r="A62" s="223"/>
      <c r="B62" s="224"/>
      <c r="C62" s="224"/>
      <c r="D62" s="224"/>
      <c r="E62" s="224"/>
      <c r="F62" s="224"/>
      <c r="G62" s="224"/>
      <c r="H62" s="224"/>
      <c r="I62" s="225"/>
      <c r="J62" s="173"/>
    </row>
    <row r="63" spans="1:10" s="176" customFormat="1" ht="18.600000000000001" customHeight="1" x14ac:dyDescent="0.2">
      <c r="A63" s="673" t="s">
        <v>888</v>
      </c>
      <c r="B63" s="674"/>
      <c r="C63" s="674"/>
      <c r="D63" s="674"/>
      <c r="E63" s="674"/>
      <c r="F63" s="674"/>
      <c r="G63" s="674"/>
      <c r="H63" s="674"/>
      <c r="I63" s="675"/>
      <c r="J63" s="173"/>
    </row>
    <row r="64" spans="1:10" s="176" customFormat="1" x14ac:dyDescent="0.2">
      <c r="A64" s="662" t="s">
        <v>896</v>
      </c>
      <c r="B64" s="663"/>
      <c r="C64" s="663"/>
      <c r="D64" s="663"/>
      <c r="E64" s="663"/>
      <c r="F64" s="663"/>
      <c r="G64" s="663"/>
      <c r="H64" s="663"/>
      <c r="I64" s="664"/>
      <c r="J64" s="173"/>
    </row>
    <row r="65" spans="1:10" s="176" customFormat="1" ht="15" customHeight="1" x14ac:dyDescent="0.2">
      <c r="A65" s="107"/>
      <c r="B65" s="226"/>
      <c r="C65" s="226"/>
      <c r="D65" s="226"/>
      <c r="E65" s="226"/>
      <c r="F65" s="226"/>
      <c r="G65" s="226"/>
      <c r="H65" s="226"/>
      <c r="I65" s="222"/>
      <c r="J65" s="173"/>
    </row>
    <row r="66" spans="1:10" s="20" customFormat="1" ht="15" customHeight="1" x14ac:dyDescent="0.2">
      <c r="A66" s="689"/>
      <c r="B66" s="690"/>
      <c r="C66" s="690"/>
      <c r="D66" s="690"/>
      <c r="E66" s="690"/>
      <c r="F66" s="690"/>
      <c r="G66" s="690"/>
      <c r="H66" s="690"/>
      <c r="I66" s="691"/>
    </row>
    <row r="67" spans="1:10" s="176" customFormat="1" ht="15" customHeight="1" x14ac:dyDescent="0.2"/>
    <row r="68" spans="1:10" s="176" customFormat="1" ht="15" customHeight="1" x14ac:dyDescent="0.2"/>
    <row r="69" spans="1:10" s="176" customFormat="1" ht="15" customHeight="1" x14ac:dyDescent="0.2">
      <c r="A69" s="148"/>
    </row>
    <row r="70" spans="1:10" s="176" customFormat="1" ht="15" customHeight="1" x14ac:dyDescent="0.2"/>
    <row r="71" spans="1:10" s="176" customFormat="1" ht="15" customHeight="1" x14ac:dyDescent="0.2"/>
    <row r="72" spans="1:10" ht="15" customHeight="1" x14ac:dyDescent="0.2"/>
    <row r="73" spans="1:10" ht="15" customHeight="1" x14ac:dyDescent="0.2"/>
    <row r="74" spans="1:10" ht="15" customHeight="1" x14ac:dyDescent="0.2"/>
    <row r="75" spans="1:10" ht="15" customHeight="1" x14ac:dyDescent="0.2"/>
    <row r="76" spans="1:10" ht="15" customHeight="1" x14ac:dyDescent="0.2"/>
    <row r="77" spans="1:10" ht="15" customHeight="1" x14ac:dyDescent="0.2"/>
    <row r="78" spans="1:10" ht="15" customHeight="1" x14ac:dyDescent="0.2"/>
    <row r="79" spans="1:10" ht="15" customHeight="1" x14ac:dyDescent="0.2"/>
    <row r="83" spans="6:10" x14ac:dyDescent="0.2">
      <c r="F83" s="659"/>
      <c r="G83" s="659"/>
      <c r="H83" s="659"/>
      <c r="I83" s="659"/>
      <c r="J83" s="659"/>
    </row>
  </sheetData>
  <mergeCells count="48">
    <mergeCell ref="A6:I6"/>
    <mergeCell ref="A42:I42"/>
    <mergeCell ref="A46:I46"/>
    <mergeCell ref="A43:I43"/>
    <mergeCell ref="A13:I13"/>
    <mergeCell ref="A7:I7"/>
    <mergeCell ref="A12:I12"/>
    <mergeCell ref="A10:I10"/>
    <mergeCell ref="A31:I31"/>
    <mergeCell ref="A34:I34"/>
    <mergeCell ref="A35:I35"/>
    <mergeCell ref="F83:J83"/>
    <mergeCell ref="A64:I64"/>
    <mergeCell ref="A9:I9"/>
    <mergeCell ref="A17:I17"/>
    <mergeCell ref="A16:I16"/>
    <mergeCell ref="A33:I33"/>
    <mergeCell ref="A14:I14"/>
    <mergeCell ref="A15:I15"/>
    <mergeCell ref="B22:D22"/>
    <mergeCell ref="B23:D23"/>
    <mergeCell ref="B24:D24"/>
    <mergeCell ref="B25:D25"/>
    <mergeCell ref="A29:I29"/>
    <mergeCell ref="A32:I32"/>
    <mergeCell ref="A66:I66"/>
    <mergeCell ref="A63:I63"/>
    <mergeCell ref="A61:I61"/>
    <mergeCell ref="A57:I57"/>
    <mergeCell ref="A53:I53"/>
    <mergeCell ref="A54:I54"/>
    <mergeCell ref="A58:I58"/>
    <mergeCell ref="A55:I55"/>
    <mergeCell ref="A60:I60"/>
    <mergeCell ref="A52:I52"/>
    <mergeCell ref="B18:D18"/>
    <mergeCell ref="B19:D19"/>
    <mergeCell ref="B20:D20"/>
    <mergeCell ref="B21:D21"/>
    <mergeCell ref="A51:I51"/>
    <mergeCell ref="A47:I47"/>
    <mergeCell ref="A50:I50"/>
    <mergeCell ref="A28:I28"/>
    <mergeCell ref="A38:I38"/>
    <mergeCell ref="A39:I39"/>
    <mergeCell ref="A48:I48"/>
    <mergeCell ref="A49:I49"/>
    <mergeCell ref="A36:I36"/>
  </mergeCells>
  <hyperlinks>
    <hyperlink ref="I1" location="BG!A1" display="BG" xr:uid="{00000000-0004-0000-0600-000000000000}"/>
  </hyperlinks>
  <printOptions horizontalCentered="1"/>
  <pageMargins left="0.31496062992125984" right="0.70866141732283472" top="0.74803149606299213" bottom="0.74803149606299213" header="0.31496062992125984" footer="0.31496062992125984"/>
  <pageSetup paperSize="9" scale="5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E51"/>
  <sheetViews>
    <sheetView showGridLines="0" workbookViewId="0"/>
  </sheetViews>
  <sheetFormatPr baseColWidth="10" defaultColWidth="11.42578125" defaultRowHeight="12.75" x14ac:dyDescent="0.2"/>
  <cols>
    <col min="1" max="1" width="45.42578125" style="226" customWidth="1"/>
    <col min="2" max="2" width="5.85546875" style="226" customWidth="1"/>
    <col min="3" max="3" width="22.85546875" style="226" customWidth="1"/>
    <col min="4" max="4" width="16.5703125" style="226" customWidth="1"/>
    <col min="5" max="5" width="13.85546875" style="226" customWidth="1"/>
    <col min="6" max="16384" width="11.42578125" style="226"/>
  </cols>
  <sheetData>
    <row r="1" spans="1:5" x14ac:dyDescent="0.2">
      <c r="A1" s="226" t="str">
        <f>Indice!C1</f>
        <v>GRUPO VAZQUEZ S.A.E.</v>
      </c>
      <c r="E1" s="289" t="s">
        <v>101</v>
      </c>
    </row>
    <row r="6" spans="1:5" x14ac:dyDescent="0.2">
      <c r="A6" s="94" t="s">
        <v>317</v>
      </c>
      <c r="B6" s="94"/>
      <c r="C6" s="94"/>
      <c r="D6" s="94"/>
    </row>
    <row r="7" spans="1:5" x14ac:dyDescent="0.2">
      <c r="A7" s="243" t="s">
        <v>215</v>
      </c>
      <c r="B7" s="243"/>
    </row>
    <row r="8" spans="1:5" x14ac:dyDescent="0.2">
      <c r="A8" s="243"/>
      <c r="B8" s="243"/>
    </row>
    <row r="9" spans="1:5" x14ac:dyDescent="0.2">
      <c r="A9" s="162" t="s">
        <v>4</v>
      </c>
    </row>
    <row r="10" spans="1:5" x14ac:dyDescent="0.2">
      <c r="A10" s="162"/>
    </row>
    <row r="11" spans="1:5" x14ac:dyDescent="0.2">
      <c r="A11" s="164" t="s">
        <v>5</v>
      </c>
      <c r="B11" s="165"/>
      <c r="C11" s="508" t="s">
        <v>2375</v>
      </c>
      <c r="D11" s="508" t="s">
        <v>1747</v>
      </c>
    </row>
    <row r="12" spans="1:5" x14ac:dyDescent="0.2">
      <c r="A12" s="25"/>
      <c r="B12" s="165"/>
      <c r="C12" s="329"/>
      <c r="D12" s="329"/>
    </row>
    <row r="13" spans="1:5" x14ac:dyDescent="0.2">
      <c r="A13" s="167" t="s">
        <v>2</v>
      </c>
      <c r="B13" s="165"/>
      <c r="C13" s="161">
        <v>211831.64499999999</v>
      </c>
      <c r="D13" s="161">
        <v>4809.567</v>
      </c>
      <c r="E13" s="241"/>
    </row>
    <row r="14" spans="1:5" x14ac:dyDescent="0.2">
      <c r="A14" s="163" t="s">
        <v>773</v>
      </c>
      <c r="B14" s="166"/>
      <c r="C14" s="161">
        <v>11579.134</v>
      </c>
      <c r="D14" s="161">
        <v>7168.1</v>
      </c>
      <c r="E14" s="241"/>
    </row>
    <row r="15" spans="1:5" x14ac:dyDescent="0.2">
      <c r="A15" s="167" t="s">
        <v>316</v>
      </c>
      <c r="B15" s="166"/>
      <c r="C15" s="161">
        <v>972847.54500000016</v>
      </c>
      <c r="D15" s="161">
        <v>808018.76800000004</v>
      </c>
      <c r="E15" s="241"/>
    </row>
    <row r="16" spans="1:5" x14ac:dyDescent="0.2">
      <c r="A16" s="167" t="s">
        <v>315</v>
      </c>
      <c r="B16" s="166"/>
      <c r="C16" s="161">
        <v>40945.599999999999</v>
      </c>
      <c r="D16" s="161">
        <v>155705.679</v>
      </c>
      <c r="E16" s="241"/>
    </row>
    <row r="17" spans="1:4" ht="13.5" thickBot="1" x14ac:dyDescent="0.25">
      <c r="A17" s="168" t="s">
        <v>3</v>
      </c>
      <c r="B17" s="169"/>
      <c r="C17" s="330">
        <f>SUM($C$13:C16)</f>
        <v>1237203.9240000001</v>
      </c>
      <c r="D17" s="330">
        <f>SUM($D$13:D16)</f>
        <v>975702.11400000006</v>
      </c>
    </row>
    <row r="18" spans="1:4" ht="13.5" thickTop="1" x14ac:dyDescent="0.2">
      <c r="C18" s="158"/>
      <c r="D18" s="158"/>
    </row>
    <row r="19" spans="1:4" x14ac:dyDescent="0.2">
      <c r="C19" s="158"/>
      <c r="D19" s="158"/>
    </row>
    <row r="28" spans="1:4" x14ac:dyDescent="0.2">
      <c r="D28" s="401"/>
    </row>
    <row r="29" spans="1:4" x14ac:dyDescent="0.2">
      <c r="D29" s="401"/>
    </row>
    <row r="30" spans="1:4" x14ac:dyDescent="0.2">
      <c r="D30" s="401"/>
    </row>
    <row r="31" spans="1:4" x14ac:dyDescent="0.2">
      <c r="D31" s="401"/>
    </row>
    <row r="32" spans="1:4" x14ac:dyDescent="0.2">
      <c r="D32" s="401"/>
    </row>
    <row r="33" spans="4:5" x14ac:dyDescent="0.2">
      <c r="D33" s="401"/>
    </row>
    <row r="34" spans="4:5" x14ac:dyDescent="0.2">
      <c r="D34" s="401"/>
    </row>
    <row r="35" spans="4:5" x14ac:dyDescent="0.2">
      <c r="D35" s="401"/>
    </row>
    <row r="36" spans="4:5" x14ac:dyDescent="0.2">
      <c r="D36" s="401"/>
    </row>
    <row r="37" spans="4:5" x14ac:dyDescent="0.2">
      <c r="D37" s="401"/>
    </row>
    <row r="38" spans="4:5" x14ac:dyDescent="0.2">
      <c r="D38" s="401"/>
    </row>
    <row r="39" spans="4:5" x14ac:dyDescent="0.2">
      <c r="D39" s="401"/>
    </row>
    <row r="40" spans="4:5" x14ac:dyDescent="0.2">
      <c r="D40" s="401"/>
    </row>
    <row r="41" spans="4:5" x14ac:dyDescent="0.2">
      <c r="D41" s="401"/>
      <c r="E41" s="401"/>
    </row>
    <row r="42" spans="4:5" x14ac:dyDescent="0.2">
      <c r="D42" s="401"/>
      <c r="E42" s="401"/>
    </row>
    <row r="43" spans="4:5" x14ac:dyDescent="0.2">
      <c r="D43" s="401"/>
      <c r="E43" s="401"/>
    </row>
    <row r="44" spans="4:5" x14ac:dyDescent="0.2">
      <c r="D44" s="401"/>
      <c r="E44" s="401"/>
    </row>
    <row r="45" spans="4:5" x14ac:dyDescent="0.2">
      <c r="D45" s="401"/>
      <c r="E45" s="401"/>
    </row>
    <row r="46" spans="4:5" x14ac:dyDescent="0.2">
      <c r="D46" s="401"/>
      <c r="E46" s="401"/>
    </row>
    <row r="47" spans="4:5" x14ac:dyDescent="0.2">
      <c r="D47" s="401"/>
      <c r="E47" s="401"/>
    </row>
    <row r="48" spans="4:5" x14ac:dyDescent="0.2">
      <c r="D48" s="401"/>
      <c r="E48" s="401"/>
    </row>
    <row r="49" spans="4:5" x14ac:dyDescent="0.2">
      <c r="D49" s="401"/>
      <c r="E49" s="401"/>
    </row>
    <row r="50" spans="4:5" x14ac:dyDescent="0.2">
      <c r="D50" s="401"/>
      <c r="E50" s="401"/>
    </row>
    <row r="51" spans="4:5" x14ac:dyDescent="0.2">
      <c r="D51" s="401"/>
      <c r="E51" s="401"/>
    </row>
  </sheetData>
  <hyperlinks>
    <hyperlink ref="E1" location="BG!A1" display="BG" xr:uid="{00000000-0004-0000-0700-000000000000}"/>
  </hyperlinks>
  <printOptions horizontalCentered="1"/>
  <pageMargins left="0.31496062992125984" right="0.70866141732283472" top="0.74803149606299213" bottom="0.74803149606299213" header="0.31496062992125984" footer="0.31496062992125984"/>
  <pageSetup paperSize="9" scale="4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E72"/>
  <sheetViews>
    <sheetView showGridLines="0" workbookViewId="0"/>
  </sheetViews>
  <sheetFormatPr baseColWidth="10" defaultColWidth="11.42578125" defaultRowHeight="12.75" x14ac:dyDescent="0.2"/>
  <cols>
    <col min="1" max="1" width="72.85546875" style="226" bestFit="1" customWidth="1"/>
    <col min="2" max="2" width="16.140625" style="226" customWidth="1"/>
    <col min="3" max="3" width="18.28515625" style="226" customWidth="1"/>
    <col min="4" max="4" width="5.28515625" style="478" customWidth="1"/>
    <col min="5" max="5" width="5.28515625" style="226" customWidth="1"/>
    <col min="6" max="16384" width="11.42578125" style="226"/>
  </cols>
  <sheetData>
    <row r="1" spans="1:5" x14ac:dyDescent="0.2">
      <c r="A1" s="55" t="str">
        <f>Indice!C1</f>
        <v>GRUPO VAZQUEZ S.A.E.</v>
      </c>
      <c r="B1" s="55"/>
      <c r="C1" s="55"/>
      <c r="D1" s="207"/>
      <c r="E1" s="207" t="s">
        <v>101</v>
      </c>
    </row>
    <row r="2" spans="1:5" x14ac:dyDescent="0.2">
      <c r="A2" s="55"/>
      <c r="B2" s="55"/>
      <c r="C2" s="55"/>
      <c r="D2" s="55"/>
      <c r="E2" s="55"/>
    </row>
    <row r="3" spans="1:5" x14ac:dyDescent="0.2">
      <c r="A3" s="55"/>
      <c r="B3" s="55"/>
      <c r="C3" s="55"/>
      <c r="D3" s="55"/>
      <c r="E3" s="55"/>
    </row>
    <row r="4" spans="1:5" x14ac:dyDescent="0.2">
      <c r="A4" s="55"/>
      <c r="B4" s="55"/>
      <c r="C4" s="55"/>
      <c r="D4" s="55"/>
      <c r="E4" s="55"/>
    </row>
    <row r="5" spans="1:5" x14ac:dyDescent="0.2">
      <c r="A5" s="700" t="s">
        <v>200</v>
      </c>
      <c r="B5" s="700"/>
      <c r="C5" s="700"/>
      <c r="D5" s="55"/>
      <c r="E5" s="55"/>
    </row>
    <row r="6" spans="1:5" x14ac:dyDescent="0.2">
      <c r="A6" s="243" t="s">
        <v>215</v>
      </c>
      <c r="B6" s="55"/>
      <c r="C6" s="55"/>
      <c r="D6" s="55"/>
      <c r="E6" s="55"/>
    </row>
    <row r="7" spans="1:5" x14ac:dyDescent="0.2">
      <c r="A7" s="243"/>
      <c r="B7" s="55"/>
      <c r="C7" s="55"/>
      <c r="D7" s="55"/>
      <c r="E7" s="55"/>
    </row>
    <row r="8" spans="1:5" x14ac:dyDescent="0.2">
      <c r="A8" s="54" t="s">
        <v>4</v>
      </c>
      <c r="B8" s="55"/>
      <c r="C8" s="55"/>
      <c r="D8" s="55"/>
      <c r="E8" s="55"/>
    </row>
    <row r="9" spans="1:5" x14ac:dyDescent="0.2">
      <c r="A9" s="54"/>
      <c r="B9" s="701" t="s">
        <v>215</v>
      </c>
      <c r="C9" s="701"/>
      <c r="D9" s="55"/>
      <c r="E9" s="55"/>
    </row>
    <row r="10" spans="1:5" x14ac:dyDescent="0.2">
      <c r="A10" s="164" t="s">
        <v>5</v>
      </c>
      <c r="B10" s="508" t="s">
        <v>2375</v>
      </c>
      <c r="C10" s="508" t="s">
        <v>1747</v>
      </c>
      <c r="D10" s="55"/>
      <c r="E10" s="55"/>
    </row>
    <row r="11" spans="1:5" x14ac:dyDescent="0.2">
      <c r="A11" s="55" t="s">
        <v>324</v>
      </c>
      <c r="B11" s="161">
        <v>1545569.1129999999</v>
      </c>
      <c r="C11" s="161">
        <v>1000000</v>
      </c>
      <c r="D11" s="55"/>
      <c r="E11" s="55"/>
    </row>
    <row r="12" spans="1:5" x14ac:dyDescent="0.2">
      <c r="A12" s="55" t="s">
        <v>319</v>
      </c>
      <c r="B12" s="161">
        <v>709044.74899999995</v>
      </c>
      <c r="C12" s="161">
        <v>2267367.2999999998</v>
      </c>
      <c r="D12" s="55"/>
      <c r="E12" s="55"/>
    </row>
    <row r="13" spans="1:5" x14ac:dyDescent="0.2">
      <c r="A13" s="55" t="s">
        <v>318</v>
      </c>
      <c r="B13" s="161">
        <v>0</v>
      </c>
      <c r="C13" s="161">
        <v>0</v>
      </c>
      <c r="D13" s="55"/>
      <c r="E13" s="55"/>
    </row>
    <row r="14" spans="1:5" x14ac:dyDescent="0.2">
      <c r="A14" s="55" t="s">
        <v>325</v>
      </c>
      <c r="B14" s="161">
        <v>0</v>
      </c>
      <c r="C14" s="161">
        <v>0</v>
      </c>
      <c r="D14" s="55"/>
      <c r="E14" s="55"/>
    </row>
    <row r="15" spans="1:5" x14ac:dyDescent="0.2">
      <c r="A15" s="55" t="s">
        <v>320</v>
      </c>
      <c r="B15" s="161">
        <v>0</v>
      </c>
      <c r="C15" s="161">
        <v>0</v>
      </c>
      <c r="D15" s="55"/>
      <c r="E15" s="55"/>
    </row>
    <row r="16" spans="1:5" x14ac:dyDescent="0.2">
      <c r="A16" s="55" t="s">
        <v>321</v>
      </c>
      <c r="B16" s="161">
        <v>0</v>
      </c>
      <c r="C16" s="161">
        <v>0</v>
      </c>
      <c r="D16" s="55"/>
      <c r="E16" s="55"/>
    </row>
    <row r="17" spans="1:5" x14ac:dyDescent="0.2">
      <c r="A17" s="55" t="s">
        <v>322</v>
      </c>
      <c r="B17" s="161">
        <v>0</v>
      </c>
      <c r="C17" s="161">
        <v>0</v>
      </c>
      <c r="D17" s="55"/>
      <c r="E17" s="55"/>
    </row>
    <row r="18" spans="1:5" x14ac:dyDescent="0.2">
      <c r="A18" s="55" t="s">
        <v>323</v>
      </c>
      <c r="B18" s="161">
        <v>63984.762000000002</v>
      </c>
      <c r="C18" s="161">
        <v>63984.762000000002</v>
      </c>
      <c r="D18" s="55"/>
      <c r="E18" s="55"/>
    </row>
    <row r="19" spans="1:5" x14ac:dyDescent="0.2">
      <c r="A19" s="55" t="s">
        <v>326</v>
      </c>
      <c r="B19" s="161">
        <v>0</v>
      </c>
      <c r="C19" s="161">
        <v>0</v>
      </c>
      <c r="D19" s="55"/>
      <c r="E19" s="55"/>
    </row>
    <row r="20" spans="1:5" ht="13.5" thickBot="1" x14ac:dyDescent="0.25">
      <c r="A20" s="168" t="s">
        <v>3</v>
      </c>
      <c r="B20" s="330">
        <f>SUM($B$11:B19)</f>
        <v>2318598.6239999998</v>
      </c>
      <c r="C20" s="330">
        <f>SUM($C$11:C19)</f>
        <v>3331352.0619999999</v>
      </c>
      <c r="D20" s="55"/>
      <c r="E20" s="55"/>
    </row>
    <row r="21" spans="1:5" ht="13.5" thickTop="1" x14ac:dyDescent="0.2">
      <c r="A21" s="55"/>
      <c r="B21" s="348"/>
      <c r="C21" s="55"/>
      <c r="D21" s="55"/>
      <c r="E21" s="55"/>
    </row>
    <row r="22" spans="1:5" x14ac:dyDescent="0.2">
      <c r="A22" s="55"/>
      <c r="B22" s="55"/>
      <c r="C22" s="55"/>
      <c r="D22" s="55"/>
      <c r="E22" s="55"/>
    </row>
    <row r="23" spans="1:5" x14ac:dyDescent="0.2">
      <c r="A23" s="55"/>
      <c r="B23" s="55"/>
      <c r="C23" s="55"/>
      <c r="D23" s="55"/>
      <c r="E23" s="55"/>
    </row>
    <row r="24" spans="1:5" x14ac:dyDescent="0.2">
      <c r="A24" s="55"/>
      <c r="B24" s="55"/>
      <c r="C24" s="55"/>
      <c r="D24" s="55"/>
      <c r="E24" s="55"/>
    </row>
    <row r="25" spans="1:5" x14ac:dyDescent="0.2">
      <c r="A25" s="55"/>
      <c r="B25" s="55"/>
      <c r="C25" s="55"/>
      <c r="D25" s="55"/>
      <c r="E25" s="55"/>
    </row>
    <row r="26" spans="1:5" x14ac:dyDescent="0.2">
      <c r="A26" s="55"/>
      <c r="B26" s="55"/>
      <c r="C26" s="55"/>
      <c r="D26" s="55"/>
      <c r="E26" s="55"/>
    </row>
    <row r="27" spans="1:5" x14ac:dyDescent="0.2">
      <c r="A27" s="55"/>
      <c r="B27" s="55"/>
      <c r="C27" s="55"/>
      <c r="D27" s="55"/>
      <c r="E27" s="55"/>
    </row>
    <row r="28" spans="1:5" x14ac:dyDescent="0.2">
      <c r="A28" s="55"/>
      <c r="B28" s="55"/>
      <c r="C28" s="55"/>
      <c r="D28" s="55"/>
      <c r="E28" s="55"/>
    </row>
    <row r="29" spans="1:5" x14ac:dyDescent="0.2">
      <c r="A29" s="55"/>
      <c r="B29" s="55"/>
      <c r="C29" s="55"/>
      <c r="D29" s="55"/>
      <c r="E29" s="55"/>
    </row>
    <row r="30" spans="1:5" x14ac:dyDescent="0.2">
      <c r="A30" s="55"/>
      <c r="B30" s="55"/>
      <c r="C30" s="55"/>
      <c r="D30" s="55"/>
      <c r="E30" s="55"/>
    </row>
    <row r="31" spans="1:5" x14ac:dyDescent="0.2">
      <c r="A31" s="55"/>
      <c r="B31" s="55"/>
      <c r="C31" s="55"/>
      <c r="D31" s="55"/>
      <c r="E31" s="55"/>
    </row>
    <row r="32" spans="1:5" x14ac:dyDescent="0.2">
      <c r="A32" s="55"/>
      <c r="B32" s="55"/>
      <c r="C32" s="55"/>
      <c r="D32" s="55"/>
      <c r="E32" s="55"/>
    </row>
    <row r="33" spans="1:5" x14ac:dyDescent="0.2">
      <c r="A33" s="55"/>
      <c r="B33" s="55"/>
      <c r="C33" s="55"/>
      <c r="D33" s="55"/>
      <c r="E33" s="55"/>
    </row>
    <row r="34" spans="1:5" x14ac:dyDescent="0.2">
      <c r="A34" s="55"/>
      <c r="B34" s="55"/>
      <c r="C34" s="55"/>
      <c r="D34" s="55"/>
      <c r="E34" s="55"/>
    </row>
    <row r="35" spans="1:5" x14ac:dyDescent="0.2">
      <c r="A35" s="55"/>
      <c r="B35" s="55"/>
      <c r="C35" s="55"/>
      <c r="D35" s="55"/>
      <c r="E35" s="55"/>
    </row>
    <row r="36" spans="1:5" x14ac:dyDescent="0.2">
      <c r="A36" s="55"/>
      <c r="B36" s="55"/>
      <c r="C36" s="55"/>
      <c r="D36" s="55"/>
      <c r="E36" s="55"/>
    </row>
    <row r="37" spans="1:5" x14ac:dyDescent="0.2">
      <c r="A37" s="55"/>
      <c r="B37" s="55"/>
      <c r="C37" s="55"/>
      <c r="D37" s="55"/>
      <c r="E37" s="55"/>
    </row>
    <row r="38" spans="1:5" x14ac:dyDescent="0.2">
      <c r="A38" s="55"/>
      <c r="B38" s="55"/>
      <c r="C38" s="55"/>
      <c r="D38" s="55"/>
      <c r="E38" s="55"/>
    </row>
    <row r="39" spans="1:5" x14ac:dyDescent="0.2">
      <c r="A39" s="55"/>
      <c r="B39" s="55"/>
      <c r="C39" s="55"/>
      <c r="D39" s="55"/>
      <c r="E39" s="55"/>
    </row>
    <row r="40" spans="1:5" x14ac:dyDescent="0.2">
      <c r="A40" s="55"/>
      <c r="B40" s="55"/>
      <c r="C40" s="55"/>
      <c r="D40" s="55"/>
      <c r="E40" s="55"/>
    </row>
    <row r="41" spans="1:5" x14ac:dyDescent="0.2">
      <c r="A41" s="55"/>
      <c r="B41" s="55"/>
      <c r="C41" s="55"/>
      <c r="D41" s="55"/>
      <c r="E41" s="55"/>
    </row>
    <row r="42" spans="1:5" x14ac:dyDescent="0.2">
      <c r="A42" s="55"/>
      <c r="B42" s="55"/>
      <c r="C42" s="55"/>
      <c r="D42" s="55"/>
      <c r="E42" s="55"/>
    </row>
    <row r="43" spans="1:5" x14ac:dyDescent="0.2">
      <c r="A43" s="55"/>
      <c r="B43" s="55"/>
      <c r="C43" s="55"/>
      <c r="D43" s="55"/>
      <c r="E43" s="55"/>
    </row>
    <row r="44" spans="1:5" x14ac:dyDescent="0.2">
      <c r="A44" s="55"/>
      <c r="B44" s="55"/>
      <c r="C44" s="55"/>
      <c r="D44" s="55"/>
      <c r="E44" s="55"/>
    </row>
    <row r="45" spans="1:5" x14ac:dyDescent="0.2">
      <c r="A45" s="55"/>
      <c r="B45" s="55"/>
      <c r="C45" s="55"/>
      <c r="D45" s="55"/>
      <c r="E45" s="55"/>
    </row>
    <row r="46" spans="1:5" x14ac:dyDescent="0.2">
      <c r="A46" s="55"/>
      <c r="B46" s="55"/>
      <c r="C46" s="55"/>
      <c r="D46" s="55"/>
      <c r="E46" s="55"/>
    </row>
    <row r="47" spans="1:5" x14ac:dyDescent="0.2">
      <c r="A47" s="55"/>
      <c r="B47" s="55"/>
      <c r="C47" s="55"/>
      <c r="D47" s="55"/>
      <c r="E47" s="55"/>
    </row>
    <row r="48" spans="1:5" x14ac:dyDescent="0.2">
      <c r="A48" s="55"/>
      <c r="B48" s="55"/>
      <c r="C48" s="55"/>
      <c r="D48" s="55"/>
      <c r="E48" s="55"/>
    </row>
    <row r="49" spans="1:5" x14ac:dyDescent="0.2">
      <c r="A49" s="55"/>
      <c r="B49" s="55"/>
      <c r="C49" s="55"/>
      <c r="D49" s="55"/>
      <c r="E49" s="55"/>
    </row>
    <row r="50" spans="1:5" x14ac:dyDescent="0.2">
      <c r="A50" s="55"/>
      <c r="B50" s="55"/>
      <c r="C50" s="55"/>
      <c r="D50" s="55"/>
      <c r="E50" s="55"/>
    </row>
    <row r="51" spans="1:5" x14ac:dyDescent="0.2">
      <c r="A51" s="55"/>
      <c r="B51" s="55"/>
      <c r="C51" s="55"/>
      <c r="D51" s="55"/>
      <c r="E51" s="55"/>
    </row>
    <row r="52" spans="1:5" x14ac:dyDescent="0.2">
      <c r="A52" s="55"/>
      <c r="B52" s="55"/>
      <c r="C52" s="55"/>
      <c r="D52" s="55"/>
      <c r="E52" s="55"/>
    </row>
    <row r="53" spans="1:5" x14ac:dyDescent="0.2">
      <c r="A53" s="55"/>
      <c r="B53" s="55"/>
      <c r="C53" s="55"/>
      <c r="D53" s="55"/>
      <c r="E53" s="55"/>
    </row>
    <row r="54" spans="1:5" x14ac:dyDescent="0.2">
      <c r="A54" s="55"/>
      <c r="B54" s="55"/>
      <c r="C54" s="55"/>
      <c r="D54" s="55"/>
      <c r="E54" s="55"/>
    </row>
    <row r="55" spans="1:5" x14ac:dyDescent="0.2">
      <c r="A55" s="55"/>
      <c r="B55" s="55"/>
      <c r="C55" s="55"/>
      <c r="D55" s="55"/>
      <c r="E55" s="55"/>
    </row>
    <row r="56" spans="1:5" x14ac:dyDescent="0.2">
      <c r="A56" s="55"/>
      <c r="B56" s="55"/>
      <c r="C56" s="55"/>
      <c r="D56" s="55"/>
      <c r="E56" s="55"/>
    </row>
    <row r="57" spans="1:5" x14ac:dyDescent="0.2">
      <c r="A57" s="55"/>
      <c r="B57" s="55"/>
      <c r="C57" s="55"/>
      <c r="D57" s="55"/>
      <c r="E57" s="55"/>
    </row>
    <row r="58" spans="1:5" x14ac:dyDescent="0.2">
      <c r="A58" s="55"/>
      <c r="B58" s="55"/>
      <c r="C58" s="55"/>
      <c r="D58" s="55"/>
      <c r="E58" s="55"/>
    </row>
    <row r="59" spans="1:5" x14ac:dyDescent="0.2">
      <c r="A59" s="55"/>
      <c r="B59" s="55"/>
      <c r="C59" s="55"/>
      <c r="D59" s="55"/>
      <c r="E59" s="55"/>
    </row>
    <row r="60" spans="1:5" x14ac:dyDescent="0.2">
      <c r="A60" s="55"/>
      <c r="B60" s="55"/>
      <c r="C60" s="55"/>
      <c r="D60" s="55"/>
      <c r="E60" s="55"/>
    </row>
    <row r="61" spans="1:5" x14ac:dyDescent="0.2">
      <c r="A61" s="55"/>
      <c r="B61" s="55"/>
      <c r="C61" s="55"/>
      <c r="D61" s="55"/>
      <c r="E61" s="55"/>
    </row>
    <row r="62" spans="1:5" x14ac:dyDescent="0.2">
      <c r="A62" s="55"/>
      <c r="B62" s="55"/>
      <c r="C62" s="55"/>
      <c r="D62" s="55"/>
      <c r="E62" s="55"/>
    </row>
    <row r="63" spans="1:5" x14ac:dyDescent="0.2">
      <c r="A63" s="55"/>
      <c r="B63" s="55"/>
      <c r="C63" s="55"/>
      <c r="D63" s="55"/>
      <c r="E63" s="55"/>
    </row>
    <row r="64" spans="1:5" x14ac:dyDescent="0.2">
      <c r="A64" s="55"/>
      <c r="B64" s="55"/>
      <c r="C64" s="55"/>
      <c r="D64" s="55"/>
      <c r="E64" s="55"/>
    </row>
    <row r="65" spans="1:5" x14ac:dyDescent="0.2">
      <c r="A65" s="55"/>
      <c r="B65" s="55"/>
      <c r="C65" s="55"/>
      <c r="D65" s="55"/>
      <c r="E65" s="55"/>
    </row>
    <row r="66" spans="1:5" x14ac:dyDescent="0.2">
      <c r="A66" s="55"/>
      <c r="B66" s="55"/>
      <c r="C66" s="55"/>
      <c r="D66" s="55"/>
      <c r="E66" s="55"/>
    </row>
    <row r="67" spans="1:5" x14ac:dyDescent="0.2">
      <c r="A67" s="55"/>
      <c r="B67" s="55"/>
      <c r="C67" s="55"/>
      <c r="D67" s="55"/>
      <c r="E67" s="55"/>
    </row>
    <row r="68" spans="1:5" x14ac:dyDescent="0.2">
      <c r="A68" s="55"/>
      <c r="B68" s="55"/>
      <c r="C68" s="55"/>
      <c r="D68" s="55"/>
      <c r="E68" s="55"/>
    </row>
    <row r="69" spans="1:5" x14ac:dyDescent="0.2">
      <c r="A69" s="55"/>
      <c r="B69" s="55"/>
      <c r="C69" s="55"/>
      <c r="D69" s="55"/>
      <c r="E69" s="55"/>
    </row>
    <row r="70" spans="1:5" x14ac:dyDescent="0.2">
      <c r="A70" s="55"/>
      <c r="B70" s="55"/>
      <c r="C70" s="55"/>
      <c r="D70" s="55"/>
      <c r="E70" s="55"/>
    </row>
    <row r="71" spans="1:5" x14ac:dyDescent="0.2">
      <c r="A71" s="55"/>
      <c r="B71" s="55"/>
      <c r="C71" s="55"/>
      <c r="D71" s="55"/>
      <c r="E71" s="55"/>
    </row>
    <row r="72" spans="1:5" x14ac:dyDescent="0.2">
      <c r="A72" s="55"/>
      <c r="B72" s="55"/>
      <c r="C72" s="55"/>
      <c r="D72" s="55"/>
      <c r="E72" s="55"/>
    </row>
  </sheetData>
  <mergeCells count="2">
    <mergeCell ref="A5:C5"/>
    <mergeCell ref="B9:C9"/>
  </mergeCells>
  <hyperlinks>
    <hyperlink ref="E1" location="BG!A1" display="BG" xr:uid="{00000000-0004-0000-0800-000000000000}"/>
  </hyperlinks>
  <printOptions horizontalCentered="1"/>
  <pageMargins left="0.31496062992125984" right="0.70866141732283472" top="0.74803149606299213" bottom="0.74803149606299213" header="0.31496062992125984" footer="0.31496062992125984"/>
  <pageSetup paperSize="9" scale="3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H45"/>
  <sheetViews>
    <sheetView showGridLines="0" zoomScale="90" zoomScaleNormal="90" workbookViewId="0"/>
  </sheetViews>
  <sheetFormatPr baseColWidth="10" defaultColWidth="11.42578125" defaultRowHeight="12.75" x14ac:dyDescent="0.2"/>
  <cols>
    <col min="1" max="1" width="40.28515625" style="163" customWidth="1"/>
    <col min="2" max="2" width="27.7109375" style="163" customWidth="1"/>
    <col min="3" max="3" width="25.42578125" style="163" customWidth="1"/>
    <col min="4" max="4" width="19.5703125" style="163" customWidth="1"/>
    <col min="5" max="5" width="4.85546875" style="163" customWidth="1"/>
    <col min="6" max="6" width="61.5703125" style="163" customWidth="1"/>
    <col min="7" max="7" width="14.85546875" style="163" bestFit="1" customWidth="1"/>
    <col min="8" max="8" width="27.85546875" style="163" bestFit="1" customWidth="1"/>
    <col min="9" max="16384" width="11.42578125" style="163"/>
  </cols>
  <sheetData>
    <row r="1" spans="1:8" x14ac:dyDescent="0.2">
      <c r="A1" s="7" t="str">
        <f>Indice!C1</f>
        <v>GRUPO VAZQUEZ S.A.E.</v>
      </c>
      <c r="F1" s="331" t="s">
        <v>101</v>
      </c>
    </row>
    <row r="2" spans="1:8" x14ac:dyDescent="0.2">
      <c r="A2" s="85"/>
      <c r="B2" s="85"/>
      <c r="F2" s="331"/>
    </row>
    <row r="3" spans="1:8" x14ac:dyDescent="0.2">
      <c r="C3" s="51"/>
    </row>
    <row r="4" spans="1:8" x14ac:dyDescent="0.2">
      <c r="C4" s="51"/>
    </row>
    <row r="5" spans="1:8" x14ac:dyDescent="0.2">
      <c r="A5" s="116" t="s">
        <v>201</v>
      </c>
      <c r="B5" s="116"/>
      <c r="C5" s="116"/>
      <c r="D5" s="116"/>
      <c r="E5" s="116"/>
      <c r="F5" s="116"/>
      <c r="G5" s="116"/>
      <c r="H5" s="116"/>
    </row>
    <row r="6" spans="1:8" x14ac:dyDescent="0.2">
      <c r="A6" s="243" t="s">
        <v>215</v>
      </c>
      <c r="B6" s="139"/>
      <c r="C6" s="139"/>
      <c r="D6" s="139"/>
      <c r="E6" s="139"/>
    </row>
    <row r="7" spans="1:8" x14ac:dyDescent="0.2">
      <c r="A7" s="139"/>
      <c r="B7" s="139"/>
      <c r="C7" s="139"/>
      <c r="D7" s="139"/>
      <c r="E7" s="139"/>
    </row>
    <row r="8" spans="1:8" x14ac:dyDescent="0.2">
      <c r="A8" s="593" t="s">
        <v>745</v>
      </c>
      <c r="B8" s="593"/>
      <c r="E8" s="51"/>
    </row>
    <row r="9" spans="1:8" x14ac:dyDescent="0.2">
      <c r="A9" s="55"/>
      <c r="B9" s="55"/>
      <c r="C9" s="702" t="s">
        <v>167</v>
      </c>
      <c r="D9" s="703"/>
      <c r="E9" s="51"/>
    </row>
    <row r="10" spans="1:8" x14ac:dyDescent="0.2">
      <c r="A10" s="10"/>
      <c r="B10" s="10"/>
      <c r="C10" s="508" t="s">
        <v>2375</v>
      </c>
      <c r="D10" s="508" t="s">
        <v>1747</v>
      </c>
      <c r="E10" s="51"/>
      <c r="F10" s="127" t="s">
        <v>737</v>
      </c>
      <c r="G10" s="128">
        <f>IFERROR(IF(Indice!B6="","2XX2",(Indice!B6)),"2XX2")</f>
        <v>44834</v>
      </c>
      <c r="H10" s="138"/>
    </row>
    <row r="11" spans="1:8" x14ac:dyDescent="0.2">
      <c r="A11" s="86" t="s">
        <v>204</v>
      </c>
      <c r="B11" s="86" t="s">
        <v>327</v>
      </c>
      <c r="C11" s="155">
        <v>2142826.9369999999</v>
      </c>
      <c r="D11" s="155">
        <v>4924530.14899999</v>
      </c>
      <c r="E11" s="51"/>
      <c r="F11" s="126" t="s">
        <v>202</v>
      </c>
      <c r="G11" s="49" t="s">
        <v>740</v>
      </c>
      <c r="H11" s="49" t="s">
        <v>744</v>
      </c>
    </row>
    <row r="12" spans="1:8" x14ac:dyDescent="0.2">
      <c r="A12" s="86" t="s">
        <v>204</v>
      </c>
      <c r="B12" s="86" t="s">
        <v>328</v>
      </c>
      <c r="C12" s="155">
        <v>521528.66800000001</v>
      </c>
      <c r="D12" s="155">
        <v>1022197.9559999935</v>
      </c>
      <c r="E12" s="51"/>
      <c r="F12" s="6" t="s">
        <v>6</v>
      </c>
      <c r="G12" s="333">
        <v>2664355.605</v>
      </c>
      <c r="H12" s="246">
        <v>0</v>
      </c>
    </row>
    <row r="13" spans="1:8" x14ac:dyDescent="0.2">
      <c r="A13" s="3" t="s">
        <v>3</v>
      </c>
      <c r="B13" s="3"/>
      <c r="C13" s="332">
        <f>+SUM($C$11:C12)</f>
        <v>2664355.605</v>
      </c>
      <c r="D13" s="332">
        <f>+SUM($D$11:D12)</f>
        <v>5946728.1049999837</v>
      </c>
      <c r="E13" s="51"/>
      <c r="F13" s="87" t="s">
        <v>10</v>
      </c>
      <c r="G13" s="334">
        <v>0</v>
      </c>
      <c r="H13" s="136"/>
    </row>
    <row r="14" spans="1:8" x14ac:dyDescent="0.2">
      <c r="A14" s="593"/>
      <c r="B14" s="593"/>
      <c r="C14" s="156"/>
      <c r="E14" s="51"/>
      <c r="F14" s="137" t="s">
        <v>86</v>
      </c>
      <c r="G14" s="334"/>
      <c r="H14" s="136"/>
    </row>
    <row r="15" spans="1:8" x14ac:dyDescent="0.2">
      <c r="A15" s="55"/>
      <c r="B15" s="55"/>
      <c r="E15" s="51"/>
      <c r="F15" s="86" t="s">
        <v>7</v>
      </c>
      <c r="G15" s="334">
        <v>0</v>
      </c>
      <c r="H15" s="136">
        <v>0</v>
      </c>
    </row>
    <row r="16" spans="1:8" x14ac:dyDescent="0.2">
      <c r="A16" s="593" t="s">
        <v>746</v>
      </c>
      <c r="B16" s="593"/>
      <c r="E16" s="51"/>
      <c r="F16" s="86" t="s">
        <v>8</v>
      </c>
      <c r="G16" s="334">
        <v>0</v>
      </c>
      <c r="H16" s="136">
        <v>0</v>
      </c>
    </row>
    <row r="17" spans="1:8" x14ac:dyDescent="0.2">
      <c r="A17" s="55"/>
      <c r="B17" s="55"/>
      <c r="C17" s="702" t="s">
        <v>167</v>
      </c>
      <c r="D17" s="703"/>
      <c r="E17" s="51"/>
      <c r="F17" s="86" t="s">
        <v>9</v>
      </c>
      <c r="G17" s="334">
        <v>0</v>
      </c>
      <c r="H17" s="136">
        <v>0</v>
      </c>
    </row>
    <row r="18" spans="1:8" x14ac:dyDescent="0.2">
      <c r="A18" s="10"/>
      <c r="B18" s="10"/>
      <c r="C18" s="508" t="s">
        <v>2375</v>
      </c>
      <c r="D18" s="508" t="s">
        <v>1747</v>
      </c>
      <c r="E18" s="51"/>
      <c r="F18" s="6"/>
      <c r="G18" s="335"/>
      <c r="H18" s="131"/>
    </row>
    <row r="19" spans="1:8" x14ac:dyDescent="0.2">
      <c r="A19" s="86" t="s">
        <v>204</v>
      </c>
      <c r="B19" s="86" t="s">
        <v>327</v>
      </c>
      <c r="C19" s="155">
        <v>0</v>
      </c>
      <c r="D19" s="155">
        <v>0</v>
      </c>
      <c r="F19" s="132" t="s">
        <v>738</v>
      </c>
      <c r="G19" s="155">
        <f>G12+G13</f>
        <v>2664355.605</v>
      </c>
      <c r="H19" s="133"/>
    </row>
    <row r="20" spans="1:8" x14ac:dyDescent="0.2">
      <c r="A20" s="86" t="s">
        <v>204</v>
      </c>
      <c r="B20" s="86" t="s">
        <v>328</v>
      </c>
      <c r="C20" s="155">
        <v>0</v>
      </c>
      <c r="D20" s="155">
        <v>0</v>
      </c>
      <c r="F20" s="6"/>
      <c r="G20" s="335"/>
      <c r="H20" s="131"/>
    </row>
    <row r="21" spans="1:8" x14ac:dyDescent="0.2">
      <c r="A21" s="3" t="s">
        <v>3</v>
      </c>
      <c r="B21" s="3"/>
      <c r="C21" s="332">
        <f>+SUM($C$19:C20)</f>
        <v>0</v>
      </c>
      <c r="D21" s="332">
        <f>+SUM($D$19:D20)</f>
        <v>0</v>
      </c>
      <c r="F21" s="134" t="s">
        <v>739</v>
      </c>
      <c r="G21" s="336">
        <f>-((G12*H12)+(SUMPRODUCT(G15:G17,H15:H17)))</f>
        <v>0</v>
      </c>
      <c r="H21" s="50"/>
    </row>
    <row r="22" spans="1:8" x14ac:dyDescent="0.2">
      <c r="B22" s="85"/>
      <c r="C22" s="157"/>
      <c r="D22" s="157"/>
      <c r="F22" s="124"/>
      <c r="G22" s="337"/>
      <c r="H22" s="125"/>
    </row>
    <row r="23" spans="1:8" x14ac:dyDescent="0.2">
      <c r="A23" s="85"/>
      <c r="B23" s="85"/>
      <c r="C23" s="85"/>
      <c r="D23" s="85"/>
      <c r="F23" s="135" t="s">
        <v>741</v>
      </c>
      <c r="G23" s="338">
        <f>G19+G21</f>
        <v>2664355.605</v>
      </c>
      <c r="H23" s="4"/>
    </row>
    <row r="24" spans="1:8" x14ac:dyDescent="0.2">
      <c r="A24" s="85"/>
      <c r="B24" s="85"/>
      <c r="C24" s="85"/>
      <c r="D24" s="85"/>
      <c r="F24" s="6"/>
      <c r="G24" s="251"/>
      <c r="H24" s="10"/>
    </row>
    <row r="25" spans="1:8" ht="15" customHeight="1" x14ac:dyDescent="0.2">
      <c r="F25" s="3" t="s">
        <v>11</v>
      </c>
      <c r="G25" s="339"/>
      <c r="H25" s="129"/>
    </row>
    <row r="26" spans="1:8" x14ac:dyDescent="0.2">
      <c r="F26" s="57" t="s">
        <v>12</v>
      </c>
      <c r="G26" s="340" t="s">
        <v>742</v>
      </c>
      <c r="H26" s="130" t="s">
        <v>743</v>
      </c>
    </row>
    <row r="27" spans="1:8" x14ac:dyDescent="0.2">
      <c r="F27" s="6" t="s">
        <v>7</v>
      </c>
      <c r="G27" s="341">
        <v>1</v>
      </c>
      <c r="H27" s="341">
        <v>30</v>
      </c>
    </row>
    <row r="28" spans="1:8" x14ac:dyDescent="0.2">
      <c r="F28" s="6" t="s">
        <v>8</v>
      </c>
      <c r="G28" s="341">
        <v>31</v>
      </c>
      <c r="H28" s="341">
        <v>60</v>
      </c>
    </row>
    <row r="29" spans="1:8" x14ac:dyDescent="0.2">
      <c r="F29" s="6" t="s">
        <v>9</v>
      </c>
      <c r="G29" s="341">
        <v>61</v>
      </c>
      <c r="H29" s="341">
        <v>10000</v>
      </c>
    </row>
    <row r="36" spans="5:7" x14ac:dyDescent="0.2">
      <c r="G36" s="15"/>
    </row>
    <row r="37" spans="5:7" x14ac:dyDescent="0.2">
      <c r="G37" s="15"/>
    </row>
    <row r="38" spans="5:7" x14ac:dyDescent="0.2">
      <c r="G38" s="15"/>
    </row>
    <row r="39" spans="5:7" x14ac:dyDescent="0.2">
      <c r="G39" s="15"/>
    </row>
    <row r="40" spans="5:7" x14ac:dyDescent="0.2">
      <c r="G40" s="15"/>
    </row>
    <row r="41" spans="5:7" x14ac:dyDescent="0.2">
      <c r="G41" s="15"/>
    </row>
    <row r="42" spans="5:7" x14ac:dyDescent="0.2">
      <c r="E42" s="85"/>
      <c r="G42" s="15"/>
    </row>
    <row r="43" spans="5:7" x14ac:dyDescent="0.2">
      <c r="E43" s="85"/>
      <c r="G43" s="156"/>
    </row>
    <row r="44" spans="5:7" x14ac:dyDescent="0.2">
      <c r="E44" s="85"/>
    </row>
    <row r="45" spans="5:7" x14ac:dyDescent="0.2">
      <c r="E45" s="85"/>
    </row>
  </sheetData>
  <mergeCells count="2">
    <mergeCell ref="C9:D9"/>
    <mergeCell ref="C17:D17"/>
  </mergeCells>
  <hyperlinks>
    <hyperlink ref="F1" location="BG!A1" display="BG" xr:uid="{00000000-0004-0000-0900-000000000000}"/>
  </hyperlinks>
  <printOptions horizontalCentered="1"/>
  <pageMargins left="0.31496062992125984" right="0.70866141732283472" top="0.74803149606299213" bottom="0.74803149606299213" header="0.31496062992125984" footer="0.31496062992125984"/>
  <pageSetup paperSize="9" scale="26"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H52"/>
  <sheetViews>
    <sheetView showGridLines="0" zoomScale="85" zoomScaleNormal="85" workbookViewId="0"/>
  </sheetViews>
  <sheetFormatPr baseColWidth="10" defaultColWidth="11.42578125" defaultRowHeight="12.75" x14ac:dyDescent="0.2"/>
  <cols>
    <col min="1" max="1" width="44.140625" style="226" bestFit="1" customWidth="1"/>
    <col min="2" max="2" width="18.140625" style="226" customWidth="1"/>
    <col min="3" max="3" width="14.85546875" style="226" bestFit="1" customWidth="1"/>
    <col min="4" max="4" width="18.28515625" style="226" customWidth="1"/>
    <col min="5" max="5" width="38.85546875" style="226" bestFit="1" customWidth="1"/>
    <col min="6" max="6" width="18.28515625" style="226" bestFit="1" customWidth="1"/>
    <col min="7" max="7" width="14.28515625" style="226" customWidth="1"/>
    <col min="8" max="8" width="13.85546875" style="226" bestFit="1" customWidth="1"/>
    <col min="9" max="16384" width="11.42578125" style="226"/>
  </cols>
  <sheetData>
    <row r="1" spans="1:7" x14ac:dyDescent="0.2">
      <c r="A1" s="2" t="str">
        <f>Indice!C1</f>
        <v>GRUPO VAZQUEZ S.A.E.</v>
      </c>
      <c r="D1" s="289" t="s">
        <v>101</v>
      </c>
    </row>
    <row r="2" spans="1:7" x14ac:dyDescent="0.2">
      <c r="A2" s="2"/>
    </row>
    <row r="3" spans="1:7" x14ac:dyDescent="0.2">
      <c r="A3" s="2"/>
    </row>
    <row r="4" spans="1:7" x14ac:dyDescent="0.2">
      <c r="A4" s="2"/>
    </row>
    <row r="5" spans="1:7" x14ac:dyDescent="0.2">
      <c r="A5" s="101" t="s">
        <v>203</v>
      </c>
      <c r="B5" s="101"/>
      <c r="C5" s="101"/>
      <c r="D5" s="101"/>
      <c r="E5" s="101"/>
      <c r="F5" s="101"/>
      <c r="G5" s="101"/>
    </row>
    <row r="6" spans="1:7" x14ac:dyDescent="0.2">
      <c r="A6" s="243" t="s">
        <v>215</v>
      </c>
      <c r="B6" s="243"/>
    </row>
    <row r="7" spans="1:7" x14ac:dyDescent="0.2">
      <c r="A7" s="243"/>
      <c r="B7" s="243"/>
    </row>
    <row r="8" spans="1:7" x14ac:dyDescent="0.2">
      <c r="A8" s="226" t="s">
        <v>13</v>
      </c>
    </row>
    <row r="10" spans="1:7" x14ac:dyDescent="0.2">
      <c r="A10" s="7" t="s">
        <v>58</v>
      </c>
      <c r="B10" s="163"/>
      <c r="C10" s="163"/>
      <c r="E10" s="7" t="s">
        <v>57</v>
      </c>
      <c r="F10" s="11"/>
      <c r="G10" s="163"/>
    </row>
    <row r="11" spans="1:7" x14ac:dyDescent="0.2">
      <c r="A11" s="163"/>
      <c r="E11" s="163"/>
      <c r="F11" s="342"/>
      <c r="G11" s="342"/>
    </row>
    <row r="12" spans="1:7" x14ac:dyDescent="0.2">
      <c r="A12" s="8" t="s">
        <v>5</v>
      </c>
      <c r="B12" s="508" t="s">
        <v>2375</v>
      </c>
      <c r="C12" s="508" t="s">
        <v>1747</v>
      </c>
      <c r="E12" s="8" t="s">
        <v>5</v>
      </c>
      <c r="F12" s="508" t="s">
        <v>2375</v>
      </c>
      <c r="G12" s="508" t="s">
        <v>1747</v>
      </c>
    </row>
    <row r="13" spans="1:7" x14ac:dyDescent="0.2">
      <c r="A13" s="163" t="s">
        <v>209</v>
      </c>
      <c r="B13" s="304">
        <v>1687224.3640000001</v>
      </c>
      <c r="C13" s="304">
        <v>5588240.273</v>
      </c>
      <c r="D13" s="241"/>
      <c r="E13" s="176" t="s">
        <v>890</v>
      </c>
      <c r="F13" s="343">
        <v>0</v>
      </c>
      <c r="G13" s="343">
        <v>8662435.2789999992</v>
      </c>
    </row>
    <row r="14" spans="1:7" ht="13.5" thickBot="1" x14ac:dyDescent="0.25">
      <c r="A14" s="163" t="s">
        <v>85</v>
      </c>
      <c r="B14" s="304">
        <v>401149.97</v>
      </c>
      <c r="C14" s="304">
        <v>382479.68300000002</v>
      </c>
      <c r="D14" s="464"/>
      <c r="E14" s="7" t="s">
        <v>3</v>
      </c>
      <c r="F14" s="344">
        <f>SUM(F13:F13)</f>
        <v>0</v>
      </c>
      <c r="G14" s="344">
        <f>SUM(G13:G13)</f>
        <v>8662435.2789999992</v>
      </c>
    </row>
    <row r="15" spans="1:7" ht="13.5" thickTop="1" x14ac:dyDescent="0.2">
      <c r="A15" s="163" t="s">
        <v>14</v>
      </c>
      <c r="B15" s="158">
        <v>109965</v>
      </c>
      <c r="C15" s="158">
        <v>1076833.659</v>
      </c>
      <c r="D15" s="52"/>
      <c r="E15" s="7"/>
      <c r="F15" s="345"/>
      <c r="G15" s="345"/>
    </row>
    <row r="16" spans="1:7" x14ac:dyDescent="0.2">
      <c r="A16" s="163" t="s">
        <v>52</v>
      </c>
      <c r="B16" s="304">
        <v>9206.5300000000007</v>
      </c>
      <c r="C16" s="304">
        <v>2302.23</v>
      </c>
      <c r="D16" s="52"/>
      <c r="E16" s="7"/>
      <c r="F16" s="345"/>
      <c r="G16" s="345"/>
    </row>
    <row r="17" spans="1:8" x14ac:dyDescent="0.2">
      <c r="A17" s="163" t="s">
        <v>53</v>
      </c>
      <c r="B17" s="304">
        <v>400971.00300000003</v>
      </c>
      <c r="C17" s="304">
        <v>390056.53900000016</v>
      </c>
      <c r="D17" s="52"/>
      <c r="E17" s="7"/>
      <c r="F17" s="345"/>
      <c r="G17" s="52"/>
    </row>
    <row r="18" spans="1:8" x14ac:dyDescent="0.2">
      <c r="A18" s="163" t="s">
        <v>776</v>
      </c>
      <c r="B18" s="304">
        <v>3448685.409</v>
      </c>
      <c r="C18" s="304">
        <v>4808200.4919999996</v>
      </c>
      <c r="D18" s="464"/>
      <c r="E18" s="7"/>
      <c r="F18" s="345"/>
      <c r="G18" s="52"/>
    </row>
    <row r="19" spans="1:8" x14ac:dyDescent="0.2">
      <c r="A19" s="163" t="s">
        <v>777</v>
      </c>
      <c r="B19" s="161">
        <v>2039147.2929999998</v>
      </c>
      <c r="C19" s="161">
        <v>2039147.2930000001</v>
      </c>
      <c r="D19" s="52"/>
      <c r="F19" s="345"/>
    </row>
    <row r="20" spans="1:8" x14ac:dyDescent="0.2">
      <c r="A20" s="163" t="s">
        <v>774</v>
      </c>
      <c r="B20" s="304">
        <v>608722.88</v>
      </c>
      <c r="C20" s="304">
        <v>4763080.9370000027</v>
      </c>
      <c r="D20" s="241"/>
      <c r="F20" s="345"/>
    </row>
    <row r="21" spans="1:8" x14ac:dyDescent="0.2">
      <c r="A21" s="163" t="s">
        <v>775</v>
      </c>
      <c r="B21" s="500">
        <v>0</v>
      </c>
      <c r="C21" s="500">
        <v>0</v>
      </c>
      <c r="D21" s="52"/>
      <c r="E21" s="158"/>
      <c r="F21" s="345"/>
      <c r="G21" s="52"/>
      <c r="H21" s="241"/>
    </row>
    <row r="22" spans="1:8" s="506" customFormat="1" x14ac:dyDescent="0.2">
      <c r="A22" s="163" t="s">
        <v>1776</v>
      </c>
      <c r="B22" s="500">
        <v>621379</v>
      </c>
      <c r="C22" s="500">
        <v>123440.97199999999</v>
      </c>
      <c r="D22" s="52"/>
      <c r="E22" s="158"/>
      <c r="F22" s="345"/>
      <c r="G22" s="52"/>
      <c r="H22" s="241"/>
    </row>
    <row r="23" spans="1:8" ht="13.5" thickBot="1" x14ac:dyDescent="0.25">
      <c r="A23" s="7" t="s">
        <v>3</v>
      </c>
      <c r="B23" s="330">
        <f>SUM($B$13:B22)</f>
        <v>9326451.4489999991</v>
      </c>
      <c r="C23" s="330">
        <f>SUM(C13:C22)</f>
        <v>19173782.078000002</v>
      </c>
      <c r="E23" s="158"/>
      <c r="F23" s="345"/>
    </row>
    <row r="24" spans="1:8" ht="13.5" thickTop="1" x14ac:dyDescent="0.2">
      <c r="A24" s="7"/>
      <c r="B24" s="345"/>
      <c r="C24" s="345"/>
      <c r="E24" s="158"/>
      <c r="F24" s="345"/>
      <c r="G24" s="52"/>
    </row>
    <row r="25" spans="1:8" x14ac:dyDescent="0.2">
      <c r="B25" s="345"/>
      <c r="C25" s="345"/>
      <c r="E25" s="158"/>
      <c r="F25" s="345"/>
      <c r="G25" s="52"/>
    </row>
    <row r="26" spans="1:8" x14ac:dyDescent="0.2">
      <c r="E26" s="158"/>
      <c r="F26" s="345"/>
    </row>
    <row r="27" spans="1:8" x14ac:dyDescent="0.2">
      <c r="A27" s="101" t="s">
        <v>2376</v>
      </c>
      <c r="B27" s="101"/>
      <c r="C27" s="116"/>
      <c r="D27" s="116"/>
      <c r="E27" s="101"/>
      <c r="F27" s="101"/>
      <c r="G27" s="101"/>
      <c r="H27" s="241"/>
    </row>
    <row r="28" spans="1:8" x14ac:dyDescent="0.2">
      <c r="A28" s="243" t="s">
        <v>215</v>
      </c>
      <c r="B28" s="243"/>
      <c r="C28" s="596"/>
      <c r="E28" s="158"/>
      <c r="F28" s="345"/>
      <c r="G28" s="52"/>
      <c r="H28" s="241"/>
    </row>
    <row r="29" spans="1:8" x14ac:dyDescent="0.2">
      <c r="A29" s="243"/>
      <c r="B29" s="243"/>
      <c r="C29" s="596"/>
      <c r="E29" s="158"/>
      <c r="F29" s="345"/>
      <c r="G29" s="52"/>
      <c r="H29" s="241"/>
    </row>
    <row r="30" spans="1:8" x14ac:dyDescent="0.2">
      <c r="A30" s="596" t="s">
        <v>2379</v>
      </c>
      <c r="B30" s="596"/>
      <c r="C30" s="596"/>
      <c r="E30" s="158"/>
      <c r="F30" s="345"/>
      <c r="H30" s="241"/>
    </row>
    <row r="31" spans="1:8" x14ac:dyDescent="0.2">
      <c r="A31" s="596"/>
      <c r="B31" s="596"/>
      <c r="C31" s="596"/>
      <c r="E31" s="158"/>
      <c r="F31" s="345"/>
      <c r="G31" s="52"/>
      <c r="H31" s="241"/>
    </row>
    <row r="32" spans="1:8" x14ac:dyDescent="0.2">
      <c r="A32" s="7" t="s">
        <v>58</v>
      </c>
      <c r="B32" s="163"/>
      <c r="C32" s="163"/>
      <c r="E32" s="158"/>
      <c r="F32" s="345"/>
      <c r="G32" s="52"/>
      <c r="H32" s="241"/>
    </row>
    <row r="33" spans="1:8" ht="15" x14ac:dyDescent="0.25">
      <c r="A33" s="163"/>
      <c r="B33" s="596"/>
      <c r="C33" s="596"/>
      <c r="E33" s="158"/>
      <c r="F33" s="345"/>
      <c r="G33" s="52"/>
      <c r="H33" s="495"/>
    </row>
    <row r="34" spans="1:8" ht="15" x14ac:dyDescent="0.25">
      <c r="A34" s="8" t="s">
        <v>5</v>
      </c>
      <c r="B34" s="508" t="s">
        <v>2375</v>
      </c>
      <c r="C34" s="508" t="s">
        <v>1747</v>
      </c>
      <c r="E34" s="158"/>
      <c r="F34" s="345"/>
      <c r="G34" s="52"/>
      <c r="H34" s="175"/>
    </row>
    <row r="35" spans="1:8" ht="15" x14ac:dyDescent="0.25">
      <c r="A35" s="163" t="s">
        <v>2377</v>
      </c>
      <c r="B35" s="304">
        <v>14575486.08</v>
      </c>
      <c r="C35" s="304">
        <v>0</v>
      </c>
      <c r="E35" s="158"/>
      <c r="F35" s="345"/>
      <c r="G35" s="52"/>
      <c r="H35" s="175"/>
    </row>
    <row r="36" spans="1:8" ht="15.75" thickBot="1" x14ac:dyDescent="0.3">
      <c r="A36" s="7" t="s">
        <v>3</v>
      </c>
      <c r="B36" s="330">
        <f>SUM(B35)</f>
        <v>14575486.08</v>
      </c>
      <c r="C36" s="330">
        <f>SUM(C35)</f>
        <v>0</v>
      </c>
      <c r="E36" s="158"/>
      <c r="F36" s="345"/>
      <c r="G36" s="158"/>
      <c r="H36" s="175"/>
    </row>
    <row r="37" spans="1:8" ht="13.5" thickTop="1" x14ac:dyDescent="0.2">
      <c r="A37" s="7"/>
      <c r="B37" s="345"/>
      <c r="C37" s="345"/>
    </row>
    <row r="38" spans="1:8" x14ac:dyDescent="0.2">
      <c r="F38" s="158"/>
      <c r="G38" s="158"/>
      <c r="H38" s="12"/>
    </row>
    <row r="39" spans="1:8" x14ac:dyDescent="0.2">
      <c r="F39" s="158"/>
      <c r="G39" s="158"/>
      <c r="H39" s="241"/>
    </row>
    <row r="40" spans="1:8" x14ac:dyDescent="0.2">
      <c r="F40" s="158"/>
      <c r="G40" s="158"/>
    </row>
    <row r="41" spans="1:8" s="490" customFormat="1" x14ac:dyDescent="0.2">
      <c r="F41" s="158"/>
      <c r="G41" s="158"/>
    </row>
    <row r="43" spans="1:8" ht="15" x14ac:dyDescent="0.25">
      <c r="H43" s="175"/>
    </row>
    <row r="44" spans="1:8" s="558" customFormat="1" ht="15" x14ac:dyDescent="0.25">
      <c r="H44" s="573"/>
    </row>
    <row r="45" spans="1:8" ht="15" x14ac:dyDescent="0.25">
      <c r="H45" s="175"/>
    </row>
    <row r="46" spans="1:8" s="12" customFormat="1" x14ac:dyDescent="0.2"/>
    <row r="50" s="12" customFormat="1" x14ac:dyDescent="0.2"/>
    <row r="51" s="12" customFormat="1" x14ac:dyDescent="0.2"/>
    <row r="52" s="12" customFormat="1" x14ac:dyDescent="0.2"/>
  </sheetData>
  <hyperlinks>
    <hyperlink ref="D1" location="BG!A1" display="BG" xr:uid="{00000000-0004-0000-0A00-000000000000}"/>
  </hyperlinks>
  <printOptions horizontalCentered="1"/>
  <pageMargins left="0.31496062992125984" right="0.70866141732283472" top="0.74803149606299213" bottom="0.74803149606299213" header="0.31496062992125984" footer="0.31496062992125984"/>
  <pageSetup paperSize="9" scale="2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D16"/>
  <sheetViews>
    <sheetView showGridLines="0" workbookViewId="0"/>
  </sheetViews>
  <sheetFormatPr baseColWidth="10" defaultColWidth="11.42578125" defaultRowHeight="12.75" x14ac:dyDescent="0.2"/>
  <cols>
    <col min="1" max="1" width="50.140625" style="226" customWidth="1"/>
    <col min="2" max="2" width="19" style="226" customWidth="1"/>
    <col min="3" max="3" width="16.5703125" style="226" customWidth="1"/>
    <col min="4" max="16384" width="11.42578125" style="226"/>
  </cols>
  <sheetData>
    <row r="1" spans="1:4" x14ac:dyDescent="0.2">
      <c r="A1" s="226" t="str">
        <f>Indice!C1</f>
        <v>GRUPO VAZQUEZ S.A.E.</v>
      </c>
      <c r="D1" s="289" t="s">
        <v>101</v>
      </c>
    </row>
    <row r="5" spans="1:4" x14ac:dyDescent="0.2">
      <c r="A5" s="639" t="s">
        <v>210</v>
      </c>
      <c r="B5" s="639"/>
      <c r="C5" s="639"/>
    </row>
    <row r="6" spans="1:4" x14ac:dyDescent="0.2">
      <c r="A6" s="243" t="s">
        <v>215</v>
      </c>
    </row>
    <row r="7" spans="1:4" x14ac:dyDescent="0.2">
      <c r="A7" s="243"/>
    </row>
    <row r="8" spans="1:4" x14ac:dyDescent="0.2">
      <c r="A8" s="480" t="s">
        <v>16</v>
      </c>
      <c r="B8" s="480"/>
      <c r="C8" s="480"/>
      <c r="D8" s="480"/>
    </row>
    <row r="9" spans="1:4" x14ac:dyDescent="0.2">
      <c r="B9" s="701"/>
      <c r="C9" s="701"/>
    </row>
    <row r="10" spans="1:4" x14ac:dyDescent="0.2">
      <c r="A10" s="8" t="s">
        <v>5</v>
      </c>
      <c r="B10" s="508" t="s">
        <v>2375</v>
      </c>
      <c r="C10" s="508" t="s">
        <v>1747</v>
      </c>
    </row>
    <row r="11" spans="1:4" x14ac:dyDescent="0.2">
      <c r="A11" s="14" t="s">
        <v>84</v>
      </c>
      <c r="B11" s="5">
        <v>21764066.662999999</v>
      </c>
      <c r="C11" s="5">
        <v>4168893.8569999952</v>
      </c>
    </row>
    <row r="12" spans="1:4" x14ac:dyDescent="0.2">
      <c r="A12" s="14" t="s">
        <v>909</v>
      </c>
      <c r="B12" s="5">
        <v>0</v>
      </c>
      <c r="C12" s="5">
        <v>0</v>
      </c>
    </row>
    <row r="13" spans="1:4" x14ac:dyDescent="0.2">
      <c r="A13" s="14" t="s">
        <v>778</v>
      </c>
      <c r="B13" s="5">
        <v>5231345.5069999993</v>
      </c>
      <c r="C13" s="5">
        <v>14388633.467999998</v>
      </c>
    </row>
    <row r="14" spans="1:4" ht="13.5" thickBot="1" x14ac:dyDescent="0.25">
      <c r="A14" s="7" t="s">
        <v>15</v>
      </c>
      <c r="B14" s="13">
        <f>SUM(B11:B13)</f>
        <v>26995412.169999998</v>
      </c>
      <c r="C14" s="13">
        <f>SUM(C11:C13)</f>
        <v>18557527.324999996</v>
      </c>
    </row>
    <row r="15" spans="1:4" ht="13.5" thickTop="1" x14ac:dyDescent="0.2">
      <c r="B15" s="574"/>
      <c r="C15" s="241"/>
    </row>
    <row r="16" spans="1:4" x14ac:dyDescent="0.2">
      <c r="B16" s="241"/>
      <c r="C16" s="241"/>
    </row>
  </sheetData>
  <mergeCells count="2">
    <mergeCell ref="B9:C9"/>
    <mergeCell ref="A5:C5"/>
  </mergeCells>
  <hyperlinks>
    <hyperlink ref="D1" location="BG!A1" display="BG" xr:uid="{00000000-0004-0000-0B00-000000000000}"/>
  </hyperlinks>
  <printOptions horizontalCentered="1"/>
  <pageMargins left="0.31496062992125984" right="0.70866141732283472" top="0.74803149606299213" bottom="0.74803149606299213" header="0.31496062992125984" footer="0.31496062992125984"/>
  <pageSetup paperSize="9" scale="44"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AD81"/>
  <sheetViews>
    <sheetView showGridLines="0" zoomScale="85" zoomScaleNormal="85" workbookViewId="0"/>
  </sheetViews>
  <sheetFormatPr baseColWidth="10" defaultColWidth="11.42578125" defaultRowHeight="12.75" x14ac:dyDescent="0.2"/>
  <cols>
    <col min="1" max="1" width="74.140625" style="55" bestFit="1" customWidth="1"/>
    <col min="2" max="2" width="15.85546875" style="55" customWidth="1"/>
    <col min="3" max="3" width="19" style="55" customWidth="1"/>
    <col min="4" max="4" width="18.7109375" style="55" customWidth="1"/>
    <col min="5" max="5" width="16.7109375" style="55" customWidth="1"/>
    <col min="6" max="6" width="10.28515625" style="55" customWidth="1"/>
    <col min="7" max="7" width="26.42578125" style="55" customWidth="1"/>
    <col min="8" max="8" width="48.140625" style="55" customWidth="1"/>
    <col min="9" max="9" width="24.7109375" style="55" bestFit="1" customWidth="1"/>
    <col min="10" max="10" width="36.85546875" style="55" bestFit="1" customWidth="1"/>
    <col min="11" max="11" width="19.7109375" style="55" customWidth="1"/>
    <col min="12" max="12" width="24.42578125" style="55" bestFit="1" customWidth="1"/>
    <col min="13" max="30" width="11.42578125" style="55"/>
    <col min="31" max="16384" width="11.42578125" style="226"/>
  </cols>
  <sheetData>
    <row r="1" spans="1:12" x14ac:dyDescent="0.2">
      <c r="A1" s="55" t="str">
        <f>Indice!C1</f>
        <v>GRUPO VAZQUEZ S.A.E.</v>
      </c>
      <c r="B1" s="207"/>
      <c r="D1" s="207" t="s">
        <v>101</v>
      </c>
    </row>
    <row r="5" spans="1:12" x14ac:dyDescent="0.2">
      <c r="A5" s="639" t="s">
        <v>212</v>
      </c>
      <c r="B5" s="639"/>
      <c r="C5" s="639"/>
      <c r="D5" s="639"/>
      <c r="E5" s="639"/>
      <c r="F5" s="639"/>
      <c r="G5" s="140"/>
      <c r="H5" s="140"/>
      <c r="I5" s="140"/>
      <c r="J5" s="140"/>
      <c r="K5" s="140"/>
      <c r="L5" s="140"/>
    </row>
    <row r="6" spans="1:12" s="163" customFormat="1" x14ac:dyDescent="0.2">
      <c r="A6" s="243" t="s">
        <v>167</v>
      </c>
      <c r="B6" s="326"/>
      <c r="C6" s="70"/>
      <c r="D6" s="70"/>
      <c r="E6" s="70"/>
      <c r="F6" s="70"/>
    </row>
    <row r="7" spans="1:12" s="163" customFormat="1" x14ac:dyDescent="0.2">
      <c r="A7" s="326"/>
      <c r="B7" s="326"/>
      <c r="C7" s="70"/>
      <c r="D7" s="70"/>
      <c r="E7" s="70"/>
      <c r="F7" s="70"/>
    </row>
    <row r="8" spans="1:12" x14ac:dyDescent="0.2">
      <c r="A8" s="55" t="s">
        <v>213</v>
      </c>
    </row>
    <row r="10" spans="1:12" x14ac:dyDescent="0.2">
      <c r="A10" s="55" t="s">
        <v>345</v>
      </c>
      <c r="B10" s="508" t="str">
        <f>+BG!F11</f>
        <v>Setiembre 2022</v>
      </c>
      <c r="C10" s="508" t="s">
        <v>1747</v>
      </c>
    </row>
    <row r="11" spans="1:12" x14ac:dyDescent="0.2">
      <c r="A11" s="55" t="s">
        <v>348</v>
      </c>
      <c r="B11" s="346">
        <v>454415434.04100001</v>
      </c>
      <c r="C11" s="346">
        <v>445780220.17992514</v>
      </c>
      <c r="D11" s="347"/>
    </row>
    <row r="12" spans="1:12" x14ac:dyDescent="0.2">
      <c r="B12" s="348"/>
      <c r="C12" s="348"/>
    </row>
    <row r="13" spans="1:12" x14ac:dyDescent="0.2">
      <c r="A13" s="55" t="s">
        <v>216</v>
      </c>
      <c r="G13" s="55" t="s">
        <v>346</v>
      </c>
    </row>
    <row r="14" spans="1:12" x14ac:dyDescent="0.2">
      <c r="D14" s="141">
        <f>IFERROR(IF(Indice!B6="","2XX2",YEAR(Indice!B6)),"2XX2")</f>
        <v>2022</v>
      </c>
      <c r="E14" s="101"/>
    </row>
    <row r="15" spans="1:12" ht="21.75" customHeight="1" x14ac:dyDescent="0.2">
      <c r="A15" s="349" t="s">
        <v>330</v>
      </c>
      <c r="B15" s="350" t="s">
        <v>331</v>
      </c>
      <c r="C15" s="349" t="s">
        <v>347</v>
      </c>
      <c r="D15" s="351" t="s">
        <v>344</v>
      </c>
      <c r="E15" s="351" t="s">
        <v>214</v>
      </c>
      <c r="G15" s="349" t="s">
        <v>347</v>
      </c>
      <c r="H15" s="349" t="s">
        <v>349</v>
      </c>
      <c r="I15" s="349" t="s">
        <v>352</v>
      </c>
      <c r="J15" s="349" t="s">
        <v>350</v>
      </c>
      <c r="K15" s="349" t="s">
        <v>217</v>
      </c>
      <c r="L15" s="349" t="s">
        <v>351</v>
      </c>
    </row>
    <row r="16" spans="1:12" s="30" customFormat="1" x14ac:dyDescent="0.2">
      <c r="A16" s="425" t="s">
        <v>779</v>
      </c>
      <c r="B16" s="172" t="s">
        <v>782</v>
      </c>
      <c r="C16" s="334">
        <v>411</v>
      </c>
      <c r="D16" s="334">
        <v>41803500</v>
      </c>
      <c r="E16" s="334">
        <v>5251906</v>
      </c>
      <c r="G16" s="334">
        <v>1</v>
      </c>
      <c r="H16" s="352">
        <v>2.3999999999999998E-3</v>
      </c>
      <c r="I16" s="334">
        <v>125627.749</v>
      </c>
      <c r="J16" s="352">
        <v>2.3999999999999998E-3</v>
      </c>
      <c r="K16" s="426">
        <v>100416.46640934068</v>
      </c>
      <c r="L16" s="426">
        <v>5429.1014423076931</v>
      </c>
    </row>
    <row r="17" spans="1:12" s="30" customFormat="1" x14ac:dyDescent="0.2">
      <c r="A17" s="425" t="s">
        <v>780</v>
      </c>
      <c r="B17" s="340" t="s">
        <v>783</v>
      </c>
      <c r="C17" s="334">
        <v>100</v>
      </c>
      <c r="D17" s="334">
        <v>400120</v>
      </c>
      <c r="E17" s="334">
        <v>-355448</v>
      </c>
      <c r="G17" s="334">
        <v>4</v>
      </c>
      <c r="H17" s="352">
        <v>0.04</v>
      </c>
      <c r="I17" s="334">
        <v>638211.446</v>
      </c>
      <c r="J17" s="352">
        <v>0.32</v>
      </c>
      <c r="K17" s="426">
        <v>638211.44576000003</v>
      </c>
      <c r="L17" s="426">
        <v>-28199.242880000002</v>
      </c>
    </row>
    <row r="18" spans="1:12" s="30" customFormat="1" x14ac:dyDescent="0.2">
      <c r="A18" s="425" t="s">
        <v>781</v>
      </c>
      <c r="B18" s="340" t="s">
        <v>784</v>
      </c>
      <c r="C18" s="334">
        <v>100</v>
      </c>
      <c r="D18" s="334">
        <v>2031871</v>
      </c>
      <c r="E18" s="334">
        <v>1472072</v>
      </c>
      <c r="G18" s="334">
        <v>10</v>
      </c>
      <c r="H18" s="352">
        <v>0.1</v>
      </c>
      <c r="I18" s="334">
        <v>391877.61599999998</v>
      </c>
      <c r="J18" s="352">
        <v>0.45</v>
      </c>
      <c r="K18" s="426">
        <v>391877.61569999997</v>
      </c>
      <c r="L18" s="426">
        <v>173300.64299999998</v>
      </c>
    </row>
    <row r="19" spans="1:12" s="30" customFormat="1" x14ac:dyDescent="0.2">
      <c r="A19" s="425" t="s">
        <v>2425</v>
      </c>
      <c r="B19" s="340" t="s">
        <v>785</v>
      </c>
      <c r="C19" s="334">
        <v>416668</v>
      </c>
      <c r="D19" s="334">
        <v>449774442</v>
      </c>
      <c r="E19" s="334">
        <v>22651849</v>
      </c>
      <c r="G19" s="334">
        <v>168525</v>
      </c>
      <c r="H19" s="352">
        <v>0.84770000000000001</v>
      </c>
      <c r="I19" s="334">
        <v>199387655.602</v>
      </c>
      <c r="J19" s="352">
        <v>0.40450000000000003</v>
      </c>
      <c r="K19" s="426">
        <v>209674481.3788912</v>
      </c>
      <c r="L19" s="426">
        <v>543553.89620069996</v>
      </c>
    </row>
    <row r="20" spans="1:12" s="30" customFormat="1" x14ac:dyDescent="0.2">
      <c r="A20" s="425" t="s">
        <v>2429</v>
      </c>
      <c r="B20" s="340" t="s">
        <v>911</v>
      </c>
      <c r="C20" s="334">
        <v>8000</v>
      </c>
      <c r="D20" s="334">
        <v>7992763</v>
      </c>
      <c r="E20" s="334">
        <v>-7237</v>
      </c>
      <c r="G20" s="334">
        <v>7999</v>
      </c>
      <c r="H20" s="352">
        <v>0.99</v>
      </c>
      <c r="I20" s="334">
        <v>7999000</v>
      </c>
      <c r="J20" s="352">
        <v>0.99987499999999996</v>
      </c>
      <c r="K20" s="426">
        <v>0</v>
      </c>
      <c r="L20" s="426">
        <v>0</v>
      </c>
    </row>
    <row r="21" spans="1:12" s="30" customFormat="1" x14ac:dyDescent="0.2">
      <c r="A21" s="425" t="s">
        <v>1887</v>
      </c>
      <c r="B21" s="340" t="s">
        <v>910</v>
      </c>
      <c r="C21" s="334">
        <v>64966</v>
      </c>
      <c r="D21" s="542">
        <v>83446987</v>
      </c>
      <c r="E21" s="542">
        <v>22054227</v>
      </c>
      <c r="G21" s="334">
        <v>38311</v>
      </c>
      <c r="H21" s="352">
        <v>0.9798</v>
      </c>
      <c r="I21" s="334">
        <v>63861321.866000004</v>
      </c>
      <c r="J21" s="352">
        <v>0.5897</v>
      </c>
      <c r="K21" s="426">
        <v>32246953.981707603</v>
      </c>
      <c r="L21" s="426">
        <v>4454624.4467879999</v>
      </c>
    </row>
    <row r="22" spans="1:12" s="30" customFormat="1" x14ac:dyDescent="0.2">
      <c r="A22" s="425" t="s">
        <v>2431</v>
      </c>
      <c r="B22" s="340" t="s">
        <v>932</v>
      </c>
      <c r="C22" s="334">
        <v>100674</v>
      </c>
      <c r="D22" s="542">
        <v>156941549</v>
      </c>
      <c r="E22" s="542">
        <v>14576418</v>
      </c>
      <c r="G22" s="334">
        <v>69799</v>
      </c>
      <c r="H22" s="352">
        <v>0.60229999999999995</v>
      </c>
      <c r="I22" s="334">
        <v>181954566.59099999</v>
      </c>
      <c r="J22" s="352">
        <v>0.60070000000000001</v>
      </c>
      <c r="K22" s="426">
        <v>0</v>
      </c>
      <c r="L22" s="426">
        <v>0</v>
      </c>
    </row>
    <row r="23" spans="1:12" s="30" customFormat="1" x14ac:dyDescent="0.2">
      <c r="A23" s="425" t="s">
        <v>2427</v>
      </c>
      <c r="B23" s="340" t="s">
        <v>1888</v>
      </c>
      <c r="C23" s="334">
        <v>650</v>
      </c>
      <c r="D23" s="334">
        <v>6282138</v>
      </c>
      <c r="E23" s="334">
        <v>-333810</v>
      </c>
      <c r="G23" s="334">
        <v>41</v>
      </c>
      <c r="H23" s="352">
        <v>7.7000000000000002E-3</v>
      </c>
      <c r="I23" s="334">
        <v>57073.171000000002</v>
      </c>
      <c r="J23" s="352">
        <v>7.7000000000000002E-3</v>
      </c>
      <c r="K23" s="426">
        <v>0</v>
      </c>
      <c r="L23" s="426">
        <v>0</v>
      </c>
    </row>
    <row r="24" spans="1:12" s="30" customFormat="1" x14ac:dyDescent="0.2">
      <c r="A24" s="425" t="s">
        <v>2426</v>
      </c>
      <c r="B24" s="340" t="s">
        <v>2422</v>
      </c>
      <c r="C24" s="334">
        <v>2</v>
      </c>
      <c r="D24" s="334">
        <v>0</v>
      </c>
      <c r="E24" s="334">
        <v>0</v>
      </c>
      <c r="G24" s="334">
        <v>1</v>
      </c>
      <c r="H24" s="352">
        <v>0.5</v>
      </c>
      <c r="I24" s="334">
        <v>100</v>
      </c>
      <c r="J24" s="352">
        <v>0.5</v>
      </c>
      <c r="K24" s="426"/>
      <c r="L24" s="426"/>
    </row>
    <row r="25" spans="1:12" s="30" customFormat="1" x14ac:dyDescent="0.2">
      <c r="A25" s="611"/>
      <c r="B25" s="612"/>
      <c r="C25" s="317"/>
      <c r="D25" s="317"/>
      <c r="E25" s="317"/>
      <c r="G25" s="317"/>
      <c r="H25" s="613"/>
      <c r="I25" s="317"/>
      <c r="J25" s="613"/>
      <c r="K25" s="614"/>
      <c r="L25" s="614"/>
    </row>
    <row r="26" spans="1:12" x14ac:dyDescent="0.2">
      <c r="A26" s="629" t="s">
        <v>2430</v>
      </c>
      <c r="D26" s="183"/>
      <c r="E26" s="176"/>
      <c r="F26" s="176"/>
      <c r="G26" s="176"/>
      <c r="H26" s="176"/>
      <c r="I26" s="183"/>
      <c r="J26" s="176"/>
      <c r="K26" s="348"/>
      <c r="L26" s="348"/>
    </row>
    <row r="27" spans="1:12" x14ac:dyDescent="0.2">
      <c r="G27" s="348"/>
      <c r="H27" s="348"/>
      <c r="I27" s="183"/>
      <c r="J27" s="176"/>
    </row>
    <row r="28" spans="1:12" ht="15" x14ac:dyDescent="0.2">
      <c r="A28" s="639" t="s">
        <v>789</v>
      </c>
      <c r="B28" s="639"/>
      <c r="C28" s="639"/>
      <c r="D28" s="639"/>
      <c r="E28" s="639"/>
      <c r="F28" s="639"/>
      <c r="G28" s="505"/>
      <c r="I28" s="176"/>
      <c r="J28" s="176"/>
    </row>
    <row r="29" spans="1:12" x14ac:dyDescent="0.2">
      <c r="A29" s="243" t="s">
        <v>215</v>
      </c>
      <c r="B29" s="243"/>
      <c r="I29" s="176"/>
      <c r="J29" s="176"/>
    </row>
    <row r="30" spans="1:12" x14ac:dyDescent="0.2">
      <c r="A30" s="243"/>
      <c r="B30" s="243"/>
      <c r="E30" s="253"/>
    </row>
    <row r="31" spans="1:12" ht="15" customHeight="1" x14ac:dyDescent="0.2">
      <c r="A31" s="247" t="s">
        <v>791</v>
      </c>
      <c r="B31" s="22"/>
      <c r="C31" s="253"/>
      <c r="D31" s="253"/>
      <c r="E31" s="253"/>
    </row>
    <row r="32" spans="1:12" x14ac:dyDescent="0.2">
      <c r="A32" s="253"/>
      <c r="B32" s="253"/>
      <c r="C32" s="253"/>
      <c r="D32" s="253"/>
      <c r="E32" s="253"/>
    </row>
    <row r="33" spans="1:30" x14ac:dyDescent="0.2">
      <c r="A33" s="164" t="s">
        <v>5</v>
      </c>
      <c r="B33" s="165"/>
      <c r="C33" s="508" t="str">
        <f>+BG!F11</f>
        <v>Setiembre 2022</v>
      </c>
      <c r="D33" s="140" t="s">
        <v>1747</v>
      </c>
      <c r="E33" s="253"/>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row>
    <row r="34" spans="1:30" x14ac:dyDescent="0.2">
      <c r="A34" s="25"/>
      <c r="B34" s="165"/>
      <c r="C34" s="328"/>
      <c r="D34" s="328"/>
      <c r="E34" s="253"/>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row>
    <row r="35" spans="1:30" x14ac:dyDescent="0.2">
      <c r="A35" s="163" t="s">
        <v>790</v>
      </c>
      <c r="B35" s="166"/>
      <c r="C35" s="26">
        <v>485763.30300000001</v>
      </c>
      <c r="D35" s="26">
        <v>2358796.8250000002</v>
      </c>
      <c r="E35" s="253"/>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row>
    <row r="36" spans="1:30" x14ac:dyDescent="0.2">
      <c r="A36" s="167" t="s">
        <v>792</v>
      </c>
      <c r="B36" s="166"/>
      <c r="C36" s="26">
        <v>0</v>
      </c>
      <c r="D36" s="26">
        <v>0</v>
      </c>
      <c r="E36" s="253"/>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row>
    <row r="37" spans="1:30" x14ac:dyDescent="0.2">
      <c r="A37" s="167" t="s">
        <v>793</v>
      </c>
      <c r="B37" s="166"/>
      <c r="C37" s="26">
        <v>0</v>
      </c>
      <c r="D37" s="26">
        <v>0</v>
      </c>
      <c r="E37" s="253"/>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row>
    <row r="38" spans="1:30" x14ac:dyDescent="0.2">
      <c r="A38" s="167" t="s">
        <v>799</v>
      </c>
      <c r="B38" s="166"/>
      <c r="C38" s="26">
        <v>0</v>
      </c>
      <c r="D38" s="26">
        <v>0</v>
      </c>
      <c r="E38" s="253"/>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row>
    <row r="39" spans="1:30" x14ac:dyDescent="0.2">
      <c r="A39" s="167" t="s">
        <v>329</v>
      </c>
      <c r="B39" s="166"/>
      <c r="C39" s="26">
        <v>0</v>
      </c>
      <c r="D39" s="26">
        <v>0</v>
      </c>
      <c r="E39" s="253"/>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row>
    <row r="40" spans="1:30" ht="13.5" thickBot="1" x14ac:dyDescent="0.25">
      <c r="A40" s="168" t="s">
        <v>3</v>
      </c>
      <c r="B40" s="169"/>
      <c r="C40" s="27">
        <f>SUM(C35:C39)</f>
        <v>485763.30300000001</v>
      </c>
      <c r="D40" s="27">
        <f>SUM(D35:D39)</f>
        <v>2358796.8250000002</v>
      </c>
      <c r="E40" s="253"/>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row>
    <row r="41" spans="1:30" ht="13.5" thickTop="1" x14ac:dyDescent="0.2">
      <c r="C41" s="253"/>
      <c r="E41" s="253"/>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row>
    <row r="42" spans="1:30" x14ac:dyDescent="0.2">
      <c r="E42" s="253"/>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row>
    <row r="43" spans="1:30" x14ac:dyDescent="0.2">
      <c r="E43" s="253"/>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row>
    <row r="44" spans="1:30" x14ac:dyDescent="0.2">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row>
    <row r="45" spans="1:30" x14ac:dyDescent="0.2">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row>
    <row r="46" spans="1:30" x14ac:dyDescent="0.2">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row>
    <row r="47" spans="1:30" x14ac:dyDescent="0.2">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row>
    <row r="48" spans="1:30" x14ac:dyDescent="0.2">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row>
    <row r="49" spans="1:30" x14ac:dyDescent="0.2">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row>
    <row r="50" spans="1:30" x14ac:dyDescent="0.2">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row>
    <row r="51" spans="1:30" x14ac:dyDescent="0.2">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row>
    <row r="52" spans="1:30" x14ac:dyDescent="0.2">
      <c r="A52" s="176"/>
      <c r="B52" s="176"/>
      <c r="C52" s="176"/>
      <c r="D52" s="176"/>
      <c r="E52" s="17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row>
    <row r="53" spans="1:30" s="176" customFormat="1" x14ac:dyDescent="0.2"/>
    <row r="54" spans="1:30" s="176" customFormat="1" x14ac:dyDescent="0.2"/>
    <row r="55" spans="1:30" s="176" customFormat="1" x14ac:dyDescent="0.2"/>
    <row r="56" spans="1:30" s="176" customFormat="1" x14ac:dyDescent="0.2"/>
    <row r="57" spans="1:30" s="176" customFormat="1" x14ac:dyDescent="0.2">
      <c r="A57" s="55"/>
      <c r="B57" s="55"/>
      <c r="C57" s="55"/>
      <c r="D57" s="55"/>
      <c r="E57" s="55"/>
    </row>
    <row r="58" spans="1:30" x14ac:dyDescent="0.2">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row>
    <row r="59" spans="1:30" x14ac:dyDescent="0.2">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1:30" x14ac:dyDescent="0.2">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row>
    <row r="61" spans="1:30" x14ac:dyDescent="0.2">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row>
    <row r="62" spans="1:30" x14ac:dyDescent="0.2">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row>
    <row r="63" spans="1:30" x14ac:dyDescent="0.2">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row>
    <row r="64" spans="1:30" x14ac:dyDescent="0.2">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row>
    <row r="65" spans="1:30" x14ac:dyDescent="0.2">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row>
    <row r="66" spans="1:30" x14ac:dyDescent="0.2">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row>
    <row r="67" spans="1:30" x14ac:dyDescent="0.2">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row>
    <row r="68" spans="1:30" x14ac:dyDescent="0.2">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row>
    <row r="69" spans="1:30" x14ac:dyDescent="0.2">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row>
    <row r="70" spans="1:30" x14ac:dyDescent="0.2">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row>
    <row r="71" spans="1:30" s="576" customFormat="1" x14ac:dyDescent="0.2">
      <c r="A71" s="55"/>
      <c r="B71" s="55"/>
      <c r="C71" s="55"/>
      <c r="D71" s="55"/>
      <c r="E71" s="55"/>
      <c r="F71" s="55"/>
    </row>
    <row r="72" spans="1:30" s="576" customFormat="1" x14ac:dyDescent="0.2">
      <c r="A72" s="55"/>
      <c r="B72" s="55"/>
      <c r="C72" s="55"/>
      <c r="D72" s="55"/>
      <c r="E72" s="55"/>
      <c r="F72" s="55"/>
    </row>
    <row r="73" spans="1:30" x14ac:dyDescent="0.2">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row>
    <row r="74" spans="1:30" x14ac:dyDescent="0.2">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row>
    <row r="75" spans="1:30" x14ac:dyDescent="0.2">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row>
    <row r="76" spans="1:30" x14ac:dyDescent="0.2">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row>
    <row r="77" spans="1:30" x14ac:dyDescent="0.2">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row>
    <row r="78" spans="1:30" x14ac:dyDescent="0.2">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row>
    <row r="79" spans="1:30" x14ac:dyDescent="0.2">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row>
    <row r="80" spans="1:30" x14ac:dyDescent="0.2">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row>
    <row r="81" spans="7:30" x14ac:dyDescent="0.2">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row>
  </sheetData>
  <mergeCells count="2">
    <mergeCell ref="A5:F5"/>
    <mergeCell ref="A28:F28"/>
  </mergeCells>
  <hyperlinks>
    <hyperlink ref="D1" location="BG!A1" display="BG" xr:uid="{00000000-0004-0000-0C00-000000000000}"/>
  </hyperlinks>
  <printOptions horizontalCentered="1"/>
  <pageMargins left="0.31496062992125984" right="0.70866141732283472" top="0.74803149606299213" bottom="0.74803149606299213" header="0.31496062992125984" footer="0.31496062992125984"/>
  <pageSetup paperSize="9" scale="17"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CY23"/>
  <sheetViews>
    <sheetView showGridLines="0" workbookViewId="0"/>
  </sheetViews>
  <sheetFormatPr baseColWidth="10" defaultColWidth="11.42578125" defaultRowHeight="12.75" x14ac:dyDescent="0.2"/>
  <cols>
    <col min="1" max="1" width="27" style="55" customWidth="1"/>
    <col min="2" max="2" width="20" style="55" customWidth="1"/>
    <col min="3" max="3" width="15.7109375" style="55" bestFit="1" customWidth="1"/>
    <col min="4" max="4" width="23.5703125" style="55" customWidth="1"/>
    <col min="5" max="5" width="14.7109375" style="55" bestFit="1" customWidth="1"/>
    <col min="6" max="6" width="15.5703125" style="55" customWidth="1"/>
    <col min="7" max="7" width="15.7109375" style="55" customWidth="1"/>
    <col min="8" max="8" width="16" style="55" customWidth="1"/>
    <col min="9" max="10" width="16.28515625" style="55" customWidth="1"/>
    <col min="11" max="11" width="16.85546875" style="55" customWidth="1"/>
    <col min="12" max="12" width="16" style="55" customWidth="1"/>
    <col min="13" max="13" width="15.7109375" style="55" customWidth="1"/>
    <col min="14" max="14" width="14.7109375" style="55" bestFit="1" customWidth="1"/>
    <col min="15" max="17" width="11.42578125" style="55"/>
    <col min="18" max="18" width="14.140625" style="55" bestFit="1" customWidth="1"/>
    <col min="19" max="19" width="15.140625" style="55" bestFit="1" customWidth="1"/>
    <col min="20" max="31" width="11.42578125" style="55"/>
    <col min="32" max="16384" width="11.42578125" style="226"/>
  </cols>
  <sheetData>
    <row r="1" spans="1:103" x14ac:dyDescent="0.2">
      <c r="A1" s="55" t="str">
        <f>Indice!C1</f>
        <v>GRUPO VAZQUEZ S.A.E.</v>
      </c>
      <c r="L1" s="207" t="s">
        <v>101</v>
      </c>
    </row>
    <row r="5" spans="1:103" ht="24.75" customHeight="1" x14ac:dyDescent="0.2">
      <c r="A5" s="704" t="s">
        <v>218</v>
      </c>
      <c r="B5" s="705"/>
      <c r="C5" s="705"/>
      <c r="D5" s="705"/>
      <c r="E5" s="705"/>
      <c r="F5" s="705"/>
      <c r="G5" s="705"/>
      <c r="H5" s="705"/>
      <c r="I5" s="705"/>
      <c r="J5" s="705"/>
      <c r="K5" s="705"/>
      <c r="L5" s="705"/>
      <c r="M5" s="706"/>
      <c r="N5" s="353"/>
      <c r="O5" s="353"/>
      <c r="P5" s="353"/>
      <c r="Q5" s="353"/>
      <c r="R5" s="353"/>
      <c r="S5" s="353"/>
      <c r="T5" s="353"/>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row>
    <row r="6" spans="1:103" x14ac:dyDescent="0.2">
      <c r="A6" s="354" t="s">
        <v>167</v>
      </c>
      <c r="B6" s="353"/>
      <c r="C6" s="353"/>
      <c r="D6" s="353"/>
      <c r="E6" s="353"/>
      <c r="F6" s="353"/>
      <c r="G6" s="353"/>
      <c r="H6" s="353"/>
      <c r="I6" s="353"/>
      <c r="J6" s="355">
        <v>-1</v>
      </c>
      <c r="K6" s="353"/>
      <c r="L6" s="353"/>
      <c r="M6" s="353"/>
      <c r="N6" s="353"/>
      <c r="O6" s="353"/>
      <c r="P6" s="353"/>
      <c r="Q6" s="353"/>
      <c r="R6" s="353"/>
      <c r="S6" s="353"/>
      <c r="T6" s="353"/>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row>
    <row r="7" spans="1:103" s="163" customFormat="1" x14ac:dyDescent="0.2">
      <c r="B7" s="356"/>
      <c r="C7" s="356"/>
      <c r="D7" s="356"/>
      <c r="E7" s="356"/>
      <c r="F7" s="356"/>
      <c r="G7" s="356"/>
      <c r="H7" s="356"/>
      <c r="I7" s="356"/>
      <c r="J7" s="356"/>
      <c r="K7" s="356"/>
      <c r="L7" s="356"/>
      <c r="M7" s="356"/>
      <c r="N7" s="357"/>
      <c r="O7" s="357"/>
      <c r="P7" s="357"/>
      <c r="Q7" s="357"/>
      <c r="R7" s="357"/>
      <c r="S7" s="357"/>
      <c r="T7" s="357"/>
    </row>
    <row r="8" spans="1:103" s="363" customFormat="1" ht="55.5" customHeight="1" x14ac:dyDescent="0.2">
      <c r="A8" s="358"/>
      <c r="B8" s="359" t="s">
        <v>152</v>
      </c>
      <c r="C8" s="359" t="s">
        <v>153</v>
      </c>
      <c r="D8" s="359" t="s">
        <v>54</v>
      </c>
      <c r="E8" s="359" t="s">
        <v>154</v>
      </c>
      <c r="F8" s="359" t="s">
        <v>155</v>
      </c>
      <c r="G8" s="359" t="s">
        <v>156</v>
      </c>
      <c r="H8" s="359" t="s">
        <v>157</v>
      </c>
      <c r="I8" s="359" t="s">
        <v>158</v>
      </c>
      <c r="J8" s="359" t="s">
        <v>159</v>
      </c>
      <c r="K8" s="359" t="s">
        <v>160</v>
      </c>
      <c r="L8" s="360" t="s">
        <v>353</v>
      </c>
      <c r="M8" s="361"/>
      <c r="N8" s="357"/>
      <c r="O8" s="357"/>
      <c r="P8" s="357"/>
      <c r="Q8" s="357"/>
      <c r="R8" s="362"/>
      <c r="S8" s="357"/>
      <c r="T8" s="357"/>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row>
    <row r="9" spans="1:103" s="363" customFormat="1" x14ac:dyDescent="0.2">
      <c r="A9" s="364"/>
      <c r="B9" s="365"/>
      <c r="C9" s="365"/>
      <c r="D9" s="365"/>
      <c r="E9" s="365"/>
      <c r="F9" s="365"/>
      <c r="G9" s="365"/>
      <c r="H9" s="365"/>
      <c r="I9" s="365"/>
      <c r="J9" s="365"/>
      <c r="K9" s="365"/>
      <c r="L9" s="508" t="s">
        <v>2375</v>
      </c>
      <c r="M9" s="142" t="s">
        <v>1747</v>
      </c>
      <c r="N9" s="584"/>
      <c r="O9" s="584"/>
      <c r="P9" s="584"/>
      <c r="Q9" s="366"/>
      <c r="R9" s="366"/>
      <c r="S9" s="366"/>
      <c r="T9" s="357"/>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row>
    <row r="10" spans="1:103" x14ac:dyDescent="0.2">
      <c r="A10" s="510" t="s">
        <v>161</v>
      </c>
      <c r="B10" s="537">
        <v>1138248.7250000001</v>
      </c>
      <c r="C10" s="538">
        <v>0</v>
      </c>
      <c r="D10" s="538">
        <v>0</v>
      </c>
      <c r="E10" s="538">
        <v>0</v>
      </c>
      <c r="F10" s="538">
        <v>1138248.7250000001</v>
      </c>
      <c r="G10" s="538">
        <v>419273.3</v>
      </c>
      <c r="H10" s="538">
        <v>70195.130999999994</v>
      </c>
      <c r="I10" s="538">
        <v>0</v>
      </c>
      <c r="J10" s="537">
        <v>0</v>
      </c>
      <c r="K10" s="537">
        <v>489468.43099999998</v>
      </c>
      <c r="L10" s="537">
        <v>648780.29400000011</v>
      </c>
      <c r="M10" s="537">
        <v>792600.90781512414</v>
      </c>
      <c r="N10" s="367"/>
      <c r="O10" s="367"/>
      <c r="P10" s="367"/>
      <c r="Q10" s="367"/>
      <c r="R10" s="367"/>
      <c r="S10" s="367"/>
      <c r="T10" s="353"/>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row>
    <row r="11" spans="1:103" x14ac:dyDescent="0.2">
      <c r="A11" s="510" t="s">
        <v>162</v>
      </c>
      <c r="B11" s="537">
        <v>8980425.2579999994</v>
      </c>
      <c r="C11" s="538">
        <v>2489697.1370000001</v>
      </c>
      <c r="D11" s="538">
        <v>-1193717.1100000001</v>
      </c>
      <c r="E11" s="538">
        <v>0</v>
      </c>
      <c r="F11" s="538">
        <v>10276405.285</v>
      </c>
      <c r="G11" s="538">
        <v>1285832.159</v>
      </c>
      <c r="H11" s="538">
        <v>692348.29200000002</v>
      </c>
      <c r="I11" s="538">
        <v>211328.08</v>
      </c>
      <c r="J11" s="537">
        <v>0</v>
      </c>
      <c r="K11" s="537">
        <v>1766852.3709999998</v>
      </c>
      <c r="L11" s="537">
        <v>8509552.9140000008</v>
      </c>
      <c r="M11" s="537">
        <v>7412409.5131495651</v>
      </c>
      <c r="N11" s="367"/>
      <c r="O11" s="367"/>
      <c r="P11" s="367"/>
      <c r="Q11" s="367"/>
      <c r="R11" s="367"/>
      <c r="S11" s="367"/>
      <c r="T11" s="353"/>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row>
    <row r="12" spans="1:103" x14ac:dyDescent="0.2">
      <c r="A12" s="510" t="s">
        <v>902</v>
      </c>
      <c r="B12" s="537">
        <v>981136.33899999992</v>
      </c>
      <c r="C12" s="538">
        <v>8699.1299999999992</v>
      </c>
      <c r="D12" s="538">
        <v>-424008.34</v>
      </c>
      <c r="E12" s="538">
        <v>0</v>
      </c>
      <c r="F12" s="538">
        <v>565827.12899999996</v>
      </c>
      <c r="G12" s="538">
        <v>398250.44500000001</v>
      </c>
      <c r="H12" s="538">
        <v>169649.55</v>
      </c>
      <c r="I12" s="538">
        <v>7013.38</v>
      </c>
      <c r="J12" s="537">
        <v>0</v>
      </c>
      <c r="K12" s="537">
        <v>560886.61499999999</v>
      </c>
      <c r="L12" s="537">
        <v>4940.5139999999665</v>
      </c>
      <c r="M12" s="537">
        <v>590282.16100000008</v>
      </c>
      <c r="N12" s="367"/>
      <c r="O12" s="367"/>
      <c r="P12" s="367"/>
      <c r="Q12" s="367"/>
      <c r="R12" s="367"/>
      <c r="S12" s="367"/>
      <c r="T12" s="353"/>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row>
    <row r="13" spans="1:103" x14ac:dyDescent="0.2">
      <c r="A13" s="510" t="s">
        <v>163</v>
      </c>
      <c r="B13" s="537">
        <v>1530540.682</v>
      </c>
      <c r="C13" s="538">
        <v>245546.13399999999</v>
      </c>
      <c r="D13" s="538">
        <v>-307729.90000000002</v>
      </c>
      <c r="E13" s="538">
        <v>0</v>
      </c>
      <c r="F13" s="538">
        <v>1468356.9160000002</v>
      </c>
      <c r="G13" s="538">
        <v>449168.77600000001</v>
      </c>
      <c r="H13" s="538">
        <v>192621.01500000001</v>
      </c>
      <c r="I13" s="538">
        <v>859.25</v>
      </c>
      <c r="J13" s="537">
        <v>0</v>
      </c>
      <c r="K13" s="537">
        <v>640930.54099999997</v>
      </c>
      <c r="L13" s="537">
        <v>827426.37500000023</v>
      </c>
      <c r="M13" s="537">
        <v>1136419.673</v>
      </c>
      <c r="N13" s="367"/>
      <c r="O13" s="367"/>
      <c r="P13" s="367"/>
      <c r="Q13" s="367"/>
      <c r="R13" s="367"/>
      <c r="S13" s="367"/>
      <c r="T13" s="353"/>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row>
    <row r="14" spans="1:103" x14ac:dyDescent="0.2">
      <c r="A14" s="510" t="s">
        <v>164</v>
      </c>
      <c r="B14" s="537">
        <v>0</v>
      </c>
      <c r="C14" s="538">
        <v>0</v>
      </c>
      <c r="D14" s="538">
        <v>0</v>
      </c>
      <c r="E14" s="538">
        <v>0</v>
      </c>
      <c r="F14" s="538">
        <v>0</v>
      </c>
      <c r="G14" s="538">
        <v>0</v>
      </c>
      <c r="H14" s="538">
        <v>0</v>
      </c>
      <c r="I14" s="538">
        <v>0</v>
      </c>
      <c r="J14" s="537">
        <v>0</v>
      </c>
      <c r="K14" s="537">
        <v>0</v>
      </c>
      <c r="L14" s="537">
        <v>0</v>
      </c>
      <c r="M14" s="537">
        <v>0</v>
      </c>
      <c r="N14" s="367"/>
      <c r="O14" s="367"/>
      <c r="P14" s="367"/>
      <c r="Q14" s="367"/>
      <c r="R14" s="367"/>
      <c r="S14" s="367"/>
      <c r="T14" s="353"/>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row>
    <row r="15" spans="1:103" x14ac:dyDescent="0.2">
      <c r="A15" s="510" t="s">
        <v>165</v>
      </c>
      <c r="B15" s="537">
        <v>2768081.1379999998</v>
      </c>
      <c r="C15" s="538">
        <v>1598.7529999999999</v>
      </c>
      <c r="D15" s="538">
        <v>-155673.27299999999</v>
      </c>
      <c r="E15" s="538">
        <v>0</v>
      </c>
      <c r="F15" s="538">
        <v>2614006.6179999998</v>
      </c>
      <c r="G15" s="538">
        <v>1994373.672</v>
      </c>
      <c r="H15" s="538">
        <v>281051.93699999998</v>
      </c>
      <c r="I15" s="538">
        <v>250252.18</v>
      </c>
      <c r="J15" s="537">
        <v>0</v>
      </c>
      <c r="K15" s="537">
        <v>2025173.4290000002</v>
      </c>
      <c r="L15" s="537">
        <v>588833.18899999955</v>
      </c>
      <c r="M15" s="537">
        <v>2125230.9730000002</v>
      </c>
      <c r="N15" s="367"/>
      <c r="O15" s="367"/>
      <c r="P15" s="367"/>
      <c r="Q15" s="367"/>
      <c r="R15" s="367"/>
      <c r="S15" s="367"/>
      <c r="T15" s="353"/>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row>
    <row r="16" spans="1:103" x14ac:dyDescent="0.2">
      <c r="A16" s="510" t="s">
        <v>166</v>
      </c>
      <c r="B16" s="537">
        <v>0</v>
      </c>
      <c r="C16" s="538">
        <v>0</v>
      </c>
      <c r="D16" s="538">
        <v>0</v>
      </c>
      <c r="E16" s="538">
        <v>0</v>
      </c>
      <c r="F16" s="538">
        <v>0</v>
      </c>
      <c r="G16" s="538">
        <v>0</v>
      </c>
      <c r="H16" s="538">
        <v>0</v>
      </c>
      <c r="I16" s="538">
        <v>0</v>
      </c>
      <c r="J16" s="537">
        <v>0</v>
      </c>
      <c r="K16" s="537">
        <v>0</v>
      </c>
      <c r="L16" s="537">
        <v>0</v>
      </c>
      <c r="M16" s="537">
        <v>0</v>
      </c>
      <c r="N16" s="367"/>
      <c r="O16" s="367"/>
      <c r="P16" s="367"/>
      <c r="Q16" s="367"/>
      <c r="R16" s="367"/>
      <c r="S16" s="367"/>
      <c r="T16" s="353"/>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row>
    <row r="17" spans="1:63" x14ac:dyDescent="0.2">
      <c r="A17" s="510" t="s">
        <v>786</v>
      </c>
      <c r="B17" s="537">
        <v>44625707.545000002</v>
      </c>
      <c r="C17" s="538">
        <v>10861580.369999999</v>
      </c>
      <c r="D17" s="538">
        <v>-15179297.767000001</v>
      </c>
      <c r="E17" s="538">
        <v>0</v>
      </c>
      <c r="F17" s="538">
        <v>40307990.148000002</v>
      </c>
      <c r="G17" s="538">
        <v>0</v>
      </c>
      <c r="H17" s="538">
        <v>0</v>
      </c>
      <c r="I17" s="538">
        <v>0</v>
      </c>
      <c r="J17" s="537">
        <v>0</v>
      </c>
      <c r="K17" s="537">
        <v>0</v>
      </c>
      <c r="L17" s="538">
        <v>40307990.148000002</v>
      </c>
      <c r="M17" s="537">
        <v>44625707.545000002</v>
      </c>
      <c r="N17" s="367"/>
      <c r="O17" s="367"/>
      <c r="P17" s="367"/>
      <c r="Q17" s="367"/>
      <c r="R17" s="367"/>
      <c r="S17" s="353"/>
      <c r="T17" s="353"/>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row>
    <row r="18" spans="1:63" x14ac:dyDescent="0.2">
      <c r="A18" s="510" t="s">
        <v>788</v>
      </c>
      <c r="B18" s="537"/>
      <c r="C18" s="538">
        <v>0</v>
      </c>
      <c r="D18" s="538">
        <v>0</v>
      </c>
      <c r="E18" s="538">
        <v>0</v>
      </c>
      <c r="F18" s="538">
        <v>0</v>
      </c>
      <c r="G18" s="538">
        <v>0</v>
      </c>
      <c r="H18" s="538">
        <v>0</v>
      </c>
      <c r="I18" s="538">
        <v>0</v>
      </c>
      <c r="J18" s="537">
        <v>0</v>
      </c>
      <c r="K18" s="537">
        <v>0</v>
      </c>
      <c r="L18" s="537">
        <v>0</v>
      </c>
      <c r="M18" s="537">
        <v>0</v>
      </c>
      <c r="N18" s="367"/>
      <c r="O18" s="367"/>
      <c r="P18" s="367"/>
      <c r="Q18" s="367"/>
      <c r="R18" s="367"/>
      <c r="S18" s="353"/>
      <c r="T18" s="353"/>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row>
    <row r="19" spans="1:63" x14ac:dyDescent="0.2">
      <c r="A19" s="510" t="s">
        <v>787</v>
      </c>
      <c r="B19" s="537">
        <v>4476249.0439999998</v>
      </c>
      <c r="C19" s="538">
        <v>1295637.443</v>
      </c>
      <c r="D19" s="538">
        <v>-2554426.2999999998</v>
      </c>
      <c r="E19" s="538">
        <v>0</v>
      </c>
      <c r="F19" s="538">
        <v>3217460.1869999999</v>
      </c>
      <c r="G19" s="538">
        <v>333931.11599999998</v>
      </c>
      <c r="H19" s="538">
        <v>94335.417000000001</v>
      </c>
      <c r="I19" s="538">
        <v>349013.47</v>
      </c>
      <c r="J19" s="537">
        <v>0</v>
      </c>
      <c r="K19" s="537">
        <v>79253.063000000024</v>
      </c>
      <c r="L19" s="537">
        <v>3138207.1239999998</v>
      </c>
      <c r="M19" s="537">
        <v>4142317.9260000004</v>
      </c>
      <c r="N19" s="367"/>
      <c r="O19" s="367"/>
      <c r="P19" s="367"/>
      <c r="Q19" s="367"/>
      <c r="R19" s="367"/>
      <c r="S19" s="368"/>
      <c r="T19" s="353"/>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row>
    <row r="20" spans="1:63" s="158" customFormat="1" x14ac:dyDescent="0.2">
      <c r="A20" s="536" t="s">
        <v>219</v>
      </c>
      <c r="B20" s="536">
        <f>SUM(B10:B19)</f>
        <v>64500388.730999999</v>
      </c>
      <c r="C20" s="536">
        <f t="shared" ref="C20:M20" si="0">SUM(C10:C19)</f>
        <v>14902758.967</v>
      </c>
      <c r="D20" s="536">
        <f t="shared" si="0"/>
        <v>-19814852.690000001</v>
      </c>
      <c r="E20" s="536">
        <f t="shared" si="0"/>
        <v>0</v>
      </c>
      <c r="F20" s="536">
        <f t="shared" si="0"/>
        <v>59588295.008000001</v>
      </c>
      <c r="G20" s="536">
        <f t="shared" si="0"/>
        <v>4880829.4680000003</v>
      </c>
      <c r="H20" s="536">
        <f t="shared" si="0"/>
        <v>1500201.3419999997</v>
      </c>
      <c r="I20" s="536">
        <f t="shared" si="0"/>
        <v>818466.36</v>
      </c>
      <c r="J20" s="536">
        <f t="shared" si="0"/>
        <v>0</v>
      </c>
      <c r="K20" s="536">
        <f t="shared" si="0"/>
        <v>5562564.4500000002</v>
      </c>
      <c r="L20" s="536">
        <f t="shared" si="0"/>
        <v>54025730.557999998</v>
      </c>
      <c r="M20" s="536">
        <f t="shared" si="0"/>
        <v>60824968.698964685</v>
      </c>
      <c r="N20" s="367"/>
      <c r="O20" s="367"/>
      <c r="P20" s="367"/>
      <c r="Q20" s="367"/>
      <c r="R20" s="367"/>
      <c r="S20" s="367"/>
      <c r="T20" s="367"/>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3"/>
      <c r="BC20" s="253"/>
      <c r="BD20" s="253"/>
      <c r="BE20" s="253"/>
      <c r="BF20" s="253"/>
      <c r="BG20" s="253"/>
      <c r="BH20" s="253"/>
      <c r="BI20" s="253"/>
      <c r="BJ20" s="253"/>
      <c r="BK20" s="253"/>
    </row>
    <row r="21" spans="1:63" x14ac:dyDescent="0.2">
      <c r="C21" s="369"/>
      <c r="D21" s="253"/>
      <c r="F21" s="253"/>
      <c r="G21" s="348"/>
      <c r="H21" s="348"/>
      <c r="K21" s="582"/>
      <c r="L21" s="583"/>
      <c r="M21" s="467"/>
      <c r="N21" s="348"/>
      <c r="P21" s="367"/>
    </row>
    <row r="22" spans="1:63" x14ac:dyDescent="0.2">
      <c r="C22" s="369"/>
      <c r="D22" s="253"/>
      <c r="F22" s="253"/>
      <c r="L22" s="253"/>
      <c r="M22" s="348"/>
    </row>
    <row r="23" spans="1:63" x14ac:dyDescent="0.2">
      <c r="F23" s="491"/>
      <c r="G23" s="491"/>
    </row>
  </sheetData>
  <mergeCells count="1">
    <mergeCell ref="A5:M5"/>
  </mergeCells>
  <hyperlinks>
    <hyperlink ref="L1" location="BG!A1" display="BG" xr:uid="{00000000-0004-0000-0D00-000000000000}"/>
  </hyperlinks>
  <printOptions horizontalCentered="1"/>
  <pageMargins left="0.31496062992125984" right="0.70866141732283472" top="0.74803149606299213" bottom="0.74803149606299213" header="0.31496062992125984" footer="0.31496062992125984"/>
  <pageSetup paperSize="9" scale="1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E19"/>
  <sheetViews>
    <sheetView showGridLines="0" workbookViewId="0"/>
  </sheetViews>
  <sheetFormatPr baseColWidth="10" defaultColWidth="11.42578125" defaultRowHeight="12.75" x14ac:dyDescent="0.2"/>
  <cols>
    <col min="1" max="1" width="34.140625" style="226" customWidth="1"/>
    <col min="2" max="3" width="22.7109375" style="226" customWidth="1"/>
    <col min="4" max="16384" width="11.42578125" style="226"/>
  </cols>
  <sheetData>
    <row r="1" spans="1:5" x14ac:dyDescent="0.2">
      <c r="A1" s="226" t="str">
        <f>Indice!C1</f>
        <v>GRUPO VAZQUEZ S.A.E.</v>
      </c>
      <c r="C1" s="289" t="s">
        <v>101</v>
      </c>
    </row>
    <row r="5" spans="1:5" x14ac:dyDescent="0.2">
      <c r="A5" s="101" t="s">
        <v>796</v>
      </c>
      <c r="B5" s="101"/>
      <c r="C5" s="101"/>
      <c r="D5" s="101"/>
    </row>
    <row r="6" spans="1:5" x14ac:dyDescent="0.2">
      <c r="A6" s="243" t="s">
        <v>215</v>
      </c>
      <c r="C6" s="243"/>
      <c r="E6" s="509"/>
    </row>
    <row r="7" spans="1:5" x14ac:dyDescent="0.2">
      <c r="A7" s="243"/>
      <c r="C7" s="243"/>
    </row>
    <row r="8" spans="1:5" ht="15.75" customHeight="1" x14ac:dyDescent="0.2">
      <c r="A8" s="60"/>
      <c r="B8" s="508" t="s">
        <v>2375</v>
      </c>
      <c r="C8" s="508" t="s">
        <v>1747</v>
      </c>
      <c r="D8" s="60"/>
    </row>
    <row r="9" spans="1:5" ht="15" customHeight="1" x14ac:dyDescent="0.2">
      <c r="A9" s="62" t="s">
        <v>96</v>
      </c>
      <c r="B9" s="233"/>
      <c r="C9" s="233"/>
      <c r="D9" s="233"/>
    </row>
    <row r="10" spans="1:5" s="462" customFormat="1" ht="15" customHeight="1" x14ac:dyDescent="0.2">
      <c r="A10" s="248" t="s">
        <v>891</v>
      </c>
      <c r="B10" s="370">
        <v>130934449.47</v>
      </c>
      <c r="C10" s="370">
        <v>130934449.47</v>
      </c>
      <c r="D10" s="28"/>
      <c r="E10" s="226"/>
    </row>
    <row r="11" spans="1:5" s="462" customFormat="1" ht="15" customHeight="1" x14ac:dyDescent="0.2">
      <c r="A11" s="248" t="s">
        <v>926</v>
      </c>
      <c r="B11" s="370">
        <v>3407238.8790000002</v>
      </c>
      <c r="C11" s="370">
        <v>2689597.8150000004</v>
      </c>
      <c r="D11" s="28"/>
      <c r="E11" s="226"/>
    </row>
    <row r="12" spans="1:5" ht="15" customHeight="1" x14ac:dyDescent="0.2">
      <c r="A12" s="248" t="s">
        <v>925</v>
      </c>
      <c r="B12" s="370">
        <v>7744860.1500000004</v>
      </c>
      <c r="C12" s="370">
        <v>7744860.1500000004</v>
      </c>
      <c r="D12" s="28"/>
    </row>
    <row r="13" spans="1:5" ht="15" customHeight="1" x14ac:dyDescent="0.2">
      <c r="A13" s="63" t="s">
        <v>3</v>
      </c>
      <c r="B13" s="630">
        <f>SUM(B10:B12)</f>
        <v>142086548.49900001</v>
      </c>
      <c r="C13" s="630">
        <f>SUM(C10:C12)</f>
        <v>141368907.435</v>
      </c>
      <c r="D13" s="28"/>
    </row>
    <row r="14" spans="1:5" ht="15" customHeight="1" x14ac:dyDescent="0.2">
      <c r="A14" s="28"/>
      <c r="B14" s="575"/>
      <c r="C14" s="370"/>
      <c r="D14" s="28"/>
    </row>
    <row r="15" spans="1:5" x14ac:dyDescent="0.2">
      <c r="B15" s="158"/>
      <c r="C15" s="158"/>
    </row>
    <row r="19" spans="5:5" s="509" customFormat="1" x14ac:dyDescent="0.2">
      <c r="E19" s="226"/>
    </row>
  </sheetData>
  <hyperlinks>
    <hyperlink ref="C1" location="BG!A1" display="BG" xr:uid="{00000000-0004-0000-0E00-000000000000}"/>
  </hyperlinks>
  <printOptions horizontalCentered="1"/>
  <pageMargins left="0.31496062992125984" right="0.70866141732283472" top="0.74803149606299213" bottom="0.74803149606299213" header="0.31496062992125984" footer="0.31496062992125984"/>
  <pageSetup paperSize="9" scale="1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AA82F-AC70-42E6-9DDE-8011678CE87A}">
  <sheetPr>
    <pageSetUpPr fitToPage="1"/>
  </sheetPr>
  <dimension ref="A1:B29"/>
  <sheetViews>
    <sheetView workbookViewId="0">
      <selection activeCell="G16" sqref="G16"/>
    </sheetView>
  </sheetViews>
  <sheetFormatPr baseColWidth="10" defaultRowHeight="15" x14ac:dyDescent="0.25"/>
  <cols>
    <col min="1" max="1" width="67.7109375" bestFit="1" customWidth="1"/>
    <col min="2" max="2" width="11.85546875" bestFit="1" customWidth="1"/>
  </cols>
  <sheetData>
    <row r="1" spans="1:2" x14ac:dyDescent="0.25">
      <c r="A1" t="s">
        <v>2371</v>
      </c>
    </row>
    <row r="2" spans="1:2" x14ac:dyDescent="0.25">
      <c r="A2" t="s">
        <v>317</v>
      </c>
      <c r="B2" s="175"/>
    </row>
    <row r="3" spans="1:2" x14ac:dyDescent="0.25">
      <c r="A3" t="s">
        <v>200</v>
      </c>
      <c r="B3" s="175"/>
    </row>
    <row r="4" spans="1:2" x14ac:dyDescent="0.25">
      <c r="A4" t="s">
        <v>2373</v>
      </c>
      <c r="B4" s="175"/>
    </row>
    <row r="5" spans="1:2" s="175" customFormat="1" x14ac:dyDescent="0.25">
      <c r="A5" s="175" t="s">
        <v>2372</v>
      </c>
    </row>
    <row r="6" spans="1:2" x14ac:dyDescent="0.25">
      <c r="A6" t="s">
        <v>203</v>
      </c>
      <c r="B6" s="175"/>
    </row>
    <row r="7" spans="1:2" x14ac:dyDescent="0.25">
      <c r="A7" t="s">
        <v>2356</v>
      </c>
      <c r="B7" s="175"/>
    </row>
    <row r="8" spans="1:2" x14ac:dyDescent="0.25">
      <c r="A8" t="s">
        <v>1978</v>
      </c>
      <c r="B8" s="175"/>
    </row>
    <row r="9" spans="1:2" x14ac:dyDescent="0.25">
      <c r="A9" t="s">
        <v>2355</v>
      </c>
      <c r="B9" s="175"/>
    </row>
    <row r="10" spans="1:2" s="175" customFormat="1" x14ac:dyDescent="0.25">
      <c r="A10" s="175" t="s">
        <v>2374</v>
      </c>
    </row>
    <row r="11" spans="1:2" x14ac:dyDescent="0.25">
      <c r="A11" t="s">
        <v>218</v>
      </c>
      <c r="B11" s="175"/>
    </row>
    <row r="12" spans="1:2" x14ac:dyDescent="0.25">
      <c r="A12" t="s">
        <v>2359</v>
      </c>
      <c r="B12" s="175"/>
    </row>
    <row r="13" spans="1:2" x14ac:dyDescent="0.25">
      <c r="A13" t="s">
        <v>2360</v>
      </c>
      <c r="B13" s="175"/>
    </row>
    <row r="14" spans="1:2" x14ac:dyDescent="0.25">
      <c r="A14" t="s">
        <v>2361</v>
      </c>
      <c r="B14" s="175"/>
    </row>
    <row r="15" spans="1:2" x14ac:dyDescent="0.25">
      <c r="A15" t="s">
        <v>2368</v>
      </c>
      <c r="B15" s="175"/>
    </row>
    <row r="16" spans="1:2" x14ac:dyDescent="0.25">
      <c r="A16" t="s">
        <v>2369</v>
      </c>
      <c r="B16" s="175"/>
    </row>
    <row r="17" spans="1:2" x14ac:dyDescent="0.25">
      <c r="A17" t="s">
        <v>2363</v>
      </c>
      <c r="B17" s="175"/>
    </row>
    <row r="18" spans="1:2" x14ac:dyDescent="0.25">
      <c r="A18" t="s">
        <v>2370</v>
      </c>
      <c r="B18" s="175"/>
    </row>
    <row r="19" spans="1:2" x14ac:dyDescent="0.25">
      <c r="A19" t="s">
        <v>2362</v>
      </c>
      <c r="B19" s="175"/>
    </row>
    <row r="20" spans="1:2" x14ac:dyDescent="0.25">
      <c r="A20" t="s">
        <v>2364</v>
      </c>
      <c r="B20" s="175"/>
    </row>
    <row r="21" spans="1:2" x14ac:dyDescent="0.25">
      <c r="A21" t="s">
        <v>2365</v>
      </c>
      <c r="B21" s="175"/>
    </row>
    <row r="22" spans="1:2" x14ac:dyDescent="0.25">
      <c r="A22" t="s">
        <v>2366</v>
      </c>
      <c r="B22" s="175"/>
    </row>
    <row r="23" spans="1:2" x14ac:dyDescent="0.25">
      <c r="A23" t="s">
        <v>2367</v>
      </c>
      <c r="B23" s="175"/>
    </row>
    <row r="24" spans="1:2" x14ac:dyDescent="0.25">
      <c r="A24" t="s">
        <v>2358</v>
      </c>
      <c r="B24" s="175"/>
    </row>
    <row r="25" spans="1:2" x14ac:dyDescent="0.25">
      <c r="A25" t="s">
        <v>236</v>
      </c>
      <c r="B25" s="175"/>
    </row>
    <row r="26" spans="1:2" x14ac:dyDescent="0.25">
      <c r="A26" t="s">
        <v>237</v>
      </c>
      <c r="B26" s="175"/>
    </row>
    <row r="27" spans="1:2" x14ac:dyDescent="0.25">
      <c r="A27" t="s">
        <v>862</v>
      </c>
      <c r="B27" s="175"/>
    </row>
    <row r="28" spans="1:2" s="175" customFormat="1" x14ac:dyDescent="0.25">
      <c r="A28" s="175" t="s">
        <v>2416</v>
      </c>
    </row>
    <row r="29" spans="1:2" x14ac:dyDescent="0.25">
      <c r="A29" t="s">
        <v>2357</v>
      </c>
    </row>
  </sheetData>
  <printOptions horizontalCentered="1"/>
  <pageMargins left="0.31496062992125984" right="0.70866141732283472" top="0.74803149606299213" bottom="0.74803149606299213" header="0.31496062992125984" footer="0.31496062992125984"/>
  <pageSetup paperSize="9"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F31"/>
  <sheetViews>
    <sheetView showGridLines="0" workbookViewId="0"/>
  </sheetViews>
  <sheetFormatPr baseColWidth="10" defaultColWidth="11.42578125" defaultRowHeight="15" x14ac:dyDescent="0.25"/>
  <cols>
    <col min="1" max="1" width="26.7109375" style="159" customWidth="1"/>
    <col min="2" max="3" width="22.7109375" style="159" customWidth="1"/>
    <col min="4" max="6" width="11.42578125" style="159"/>
    <col min="7" max="16384" width="11.42578125" style="160"/>
  </cols>
  <sheetData>
    <row r="1" spans="1:6" x14ac:dyDescent="0.25">
      <c r="A1" s="159" t="str">
        <f>Indice!C1</f>
        <v>GRUPO VAZQUEZ S.A.E.</v>
      </c>
      <c r="F1" s="371" t="s">
        <v>101</v>
      </c>
    </row>
    <row r="5" spans="1:6" x14ac:dyDescent="0.25">
      <c r="A5" s="707" t="s">
        <v>220</v>
      </c>
      <c r="B5" s="707"/>
      <c r="C5" s="707"/>
      <c r="D5" s="707"/>
    </row>
    <row r="6" spans="1:6" x14ac:dyDescent="0.25">
      <c r="A6" s="372" t="s">
        <v>215</v>
      </c>
      <c r="C6" s="372"/>
    </row>
    <row r="7" spans="1:6" x14ac:dyDescent="0.25">
      <c r="A7" s="372"/>
      <c r="C7" s="372"/>
      <c r="F7" s="468"/>
    </row>
    <row r="8" spans="1:6" x14ac:dyDescent="0.25">
      <c r="A8" s="373" t="s">
        <v>97</v>
      </c>
      <c r="B8" s="508" t="s">
        <v>2375</v>
      </c>
      <c r="C8" s="508" t="s">
        <v>1747</v>
      </c>
      <c r="D8" s="374"/>
      <c r="F8" s="468"/>
    </row>
    <row r="9" spans="1:6" x14ac:dyDescent="0.25">
      <c r="A9" s="375" t="s">
        <v>913</v>
      </c>
      <c r="B9" s="375">
        <v>0</v>
      </c>
      <c r="C9" s="375">
        <v>0</v>
      </c>
      <c r="D9" s="375"/>
      <c r="F9" s="468"/>
    </row>
    <row r="10" spans="1:6" x14ac:dyDescent="0.25">
      <c r="A10" s="375" t="s">
        <v>797</v>
      </c>
      <c r="B10" s="375">
        <v>38364.623</v>
      </c>
      <c r="C10" s="375">
        <v>38364.623</v>
      </c>
      <c r="D10" s="375"/>
      <c r="F10" s="468"/>
    </row>
    <row r="11" spans="1:6" x14ac:dyDescent="0.25">
      <c r="A11" s="375" t="s">
        <v>928</v>
      </c>
      <c r="B11" s="375">
        <v>390909.09100000001</v>
      </c>
      <c r="C11" s="375">
        <v>300000</v>
      </c>
      <c r="D11" s="375"/>
    </row>
    <row r="12" spans="1:6" x14ac:dyDescent="0.25">
      <c r="A12" s="375" t="s">
        <v>798</v>
      </c>
      <c r="B12" s="375">
        <v>8364439.2719999999</v>
      </c>
      <c r="C12" s="375">
        <v>8364439.2719999999</v>
      </c>
      <c r="D12" s="375"/>
    </row>
    <row r="13" spans="1:6" x14ac:dyDescent="0.25">
      <c r="A13" s="375" t="s">
        <v>927</v>
      </c>
      <c r="B13" s="375">
        <v>0</v>
      </c>
      <c r="C13" s="375">
        <v>0</v>
      </c>
      <c r="D13" s="375"/>
    </row>
    <row r="14" spans="1:6" x14ac:dyDescent="0.25">
      <c r="A14" s="376" t="s">
        <v>99</v>
      </c>
      <c r="B14" s="379">
        <f>SUM(B9:B13)</f>
        <v>8793712.9859999996</v>
      </c>
      <c r="C14" s="379">
        <f>SUM(C9:C13)</f>
        <v>8702803.8949999996</v>
      </c>
    </row>
    <row r="15" spans="1:6" x14ac:dyDescent="0.25">
      <c r="A15" s="377"/>
      <c r="D15" s="378"/>
    </row>
    <row r="16" spans="1:6" x14ac:dyDescent="0.25">
      <c r="A16" s="378"/>
      <c r="D16" s="378"/>
    </row>
    <row r="17" spans="1:6" x14ac:dyDescent="0.25">
      <c r="A17" s="377"/>
      <c r="D17" s="378"/>
      <c r="E17" s="375"/>
      <c r="F17" s="375"/>
    </row>
    <row r="19" spans="1:6" x14ac:dyDescent="0.25">
      <c r="A19" s="376"/>
    </row>
    <row r="21" spans="1:6" x14ac:dyDescent="0.25">
      <c r="A21" s="376"/>
    </row>
    <row r="23" spans="1:6" x14ac:dyDescent="0.25">
      <c r="A23" s="376"/>
    </row>
    <row r="25" spans="1:6" x14ac:dyDescent="0.25">
      <c r="A25" s="376"/>
    </row>
    <row r="27" spans="1:6" x14ac:dyDescent="0.25">
      <c r="A27" s="376"/>
    </row>
    <row r="29" spans="1:6" x14ac:dyDescent="0.25">
      <c r="A29" s="376"/>
    </row>
    <row r="31" spans="1:6" x14ac:dyDescent="0.25">
      <c r="A31" s="376"/>
    </row>
  </sheetData>
  <mergeCells count="1">
    <mergeCell ref="A5:D5"/>
  </mergeCells>
  <hyperlinks>
    <hyperlink ref="F1" location="BG!A1" display="BG" xr:uid="{00000000-0004-0000-0F00-000000000000}"/>
  </hyperlinks>
  <printOptions horizontalCentered="1"/>
  <pageMargins left="0.31496062992125984" right="0.70866141732283472" top="0.74803149606299213" bottom="0.74803149606299213" header="0.31496062992125984" footer="0.31496062992125984"/>
  <pageSetup paperSize="9" scale="32"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A1:M14"/>
  <sheetViews>
    <sheetView showGridLines="0" zoomScale="75" zoomScaleNormal="75" workbookViewId="0"/>
  </sheetViews>
  <sheetFormatPr baseColWidth="10" defaultRowHeight="15" x14ac:dyDescent="0.25"/>
  <cols>
    <col min="1" max="1" width="24.7109375" style="56" customWidth="1"/>
    <col min="2" max="2" width="17.140625" style="56" customWidth="1"/>
    <col min="3" max="3" width="17.28515625" style="56" customWidth="1"/>
    <col min="4" max="13" width="11.42578125" style="56"/>
  </cols>
  <sheetData>
    <row r="1" spans="1:13" x14ac:dyDescent="0.25">
      <c r="A1" s="56" t="str">
        <f>Indice!C1</f>
        <v>GRUPO VAZQUEZ S.A.E.</v>
      </c>
      <c r="E1" s="69" t="s">
        <v>101</v>
      </c>
    </row>
    <row r="5" spans="1:13" x14ac:dyDescent="0.25">
      <c r="A5" s="101" t="s">
        <v>221</v>
      </c>
      <c r="B5" s="101"/>
      <c r="C5" s="101"/>
      <c r="D5" s="101"/>
    </row>
    <row r="6" spans="1:13" x14ac:dyDescent="0.25">
      <c r="A6" s="90" t="s">
        <v>215</v>
      </c>
      <c r="C6" s="90"/>
    </row>
    <row r="7" spans="1:13" s="175" customFormat="1" x14ac:dyDescent="0.25">
      <c r="A7" s="90"/>
      <c r="B7" s="177"/>
      <c r="C7" s="90"/>
      <c r="D7" s="177"/>
      <c r="E7" s="177"/>
      <c r="F7" s="177"/>
      <c r="G7" s="177"/>
      <c r="H7" s="177"/>
      <c r="I7" s="177"/>
      <c r="J7" s="177"/>
      <c r="K7" s="177"/>
      <c r="L7" s="177"/>
      <c r="M7" s="177"/>
    </row>
    <row r="8" spans="1:13" x14ac:dyDescent="0.25">
      <c r="A8" s="68" t="s">
        <v>100</v>
      </c>
      <c r="B8" s="508" t="s">
        <v>2375</v>
      </c>
      <c r="C8" s="508" t="s">
        <v>1747</v>
      </c>
      <c r="D8" s="64"/>
    </row>
    <row r="9" spans="1:13" x14ac:dyDescent="0.25">
      <c r="A9" s="65"/>
      <c r="B9" s="65"/>
      <c r="C9" s="65"/>
      <c r="D9" s="65"/>
    </row>
    <row r="10" spans="1:13" x14ac:dyDescent="0.25">
      <c r="A10" s="66"/>
      <c r="D10" s="66"/>
    </row>
    <row r="11" spans="1:13" x14ac:dyDescent="0.25">
      <c r="A11" s="67"/>
      <c r="D11" s="66"/>
    </row>
    <row r="12" spans="1:13" x14ac:dyDescent="0.25">
      <c r="A12" s="58" t="s">
        <v>99</v>
      </c>
      <c r="B12" s="379">
        <f>SUM(B9:B11)</f>
        <v>0</v>
      </c>
      <c r="C12" s="379">
        <f>SUM(C9:C11)</f>
        <v>0</v>
      </c>
    </row>
    <row r="13" spans="1:13" x14ac:dyDescent="0.25">
      <c r="A13" s="67"/>
      <c r="D13" s="66"/>
    </row>
    <row r="14" spans="1:13" x14ac:dyDescent="0.25">
      <c r="A14" s="66"/>
      <c r="D14" s="66"/>
    </row>
  </sheetData>
  <hyperlinks>
    <hyperlink ref="E1" location="BG!A1" display="BG" xr:uid="{00000000-0004-0000-1000-000000000000}"/>
  </hyperlinks>
  <printOptions horizontalCentered="1"/>
  <pageMargins left="0.31496062992125984" right="0.70866141732283472" top="0.74803149606299213" bottom="0.74803149606299213" header="0.31496062992125984" footer="0.31496062992125984"/>
  <pageSetup paperSize="9" scale="53"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F92"/>
  <sheetViews>
    <sheetView showGridLines="0" workbookViewId="0"/>
  </sheetViews>
  <sheetFormatPr baseColWidth="10" defaultColWidth="11.42578125" defaultRowHeight="12.75" x14ac:dyDescent="0.2"/>
  <cols>
    <col min="1" max="1" width="38.5703125" style="226" customWidth="1"/>
    <col min="2" max="2" width="26.140625" style="226" bestFit="1" customWidth="1"/>
    <col min="3" max="3" width="34.42578125" style="226" bestFit="1" customWidth="1"/>
    <col min="4" max="4" width="18.42578125" style="226" customWidth="1"/>
    <col min="5" max="5" width="18.7109375" style="226" customWidth="1"/>
    <col min="6" max="6" width="20.7109375" style="226" customWidth="1"/>
    <col min="7" max="16384" width="11.42578125" style="226"/>
  </cols>
  <sheetData>
    <row r="1" spans="1:6" x14ac:dyDescent="0.2">
      <c r="A1" s="226" t="str">
        <f>Indice!C1</f>
        <v>GRUPO VAZQUEZ S.A.E.</v>
      </c>
      <c r="B1" s="289"/>
      <c r="C1" s="380" t="s">
        <v>101</v>
      </c>
    </row>
    <row r="5" spans="1:6" x14ac:dyDescent="0.2">
      <c r="A5" s="101" t="s">
        <v>223</v>
      </c>
      <c r="B5" s="101"/>
      <c r="C5" s="101"/>
      <c r="D5" s="101"/>
      <c r="E5" s="101"/>
    </row>
    <row r="6" spans="1:6" x14ac:dyDescent="0.2">
      <c r="A6" s="243" t="s">
        <v>215</v>
      </c>
    </row>
    <row r="7" spans="1:6" x14ac:dyDescent="0.2">
      <c r="A7" s="243"/>
    </row>
    <row r="8" spans="1:6" x14ac:dyDescent="0.2">
      <c r="A8" s="180" t="s">
        <v>714</v>
      </c>
      <c r="B8" s="180"/>
      <c r="C8" s="180"/>
      <c r="D8" s="180"/>
    </row>
    <row r="9" spans="1:6" x14ac:dyDescent="0.2">
      <c r="E9" s="243"/>
      <c r="F9" s="462"/>
    </row>
    <row r="10" spans="1:6" x14ac:dyDescent="0.2">
      <c r="A10" s="12" t="s">
        <v>58</v>
      </c>
      <c r="B10" s="143" t="s">
        <v>128</v>
      </c>
      <c r="C10" s="143" t="s">
        <v>355</v>
      </c>
      <c r="D10" s="508" t="s">
        <v>2375</v>
      </c>
      <c r="E10" s="508" t="s">
        <v>1747</v>
      </c>
      <c r="F10" s="462"/>
    </row>
    <row r="11" spans="1:6" x14ac:dyDescent="0.2">
      <c r="A11" s="226" t="s">
        <v>354</v>
      </c>
      <c r="B11" s="313" t="s">
        <v>314</v>
      </c>
      <c r="C11" s="103" t="str">
        <f>IFERROR(VLOOKUP(B11,'Base de Monedas'!A:B,2,0),"")</f>
        <v>Guaraní</v>
      </c>
      <c r="D11" s="366">
        <v>0</v>
      </c>
      <c r="E11" s="366">
        <v>0</v>
      </c>
      <c r="F11" s="462"/>
    </row>
    <row r="12" spans="1:6" x14ac:dyDescent="0.2">
      <c r="A12" s="226" t="s">
        <v>802</v>
      </c>
      <c r="B12" s="313" t="s">
        <v>314</v>
      </c>
      <c r="C12" s="103" t="str">
        <f>IFERROR(VLOOKUP(B12,'Base de Monedas'!A:B,2,0),"")</f>
        <v>Guaraní</v>
      </c>
      <c r="D12" s="366">
        <v>1550590.5460000001</v>
      </c>
      <c r="E12" s="366">
        <v>3616613.5839999998</v>
      </c>
      <c r="F12" s="462"/>
    </row>
    <row r="13" spans="1:6" x14ac:dyDescent="0.2">
      <c r="A13" s="226" t="s">
        <v>803</v>
      </c>
      <c r="B13" s="313" t="s">
        <v>314</v>
      </c>
      <c r="C13" s="103" t="str">
        <f>IFERROR(VLOOKUP(B13,'Base de Monedas'!A:B,2,0),"")</f>
        <v>Guaraní</v>
      </c>
      <c r="D13" s="366">
        <v>817114.99100000015</v>
      </c>
      <c r="E13" s="366">
        <v>1784010.352</v>
      </c>
      <c r="F13" s="462"/>
    </row>
    <row r="14" spans="1:6" x14ac:dyDescent="0.2">
      <c r="A14" s="163" t="s">
        <v>801</v>
      </c>
      <c r="B14" s="313" t="s">
        <v>314</v>
      </c>
      <c r="C14" s="103" t="str">
        <f>IFERROR(VLOOKUP(B14,'Base de Monedas'!A:B,2,0),"")</f>
        <v>Guaraní</v>
      </c>
      <c r="D14" s="366">
        <v>0</v>
      </c>
      <c r="E14" s="366">
        <v>0</v>
      </c>
      <c r="F14" s="462"/>
    </row>
    <row r="15" spans="1:6" ht="13.5" thickBot="1" x14ac:dyDescent="0.25">
      <c r="A15" s="7" t="s">
        <v>92</v>
      </c>
      <c r="B15" s="163"/>
      <c r="C15" s="9"/>
      <c r="D15" s="330">
        <f>SUM($D$11:D14)</f>
        <v>2367705.5370000005</v>
      </c>
      <c r="E15" s="330">
        <f>SUM($E$11:E14)</f>
        <v>5400623.9359999998</v>
      </c>
      <c r="F15" s="462"/>
    </row>
    <row r="16" spans="1:6" ht="13.5" thickTop="1" x14ac:dyDescent="0.2">
      <c r="A16" s="7"/>
      <c r="B16" s="163"/>
      <c r="C16" s="9"/>
      <c r="D16" s="366"/>
      <c r="E16" s="366"/>
      <c r="F16" s="462"/>
    </row>
    <row r="17" spans="1:6" x14ac:dyDescent="0.2">
      <c r="F17" s="462"/>
    </row>
    <row r="18" spans="1:6" x14ac:dyDescent="0.2">
      <c r="D18" s="243"/>
      <c r="F18" s="462"/>
    </row>
    <row r="19" spans="1:6" x14ac:dyDescent="0.2">
      <c r="A19" s="12" t="s">
        <v>713</v>
      </c>
      <c r="B19" s="143" t="s">
        <v>128</v>
      </c>
      <c r="C19" s="143" t="s">
        <v>355</v>
      </c>
      <c r="D19" s="508" t="s">
        <v>2375</v>
      </c>
      <c r="E19" s="508" t="s">
        <v>1747</v>
      </c>
      <c r="F19" s="462"/>
    </row>
    <row r="20" spans="1:6" x14ac:dyDescent="0.2">
      <c r="A20" s="226" t="s">
        <v>354</v>
      </c>
      <c r="B20" s="313" t="s">
        <v>314</v>
      </c>
      <c r="C20" s="103" t="str">
        <f>IFERROR(VLOOKUP(B20,'Base de Monedas'!A:B,2,0),"")</f>
        <v>Guaraní</v>
      </c>
      <c r="D20" s="500">
        <v>0</v>
      </c>
      <c r="E20" s="500">
        <v>53274525.18</v>
      </c>
      <c r="F20" s="462"/>
    </row>
    <row r="21" spans="1:6" x14ac:dyDescent="0.2">
      <c r="A21" s="226" t="s">
        <v>803</v>
      </c>
      <c r="B21" s="313" t="s">
        <v>314</v>
      </c>
      <c r="C21" s="103" t="str">
        <f>IFERROR(VLOOKUP(B21,'Base de Monedas'!A:B,2,0),"")</f>
        <v>Guaraní</v>
      </c>
      <c r="D21" s="500">
        <v>15323312.377</v>
      </c>
      <c r="E21" s="500">
        <v>7927292.023</v>
      </c>
    </row>
    <row r="22" spans="1:6" ht="13.5" thickBot="1" x14ac:dyDescent="0.25">
      <c r="A22" s="7" t="s">
        <v>92</v>
      </c>
      <c r="B22" s="163"/>
      <c r="C22" s="9"/>
      <c r="D22" s="330">
        <f>SUM($D$20:D21)</f>
        <v>15323312.377</v>
      </c>
      <c r="E22" s="330">
        <f>SUM($E$20:E21)</f>
        <v>61201817.203000002</v>
      </c>
    </row>
    <row r="23" spans="1:6" ht="13.5" thickTop="1" x14ac:dyDescent="0.2">
      <c r="D23" s="158"/>
      <c r="E23" s="158"/>
    </row>
    <row r="24" spans="1:6" x14ac:dyDescent="0.2">
      <c r="E24" s="158"/>
    </row>
    <row r="25" spans="1:6" x14ac:dyDescent="0.2">
      <c r="E25" s="158"/>
    </row>
    <row r="26" spans="1:6" x14ac:dyDescent="0.2">
      <c r="E26" s="401"/>
    </row>
    <row r="28" spans="1:6" x14ac:dyDescent="0.2">
      <c r="E28" s="401"/>
    </row>
    <row r="29" spans="1:6" x14ac:dyDescent="0.2">
      <c r="E29" s="401"/>
    </row>
    <row r="61" spans="6:6" x14ac:dyDescent="0.2">
      <c r="F61" s="12"/>
    </row>
    <row r="62" spans="6:6" x14ac:dyDescent="0.2">
      <c r="F62" s="12"/>
    </row>
    <row r="82" s="509" customFormat="1" x14ac:dyDescent="0.2"/>
    <row r="92" s="509" customFormat="1" x14ac:dyDescent="0.2"/>
  </sheetData>
  <hyperlinks>
    <hyperlink ref="C1" location="BG!A1" display="BG" xr:uid="{00000000-0004-0000-1100-000000000000}"/>
  </hyperlinks>
  <printOptions horizontalCentered="1"/>
  <pageMargins left="0.31496062992125984" right="0.70866141732283472" top="0.74803149606299213" bottom="0.74803149606299213" header="0.31496062992125984" footer="0.31496062992125984"/>
  <pageSetup paperSize="9" scale="2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'Base de Monedas'!$A$1:$A$179</xm:f>
          </x14:formula1>
          <xm:sqref>B11:B14 B20:B21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M558"/>
  <sheetViews>
    <sheetView showGridLines="0" zoomScale="80" zoomScaleNormal="80" workbookViewId="0"/>
  </sheetViews>
  <sheetFormatPr baseColWidth="10" defaultColWidth="11.42578125" defaultRowHeight="12.75" x14ac:dyDescent="0.2"/>
  <cols>
    <col min="1" max="1" width="66.42578125" style="226" bestFit="1" customWidth="1"/>
    <col min="2" max="2" width="12.28515625" style="226" bestFit="1" customWidth="1"/>
    <col min="3" max="4" width="19.28515625" style="226" bestFit="1" customWidth="1"/>
    <col min="5" max="5" width="20.7109375" style="226" bestFit="1" customWidth="1"/>
    <col min="6" max="6" width="15.85546875" style="226" bestFit="1" customWidth="1"/>
    <col min="7" max="7" width="2.7109375" style="226" customWidth="1"/>
    <col min="8" max="8" width="12.28515625" style="226" bestFit="1" customWidth="1"/>
    <col min="9" max="9" width="19.28515625" style="226" bestFit="1" customWidth="1"/>
    <col min="10" max="10" width="14.85546875" style="226" bestFit="1" customWidth="1"/>
    <col min="11" max="11" width="20.7109375" style="226" bestFit="1" customWidth="1"/>
    <col min="12" max="12" width="15.85546875" style="226" bestFit="1" customWidth="1"/>
    <col min="13" max="13" width="15.5703125" style="176" customWidth="1"/>
    <col min="14" max="16384" width="11.42578125" style="226"/>
  </cols>
  <sheetData>
    <row r="1" spans="1:13" ht="15" customHeight="1" x14ac:dyDescent="0.2">
      <c r="A1" s="226" t="str">
        <f>Indice!C1</f>
        <v>GRUPO VAZQUEZ S.A.E.</v>
      </c>
      <c r="E1" s="289" t="s">
        <v>101</v>
      </c>
      <c r="L1" s="289" t="s">
        <v>101</v>
      </c>
      <c r="M1" s="501"/>
    </row>
    <row r="2" spans="1:13" ht="15" customHeight="1" x14ac:dyDescent="0.2"/>
    <row r="3" spans="1:13" ht="15" customHeight="1" x14ac:dyDescent="0.2"/>
    <row r="4" spans="1:13" ht="15" customHeight="1" x14ac:dyDescent="0.2"/>
    <row r="5" spans="1:13" ht="15" customHeight="1" x14ac:dyDescent="0.2">
      <c r="A5" s="101" t="s">
        <v>224</v>
      </c>
      <c r="B5" s="101"/>
      <c r="C5" s="101"/>
      <c r="D5" s="101"/>
      <c r="E5" s="101"/>
      <c r="F5" s="101"/>
      <c r="G5" s="101"/>
      <c r="H5" s="101"/>
      <c r="I5" s="101"/>
      <c r="J5" s="101"/>
      <c r="K5" s="101"/>
      <c r="L5" s="101"/>
      <c r="M5" s="88"/>
    </row>
    <row r="6" spans="1:13" ht="15" customHeight="1" x14ac:dyDescent="0.2">
      <c r="A6" s="243" t="s">
        <v>215</v>
      </c>
    </row>
    <row r="7" spans="1:13" ht="15" customHeight="1" x14ac:dyDescent="0.2"/>
    <row r="8" spans="1:13" ht="15" customHeight="1" x14ac:dyDescent="0.2">
      <c r="A8" s="12" t="s">
        <v>58</v>
      </c>
      <c r="C8" s="243"/>
      <c r="D8" s="243"/>
      <c r="E8" s="243"/>
      <c r="I8" s="243"/>
      <c r="J8" s="243"/>
      <c r="K8" s="243"/>
      <c r="L8" s="243"/>
      <c r="M8" s="189"/>
    </row>
    <row r="9" spans="1:13" ht="15" customHeight="1" x14ac:dyDescent="0.2">
      <c r="A9" s="1"/>
      <c r="B9" s="94"/>
      <c r="C9" s="94"/>
      <c r="D9" s="508" t="s">
        <v>2375</v>
      </c>
      <c r="E9" s="94"/>
      <c r="F9" s="94"/>
      <c r="H9" s="94"/>
      <c r="I9" s="94"/>
      <c r="J9" s="508" t="s">
        <v>1747</v>
      </c>
      <c r="K9" s="94"/>
      <c r="L9" s="94"/>
      <c r="M9" s="95"/>
    </row>
    <row r="10" spans="1:13" ht="15" customHeight="1" x14ac:dyDescent="0.2">
      <c r="A10" s="382" t="s">
        <v>718</v>
      </c>
      <c r="B10" s="383" t="s">
        <v>93</v>
      </c>
      <c r="C10" s="102" t="s">
        <v>716</v>
      </c>
      <c r="D10" s="102" t="s">
        <v>225</v>
      </c>
      <c r="E10" s="382" t="s">
        <v>722</v>
      </c>
      <c r="F10" s="383" t="s">
        <v>95</v>
      </c>
      <c r="H10" s="383" t="s">
        <v>93</v>
      </c>
      <c r="I10" s="102" t="s">
        <v>716</v>
      </c>
      <c r="J10" s="102" t="s">
        <v>225</v>
      </c>
      <c r="K10" s="382" t="s">
        <v>722</v>
      </c>
      <c r="L10" s="383" t="s">
        <v>95</v>
      </c>
      <c r="M10" s="502"/>
    </row>
    <row r="11" spans="1:13" ht="15" customHeight="1" x14ac:dyDescent="0.2">
      <c r="A11" s="226" t="s">
        <v>859</v>
      </c>
      <c r="B11" s="176">
        <v>2022</v>
      </c>
      <c r="C11" s="313" t="s">
        <v>314</v>
      </c>
      <c r="D11" s="226" t="str">
        <f>IFERROR(VLOOKUP(C11,'Base de Monedas'!A:B,2,0),"")</f>
        <v>Guaraní</v>
      </c>
      <c r="E11" s="434">
        <v>0</v>
      </c>
      <c r="F11" s="226" t="s">
        <v>883</v>
      </c>
      <c r="H11" s="176">
        <v>2021</v>
      </c>
      <c r="I11" s="402" t="s">
        <v>314</v>
      </c>
      <c r="J11" s="401" t="s">
        <v>632</v>
      </c>
      <c r="K11" s="158">
        <v>1939537.6710000001</v>
      </c>
      <c r="L11" s="401" t="s">
        <v>883</v>
      </c>
    </row>
    <row r="12" spans="1:13" ht="15" customHeight="1" x14ac:dyDescent="0.2">
      <c r="A12" s="176" t="s">
        <v>1989</v>
      </c>
      <c r="B12" s="176">
        <v>2023</v>
      </c>
      <c r="C12" s="559" t="s">
        <v>313</v>
      </c>
      <c r="D12" s="558" t="s">
        <v>498</v>
      </c>
      <c r="E12" s="434">
        <v>22911730.802999999</v>
      </c>
      <c r="F12" s="615" t="s">
        <v>883</v>
      </c>
      <c r="G12" s="558"/>
      <c r="H12" s="558"/>
      <c r="I12" s="559" t="s">
        <v>313</v>
      </c>
      <c r="J12" s="558" t="s">
        <v>498</v>
      </c>
      <c r="K12" s="158">
        <v>0</v>
      </c>
      <c r="L12" s="558"/>
    </row>
    <row r="13" spans="1:13" ht="15" customHeight="1" x14ac:dyDescent="0.2">
      <c r="A13" s="176" t="s">
        <v>2415</v>
      </c>
      <c r="B13" s="176">
        <v>2023</v>
      </c>
      <c r="C13" s="599" t="s">
        <v>314</v>
      </c>
      <c r="D13" s="598" t="s">
        <v>632</v>
      </c>
      <c r="E13" s="434">
        <v>1889534.247</v>
      </c>
      <c r="F13" s="598" t="s">
        <v>883</v>
      </c>
      <c r="G13" s="598"/>
      <c r="H13" s="598"/>
      <c r="I13" s="599" t="s">
        <v>314</v>
      </c>
      <c r="J13" s="598" t="s">
        <v>632</v>
      </c>
      <c r="K13" s="158">
        <v>0</v>
      </c>
      <c r="L13" s="598"/>
    </row>
    <row r="14" spans="1:13" ht="15" customHeight="1" x14ac:dyDescent="0.2">
      <c r="A14" s="176" t="s">
        <v>2415</v>
      </c>
      <c r="B14" s="176">
        <v>2023</v>
      </c>
      <c r="C14" s="599" t="s">
        <v>313</v>
      </c>
      <c r="D14" s="598" t="s">
        <v>498</v>
      </c>
      <c r="E14" s="434">
        <v>3799791.47</v>
      </c>
      <c r="F14" s="598" t="s">
        <v>883</v>
      </c>
      <c r="G14" s="598"/>
      <c r="H14" s="598"/>
      <c r="I14" s="599" t="s">
        <v>313</v>
      </c>
      <c r="J14" s="598" t="s">
        <v>498</v>
      </c>
      <c r="K14" s="158">
        <v>0</v>
      </c>
      <c r="L14" s="598"/>
    </row>
    <row r="15" spans="1:13" s="421" customFormat="1" ht="15" customHeight="1" x14ac:dyDescent="0.2">
      <c r="A15" s="176" t="s">
        <v>2436</v>
      </c>
      <c r="B15" s="176">
        <v>2022</v>
      </c>
      <c r="C15" s="422" t="s">
        <v>314</v>
      </c>
      <c r="D15" s="226" t="str">
        <f>IFERROR(VLOOKUP(C15,'Base de Monedas'!A:B,2,0),"")</f>
        <v>Guaraní</v>
      </c>
      <c r="E15" s="434">
        <v>121834.00900000001</v>
      </c>
      <c r="F15" s="226" t="s">
        <v>884</v>
      </c>
      <c r="G15" s="226"/>
      <c r="H15" s="401">
        <v>2021</v>
      </c>
      <c r="I15" s="402" t="s">
        <v>314</v>
      </c>
      <c r="J15" s="401" t="s">
        <v>632</v>
      </c>
      <c r="K15" s="158">
        <v>-8453.1479999999974</v>
      </c>
      <c r="L15" s="401" t="s">
        <v>884</v>
      </c>
      <c r="M15" s="183"/>
    </row>
    <row r="16" spans="1:13" ht="15" customHeight="1" x14ac:dyDescent="0.2">
      <c r="A16" s="413" t="s">
        <v>719</v>
      </c>
      <c r="B16" s="176"/>
      <c r="C16" s="313"/>
      <c r="D16" s="226" t="str">
        <f>IFERROR(VLOOKUP(C16,'Base de Monedas'!A:B,2,0),"")</f>
        <v/>
      </c>
      <c r="E16" s="435"/>
      <c r="H16" s="401"/>
      <c r="I16" s="402"/>
      <c r="J16" s="401" t="s">
        <v>1981</v>
      </c>
      <c r="K16" s="158"/>
      <c r="L16" s="401"/>
    </row>
    <row r="17" spans="1:13" s="401" customFormat="1" ht="15" customHeight="1" x14ac:dyDescent="0.2">
      <c r="A17" s="226" t="s">
        <v>717</v>
      </c>
      <c r="B17" s="226"/>
      <c r="C17" s="313" t="s">
        <v>314</v>
      </c>
      <c r="D17" s="226" t="str">
        <f>IFERROR(VLOOKUP(C17,'Base de Monedas'!A:B,2,0),"")</f>
        <v>Guaraní</v>
      </c>
      <c r="E17" s="435">
        <v>110465.753</v>
      </c>
      <c r="F17" s="226"/>
      <c r="G17" s="226"/>
      <c r="I17" s="402" t="s">
        <v>314</v>
      </c>
      <c r="J17" s="401" t="s">
        <v>632</v>
      </c>
      <c r="K17" s="158">
        <v>60462.328999999998</v>
      </c>
      <c r="M17" s="176"/>
    </row>
    <row r="18" spans="1:13" ht="15" customHeight="1" x14ac:dyDescent="0.2">
      <c r="A18" s="226" t="s">
        <v>720</v>
      </c>
      <c r="C18" s="313" t="s">
        <v>314</v>
      </c>
      <c r="D18" s="226" t="str">
        <f>IFERROR(VLOOKUP(C18,'Base de Monedas'!A:B,2,0),"")</f>
        <v>Guaraní</v>
      </c>
      <c r="E18" s="435">
        <v>-57205.478999999999</v>
      </c>
      <c r="H18" s="401"/>
      <c r="I18" s="402" t="s">
        <v>314</v>
      </c>
      <c r="J18" s="401" t="s">
        <v>632</v>
      </c>
      <c r="K18" s="158">
        <v>-38964.612999999998</v>
      </c>
      <c r="L18" s="401"/>
    </row>
    <row r="19" spans="1:13" ht="15" customHeight="1" x14ac:dyDescent="0.2">
      <c r="A19" s="226" t="s">
        <v>717</v>
      </c>
      <c r="C19" s="313" t="s">
        <v>313</v>
      </c>
      <c r="D19" s="226" t="str">
        <f>IFERROR(VLOOKUP(C19,'Base de Monedas'!A:B,2,0),"")</f>
        <v>Dólar estadounidense</v>
      </c>
      <c r="E19" s="435">
        <v>1770979.449</v>
      </c>
      <c r="H19" s="401"/>
      <c r="I19" s="402" t="s">
        <v>313</v>
      </c>
      <c r="J19" s="401" t="s">
        <v>498</v>
      </c>
      <c r="K19" s="158"/>
      <c r="L19" s="401"/>
    </row>
    <row r="20" spans="1:13" s="598" customFormat="1" ht="15" customHeight="1" x14ac:dyDescent="0.2">
      <c r="A20" s="154" t="s">
        <v>720</v>
      </c>
      <c r="B20" s="154"/>
      <c r="C20" s="384" t="s">
        <v>313</v>
      </c>
      <c r="D20" s="154" t="str">
        <f>IFERROR(VLOOKUP(C20,'Base de Monedas'!A:B,2,0),"")</f>
        <v>Dólar estadounidense</v>
      </c>
      <c r="E20" s="436">
        <v>-1047829.7449999999</v>
      </c>
      <c r="F20" s="154"/>
      <c r="G20" s="154"/>
      <c r="H20" s="154"/>
      <c r="I20" s="384" t="s">
        <v>313</v>
      </c>
      <c r="J20" s="154" t="s">
        <v>498</v>
      </c>
      <c r="K20" s="385"/>
      <c r="L20" s="154"/>
      <c r="M20" s="491"/>
    </row>
    <row r="21" spans="1:13" s="598" customFormat="1" ht="15" customHeight="1" x14ac:dyDescent="0.2">
      <c r="A21" s="386" t="s">
        <v>3</v>
      </c>
      <c r="B21" s="386"/>
      <c r="C21" s="387"/>
      <c r="D21" s="386" t="str">
        <f>IFERROR(VLOOKUP(C21,'Base de Monedas'!A:B,2,0),"")</f>
        <v/>
      </c>
      <c r="E21" s="388">
        <f>SUM($E$11:E20)</f>
        <v>29499300.506999999</v>
      </c>
      <c r="F21" s="386"/>
      <c r="G21" s="386"/>
      <c r="H21" s="386"/>
      <c r="I21" s="386"/>
      <c r="J21" s="386"/>
      <c r="K21" s="388">
        <f>SUM($K$11:K20)</f>
        <v>1952582.2390000001</v>
      </c>
      <c r="L21" s="386"/>
      <c r="M21" s="492"/>
    </row>
    <row r="22" spans="1:13" s="507" customFormat="1" ht="15" customHeight="1" x14ac:dyDescent="0.2">
      <c r="A22" s="12"/>
      <c r="B22" s="226"/>
      <c r="C22" s="226"/>
      <c r="D22" s="226"/>
      <c r="E22" s="579"/>
      <c r="F22" s="226"/>
      <c r="G22" s="226"/>
      <c r="H22" s="226"/>
      <c r="I22" s="226"/>
      <c r="J22" s="226"/>
      <c r="K22" s="226"/>
      <c r="L22" s="226"/>
      <c r="M22" s="176"/>
    </row>
    <row r="23" spans="1:13" ht="15" customHeight="1" x14ac:dyDescent="0.2">
      <c r="E23" s="241"/>
    </row>
    <row r="24" spans="1:13" ht="15" customHeight="1" x14ac:dyDescent="0.2">
      <c r="A24" s="12" t="s">
        <v>713</v>
      </c>
      <c r="D24" s="243"/>
      <c r="E24" s="381"/>
      <c r="I24" s="243"/>
      <c r="J24" s="243"/>
      <c r="K24" s="381"/>
      <c r="L24" s="243"/>
      <c r="M24" s="189"/>
    </row>
    <row r="25" spans="1:13" ht="15" customHeight="1" x14ac:dyDescent="0.2">
      <c r="A25" s="1"/>
      <c r="B25" s="94"/>
      <c r="C25" s="94"/>
      <c r="D25" s="508" t="s">
        <v>2375</v>
      </c>
      <c r="E25" s="94"/>
      <c r="F25" s="94"/>
      <c r="H25" s="94"/>
      <c r="I25" s="94"/>
      <c r="J25" s="525" t="s">
        <v>1747</v>
      </c>
      <c r="K25" s="94"/>
      <c r="L25" s="94"/>
      <c r="M25" s="95"/>
    </row>
    <row r="26" spans="1:13" ht="15" customHeight="1" x14ac:dyDescent="0.2">
      <c r="A26" s="382" t="s">
        <v>897</v>
      </c>
      <c r="B26" s="383" t="s">
        <v>93</v>
      </c>
      <c r="C26" s="102" t="s">
        <v>716</v>
      </c>
      <c r="D26" s="102" t="s">
        <v>225</v>
      </c>
      <c r="E26" s="382" t="s">
        <v>722</v>
      </c>
      <c r="F26" s="383" t="s">
        <v>94</v>
      </c>
      <c r="H26" s="383" t="s">
        <v>93</v>
      </c>
      <c r="I26" s="102" t="s">
        <v>716</v>
      </c>
      <c r="J26" s="102" t="s">
        <v>225</v>
      </c>
      <c r="K26" s="382" t="s">
        <v>722</v>
      </c>
      <c r="L26" s="383" t="s">
        <v>95</v>
      </c>
      <c r="M26" s="502"/>
    </row>
    <row r="27" spans="1:13" ht="15" customHeight="1" x14ac:dyDescent="0.2">
      <c r="A27" s="226" t="s">
        <v>858</v>
      </c>
      <c r="B27" s="226">
        <v>2030</v>
      </c>
      <c r="C27" s="313" t="s">
        <v>314</v>
      </c>
      <c r="D27" s="226" t="str">
        <f>IFERROR(VLOOKUP(C27,'Base de Monedas'!A:B,2,0),"")</f>
        <v>Guaraní</v>
      </c>
      <c r="E27" s="30">
        <v>17559540.221000001</v>
      </c>
      <c r="F27" s="199" t="s">
        <v>883</v>
      </c>
      <c r="H27" s="401">
        <v>2030</v>
      </c>
      <c r="I27" s="402" t="s">
        <v>314</v>
      </c>
      <c r="J27" s="401" t="s">
        <v>632</v>
      </c>
      <c r="K27" s="158">
        <v>20068045.960000001</v>
      </c>
      <c r="L27" s="401" t="s">
        <v>883</v>
      </c>
    </row>
    <row r="28" spans="1:13" ht="15" customHeight="1" x14ac:dyDescent="0.2">
      <c r="A28" s="560" t="s">
        <v>858</v>
      </c>
      <c r="B28" s="560">
        <v>2031</v>
      </c>
      <c r="C28" s="561" t="s">
        <v>313</v>
      </c>
      <c r="D28" s="560" t="s">
        <v>498</v>
      </c>
      <c r="E28" s="30">
        <v>23606336.213709999</v>
      </c>
      <c r="F28" s="199" t="s">
        <v>883</v>
      </c>
      <c r="G28" s="560"/>
      <c r="H28" s="560"/>
      <c r="I28" s="561" t="s">
        <v>313</v>
      </c>
      <c r="J28" s="560" t="s">
        <v>498</v>
      </c>
      <c r="K28" s="158">
        <v>0</v>
      </c>
      <c r="L28" s="560" t="s">
        <v>883</v>
      </c>
    </row>
    <row r="29" spans="1:13" ht="15" customHeight="1" x14ac:dyDescent="0.2">
      <c r="A29" s="610" t="s">
        <v>2428</v>
      </c>
      <c r="C29" s="313" t="s">
        <v>313</v>
      </c>
      <c r="D29" s="226" t="str">
        <f>IFERROR(VLOOKUP(C29,'Base de Monedas'!A:B,2,0),"")</f>
        <v>Dólar estadounidense</v>
      </c>
      <c r="E29" s="30">
        <v>0</v>
      </c>
      <c r="F29" s="199" t="s">
        <v>884</v>
      </c>
      <c r="H29" s="401"/>
      <c r="I29" s="402" t="s">
        <v>313</v>
      </c>
      <c r="J29" s="401" t="s">
        <v>498</v>
      </c>
      <c r="K29" s="158">
        <v>19547178.840999998</v>
      </c>
      <c r="L29" s="401" t="s">
        <v>884</v>
      </c>
    </row>
    <row r="30" spans="1:13" ht="15" customHeight="1" x14ac:dyDescent="0.2">
      <c r="A30" s="610" t="s">
        <v>2428</v>
      </c>
      <c r="B30" s="226">
        <v>2027</v>
      </c>
      <c r="C30" s="313" t="s">
        <v>314</v>
      </c>
      <c r="D30" s="226" t="str">
        <f>IFERROR(VLOOKUP(C30,'Base de Monedas'!A:B,2,0),"")</f>
        <v>Guaraní</v>
      </c>
      <c r="E30" s="30">
        <v>8039458.3150000004</v>
      </c>
      <c r="F30" s="199" t="s">
        <v>884</v>
      </c>
      <c r="H30" s="401"/>
      <c r="I30" s="402" t="s">
        <v>314</v>
      </c>
      <c r="J30" s="401" t="s">
        <v>632</v>
      </c>
      <c r="K30" s="158">
        <v>18347535.346999999</v>
      </c>
      <c r="L30" s="401" t="s">
        <v>884</v>
      </c>
    </row>
    <row r="31" spans="1:13" ht="15" customHeight="1" x14ac:dyDescent="0.2">
      <c r="A31" s="560" t="s">
        <v>1989</v>
      </c>
      <c r="B31" s="560">
        <v>2027</v>
      </c>
      <c r="C31" s="561" t="s">
        <v>313</v>
      </c>
      <c r="D31" s="560" t="s">
        <v>498</v>
      </c>
      <c r="E31" s="434">
        <v>4842902.4735859996</v>
      </c>
      <c r="F31" s="199" t="s">
        <v>883</v>
      </c>
      <c r="G31" s="560"/>
      <c r="H31" s="560"/>
      <c r="I31" s="561" t="s">
        <v>313</v>
      </c>
      <c r="J31" s="560" t="s">
        <v>498</v>
      </c>
      <c r="K31" s="158">
        <v>0</v>
      </c>
      <c r="L31" s="560"/>
    </row>
    <row r="32" spans="1:13" ht="15" customHeight="1" x14ac:dyDescent="0.2">
      <c r="A32" s="548" t="s">
        <v>2051</v>
      </c>
      <c r="B32" s="548">
        <v>2024</v>
      </c>
      <c r="C32" s="549" t="s">
        <v>313</v>
      </c>
      <c r="D32" s="548" t="str">
        <f>IFERROR(VLOOKUP(C32,'Base de Monedas'!A:B,2,0),"")</f>
        <v>Dólar estadounidense</v>
      </c>
      <c r="E32" s="30">
        <v>8508240</v>
      </c>
      <c r="F32" s="548"/>
      <c r="G32" s="548"/>
      <c r="H32" s="548"/>
      <c r="I32" s="549"/>
      <c r="J32" s="548"/>
      <c r="K32" s="158"/>
      <c r="L32" s="548"/>
    </row>
    <row r="33" spans="1:13" ht="15" customHeight="1" x14ac:dyDescent="0.2">
      <c r="A33" s="226" t="s">
        <v>176</v>
      </c>
      <c r="C33" s="313"/>
      <c r="D33" s="226" t="str">
        <f>IFERROR(VLOOKUP(C33,'Base de Monedas'!A:B,2,0),"")</f>
        <v/>
      </c>
      <c r="E33" s="30">
        <v>0</v>
      </c>
      <c r="H33" s="401"/>
      <c r="I33" s="402"/>
      <c r="J33" s="401" t="s">
        <v>1981</v>
      </c>
      <c r="K33" s="158"/>
      <c r="L33" s="401"/>
    </row>
    <row r="34" spans="1:13" ht="15" customHeight="1" x14ac:dyDescent="0.2">
      <c r="A34" s="12" t="s">
        <v>719</v>
      </c>
      <c r="C34" s="313"/>
      <c r="D34" s="226" t="str">
        <f>IFERROR(VLOOKUP(C34,'Base de Monedas'!A:B,2,0),"")</f>
        <v/>
      </c>
      <c r="E34" s="30"/>
      <c r="H34" s="401"/>
      <c r="I34" s="402"/>
      <c r="J34" s="401" t="s">
        <v>1981</v>
      </c>
      <c r="K34" s="158"/>
      <c r="L34" s="401"/>
    </row>
    <row r="35" spans="1:13" ht="15" customHeight="1" x14ac:dyDescent="0.2">
      <c r="A35" s="226" t="s">
        <v>717</v>
      </c>
      <c r="C35" s="313" t="s">
        <v>314</v>
      </c>
      <c r="D35" s="226" t="str">
        <f>IFERROR(VLOOKUP(C35,'Base de Monedas'!A:B,2,0),"")</f>
        <v>Guaraní</v>
      </c>
      <c r="E35" s="30">
        <v>18852060.309</v>
      </c>
      <c r="H35" s="401"/>
      <c r="I35" s="402" t="s">
        <v>314</v>
      </c>
      <c r="J35" s="401" t="s">
        <v>632</v>
      </c>
      <c r="K35" s="158">
        <v>29552096.111000001</v>
      </c>
      <c r="L35" s="401"/>
    </row>
    <row r="36" spans="1:13" ht="15" customHeight="1" x14ac:dyDescent="0.2">
      <c r="A36" s="226" t="s">
        <v>720</v>
      </c>
      <c r="C36" s="313" t="s">
        <v>314</v>
      </c>
      <c r="D36" s="226" t="str">
        <f>IFERROR(VLOOKUP(C36,'Base de Monedas'!A:B,2,0),"")</f>
        <v>Guaraní</v>
      </c>
      <c r="E36" s="30">
        <v>-17216377.358999997</v>
      </c>
      <c r="H36" s="401"/>
      <c r="I36" s="402" t="s">
        <v>314</v>
      </c>
      <c r="J36" s="401" t="s">
        <v>632</v>
      </c>
      <c r="K36" s="158">
        <v>-28701111.079</v>
      </c>
      <c r="L36" s="401"/>
      <c r="M36" s="492"/>
    </row>
    <row r="37" spans="1:13" ht="15" customHeight="1" x14ac:dyDescent="0.2">
      <c r="A37" s="226" t="s">
        <v>717</v>
      </c>
      <c r="C37" s="313" t="s">
        <v>313</v>
      </c>
      <c r="D37" s="226" t="str">
        <f>IFERROR(VLOOKUP(C37,'Base de Monedas'!A:B,2,0),"")</f>
        <v>Dólar estadounidense</v>
      </c>
      <c r="E37" s="30">
        <v>12128858.357999999</v>
      </c>
      <c r="H37" s="401"/>
      <c r="I37" s="402" t="s">
        <v>313</v>
      </c>
      <c r="J37" s="401" t="s">
        <v>498</v>
      </c>
      <c r="K37" s="158">
        <v>13072416.68</v>
      </c>
      <c r="L37" s="401"/>
    </row>
    <row r="38" spans="1:13" ht="15" customHeight="1" x14ac:dyDescent="0.2">
      <c r="A38" s="226" t="s">
        <v>720</v>
      </c>
      <c r="C38" s="313" t="s">
        <v>313</v>
      </c>
      <c r="D38" s="226" t="str">
        <f>IFERROR(VLOOKUP(C38,'Base de Monedas'!A:B,2,0),"")</f>
        <v>Dólar estadounidense</v>
      </c>
      <c r="E38" s="30">
        <v>-11864757.413000003</v>
      </c>
      <c r="H38" s="401"/>
      <c r="I38" s="402" t="s">
        <v>313</v>
      </c>
      <c r="J38" s="401" t="s">
        <v>498</v>
      </c>
      <c r="K38" s="158">
        <v>-13068273.289999999</v>
      </c>
      <c r="L38" s="401"/>
      <c r="M38" s="189"/>
    </row>
    <row r="39" spans="1:13" ht="15" customHeight="1" x14ac:dyDescent="0.2">
      <c r="A39" s="386" t="s">
        <v>3</v>
      </c>
      <c r="B39" s="386"/>
      <c r="C39" s="387"/>
      <c r="D39" s="386" t="str">
        <f>IFERROR(VLOOKUP(C39,'Base de Monedas'!A:B,2,0),"")</f>
        <v/>
      </c>
      <c r="E39" s="388">
        <f>SUM($E$27:E38)</f>
        <v>64456261.118295997</v>
      </c>
      <c r="F39" s="601"/>
      <c r="G39" s="386"/>
      <c r="H39" s="386"/>
      <c r="I39" s="386"/>
      <c r="J39" s="386" t="str">
        <f>IFERROR(VLOOKUP(I39,'Base de Monedas'!A:B,2,0),"")</f>
        <v/>
      </c>
      <c r="K39" s="388">
        <f>SUM($K$27:K38)</f>
        <v>58817888.570000015</v>
      </c>
      <c r="L39" s="386"/>
      <c r="M39" s="95"/>
    </row>
    <row r="40" spans="1:13" s="548" customFormat="1" ht="15" customHeight="1" x14ac:dyDescent="0.2">
      <c r="A40" s="226"/>
      <c r="B40" s="226"/>
      <c r="C40" s="226"/>
      <c r="D40" s="226"/>
      <c r="E40" s="241"/>
      <c r="F40" s="226"/>
      <c r="G40" s="226"/>
      <c r="H40" s="226"/>
      <c r="I40" s="313"/>
      <c r="J40" s="226" t="str">
        <f>IFERROR(VLOOKUP(I40,'Base de Monedas'!H:I,2,0),"")</f>
        <v/>
      </c>
      <c r="K40" s="241"/>
      <c r="L40" s="226"/>
      <c r="M40" s="502"/>
    </row>
    <row r="41" spans="1:13" ht="15" customHeight="1" x14ac:dyDescent="0.2">
      <c r="A41" s="12" t="s">
        <v>713</v>
      </c>
      <c r="B41" s="421"/>
      <c r="C41" s="421"/>
      <c r="D41" s="243"/>
      <c r="E41" s="381"/>
      <c r="F41" s="421"/>
      <c r="G41" s="421"/>
      <c r="H41" s="421"/>
      <c r="I41" s="243"/>
      <c r="J41" s="243"/>
      <c r="K41" s="381"/>
      <c r="L41" s="243"/>
    </row>
    <row r="42" spans="1:13" ht="15" customHeight="1" x14ac:dyDescent="0.2">
      <c r="A42" s="1"/>
      <c r="B42" s="94"/>
      <c r="C42" s="94"/>
      <c r="D42" s="508" t="s">
        <v>2375</v>
      </c>
      <c r="E42" s="94"/>
      <c r="F42" s="94"/>
      <c r="G42" s="543"/>
      <c r="H42" s="94"/>
      <c r="I42" s="94"/>
      <c r="J42" s="525" t="s">
        <v>1747</v>
      </c>
      <c r="K42" s="94"/>
      <c r="L42" s="94"/>
    </row>
    <row r="43" spans="1:13" ht="15" customHeight="1" x14ac:dyDescent="0.2">
      <c r="A43" s="382" t="s">
        <v>914</v>
      </c>
      <c r="B43" s="383" t="s">
        <v>93</v>
      </c>
      <c r="C43" s="102" t="s">
        <v>716</v>
      </c>
      <c r="D43" s="102" t="s">
        <v>225</v>
      </c>
      <c r="E43" s="382" t="s">
        <v>722</v>
      </c>
      <c r="F43" s="383" t="s">
        <v>94</v>
      </c>
      <c r="G43" s="421"/>
      <c r="H43" s="383" t="s">
        <v>93</v>
      </c>
      <c r="I43" s="102" t="s">
        <v>716</v>
      </c>
      <c r="J43" s="102" t="s">
        <v>225</v>
      </c>
      <c r="K43" s="382" t="s">
        <v>722</v>
      </c>
      <c r="L43" s="383" t="s">
        <v>95</v>
      </c>
    </row>
    <row r="44" spans="1:13" ht="15" customHeight="1" x14ac:dyDescent="0.2">
      <c r="A44" s="421" t="s">
        <v>915</v>
      </c>
      <c r="B44" s="421">
        <v>2031</v>
      </c>
      <c r="C44" s="422" t="s">
        <v>313</v>
      </c>
      <c r="D44" s="421" t="str">
        <f>IFERROR(VLOOKUP(C44,'Base de Monedas'!A:B,2,0),"")</f>
        <v>Dólar estadounidense</v>
      </c>
      <c r="E44" s="158">
        <v>177255524.67500001</v>
      </c>
      <c r="F44" s="421"/>
      <c r="G44" s="421"/>
      <c r="H44" s="421">
        <v>2031</v>
      </c>
      <c r="I44" s="422" t="s">
        <v>313</v>
      </c>
      <c r="J44" s="421" t="s">
        <v>498</v>
      </c>
      <c r="K44" s="158">
        <v>172185509.66800001</v>
      </c>
      <c r="L44" s="421"/>
    </row>
    <row r="45" spans="1:13" ht="15" customHeight="1" x14ac:dyDescent="0.2">
      <c r="A45" s="421" t="s">
        <v>915</v>
      </c>
      <c r="B45" s="421">
        <v>2031</v>
      </c>
      <c r="C45" s="422" t="s">
        <v>314</v>
      </c>
      <c r="D45" s="421" t="str">
        <f>IFERROR(VLOOKUP(C45,'Base de Monedas'!A:B,2,0),"")</f>
        <v>Guaraní</v>
      </c>
      <c r="E45" s="158">
        <v>50000000</v>
      </c>
      <c r="F45" s="421"/>
      <c r="G45" s="421"/>
      <c r="H45" s="421">
        <v>2031</v>
      </c>
      <c r="I45" s="422" t="s">
        <v>314</v>
      </c>
      <c r="J45" s="421" t="s">
        <v>632</v>
      </c>
      <c r="K45" s="158">
        <v>50000000</v>
      </c>
      <c r="L45" s="421"/>
    </row>
    <row r="46" spans="1:13" ht="15" customHeight="1" x14ac:dyDescent="0.2">
      <c r="A46" s="12" t="s">
        <v>719</v>
      </c>
      <c r="B46" s="421"/>
      <c r="C46" s="422"/>
      <c r="D46" s="421" t="str">
        <f>IFERROR(VLOOKUP(C46,'Base de Monedas'!A:B,2,0),"")</f>
        <v/>
      </c>
      <c r="E46" s="158"/>
      <c r="F46" s="421"/>
      <c r="G46" s="421"/>
      <c r="H46" s="421"/>
      <c r="I46" s="422"/>
      <c r="J46" s="421" t="s">
        <v>1981</v>
      </c>
      <c r="K46" s="158"/>
      <c r="L46" s="421"/>
    </row>
    <row r="47" spans="1:13" ht="15" customHeight="1" x14ac:dyDescent="0.2">
      <c r="A47" s="421" t="s">
        <v>717</v>
      </c>
      <c r="B47" s="421"/>
      <c r="C47" s="422" t="s">
        <v>314</v>
      </c>
      <c r="D47" s="421" t="str">
        <f>IFERROR(VLOOKUP(C47,'Base de Monedas'!A:B,2,0),"")</f>
        <v>Guaraní</v>
      </c>
      <c r="E47" s="158">
        <v>39532808.218999997</v>
      </c>
      <c r="F47" s="421"/>
      <c r="G47" s="421"/>
      <c r="H47" s="421"/>
      <c r="I47" s="422" t="s">
        <v>314</v>
      </c>
      <c r="J47" s="421" t="s">
        <v>632</v>
      </c>
      <c r="K47" s="158">
        <v>43657808.218999997</v>
      </c>
      <c r="L47" s="421"/>
    </row>
    <row r="48" spans="1:13" s="421" customFormat="1" ht="15" customHeight="1" x14ac:dyDescent="0.2">
      <c r="A48" s="421" t="s">
        <v>720</v>
      </c>
      <c r="C48" s="422" t="s">
        <v>314</v>
      </c>
      <c r="D48" s="421" t="str">
        <f>IFERROR(VLOOKUP(C48,'Base de Monedas'!A:B,2,0),"")</f>
        <v>Guaraní</v>
      </c>
      <c r="E48" s="158">
        <v>-39532808.215999998</v>
      </c>
      <c r="I48" s="422" t="s">
        <v>314</v>
      </c>
      <c r="J48" s="421" t="s">
        <v>632</v>
      </c>
      <c r="K48" s="158">
        <v>-43627808.218999997</v>
      </c>
      <c r="M48" s="492"/>
    </row>
    <row r="49" spans="1:13" s="421" customFormat="1" ht="15" customHeight="1" x14ac:dyDescent="0.2">
      <c r="A49" s="421" t="s">
        <v>717</v>
      </c>
      <c r="C49" s="422" t="s">
        <v>313</v>
      </c>
      <c r="D49" s="421" t="str">
        <f>IFERROR(VLOOKUP(C49,'Base de Monedas'!A:B,2,0),"")</f>
        <v>Dólar estadounidense</v>
      </c>
      <c r="E49" s="158">
        <v>80851201.128000006</v>
      </c>
      <c r="I49" s="422" t="s">
        <v>313</v>
      </c>
      <c r="J49" s="421" t="s">
        <v>498</v>
      </c>
      <c r="K49" s="158">
        <v>87632635.248999998</v>
      </c>
      <c r="M49" s="492"/>
    </row>
    <row r="50" spans="1:13" s="421" customFormat="1" ht="15" customHeight="1" x14ac:dyDescent="0.2">
      <c r="A50" s="421" t="s">
        <v>720</v>
      </c>
      <c r="C50" s="422" t="s">
        <v>313</v>
      </c>
      <c r="D50" s="421" t="str">
        <f>IFERROR(VLOOKUP(C50,'Base de Monedas'!A:B,2,0),"")</f>
        <v>Dólar estadounidense</v>
      </c>
      <c r="E50" s="158">
        <v>-79879843.798999995</v>
      </c>
      <c r="I50" s="422" t="s">
        <v>313</v>
      </c>
      <c r="J50" s="421" t="s">
        <v>498</v>
      </c>
      <c r="K50" s="158">
        <v>-86635754.968999997</v>
      </c>
      <c r="M50" s="176"/>
    </row>
    <row r="51" spans="1:13" s="421" customFormat="1" ht="15" customHeight="1" x14ac:dyDescent="0.2">
      <c r="A51" s="386" t="s">
        <v>3</v>
      </c>
      <c r="B51" s="386"/>
      <c r="C51" s="387"/>
      <c r="D51" s="386" t="str">
        <f>IFERROR(VLOOKUP(C51,'Base de Monedas'!A:B,2,0),"")</f>
        <v/>
      </c>
      <c r="E51" s="388">
        <f>SUM($E$44:E50)</f>
        <v>228226882.007</v>
      </c>
      <c r="F51" s="601"/>
      <c r="G51" s="386"/>
      <c r="H51" s="386"/>
      <c r="I51" s="386"/>
      <c r="J51" s="386" t="str">
        <f>IFERROR(VLOOKUP(I51,'Base de Monedas'!A:B,2,0),"")</f>
        <v/>
      </c>
      <c r="K51" s="388">
        <f>SUM($K$44:K50)</f>
        <v>223212389.94800007</v>
      </c>
      <c r="L51" s="386"/>
      <c r="M51" s="176"/>
    </row>
    <row r="52" spans="1:13" s="421" customFormat="1" ht="15" customHeight="1" x14ac:dyDescent="0.2">
      <c r="A52" s="430"/>
      <c r="B52" s="430"/>
      <c r="C52" s="24"/>
      <c r="D52" s="430"/>
      <c r="E52" s="580"/>
      <c r="F52" s="430"/>
      <c r="G52" s="430"/>
      <c r="H52" s="430"/>
      <c r="I52" s="430"/>
      <c r="J52" s="430"/>
      <c r="K52" s="431"/>
      <c r="L52" s="430"/>
      <c r="M52" s="176"/>
    </row>
    <row r="53" spans="1:13" s="421" customFormat="1" ht="15" customHeight="1" x14ac:dyDescent="0.2">
      <c r="A53" s="226" t="s">
        <v>898</v>
      </c>
      <c r="B53" s="226"/>
      <c r="C53" s="226"/>
      <c r="D53" s="226"/>
      <c r="E53" s="226"/>
      <c r="F53" s="226"/>
      <c r="G53" s="226"/>
      <c r="H53" s="226"/>
      <c r="I53" s="226"/>
      <c r="J53" s="226"/>
      <c r="K53" s="226"/>
      <c r="L53" s="226"/>
      <c r="M53" s="176"/>
    </row>
    <row r="54" spans="1:13" s="421" customFormat="1" ht="15" customHeight="1" x14ac:dyDescent="0.2">
      <c r="A54" s="226"/>
      <c r="B54" s="226"/>
      <c r="C54" s="226"/>
      <c r="D54" s="226"/>
      <c r="E54" s="404"/>
      <c r="F54" s="226"/>
      <c r="G54" s="226"/>
      <c r="H54" s="226"/>
      <c r="I54" s="226"/>
      <c r="J54" s="226"/>
      <c r="K54" s="226"/>
      <c r="L54" s="226"/>
      <c r="M54" s="176"/>
    </row>
    <row r="55" spans="1:13" s="421" customFormat="1" ht="15" customHeight="1" x14ac:dyDescent="0.2">
      <c r="A55" s="226"/>
      <c r="B55" s="226"/>
      <c r="C55" s="226"/>
      <c r="D55" s="226"/>
      <c r="E55" s="226"/>
      <c r="F55" s="226"/>
      <c r="G55" s="226"/>
      <c r="H55" s="226"/>
      <c r="I55" s="226"/>
      <c r="J55" s="226"/>
      <c r="K55" s="226"/>
      <c r="L55" s="226"/>
      <c r="M55" s="176"/>
    </row>
    <row r="56" spans="1:13" s="421" customFormat="1" ht="15" customHeight="1" x14ac:dyDescent="0.2">
      <c r="A56" s="226"/>
      <c r="B56" s="226"/>
      <c r="C56" s="226"/>
      <c r="D56" s="226"/>
      <c r="E56" s="226"/>
      <c r="F56" s="226"/>
      <c r="G56" s="226"/>
      <c r="H56" s="226"/>
      <c r="I56" s="226"/>
      <c r="J56" s="226"/>
      <c r="K56" s="226"/>
      <c r="L56" s="226"/>
      <c r="M56" s="176"/>
    </row>
    <row r="57" spans="1:13" s="421" customFormat="1" ht="15" customHeight="1" x14ac:dyDescent="0.2">
      <c r="A57" s="226"/>
      <c r="B57" s="226"/>
      <c r="C57" s="226"/>
      <c r="D57" s="226"/>
      <c r="E57" s="226"/>
      <c r="F57" s="226"/>
      <c r="G57" s="226"/>
      <c r="H57" s="226"/>
      <c r="I57" s="226"/>
      <c r="J57" s="226"/>
      <c r="K57" s="226"/>
      <c r="L57" s="226"/>
      <c r="M57" s="176"/>
    </row>
    <row r="58" spans="1:13" s="421" customFormat="1" ht="15" customHeight="1" x14ac:dyDescent="0.2">
      <c r="A58" s="226"/>
      <c r="B58" s="226"/>
      <c r="C58" s="226"/>
      <c r="D58" s="226"/>
      <c r="E58" s="226"/>
      <c r="F58" s="226"/>
      <c r="G58" s="226"/>
      <c r="H58" s="226"/>
      <c r="I58" s="226"/>
      <c r="J58" s="226"/>
      <c r="K58" s="226"/>
      <c r="L58" s="226"/>
      <c r="M58" s="176"/>
    </row>
    <row r="59" spans="1:13" s="421" customFormat="1" ht="15" customHeight="1" x14ac:dyDescent="0.2">
      <c r="A59" s="226"/>
      <c r="C59" s="226"/>
      <c r="D59" s="226"/>
      <c r="E59" s="226"/>
      <c r="F59" s="226"/>
      <c r="G59" s="226"/>
      <c r="H59" s="226"/>
      <c r="I59" s="226"/>
      <c r="J59" s="226"/>
      <c r="K59" s="226"/>
      <c r="L59" s="226"/>
      <c r="M59" s="176"/>
    </row>
    <row r="60" spans="1:13" s="421" customFormat="1" ht="15" customHeight="1" x14ac:dyDescent="0.2">
      <c r="A60" s="226"/>
      <c r="C60" s="226"/>
      <c r="D60" s="226"/>
      <c r="E60" s="226"/>
      <c r="F60" s="226"/>
      <c r="G60" s="226"/>
      <c r="H60" s="226"/>
      <c r="I60" s="226"/>
      <c r="J60" s="226"/>
      <c r="K60" s="226"/>
      <c r="L60" s="226"/>
      <c r="M60" s="176"/>
    </row>
    <row r="61" spans="1:13" ht="15" customHeight="1" x14ac:dyDescent="0.2">
      <c r="B61" s="421"/>
    </row>
    <row r="62" spans="1:13" ht="15" customHeight="1" x14ac:dyDescent="0.25">
      <c r="B62" s="421"/>
      <c r="E62" s="428"/>
      <c r="F62" s="429"/>
    </row>
    <row r="63" spans="1:13" ht="15" customHeight="1" x14ac:dyDescent="0.25">
      <c r="A63" s="423"/>
      <c r="B63" s="421"/>
      <c r="E63" s="423"/>
      <c r="F63" s="424"/>
    </row>
    <row r="64" spans="1:13" ht="15" customHeight="1" x14ac:dyDescent="0.25">
      <c r="A64" s="427"/>
      <c r="B64" s="421"/>
      <c r="E64" s="427"/>
      <c r="F64" s="424"/>
    </row>
    <row r="65" spans="1:9" ht="15" customHeight="1" x14ac:dyDescent="0.25">
      <c r="A65" s="427"/>
      <c r="B65" s="421"/>
      <c r="C65" s="420"/>
      <c r="E65" s="427"/>
      <c r="F65" s="424"/>
      <c r="I65" s="421"/>
    </row>
    <row r="66" spans="1:9" ht="15" customHeight="1" x14ac:dyDescent="0.25">
      <c r="A66" s="427"/>
      <c r="B66" s="421"/>
      <c r="C66" s="420"/>
      <c r="E66" s="427"/>
      <c r="F66" s="424"/>
      <c r="I66" s="421"/>
    </row>
    <row r="67" spans="1:9" ht="15" customHeight="1" x14ac:dyDescent="0.25">
      <c r="A67" s="427"/>
      <c r="B67" s="421"/>
      <c r="E67" s="427"/>
      <c r="F67" s="424"/>
      <c r="H67" s="421"/>
    </row>
    <row r="68" spans="1:9" ht="15" customHeight="1" x14ac:dyDescent="0.25">
      <c r="A68" s="427"/>
      <c r="B68" s="421"/>
      <c r="C68" s="421"/>
      <c r="E68" s="427"/>
      <c r="F68" s="424"/>
      <c r="H68" s="421"/>
    </row>
    <row r="69" spans="1:9" ht="15" customHeight="1" x14ac:dyDescent="0.25">
      <c r="A69" s="427"/>
      <c r="B69" s="421"/>
      <c r="E69" s="427"/>
      <c r="F69" s="424"/>
      <c r="H69" s="421"/>
    </row>
    <row r="70" spans="1:9" ht="15" customHeight="1" x14ac:dyDescent="0.25">
      <c r="A70" s="427"/>
      <c r="B70" s="421"/>
      <c r="E70" s="423"/>
      <c r="F70" s="424"/>
      <c r="H70" s="421"/>
    </row>
    <row r="71" spans="1:9" ht="15" customHeight="1" x14ac:dyDescent="0.25">
      <c r="A71" s="427"/>
      <c r="B71" s="421"/>
      <c r="E71" s="423"/>
      <c r="F71" s="424"/>
    </row>
    <row r="72" spans="1:9" ht="15" customHeight="1" x14ac:dyDescent="0.25">
      <c r="A72" s="427"/>
      <c r="B72" s="421"/>
      <c r="E72" s="427"/>
      <c r="F72" s="424"/>
    </row>
    <row r="73" spans="1:9" ht="15" customHeight="1" x14ac:dyDescent="0.25">
      <c r="A73" s="427"/>
      <c r="B73" s="421"/>
      <c r="E73" s="427"/>
      <c r="F73" s="424"/>
    </row>
    <row r="74" spans="1:9" ht="15" customHeight="1" x14ac:dyDescent="0.25">
      <c r="A74" s="427"/>
      <c r="B74" s="421"/>
      <c r="E74" s="427"/>
      <c r="F74" s="424"/>
    </row>
    <row r="75" spans="1:9" ht="15" customHeight="1" x14ac:dyDescent="0.25">
      <c r="A75" s="427"/>
      <c r="B75" s="421"/>
      <c r="E75" s="427"/>
      <c r="F75" s="424"/>
    </row>
    <row r="76" spans="1:9" ht="15" customHeight="1" x14ac:dyDescent="0.25">
      <c r="A76" s="427"/>
      <c r="B76" s="421"/>
      <c r="E76" s="427"/>
      <c r="F76" s="424"/>
    </row>
    <row r="77" spans="1:9" ht="15" customHeight="1" x14ac:dyDescent="0.25">
      <c r="A77" s="427"/>
      <c r="B77" s="421"/>
      <c r="E77" s="427"/>
      <c r="F77" s="424"/>
    </row>
    <row r="78" spans="1:9" ht="15" customHeight="1" x14ac:dyDescent="0.25">
      <c r="A78" s="427"/>
      <c r="B78" s="421"/>
      <c r="E78" s="423"/>
      <c r="F78" s="424"/>
    </row>
    <row r="79" spans="1:9" ht="15" customHeight="1" x14ac:dyDescent="0.25">
      <c r="A79" s="427"/>
      <c r="B79" s="421"/>
      <c r="C79" s="420"/>
      <c r="E79" s="423"/>
      <c r="F79" s="424"/>
    </row>
    <row r="80" spans="1:9" ht="15" customHeight="1" x14ac:dyDescent="0.25">
      <c r="A80" s="427"/>
      <c r="B80" s="421"/>
      <c r="C80" s="420"/>
      <c r="E80" s="427"/>
      <c r="F80" s="424"/>
    </row>
    <row r="81" spans="1:8" ht="15" customHeight="1" x14ac:dyDescent="0.25">
      <c r="A81" s="427"/>
      <c r="B81" s="421"/>
      <c r="E81" s="427"/>
      <c r="F81" s="424"/>
      <c r="H81" s="421"/>
    </row>
    <row r="82" spans="1:8" ht="15" customHeight="1" x14ac:dyDescent="0.25">
      <c r="A82" s="423"/>
      <c r="B82" s="421"/>
      <c r="E82" s="427"/>
      <c r="F82" s="424"/>
      <c r="H82" s="421"/>
    </row>
    <row r="83" spans="1:8" ht="15" customHeight="1" x14ac:dyDescent="0.25">
      <c r="E83" s="427"/>
      <c r="F83" s="424"/>
      <c r="H83" s="421"/>
    </row>
    <row r="84" spans="1:8" ht="15" customHeight="1" x14ac:dyDescent="0.25">
      <c r="E84" s="427"/>
      <c r="F84" s="424"/>
      <c r="H84" s="421"/>
    </row>
    <row r="85" spans="1:8" ht="15" customHeight="1" x14ac:dyDescent="0.25">
      <c r="E85" s="427"/>
      <c r="F85" s="424"/>
      <c r="H85" s="421"/>
    </row>
    <row r="86" spans="1:8" ht="15" customHeight="1" x14ac:dyDescent="0.25">
      <c r="E86" s="427"/>
      <c r="F86" s="424"/>
    </row>
    <row r="87" spans="1:8" ht="15" customHeight="1" x14ac:dyDescent="0.25">
      <c r="E87" s="427"/>
      <c r="F87" s="424"/>
    </row>
    <row r="88" spans="1:8" ht="15" customHeight="1" x14ac:dyDescent="0.25">
      <c r="E88" s="427"/>
      <c r="F88" s="424"/>
    </row>
    <row r="89" spans="1:8" ht="15" customHeight="1" x14ac:dyDescent="0.25">
      <c r="E89" s="427"/>
      <c r="F89" s="424"/>
    </row>
    <row r="90" spans="1:8" ht="15" customHeight="1" x14ac:dyDescent="0.25">
      <c r="E90" s="427"/>
      <c r="F90" s="424"/>
    </row>
    <row r="91" spans="1:8" ht="15" customHeight="1" x14ac:dyDescent="0.25">
      <c r="E91" s="427"/>
      <c r="F91" s="424"/>
    </row>
    <row r="92" spans="1:8" ht="15" customHeight="1" x14ac:dyDescent="0.25">
      <c r="E92" s="423"/>
      <c r="F92" s="424"/>
    </row>
    <row r="93" spans="1:8" ht="15" customHeight="1" x14ac:dyDescent="0.2"/>
    <row r="94" spans="1:8" ht="15" customHeight="1" x14ac:dyDescent="0.2"/>
    <row r="95" spans="1:8" ht="15" customHeight="1" x14ac:dyDescent="0.2"/>
    <row r="96" spans="1:8"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8" customHeight="1" x14ac:dyDescent="0.2"/>
    <row r="432" ht="18" customHeight="1" x14ac:dyDescent="0.2"/>
    <row r="433" ht="18" customHeight="1" x14ac:dyDescent="0.2"/>
    <row r="434" ht="18" customHeight="1" x14ac:dyDescent="0.2"/>
    <row r="435" ht="18" customHeight="1" x14ac:dyDescent="0.2"/>
    <row r="436" ht="18" customHeight="1" x14ac:dyDescent="0.2"/>
    <row r="437" ht="18" customHeight="1" x14ac:dyDescent="0.2"/>
    <row r="438" ht="18" customHeight="1" x14ac:dyDescent="0.2"/>
    <row r="439" ht="18" customHeight="1" x14ac:dyDescent="0.2"/>
    <row r="440" ht="18" customHeight="1" x14ac:dyDescent="0.2"/>
    <row r="441" ht="18" customHeight="1" x14ac:dyDescent="0.2"/>
    <row r="442" ht="18" customHeight="1" x14ac:dyDescent="0.2"/>
    <row r="443" ht="18" customHeight="1" x14ac:dyDescent="0.2"/>
    <row r="444" ht="18" customHeight="1" x14ac:dyDescent="0.2"/>
    <row r="445" ht="18" customHeight="1" x14ac:dyDescent="0.2"/>
    <row r="446" ht="18" customHeight="1" x14ac:dyDescent="0.2"/>
    <row r="447" ht="18" customHeight="1" x14ac:dyDescent="0.2"/>
    <row r="448" ht="18" customHeight="1" x14ac:dyDescent="0.2"/>
    <row r="449" ht="18" customHeight="1" x14ac:dyDescent="0.2"/>
    <row r="450" ht="18" customHeight="1" x14ac:dyDescent="0.2"/>
    <row r="451" ht="18" customHeight="1" x14ac:dyDescent="0.2"/>
    <row r="452" ht="18" customHeight="1" x14ac:dyDescent="0.2"/>
    <row r="453" ht="18" customHeight="1" x14ac:dyDescent="0.2"/>
    <row r="454" ht="18" customHeight="1" x14ac:dyDescent="0.2"/>
    <row r="455" ht="18" customHeight="1" x14ac:dyDescent="0.2"/>
    <row r="456" ht="18" customHeight="1" x14ac:dyDescent="0.2"/>
    <row r="457" ht="18" customHeight="1" x14ac:dyDescent="0.2"/>
    <row r="458" ht="18" customHeight="1" x14ac:dyDescent="0.2"/>
    <row r="459" ht="18" customHeight="1" x14ac:dyDescent="0.2"/>
    <row r="460" ht="18" customHeight="1" x14ac:dyDescent="0.2"/>
    <row r="461" ht="18" customHeight="1" x14ac:dyDescent="0.2"/>
    <row r="462" ht="18" customHeight="1" x14ac:dyDescent="0.2"/>
    <row r="463" ht="18" customHeight="1" x14ac:dyDescent="0.2"/>
    <row r="464" ht="18" customHeight="1" x14ac:dyDescent="0.2"/>
    <row r="465" ht="18" customHeight="1" x14ac:dyDescent="0.2"/>
    <row r="466" ht="18" customHeight="1" x14ac:dyDescent="0.2"/>
    <row r="467" ht="18" customHeight="1" x14ac:dyDescent="0.2"/>
    <row r="468" ht="18" customHeight="1" x14ac:dyDescent="0.2"/>
    <row r="469" ht="18" customHeight="1" x14ac:dyDescent="0.2"/>
    <row r="470" ht="18" customHeight="1" x14ac:dyDescent="0.2"/>
    <row r="471" ht="18" customHeight="1" x14ac:dyDescent="0.2"/>
    <row r="472" ht="18" customHeight="1" x14ac:dyDescent="0.2"/>
    <row r="473" ht="18" customHeight="1" x14ac:dyDescent="0.2"/>
    <row r="474" ht="18" customHeight="1" x14ac:dyDescent="0.2"/>
    <row r="475" ht="18" customHeight="1" x14ac:dyDescent="0.2"/>
    <row r="476" ht="18" customHeight="1" x14ac:dyDescent="0.2"/>
    <row r="477" ht="18" customHeight="1" x14ac:dyDescent="0.2"/>
    <row r="478" ht="18" customHeight="1" x14ac:dyDescent="0.2"/>
    <row r="479" ht="18" customHeight="1" x14ac:dyDescent="0.2"/>
    <row r="480" ht="18" customHeight="1" x14ac:dyDescent="0.2"/>
    <row r="481" ht="18" customHeight="1" x14ac:dyDescent="0.2"/>
    <row r="482" ht="18" customHeight="1" x14ac:dyDescent="0.2"/>
    <row r="483" ht="18" customHeight="1" x14ac:dyDescent="0.2"/>
    <row r="484" ht="18" customHeight="1" x14ac:dyDescent="0.2"/>
    <row r="485" ht="18" customHeight="1" x14ac:dyDescent="0.2"/>
    <row r="486" ht="18" customHeight="1" x14ac:dyDescent="0.2"/>
    <row r="487" ht="18" customHeight="1" x14ac:dyDescent="0.2"/>
    <row r="488" ht="18" customHeight="1" x14ac:dyDescent="0.2"/>
    <row r="489" ht="18" customHeight="1" x14ac:dyDescent="0.2"/>
    <row r="490" ht="18" customHeight="1" x14ac:dyDescent="0.2"/>
    <row r="491" ht="18" customHeight="1" x14ac:dyDescent="0.2"/>
    <row r="492" ht="18" customHeight="1" x14ac:dyDescent="0.2"/>
    <row r="493" ht="18" customHeight="1" x14ac:dyDescent="0.2"/>
    <row r="494" ht="18" customHeight="1" x14ac:dyDescent="0.2"/>
    <row r="495" ht="18" customHeight="1" x14ac:dyDescent="0.2"/>
    <row r="496" ht="18" customHeight="1" x14ac:dyDescent="0.2"/>
    <row r="497" ht="18" customHeight="1" x14ac:dyDescent="0.2"/>
    <row r="498" ht="18" customHeight="1" x14ac:dyDescent="0.2"/>
    <row r="499" ht="18" customHeight="1" x14ac:dyDescent="0.2"/>
    <row r="500" ht="18" customHeight="1" x14ac:dyDescent="0.2"/>
    <row r="501" ht="18" customHeight="1" x14ac:dyDescent="0.2"/>
    <row r="502" ht="18" customHeight="1" x14ac:dyDescent="0.2"/>
    <row r="503" ht="18" customHeight="1" x14ac:dyDescent="0.2"/>
    <row r="504" ht="18" customHeight="1" x14ac:dyDescent="0.2"/>
    <row r="505" ht="18" customHeight="1" x14ac:dyDescent="0.2"/>
    <row r="506" ht="18" customHeight="1" x14ac:dyDescent="0.2"/>
    <row r="507" ht="18" customHeight="1" x14ac:dyDescent="0.2"/>
    <row r="508" ht="18" customHeight="1" x14ac:dyDescent="0.2"/>
    <row r="509" ht="18" customHeight="1" x14ac:dyDescent="0.2"/>
    <row r="510" ht="18" customHeight="1" x14ac:dyDescent="0.2"/>
    <row r="511" ht="18" customHeight="1" x14ac:dyDescent="0.2"/>
    <row r="512" ht="18" customHeight="1" x14ac:dyDescent="0.2"/>
    <row r="513" ht="18" customHeight="1" x14ac:dyDescent="0.2"/>
    <row r="514" ht="18" customHeight="1" x14ac:dyDescent="0.2"/>
    <row r="515" ht="18" customHeight="1" x14ac:dyDescent="0.2"/>
    <row r="516" ht="18" customHeight="1" x14ac:dyDescent="0.2"/>
    <row r="517" ht="18" customHeight="1" x14ac:dyDescent="0.2"/>
    <row r="518" ht="18" customHeight="1" x14ac:dyDescent="0.2"/>
    <row r="519" ht="18" customHeight="1" x14ac:dyDescent="0.2"/>
    <row r="520" ht="18" customHeight="1" x14ac:dyDescent="0.2"/>
    <row r="521" ht="18" customHeight="1" x14ac:dyDescent="0.2"/>
    <row r="522" ht="18" customHeight="1" x14ac:dyDescent="0.2"/>
    <row r="523" ht="18" customHeight="1" x14ac:dyDescent="0.2"/>
    <row r="524" ht="18" customHeight="1" x14ac:dyDescent="0.2"/>
    <row r="525" ht="18" customHeight="1" x14ac:dyDescent="0.2"/>
    <row r="526" ht="18" customHeight="1" x14ac:dyDescent="0.2"/>
    <row r="527" ht="18" customHeight="1" x14ac:dyDescent="0.2"/>
    <row r="528" ht="18" customHeight="1" x14ac:dyDescent="0.2"/>
    <row r="529" ht="18" customHeight="1" x14ac:dyDescent="0.2"/>
    <row r="530" ht="18" customHeight="1" x14ac:dyDescent="0.2"/>
    <row r="531" ht="18" customHeight="1" x14ac:dyDescent="0.2"/>
    <row r="532" ht="18" customHeight="1" x14ac:dyDescent="0.2"/>
    <row r="533" ht="18" customHeight="1" x14ac:dyDescent="0.2"/>
    <row r="534" ht="18" customHeight="1" x14ac:dyDescent="0.2"/>
    <row r="535" ht="18" customHeight="1" x14ac:dyDescent="0.2"/>
    <row r="536" ht="18" customHeight="1" x14ac:dyDescent="0.2"/>
    <row r="537" ht="18" customHeight="1" x14ac:dyDescent="0.2"/>
    <row r="538" ht="18" customHeight="1" x14ac:dyDescent="0.2"/>
    <row r="539" ht="18" customHeight="1" x14ac:dyDescent="0.2"/>
    <row r="540" ht="18" customHeight="1" x14ac:dyDescent="0.2"/>
    <row r="541" ht="18" customHeight="1" x14ac:dyDescent="0.2"/>
    <row r="542" ht="18" customHeight="1" x14ac:dyDescent="0.2"/>
    <row r="543" ht="18" customHeight="1" x14ac:dyDescent="0.2"/>
    <row r="544" ht="18" customHeight="1" x14ac:dyDescent="0.2"/>
    <row r="545" ht="18" customHeight="1" x14ac:dyDescent="0.2"/>
    <row r="546" ht="18" customHeight="1" x14ac:dyDescent="0.2"/>
    <row r="547" ht="18" customHeight="1" x14ac:dyDescent="0.2"/>
    <row r="548" ht="18" customHeight="1" x14ac:dyDescent="0.2"/>
    <row r="549" ht="18" customHeight="1" x14ac:dyDescent="0.2"/>
    <row r="550" ht="18" customHeight="1" x14ac:dyDescent="0.2"/>
    <row r="551" ht="18" customHeight="1" x14ac:dyDescent="0.2"/>
    <row r="552" ht="18" customHeight="1" x14ac:dyDescent="0.2"/>
    <row r="553" ht="18" customHeight="1" x14ac:dyDescent="0.2"/>
    <row r="554" ht="18" customHeight="1" x14ac:dyDescent="0.2"/>
    <row r="555" ht="18" customHeight="1" x14ac:dyDescent="0.2"/>
    <row r="556" ht="18" customHeight="1" x14ac:dyDescent="0.2"/>
    <row r="557" ht="18" customHeight="1" x14ac:dyDescent="0.2"/>
    <row r="558" ht="18" customHeight="1" x14ac:dyDescent="0.2"/>
  </sheetData>
  <hyperlinks>
    <hyperlink ref="L1" location="BG!A1" display="BG" xr:uid="{00000000-0004-0000-1200-000000000000}"/>
    <hyperlink ref="E1" location="BG!A1" display="BG" xr:uid="{00000000-0004-0000-1200-000001000000}"/>
  </hyperlinks>
  <printOptions horizontalCentered="1"/>
  <pageMargins left="0.31496062992125984" right="0.70866141732283472" top="0.74803149606299213" bottom="0.74803149606299213" header="0.31496062992125984" footer="0.31496062992125984"/>
  <pageSetup paperSize="9" scale="24"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'Base de Monedas'!$A$1:$A$179</xm:f>
          </x14:formula1>
          <xm:sqref>C27:C39 I27:I40 I11:I20 C11:C21 I44:I52 C44:C52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A1:M35"/>
  <sheetViews>
    <sheetView showGridLines="0" workbookViewId="0"/>
  </sheetViews>
  <sheetFormatPr baseColWidth="10" defaultColWidth="11.42578125" defaultRowHeight="12.75" x14ac:dyDescent="0.2"/>
  <cols>
    <col min="1" max="1" width="53.140625" style="55" customWidth="1"/>
    <col min="2" max="2" width="18.28515625" style="55" customWidth="1"/>
    <col min="3" max="3" width="20.140625" style="55" customWidth="1"/>
    <col min="4" max="13" width="11.42578125" style="55"/>
    <col min="14" max="16384" width="11.42578125" style="226"/>
  </cols>
  <sheetData>
    <row r="1" spans="1:13" x14ac:dyDescent="0.2">
      <c r="A1" s="55" t="str">
        <f>Indice!C1</f>
        <v>GRUPO VAZQUEZ S.A.E.</v>
      </c>
      <c r="D1" s="207" t="s">
        <v>101</v>
      </c>
    </row>
    <row r="5" spans="1:13" x14ac:dyDescent="0.2">
      <c r="A5" s="101" t="s">
        <v>226</v>
      </c>
      <c r="B5" s="101"/>
      <c r="C5" s="101"/>
      <c r="D5" s="101"/>
      <c r="F5" s="226"/>
      <c r="G5" s="226"/>
      <c r="H5" s="226"/>
      <c r="I5" s="226"/>
      <c r="J5" s="226"/>
      <c r="K5" s="226"/>
      <c r="L5" s="226"/>
      <c r="M5" s="226"/>
    </row>
    <row r="6" spans="1:13" x14ac:dyDescent="0.2">
      <c r="A6" s="243" t="s">
        <v>215</v>
      </c>
    </row>
    <row r="7" spans="1:13" x14ac:dyDescent="0.2">
      <c r="B7" s="701"/>
      <c r="C7" s="701"/>
    </row>
    <row r="8" spans="1:13" x14ac:dyDescent="0.2">
      <c r="A8" s="98" t="s">
        <v>102</v>
      </c>
      <c r="B8" s="508" t="s">
        <v>2375</v>
      </c>
      <c r="C8" s="140" t="s">
        <v>1747</v>
      </c>
      <c r="D8" s="64"/>
      <c r="F8" s="226"/>
      <c r="G8" s="226"/>
      <c r="H8" s="226"/>
      <c r="I8" s="226"/>
      <c r="J8" s="226"/>
      <c r="K8" s="226"/>
      <c r="L8" s="226"/>
      <c r="M8" s="226"/>
    </row>
    <row r="9" spans="1:13" s="244" customFormat="1" x14ac:dyDescent="0.2">
      <c r="A9" s="66" t="s">
        <v>899</v>
      </c>
      <c r="B9" s="400">
        <v>5017011.4780000001</v>
      </c>
      <c r="C9" s="400">
        <v>2508505.7390000001</v>
      </c>
      <c r="D9" s="66"/>
      <c r="E9" s="55"/>
    </row>
    <row r="10" spans="1:13" s="244" customFormat="1" x14ac:dyDescent="0.2">
      <c r="A10" s="66" t="s">
        <v>2224</v>
      </c>
      <c r="B10" s="400">
        <v>2950791.9912899998</v>
      </c>
      <c r="C10" s="400">
        <v>0</v>
      </c>
      <c r="D10" s="66"/>
      <c r="E10" s="434"/>
    </row>
    <row r="11" spans="1:13" s="244" customFormat="1" x14ac:dyDescent="0.2">
      <c r="A11" s="66" t="s">
        <v>2435</v>
      </c>
      <c r="B11" s="400">
        <v>0</v>
      </c>
      <c r="C11" s="400">
        <v>4545684</v>
      </c>
      <c r="D11" s="66"/>
      <c r="E11" s="55"/>
    </row>
    <row r="12" spans="1:13" s="244" customFormat="1" ht="13.5" customHeight="1" x14ac:dyDescent="0.2">
      <c r="A12" s="66" t="s">
        <v>2225</v>
      </c>
      <c r="B12" s="400">
        <v>1210726.593414</v>
      </c>
      <c r="C12" s="400">
        <v>0</v>
      </c>
      <c r="D12" s="66"/>
      <c r="E12" s="55"/>
    </row>
    <row r="13" spans="1:13" s="244" customFormat="1" ht="15" customHeight="1" x14ac:dyDescent="0.2">
      <c r="A13" s="66" t="s">
        <v>2226</v>
      </c>
      <c r="B13" s="400">
        <v>2127060</v>
      </c>
      <c r="C13" s="400">
        <v>0</v>
      </c>
      <c r="D13" s="66"/>
      <c r="E13" s="55"/>
    </row>
    <row r="14" spans="1:13" x14ac:dyDescent="0.2">
      <c r="A14" s="269" t="s">
        <v>99</v>
      </c>
      <c r="B14" s="389">
        <f>SUM($B$9:B13)</f>
        <v>11305590.062703999</v>
      </c>
      <c r="C14" s="389">
        <f>SUM($C$9:C13)</f>
        <v>7054189.7390000001</v>
      </c>
      <c r="F14" s="226"/>
      <c r="G14" s="226"/>
      <c r="H14" s="226"/>
      <c r="I14" s="226"/>
      <c r="J14" s="226"/>
      <c r="K14" s="226"/>
      <c r="L14" s="226"/>
      <c r="M14" s="226"/>
    </row>
    <row r="15" spans="1:13" x14ac:dyDescent="0.2">
      <c r="A15" s="67"/>
      <c r="D15" s="66"/>
      <c r="F15" s="226"/>
      <c r="G15" s="226"/>
      <c r="H15" s="226"/>
      <c r="I15" s="226"/>
      <c r="J15" s="226"/>
      <c r="K15" s="226"/>
      <c r="L15" s="226"/>
      <c r="M15" s="226"/>
    </row>
    <row r="16" spans="1:13" s="244" customFormat="1" x14ac:dyDescent="0.2">
      <c r="A16" s="66"/>
      <c r="B16" s="55"/>
      <c r="C16" s="55"/>
      <c r="D16" s="66"/>
      <c r="E16" s="55"/>
    </row>
    <row r="17" spans="1:13" s="244" customFormat="1" x14ac:dyDescent="0.2">
      <c r="A17" s="67"/>
      <c r="B17" s="55"/>
      <c r="C17" s="55"/>
      <c r="D17" s="66"/>
      <c r="E17" s="55"/>
    </row>
    <row r="18" spans="1:13" s="600" customFormat="1" x14ac:dyDescent="0.2">
      <c r="A18" s="55"/>
      <c r="B18" s="55"/>
      <c r="C18" s="55"/>
      <c r="D18" s="55"/>
      <c r="E18" s="55"/>
    </row>
    <row r="19" spans="1:13" x14ac:dyDescent="0.2">
      <c r="F19" s="226"/>
      <c r="G19" s="226"/>
      <c r="H19" s="226"/>
      <c r="I19" s="226"/>
      <c r="J19" s="226"/>
      <c r="K19" s="226"/>
      <c r="L19" s="226"/>
      <c r="M19" s="226"/>
    </row>
    <row r="20" spans="1:13" x14ac:dyDescent="0.2">
      <c r="F20" s="226"/>
      <c r="G20" s="226"/>
      <c r="H20" s="226"/>
      <c r="I20" s="226"/>
      <c r="J20" s="226"/>
      <c r="K20" s="226"/>
      <c r="L20" s="226"/>
      <c r="M20" s="226"/>
    </row>
    <row r="21" spans="1:13" x14ac:dyDescent="0.2">
      <c r="E21" s="170"/>
      <c r="F21" s="226"/>
      <c r="G21" s="226"/>
      <c r="H21" s="226"/>
      <c r="I21" s="226"/>
      <c r="J21" s="226"/>
      <c r="K21" s="226"/>
      <c r="L21" s="226"/>
      <c r="M21" s="226"/>
    </row>
    <row r="22" spans="1:13" x14ac:dyDescent="0.2">
      <c r="F22" s="226"/>
      <c r="G22" s="226"/>
      <c r="H22" s="226"/>
      <c r="I22" s="226"/>
      <c r="J22" s="226"/>
      <c r="K22" s="226"/>
      <c r="L22" s="226"/>
      <c r="M22" s="226"/>
    </row>
    <row r="23" spans="1:13" x14ac:dyDescent="0.2">
      <c r="F23" s="226"/>
      <c r="G23" s="226"/>
      <c r="H23" s="226"/>
      <c r="I23" s="226"/>
      <c r="J23" s="226"/>
      <c r="K23" s="226"/>
      <c r="L23" s="226"/>
      <c r="M23" s="226"/>
    </row>
    <row r="33" spans="12:13" x14ac:dyDescent="0.2">
      <c r="L33" s="226"/>
      <c r="M33" s="226"/>
    </row>
    <row r="34" spans="12:13" x14ac:dyDescent="0.2">
      <c r="L34" s="226"/>
      <c r="M34" s="226"/>
    </row>
    <row r="35" spans="12:13" x14ac:dyDescent="0.2">
      <c r="L35" s="226"/>
      <c r="M35" s="226"/>
    </row>
  </sheetData>
  <mergeCells count="1">
    <mergeCell ref="B7:C7"/>
  </mergeCells>
  <hyperlinks>
    <hyperlink ref="D1" location="BG!A1" display="BG" xr:uid="{00000000-0004-0000-1300-000000000000}"/>
  </hyperlinks>
  <printOptions horizontalCentered="1"/>
  <pageMargins left="0.31496062992125984" right="0.70866141732283472" top="0.74803149606299213" bottom="0.74803149606299213" header="0.31496062992125984" footer="0.31496062992125984"/>
  <pageSetup paperSize="9" scale="18"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A1:G16"/>
  <sheetViews>
    <sheetView showGridLines="0" workbookViewId="0"/>
  </sheetViews>
  <sheetFormatPr baseColWidth="10" defaultColWidth="11.42578125" defaultRowHeight="12.75" x14ac:dyDescent="0.2"/>
  <cols>
    <col min="1" max="1" width="48.42578125" style="55" customWidth="1"/>
    <col min="2" max="3" width="22.7109375" style="55" customWidth="1"/>
    <col min="4" max="5" width="11.42578125" style="55"/>
    <col min="6" max="6" width="19.28515625" style="55" customWidth="1"/>
    <col min="7" max="7" width="11.42578125" style="55"/>
    <col min="8" max="16384" width="11.42578125" style="226"/>
  </cols>
  <sheetData>
    <row r="1" spans="1:7" x14ac:dyDescent="0.2">
      <c r="A1" s="55" t="str">
        <f>Indice!C1</f>
        <v>GRUPO VAZQUEZ S.A.E.</v>
      </c>
      <c r="F1" s="207" t="s">
        <v>101</v>
      </c>
    </row>
    <row r="4" spans="1:7" x14ac:dyDescent="0.2">
      <c r="G4" s="253"/>
    </row>
    <row r="5" spans="1:7" x14ac:dyDescent="0.2">
      <c r="A5" s="101" t="s">
        <v>227</v>
      </c>
      <c r="B5" s="101"/>
      <c r="C5" s="101"/>
      <c r="D5" s="101"/>
      <c r="E5" s="101"/>
    </row>
    <row r="6" spans="1:7" x14ac:dyDescent="0.2">
      <c r="A6" s="708" t="s">
        <v>215</v>
      </c>
      <c r="B6" s="708"/>
    </row>
    <row r="8" spans="1:7" x14ac:dyDescent="0.2">
      <c r="A8" s="98" t="s">
        <v>59</v>
      </c>
      <c r="B8" s="508" t="s">
        <v>2375</v>
      </c>
      <c r="C8" s="140" t="s">
        <v>1747</v>
      </c>
    </row>
    <row r="9" spans="1:7" x14ac:dyDescent="0.2">
      <c r="A9" s="55" t="s">
        <v>103</v>
      </c>
      <c r="B9" s="253">
        <v>37691.796000000002</v>
      </c>
      <c r="C9" s="253">
        <v>82350.285000000003</v>
      </c>
      <c r="F9" s="253"/>
    </row>
    <row r="10" spans="1:7" s="421" customFormat="1" x14ac:dyDescent="0.2">
      <c r="A10" s="55" t="s">
        <v>916</v>
      </c>
      <c r="B10" s="253">
        <v>413294.42000000004</v>
      </c>
      <c r="C10" s="253">
        <v>937272.42099999997</v>
      </c>
      <c r="D10" s="55"/>
      <c r="E10" s="55"/>
      <c r="F10" s="253"/>
      <c r="G10" s="55"/>
    </row>
    <row r="11" spans="1:7" x14ac:dyDescent="0.2">
      <c r="A11" s="269" t="s">
        <v>3</v>
      </c>
      <c r="B11" s="389">
        <f>SUM($B$9:B10)</f>
        <v>450986.21600000001</v>
      </c>
      <c r="C11" s="389">
        <f>SUM($C$9:C10)</f>
        <v>1019622.706</v>
      </c>
      <c r="F11" s="253"/>
    </row>
    <row r="12" spans="1:7" x14ac:dyDescent="0.2">
      <c r="B12" s="348"/>
      <c r="F12" s="253"/>
    </row>
    <row r="13" spans="1:7" x14ac:dyDescent="0.2">
      <c r="F13" s="253"/>
    </row>
    <row r="16" spans="1:7" x14ac:dyDescent="0.2">
      <c r="G16" s="269"/>
    </row>
  </sheetData>
  <mergeCells count="1">
    <mergeCell ref="A6:B6"/>
  </mergeCells>
  <hyperlinks>
    <hyperlink ref="F1" location="BG!A1" display="BG" xr:uid="{00000000-0004-0000-1400-000000000000}"/>
  </hyperlinks>
  <printOptions horizontalCentered="1"/>
  <pageMargins left="0.31496062992125984" right="0.70866141732283472" top="0.74803149606299213" bottom="0.74803149606299213" header="0.31496062992125984" footer="0.31496062992125984"/>
  <pageSetup paperSize="9" scale="19"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pageSetUpPr fitToPage="1"/>
  </sheetPr>
  <dimension ref="A1:E18"/>
  <sheetViews>
    <sheetView showGridLines="0" workbookViewId="0"/>
  </sheetViews>
  <sheetFormatPr baseColWidth="10" defaultColWidth="11.42578125" defaultRowHeight="12.75" x14ac:dyDescent="0.2"/>
  <cols>
    <col min="1" max="1" width="51.5703125" style="55" customWidth="1"/>
    <col min="2" max="3" width="22.7109375" style="55" customWidth="1"/>
    <col min="4" max="5" width="11.42578125" style="55"/>
    <col min="6" max="16384" width="11.42578125" style="226"/>
  </cols>
  <sheetData>
    <row r="1" spans="1:4" x14ac:dyDescent="0.2">
      <c r="A1" s="55" t="str">
        <f>Indice!C1</f>
        <v>GRUPO VAZQUEZ S.A.E.</v>
      </c>
      <c r="D1" s="207" t="s">
        <v>101</v>
      </c>
    </row>
    <row r="5" spans="1:4" x14ac:dyDescent="0.2">
      <c r="A5" s="101" t="s">
        <v>239</v>
      </c>
      <c r="B5" s="101"/>
      <c r="C5" s="101"/>
      <c r="D5" s="101"/>
    </row>
    <row r="6" spans="1:4" s="163" customFormat="1" x14ac:dyDescent="0.2">
      <c r="A6" s="708" t="s">
        <v>215</v>
      </c>
      <c r="B6" s="708"/>
      <c r="C6" s="70"/>
      <c r="D6" s="70"/>
    </row>
    <row r="8" spans="1:4" x14ac:dyDescent="0.2">
      <c r="A8" s="390" t="s">
        <v>60</v>
      </c>
      <c r="B8" s="508" t="s">
        <v>2375</v>
      </c>
      <c r="C8" s="140" t="s">
        <v>1747</v>
      </c>
    </row>
    <row r="9" spans="1:4" x14ac:dyDescent="0.2">
      <c r="A9" s="55" t="s">
        <v>104</v>
      </c>
      <c r="B9" s="253">
        <v>3289448.72</v>
      </c>
      <c r="C9" s="253">
        <v>3601959.37</v>
      </c>
    </row>
    <row r="10" spans="1:4" x14ac:dyDescent="0.2">
      <c r="A10" s="55" t="s">
        <v>105</v>
      </c>
      <c r="B10" s="253">
        <v>150852.07</v>
      </c>
      <c r="C10" s="253">
        <v>0</v>
      </c>
    </row>
    <row r="11" spans="1:4" x14ac:dyDescent="0.2">
      <c r="A11" s="269" t="s">
        <v>3</v>
      </c>
      <c r="B11" s="389">
        <f>SUM($B$9:B10)</f>
        <v>3440300.79</v>
      </c>
      <c r="C11" s="389">
        <f>SUM($C$9:C10)</f>
        <v>3601959.37</v>
      </c>
    </row>
    <row r="12" spans="1:4" x14ac:dyDescent="0.2">
      <c r="B12" s="348"/>
    </row>
    <row r="15" spans="1:4" x14ac:dyDescent="0.2">
      <c r="B15" s="253"/>
      <c r="C15" s="253"/>
      <c r="D15" s="253"/>
    </row>
    <row r="16" spans="1:4" x14ac:dyDescent="0.2">
      <c r="B16" s="253"/>
      <c r="C16" s="253"/>
      <c r="D16" s="253"/>
    </row>
    <row r="17" spans="2:4" x14ac:dyDescent="0.2">
      <c r="B17" s="253"/>
      <c r="C17" s="253"/>
      <c r="D17" s="253"/>
    </row>
    <row r="18" spans="2:4" x14ac:dyDescent="0.2">
      <c r="B18" s="253"/>
      <c r="C18" s="253"/>
      <c r="D18" s="253"/>
    </row>
  </sheetData>
  <mergeCells count="1">
    <mergeCell ref="A6:B6"/>
  </mergeCells>
  <hyperlinks>
    <hyperlink ref="D1" location="BG!A1" display="BG" xr:uid="{00000000-0004-0000-1500-000000000000}"/>
  </hyperlinks>
  <printOptions horizontalCentered="1"/>
  <pageMargins left="0.31496062992125984" right="0.70866141732283472" top="0.74803149606299213" bottom="0.74803149606299213" header="0.31496062992125984" footer="0.31496062992125984"/>
  <pageSetup paperSize="9" scale="38"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pageSetUpPr fitToPage="1"/>
  </sheetPr>
  <dimension ref="A1:F14"/>
  <sheetViews>
    <sheetView showGridLines="0" workbookViewId="0"/>
  </sheetViews>
  <sheetFormatPr baseColWidth="10" defaultRowHeight="15" x14ac:dyDescent="0.25"/>
  <cols>
    <col min="1" max="1" width="30.42578125" style="56" bestFit="1" customWidth="1"/>
    <col min="2" max="3" width="22.7109375" style="56" customWidth="1"/>
    <col min="4" max="6" width="11.42578125" style="56"/>
  </cols>
  <sheetData>
    <row r="1" spans="1:6" x14ac:dyDescent="0.25">
      <c r="A1" s="56" t="str">
        <f>Indice!C1</f>
        <v>GRUPO VAZQUEZ S.A.E.</v>
      </c>
      <c r="D1" s="69" t="s">
        <v>101</v>
      </c>
    </row>
    <row r="4" spans="1:6" s="175" customFormat="1" x14ac:dyDescent="0.25">
      <c r="A4" s="177"/>
      <c r="B4" s="177"/>
      <c r="C4" s="177"/>
      <c r="D4" s="177"/>
      <c r="E4" s="177"/>
      <c r="F4" s="177"/>
    </row>
    <row r="5" spans="1:6" x14ac:dyDescent="0.25">
      <c r="A5" s="639" t="s">
        <v>228</v>
      </c>
      <c r="B5" s="639"/>
      <c r="C5" s="639"/>
      <c r="D5" s="639"/>
    </row>
    <row r="6" spans="1:6" x14ac:dyDescent="0.25">
      <c r="A6" s="710" t="s">
        <v>215</v>
      </c>
      <c r="B6" s="710"/>
    </row>
    <row r="8" spans="1:6" x14ac:dyDescent="0.25">
      <c r="A8" s="709" t="s">
        <v>61</v>
      </c>
      <c r="B8" s="508" t="s">
        <v>2375</v>
      </c>
      <c r="C8" s="118" t="s">
        <v>1747</v>
      </c>
    </row>
    <row r="9" spans="1:6" x14ac:dyDescent="0.25">
      <c r="A9" s="709"/>
      <c r="B9" s="144"/>
      <c r="C9" s="144"/>
    </row>
    <row r="10" spans="1:6" s="97" customFormat="1" x14ac:dyDescent="0.25">
      <c r="A10" s="112" t="s">
        <v>723</v>
      </c>
      <c r="B10" s="159">
        <v>0</v>
      </c>
      <c r="C10" s="159">
        <v>0</v>
      </c>
      <c r="D10" s="56"/>
      <c r="E10" s="56"/>
      <c r="F10" s="56"/>
    </row>
    <row r="11" spans="1:6" s="97" customFormat="1" x14ac:dyDescent="0.25">
      <c r="A11" s="112" t="s">
        <v>725</v>
      </c>
      <c r="B11" s="159">
        <v>0</v>
      </c>
      <c r="C11" s="159">
        <v>0</v>
      </c>
      <c r="D11" s="56"/>
      <c r="E11" s="56"/>
      <c r="F11" s="56"/>
    </row>
    <row r="12" spans="1:6" s="97" customFormat="1" x14ac:dyDescent="0.25">
      <c r="A12" s="112" t="s">
        <v>724</v>
      </c>
      <c r="B12" s="159">
        <v>512461.68699999998</v>
      </c>
      <c r="C12" s="159">
        <v>0</v>
      </c>
      <c r="D12" s="56"/>
      <c r="E12" s="56"/>
      <c r="F12" s="56"/>
    </row>
    <row r="13" spans="1:6" x14ac:dyDescent="0.25">
      <c r="A13" s="58" t="s">
        <v>3</v>
      </c>
      <c r="B13" s="379">
        <f>SUM($B$10:B12)</f>
        <v>512461.68699999998</v>
      </c>
      <c r="C13" s="379">
        <f>SUM($C$10:C12)</f>
        <v>0</v>
      </c>
      <c r="D13" s="58"/>
    </row>
    <row r="14" spans="1:6" x14ac:dyDescent="0.25">
      <c r="B14" s="602"/>
    </row>
  </sheetData>
  <mergeCells count="3">
    <mergeCell ref="A5:D5"/>
    <mergeCell ref="A8:A9"/>
    <mergeCell ref="A6:B6"/>
  </mergeCells>
  <hyperlinks>
    <hyperlink ref="D1" location="BG!A1" display="BG" xr:uid="{00000000-0004-0000-1600-000000000000}"/>
  </hyperlinks>
  <printOptions horizontalCentered="1"/>
  <pageMargins left="0.31496062992125984" right="0.70866141732283472" top="0.74803149606299213" bottom="0.74803149606299213" header="0.31496062992125984" footer="0.31496062992125984"/>
  <pageSetup paperSize="9" scale="41"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pageSetUpPr fitToPage="1"/>
  </sheetPr>
  <dimension ref="A1:L46"/>
  <sheetViews>
    <sheetView showGridLines="0" zoomScale="88" zoomScaleNormal="88" workbookViewId="0"/>
  </sheetViews>
  <sheetFormatPr baseColWidth="10" defaultColWidth="11.42578125" defaultRowHeight="12.75" x14ac:dyDescent="0.2"/>
  <cols>
    <col min="1" max="1" width="51.140625" style="226" customWidth="1"/>
    <col min="2" max="2" width="17.85546875" style="226" customWidth="1"/>
    <col min="3" max="3" width="15" style="226" bestFit="1" customWidth="1"/>
    <col min="4" max="4" width="11.85546875" style="226" bestFit="1" customWidth="1"/>
    <col min="5" max="5" width="51.5703125" style="226" bestFit="1" customWidth="1"/>
    <col min="6" max="7" width="17.140625" style="226" customWidth="1"/>
    <col min="8" max="8" width="11.42578125" style="226" customWidth="1"/>
    <col min="9" max="11" width="11.42578125" style="226"/>
    <col min="12" max="12" width="16" style="158" bestFit="1" customWidth="1"/>
    <col min="13" max="16384" width="11.42578125" style="226"/>
  </cols>
  <sheetData>
    <row r="1" spans="1:12" x14ac:dyDescent="0.2">
      <c r="A1" s="226" t="str">
        <f>Indice!C1</f>
        <v>GRUPO VAZQUEZ S.A.E.</v>
      </c>
      <c r="D1" s="289" t="s">
        <v>101</v>
      </c>
    </row>
    <row r="5" spans="1:12" x14ac:dyDescent="0.2">
      <c r="A5" s="101" t="s">
        <v>229</v>
      </c>
      <c r="B5" s="101"/>
      <c r="C5" s="101"/>
      <c r="E5" s="101"/>
      <c r="F5" s="101"/>
      <c r="G5" s="101"/>
    </row>
    <row r="6" spans="1:12" x14ac:dyDescent="0.2">
      <c r="A6" s="708" t="s">
        <v>215</v>
      </c>
      <c r="B6" s="708"/>
    </row>
    <row r="7" spans="1:12" x14ac:dyDescent="0.2">
      <c r="A7" s="163"/>
      <c r="E7" s="163"/>
      <c r="F7" s="342"/>
      <c r="G7" s="342"/>
    </row>
    <row r="8" spans="1:12" x14ac:dyDescent="0.2">
      <c r="A8" s="16" t="s">
        <v>58</v>
      </c>
      <c r="B8" s="508" t="s">
        <v>2375</v>
      </c>
      <c r="C8" s="240" t="s">
        <v>1747</v>
      </c>
      <c r="E8" s="16" t="s">
        <v>713</v>
      </c>
      <c r="F8" s="508" t="str">
        <f>+BG!F11</f>
        <v>Setiembre 2022</v>
      </c>
      <c r="G8" s="240" t="s">
        <v>1747</v>
      </c>
    </row>
    <row r="9" spans="1:12" x14ac:dyDescent="0.2">
      <c r="A9" s="17" t="s">
        <v>804</v>
      </c>
      <c r="B9" s="161">
        <v>175523.52499999999</v>
      </c>
      <c r="C9" s="15">
        <v>38359.328000000001</v>
      </c>
      <c r="E9" s="163" t="s">
        <v>805</v>
      </c>
      <c r="F9" s="15">
        <v>23011479.322000001</v>
      </c>
      <c r="G9" s="15">
        <v>27104515.117000002</v>
      </c>
    </row>
    <row r="10" spans="1:12" x14ac:dyDescent="0.2">
      <c r="A10" s="163" t="s">
        <v>721</v>
      </c>
      <c r="B10" s="304">
        <v>720.28</v>
      </c>
      <c r="C10" s="15">
        <v>2592835.4169999999</v>
      </c>
      <c r="E10" s="163" t="s">
        <v>806</v>
      </c>
      <c r="F10" s="15">
        <v>20100947.078000002</v>
      </c>
      <c r="G10" s="15">
        <v>21072689.039999999</v>
      </c>
    </row>
    <row r="11" spans="1:12" ht="13.5" thickBot="1" x14ac:dyDescent="0.25">
      <c r="A11" s="163" t="s">
        <v>805</v>
      </c>
      <c r="B11" s="161">
        <v>2126422.3169999998</v>
      </c>
      <c r="C11" s="15">
        <v>4563721.1449999996</v>
      </c>
      <c r="E11" s="18" t="s">
        <v>15</v>
      </c>
      <c r="F11" s="330">
        <f>SUM(F9:F10)</f>
        <v>43112426.400000006</v>
      </c>
      <c r="G11" s="330">
        <f>SUM(G9:G10)</f>
        <v>48177204.157000005</v>
      </c>
    </row>
    <row r="12" spans="1:12" s="421" customFormat="1" ht="13.5" thickTop="1" x14ac:dyDescent="0.2">
      <c r="A12" s="163" t="s">
        <v>806</v>
      </c>
      <c r="B12" s="161">
        <v>1069175.7849999999</v>
      </c>
      <c r="C12" s="15">
        <v>2230762.7409999999</v>
      </c>
      <c r="E12" s="18"/>
      <c r="F12" s="581"/>
      <c r="G12" s="345"/>
      <c r="I12" s="226"/>
      <c r="J12" s="226"/>
      <c r="K12" s="226"/>
    </row>
    <row r="13" spans="1:12" ht="13.5" thickBot="1" x14ac:dyDescent="0.25">
      <c r="A13" s="18" t="s">
        <v>15</v>
      </c>
      <c r="B13" s="391">
        <f>SUM(B9:B12)</f>
        <v>3371841.9069999997</v>
      </c>
      <c r="C13" s="391">
        <f>SUM(C9:C12)</f>
        <v>9425678.6309999991</v>
      </c>
      <c r="E13" s="163"/>
      <c r="F13" s="15"/>
      <c r="G13" s="15"/>
    </row>
    <row r="14" spans="1:12" ht="13.5" thickTop="1" x14ac:dyDescent="0.2">
      <c r="A14" s="18"/>
      <c r="B14" s="581"/>
      <c r="C14" s="392"/>
      <c r="E14" s="18"/>
      <c r="F14" s="163"/>
      <c r="G14" s="11"/>
    </row>
    <row r="15" spans="1:12" s="163" customFormat="1" x14ac:dyDescent="0.2">
      <c r="A15" s="226"/>
      <c r="B15" s="158"/>
      <c r="C15" s="158"/>
      <c r="E15" s="226"/>
      <c r="F15" s="226"/>
      <c r="G15" s="226"/>
      <c r="I15" s="226"/>
      <c r="J15" s="226"/>
      <c r="K15" s="226"/>
      <c r="L15" s="15"/>
    </row>
    <row r="16" spans="1:12" s="163" customFormat="1" x14ac:dyDescent="0.2">
      <c r="A16" s="226"/>
      <c r="B16" s="158"/>
      <c r="C16" s="158"/>
      <c r="E16" s="226"/>
      <c r="F16" s="158"/>
      <c r="G16" s="226"/>
      <c r="I16" s="226"/>
      <c r="J16" s="226"/>
      <c r="K16" s="226"/>
      <c r="L16" s="158"/>
    </row>
    <row r="17" spans="1:12" x14ac:dyDescent="0.2">
      <c r="B17" s="158"/>
      <c r="C17" s="158"/>
      <c r="F17" s="158"/>
    </row>
    <row r="18" spans="1:12" x14ac:dyDescent="0.2">
      <c r="B18" s="158"/>
      <c r="C18" s="158"/>
      <c r="D18" s="462"/>
      <c r="E18" s="462"/>
      <c r="F18" s="158"/>
    </row>
    <row r="19" spans="1:12" x14ac:dyDescent="0.2">
      <c r="B19" s="158"/>
      <c r="C19" s="158"/>
      <c r="D19" s="462"/>
      <c r="E19" s="462"/>
      <c r="F19" s="158"/>
    </row>
    <row r="20" spans="1:12" ht="15" x14ac:dyDescent="0.25">
      <c r="B20" s="158"/>
      <c r="C20" s="158"/>
      <c r="D20" s="462"/>
      <c r="E20" s="462"/>
      <c r="F20" s="429"/>
    </row>
    <row r="21" spans="1:12" ht="15" x14ac:dyDescent="0.25">
      <c r="A21" s="158"/>
      <c r="B21" s="158"/>
      <c r="C21" s="158"/>
      <c r="D21" s="462"/>
      <c r="E21" s="462"/>
      <c r="F21" s="424"/>
    </row>
    <row r="22" spans="1:12" ht="15" x14ac:dyDescent="0.25">
      <c r="A22" s="158"/>
      <c r="B22" s="158"/>
      <c r="C22" s="158"/>
      <c r="D22" s="462"/>
      <c r="E22" s="462"/>
      <c r="F22" s="424"/>
    </row>
    <row r="23" spans="1:12" ht="15" x14ac:dyDescent="0.25">
      <c r="A23" s="158"/>
      <c r="B23" s="158"/>
      <c r="C23" s="158"/>
      <c r="D23" s="462"/>
      <c r="E23" s="462"/>
      <c r="F23" s="424"/>
      <c r="G23" s="421"/>
    </row>
    <row r="24" spans="1:12" ht="15" x14ac:dyDescent="0.25">
      <c r="A24" s="158"/>
      <c r="B24" s="158"/>
      <c r="C24" s="158"/>
      <c r="D24" s="462"/>
      <c r="E24" s="462"/>
      <c r="F24" s="160"/>
      <c r="G24" s="421"/>
    </row>
    <row r="25" spans="1:12" ht="15" x14ac:dyDescent="0.25">
      <c r="A25" s="158"/>
      <c r="B25" s="158"/>
      <c r="C25" s="158"/>
      <c r="D25" s="462"/>
      <c r="E25" s="462"/>
      <c r="F25" s="160"/>
      <c r="G25" s="421"/>
    </row>
    <row r="26" spans="1:12" ht="15" x14ac:dyDescent="0.25">
      <c r="A26" s="158"/>
      <c r="B26" s="158"/>
      <c r="C26" s="158"/>
      <c r="D26" s="158"/>
      <c r="E26" s="462"/>
      <c r="F26" s="160"/>
      <c r="G26" s="421"/>
    </row>
    <row r="27" spans="1:12" ht="15" x14ac:dyDescent="0.25">
      <c r="A27" s="158"/>
      <c r="B27" s="158"/>
      <c r="C27" s="158"/>
      <c r="E27" s="432"/>
      <c r="F27" s="160"/>
      <c r="G27" s="421"/>
    </row>
    <row r="28" spans="1:12" ht="15" x14ac:dyDescent="0.25">
      <c r="A28" s="158"/>
      <c r="B28" s="158"/>
      <c r="C28" s="158"/>
      <c r="E28" s="432"/>
      <c r="F28" s="160"/>
      <c r="G28" s="421"/>
    </row>
    <row r="29" spans="1:12" ht="15" x14ac:dyDescent="0.25">
      <c r="A29" s="158"/>
      <c r="B29" s="158"/>
      <c r="C29" s="158"/>
      <c r="E29" s="432"/>
      <c r="F29" s="160"/>
      <c r="G29" s="509"/>
      <c r="H29" s="509"/>
    </row>
    <row r="30" spans="1:12" ht="15" x14ac:dyDescent="0.25">
      <c r="A30" s="158"/>
      <c r="B30" s="158"/>
      <c r="C30" s="158"/>
      <c r="E30" s="432"/>
      <c r="F30" s="160"/>
      <c r="G30" s="421"/>
    </row>
    <row r="31" spans="1:12" s="509" customFormat="1" ht="15" x14ac:dyDescent="0.25">
      <c r="A31" s="158"/>
      <c r="B31" s="158"/>
      <c r="C31" s="158"/>
      <c r="E31" s="432"/>
      <c r="F31" s="160"/>
      <c r="I31" s="226"/>
      <c r="J31" s="226"/>
      <c r="K31" s="226"/>
      <c r="L31" s="158"/>
    </row>
    <row r="32" spans="1:12" ht="15" x14ac:dyDescent="0.25">
      <c r="A32" s="158"/>
      <c r="B32" s="158"/>
      <c r="C32" s="158"/>
      <c r="E32" s="433"/>
      <c r="F32" s="160"/>
      <c r="G32" s="421"/>
      <c r="H32" s="12"/>
    </row>
    <row r="33" spans="1:12" x14ac:dyDescent="0.2">
      <c r="A33" s="158"/>
      <c r="B33" s="158"/>
      <c r="C33" s="158"/>
      <c r="E33" s="158"/>
      <c r="F33" s="158"/>
      <c r="G33" s="421"/>
    </row>
    <row r="34" spans="1:12" x14ac:dyDescent="0.2">
      <c r="E34" s="158"/>
      <c r="F34" s="158"/>
      <c r="G34" s="421"/>
    </row>
    <row r="35" spans="1:12" x14ac:dyDescent="0.2">
      <c r="E35" s="158"/>
      <c r="F35" s="158"/>
      <c r="G35" s="421"/>
    </row>
    <row r="36" spans="1:12" x14ac:dyDescent="0.2">
      <c r="E36" s="158"/>
      <c r="F36" s="158"/>
      <c r="G36" s="176"/>
    </row>
    <row r="37" spans="1:12" x14ac:dyDescent="0.2">
      <c r="E37" s="158"/>
      <c r="F37" s="158"/>
      <c r="G37" s="176"/>
    </row>
    <row r="38" spans="1:12" x14ac:dyDescent="0.2">
      <c r="E38" s="158"/>
      <c r="F38" s="158"/>
      <c r="G38" s="30"/>
    </row>
    <row r="39" spans="1:12" x14ac:dyDescent="0.2">
      <c r="A39" s="12"/>
      <c r="B39" s="12"/>
      <c r="C39" s="12"/>
      <c r="G39" s="30"/>
    </row>
    <row r="40" spans="1:12" x14ac:dyDescent="0.2">
      <c r="G40" s="30"/>
    </row>
    <row r="41" spans="1:12" s="12" customFormat="1" x14ac:dyDescent="0.2">
      <c r="A41" s="226"/>
      <c r="B41" s="226"/>
      <c r="C41" s="226"/>
      <c r="G41" s="406"/>
      <c r="I41" s="226"/>
      <c r="J41" s="226"/>
      <c r="K41" s="226"/>
      <c r="L41" s="493"/>
    </row>
    <row r="42" spans="1:12" x14ac:dyDescent="0.2">
      <c r="G42" s="30"/>
    </row>
    <row r="43" spans="1:12" x14ac:dyDescent="0.2">
      <c r="G43" s="176"/>
    </row>
    <row r="44" spans="1:12" x14ac:dyDescent="0.2">
      <c r="G44" s="176"/>
    </row>
    <row r="45" spans="1:12" x14ac:dyDescent="0.2">
      <c r="G45" s="176"/>
    </row>
    <row r="46" spans="1:12" x14ac:dyDescent="0.2">
      <c r="G46" s="176"/>
    </row>
  </sheetData>
  <mergeCells count="1">
    <mergeCell ref="A6:B6"/>
  </mergeCells>
  <hyperlinks>
    <hyperlink ref="D1" location="BG!A1" display="BG" xr:uid="{00000000-0004-0000-1700-000000000000}"/>
  </hyperlinks>
  <printOptions horizontalCentered="1"/>
  <pageMargins left="0.31496062992125984" right="0.70866141732283472" top="0.74803149606299213" bottom="0.74803149606299213" header="0.31496062992125984" footer="0.31496062992125984"/>
  <pageSetup paperSize="9" scale="23"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pageSetUpPr fitToPage="1"/>
  </sheetPr>
  <dimension ref="A1:F21"/>
  <sheetViews>
    <sheetView showGridLines="0" workbookViewId="0"/>
  </sheetViews>
  <sheetFormatPr baseColWidth="10" defaultColWidth="11.42578125" defaultRowHeight="12.75" x14ac:dyDescent="0.2"/>
  <cols>
    <col min="1" max="1" width="38.28515625" style="226" customWidth="1"/>
    <col min="2" max="2" width="19.5703125" style="226" customWidth="1"/>
    <col min="3" max="3" width="17.85546875" style="226" customWidth="1"/>
    <col min="4" max="4" width="15.42578125" style="226" customWidth="1"/>
    <col min="5" max="5" width="10.7109375" style="226" customWidth="1"/>
    <col min="6" max="6" width="12.28515625" style="226" customWidth="1"/>
    <col min="7" max="16384" width="11.42578125" style="226"/>
  </cols>
  <sheetData>
    <row r="1" spans="1:6" x14ac:dyDescent="0.2">
      <c r="A1" s="226" t="str">
        <f>Indice!C1</f>
        <v>GRUPO VAZQUEZ S.A.E.</v>
      </c>
      <c r="D1" s="289" t="s">
        <v>101</v>
      </c>
    </row>
    <row r="5" spans="1:6" x14ac:dyDescent="0.2">
      <c r="A5" s="711" t="s">
        <v>231</v>
      </c>
      <c r="B5" s="711"/>
      <c r="C5" s="711"/>
      <c r="D5" s="711"/>
      <c r="E5" s="88"/>
    </row>
    <row r="6" spans="1:6" x14ac:dyDescent="0.2">
      <c r="A6" s="708" t="s">
        <v>215</v>
      </c>
      <c r="B6" s="708"/>
      <c r="E6" s="176"/>
    </row>
    <row r="7" spans="1:6" x14ac:dyDescent="0.2">
      <c r="A7" s="393"/>
      <c r="B7" s="393"/>
      <c r="E7" s="176"/>
    </row>
    <row r="8" spans="1:6" x14ac:dyDescent="0.2">
      <c r="A8" s="226" t="s">
        <v>726</v>
      </c>
      <c r="B8" s="508" t="s">
        <v>2375</v>
      </c>
      <c r="C8" s="240" t="s">
        <v>1747</v>
      </c>
      <c r="E8" s="176"/>
    </row>
    <row r="9" spans="1:6" x14ac:dyDescent="0.2">
      <c r="A9" s="226" t="s">
        <v>727</v>
      </c>
      <c r="B9" s="158">
        <v>300000000</v>
      </c>
      <c r="C9" s="158">
        <v>300000000</v>
      </c>
      <c r="E9" s="176"/>
      <c r="F9" s="12"/>
    </row>
    <row r="10" spans="1:6" x14ac:dyDescent="0.2">
      <c r="A10" s="226" t="s">
        <v>730</v>
      </c>
      <c r="B10" s="158">
        <v>249400000</v>
      </c>
      <c r="C10" s="158">
        <v>249000000</v>
      </c>
      <c r="E10" s="176"/>
    </row>
    <row r="11" spans="1:6" x14ac:dyDescent="0.2">
      <c r="A11" s="226" t="s">
        <v>807</v>
      </c>
      <c r="B11" s="158">
        <v>54448.339</v>
      </c>
      <c r="C11" s="158">
        <v>54448.339</v>
      </c>
      <c r="E11" s="176"/>
    </row>
    <row r="12" spans="1:6" x14ac:dyDescent="0.2">
      <c r="A12" s="226" t="s">
        <v>729</v>
      </c>
      <c r="B12" s="158">
        <v>2494</v>
      </c>
      <c r="C12" s="158">
        <v>2490</v>
      </c>
      <c r="E12" s="176"/>
    </row>
    <row r="13" spans="1:6" x14ac:dyDescent="0.2">
      <c r="A13" s="394" t="s">
        <v>728</v>
      </c>
      <c r="B13" s="395"/>
      <c r="C13" s="395"/>
      <c r="E13" s="176"/>
    </row>
    <row r="14" spans="1:6" x14ac:dyDescent="0.2">
      <c r="A14" s="226" t="s">
        <v>808</v>
      </c>
      <c r="B14" s="158">
        <v>249400000</v>
      </c>
      <c r="C14" s="158">
        <v>249000000</v>
      </c>
      <c r="D14" s="241"/>
    </row>
    <row r="15" spans="1:6" x14ac:dyDescent="0.2">
      <c r="A15" s="226" t="s">
        <v>809</v>
      </c>
      <c r="B15" s="158">
        <v>54448.339</v>
      </c>
      <c r="C15" s="158">
        <v>54448.339</v>
      </c>
    </row>
    <row r="20" spans="3:3" x14ac:dyDescent="0.2">
      <c r="C20" s="158"/>
    </row>
    <row r="21" spans="3:3" x14ac:dyDescent="0.2">
      <c r="C21" s="158"/>
    </row>
  </sheetData>
  <mergeCells count="2">
    <mergeCell ref="A5:D5"/>
    <mergeCell ref="A6:B6"/>
  </mergeCells>
  <hyperlinks>
    <hyperlink ref="D1" location="BG!A1" display="BG" xr:uid="{00000000-0004-0000-1800-000000000000}"/>
  </hyperlinks>
  <printOptions horizontalCentered="1"/>
  <pageMargins left="0.31496062992125984" right="0.70866141732283472" top="0.74803149606299213" bottom="0.74803149606299213" header="0.31496062992125984" footer="0.31496062992125984"/>
  <pageSetup paperSize="9" scale="4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83E9-729C-497B-9DCC-9F8DB2D4C004}">
  <sheetPr>
    <tabColor rgb="FFFFFF00"/>
    <pageSetUpPr fitToPage="1"/>
  </sheetPr>
  <dimension ref="A1:WVN753"/>
  <sheetViews>
    <sheetView topLeftCell="A63" workbookViewId="0">
      <selection activeCell="G16" sqref="G16"/>
    </sheetView>
  </sheetViews>
  <sheetFormatPr baseColWidth="10" defaultColWidth="8.85546875" defaultRowHeight="15" x14ac:dyDescent="0.25"/>
  <cols>
    <col min="1" max="1" width="14.42578125" style="175" customWidth="1"/>
    <col min="2" max="2" width="44.42578125" style="175" customWidth="1"/>
    <col min="3" max="3" width="14.28515625" style="175" customWidth="1"/>
    <col min="4" max="4" width="44.42578125" style="175" customWidth="1"/>
    <col min="5" max="5" width="24" style="175" hidden="1" customWidth="1"/>
    <col min="6" max="6" width="37.7109375" style="175" customWidth="1"/>
    <col min="7" max="7" width="63" style="175" bestFit="1" customWidth="1"/>
    <col min="8" max="256" width="8.85546875" style="175"/>
    <col min="257" max="257" width="14.42578125" style="175" customWidth="1"/>
    <col min="258" max="258" width="44.42578125" style="175" customWidth="1"/>
    <col min="259" max="259" width="14.28515625" style="175" customWidth="1"/>
    <col min="260" max="260" width="44.42578125" style="175" customWidth="1"/>
    <col min="261" max="261" width="24" style="175" customWidth="1"/>
    <col min="262" max="262" width="0" style="175" hidden="1" customWidth="1"/>
    <col min="263" max="263" width="63" style="175" bestFit="1" customWidth="1"/>
    <col min="264" max="512" width="8.85546875" style="175"/>
    <col min="513" max="513" width="14.42578125" style="175" customWidth="1"/>
    <col min="514" max="514" width="44.42578125" style="175" customWidth="1"/>
    <col min="515" max="515" width="14.28515625" style="175" customWidth="1"/>
    <col min="516" max="516" width="44.42578125" style="175" customWidth="1"/>
    <col min="517" max="517" width="24" style="175" customWidth="1"/>
    <col min="518" max="518" width="0" style="175" hidden="1" customWidth="1"/>
    <col min="519" max="519" width="63" style="175" bestFit="1" customWidth="1"/>
    <col min="520" max="768" width="8.85546875" style="175"/>
    <col min="769" max="769" width="14.42578125" style="175" customWidth="1"/>
    <col min="770" max="770" width="44.42578125" style="175" customWidth="1"/>
    <col min="771" max="771" width="14.28515625" style="175" customWidth="1"/>
    <col min="772" max="772" width="44.42578125" style="175" customWidth="1"/>
    <col min="773" max="773" width="24" style="175" customWidth="1"/>
    <col min="774" max="774" width="0" style="175" hidden="1" customWidth="1"/>
    <col min="775" max="775" width="63" style="175" bestFit="1" customWidth="1"/>
    <col min="776" max="1024" width="8.85546875" style="175"/>
    <col min="1025" max="1025" width="14.42578125" style="175" customWidth="1"/>
    <col min="1026" max="1026" width="44.42578125" style="175" customWidth="1"/>
    <col min="1027" max="1027" width="14.28515625" style="175" customWidth="1"/>
    <col min="1028" max="1028" width="44.42578125" style="175" customWidth="1"/>
    <col min="1029" max="1029" width="24" style="175" customWidth="1"/>
    <col min="1030" max="1030" width="0" style="175" hidden="1" customWidth="1"/>
    <col min="1031" max="1031" width="63" style="175" bestFit="1" customWidth="1"/>
    <col min="1032" max="1280" width="8.85546875" style="175"/>
    <col min="1281" max="1281" width="14.42578125" style="175" customWidth="1"/>
    <col min="1282" max="1282" width="44.42578125" style="175" customWidth="1"/>
    <col min="1283" max="1283" width="14.28515625" style="175" customWidth="1"/>
    <col min="1284" max="1284" width="44.42578125" style="175" customWidth="1"/>
    <col min="1285" max="1285" width="24" style="175" customWidth="1"/>
    <col min="1286" max="1286" width="0" style="175" hidden="1" customWidth="1"/>
    <col min="1287" max="1287" width="63" style="175" bestFit="1" customWidth="1"/>
    <col min="1288" max="1536" width="8.85546875" style="175"/>
    <col min="1537" max="1537" width="14.42578125" style="175" customWidth="1"/>
    <col min="1538" max="1538" width="44.42578125" style="175" customWidth="1"/>
    <col min="1539" max="1539" width="14.28515625" style="175" customWidth="1"/>
    <col min="1540" max="1540" width="44.42578125" style="175" customWidth="1"/>
    <col min="1541" max="1541" width="24" style="175" customWidth="1"/>
    <col min="1542" max="1542" width="0" style="175" hidden="1" customWidth="1"/>
    <col min="1543" max="1543" width="63" style="175" bestFit="1" customWidth="1"/>
    <col min="1544" max="1792" width="8.85546875" style="175"/>
    <col min="1793" max="1793" width="14.42578125" style="175" customWidth="1"/>
    <col min="1794" max="1794" width="44.42578125" style="175" customWidth="1"/>
    <col min="1795" max="1795" width="14.28515625" style="175" customWidth="1"/>
    <col min="1796" max="1796" width="44.42578125" style="175" customWidth="1"/>
    <col min="1797" max="1797" width="24" style="175" customWidth="1"/>
    <col min="1798" max="1798" width="0" style="175" hidden="1" customWidth="1"/>
    <col min="1799" max="1799" width="63" style="175" bestFit="1" customWidth="1"/>
    <col min="1800" max="2048" width="8.85546875" style="175"/>
    <col min="2049" max="2049" width="14.42578125" style="175" customWidth="1"/>
    <col min="2050" max="2050" width="44.42578125" style="175" customWidth="1"/>
    <col min="2051" max="2051" width="14.28515625" style="175" customWidth="1"/>
    <col min="2052" max="2052" width="44.42578125" style="175" customWidth="1"/>
    <col min="2053" max="2053" width="24" style="175" customWidth="1"/>
    <col min="2054" max="2054" width="0" style="175" hidden="1" customWidth="1"/>
    <col min="2055" max="2055" width="63" style="175" bestFit="1" customWidth="1"/>
    <col min="2056" max="2304" width="8.85546875" style="175"/>
    <col min="2305" max="2305" width="14.42578125" style="175" customWidth="1"/>
    <col min="2306" max="2306" width="44.42578125" style="175" customWidth="1"/>
    <col min="2307" max="2307" width="14.28515625" style="175" customWidth="1"/>
    <col min="2308" max="2308" width="44.42578125" style="175" customWidth="1"/>
    <col min="2309" max="2309" width="24" style="175" customWidth="1"/>
    <col min="2310" max="2310" width="0" style="175" hidden="1" customWidth="1"/>
    <col min="2311" max="2311" width="63" style="175" bestFit="1" customWidth="1"/>
    <col min="2312" max="2560" width="8.85546875" style="175"/>
    <col min="2561" max="2561" width="14.42578125" style="175" customWidth="1"/>
    <col min="2562" max="2562" width="44.42578125" style="175" customWidth="1"/>
    <col min="2563" max="2563" width="14.28515625" style="175" customWidth="1"/>
    <col min="2564" max="2564" width="44.42578125" style="175" customWidth="1"/>
    <col min="2565" max="2565" width="24" style="175" customWidth="1"/>
    <col min="2566" max="2566" width="0" style="175" hidden="1" customWidth="1"/>
    <col min="2567" max="2567" width="63" style="175" bestFit="1" customWidth="1"/>
    <col min="2568" max="2816" width="8.85546875" style="175"/>
    <col min="2817" max="2817" width="14.42578125" style="175" customWidth="1"/>
    <col min="2818" max="2818" width="44.42578125" style="175" customWidth="1"/>
    <col min="2819" max="2819" width="14.28515625" style="175" customWidth="1"/>
    <col min="2820" max="2820" width="44.42578125" style="175" customWidth="1"/>
    <col min="2821" max="2821" width="24" style="175" customWidth="1"/>
    <col min="2822" max="2822" width="0" style="175" hidden="1" customWidth="1"/>
    <col min="2823" max="2823" width="63" style="175" bestFit="1" customWidth="1"/>
    <col min="2824" max="3072" width="8.85546875" style="175"/>
    <col min="3073" max="3073" width="14.42578125" style="175" customWidth="1"/>
    <col min="3074" max="3074" width="44.42578125" style="175" customWidth="1"/>
    <col min="3075" max="3075" width="14.28515625" style="175" customWidth="1"/>
    <col min="3076" max="3076" width="44.42578125" style="175" customWidth="1"/>
    <col min="3077" max="3077" width="24" style="175" customWidth="1"/>
    <col min="3078" max="3078" width="0" style="175" hidden="1" customWidth="1"/>
    <col min="3079" max="3079" width="63" style="175" bestFit="1" customWidth="1"/>
    <col min="3080" max="3328" width="8.85546875" style="175"/>
    <col min="3329" max="3329" width="14.42578125" style="175" customWidth="1"/>
    <col min="3330" max="3330" width="44.42578125" style="175" customWidth="1"/>
    <col min="3331" max="3331" width="14.28515625" style="175" customWidth="1"/>
    <col min="3332" max="3332" width="44.42578125" style="175" customWidth="1"/>
    <col min="3333" max="3333" width="24" style="175" customWidth="1"/>
    <col min="3334" max="3334" width="0" style="175" hidden="1" customWidth="1"/>
    <col min="3335" max="3335" width="63" style="175" bestFit="1" customWidth="1"/>
    <col min="3336" max="3584" width="8.85546875" style="175"/>
    <col min="3585" max="3585" width="14.42578125" style="175" customWidth="1"/>
    <col min="3586" max="3586" width="44.42578125" style="175" customWidth="1"/>
    <col min="3587" max="3587" width="14.28515625" style="175" customWidth="1"/>
    <col min="3588" max="3588" width="44.42578125" style="175" customWidth="1"/>
    <col min="3589" max="3589" width="24" style="175" customWidth="1"/>
    <col min="3590" max="3590" width="0" style="175" hidden="1" customWidth="1"/>
    <col min="3591" max="3591" width="63" style="175" bestFit="1" customWidth="1"/>
    <col min="3592" max="3840" width="8.85546875" style="175"/>
    <col min="3841" max="3841" width="14.42578125" style="175" customWidth="1"/>
    <col min="3842" max="3842" width="44.42578125" style="175" customWidth="1"/>
    <col min="3843" max="3843" width="14.28515625" style="175" customWidth="1"/>
    <col min="3844" max="3844" width="44.42578125" style="175" customWidth="1"/>
    <col min="3845" max="3845" width="24" style="175" customWidth="1"/>
    <col min="3846" max="3846" width="0" style="175" hidden="1" customWidth="1"/>
    <col min="3847" max="3847" width="63" style="175" bestFit="1" customWidth="1"/>
    <col min="3848" max="4096" width="8.85546875" style="175"/>
    <col min="4097" max="4097" width="14.42578125" style="175" customWidth="1"/>
    <col min="4098" max="4098" width="44.42578125" style="175" customWidth="1"/>
    <col min="4099" max="4099" width="14.28515625" style="175" customWidth="1"/>
    <col min="4100" max="4100" width="44.42578125" style="175" customWidth="1"/>
    <col min="4101" max="4101" width="24" style="175" customWidth="1"/>
    <col min="4102" max="4102" width="0" style="175" hidden="1" customWidth="1"/>
    <col min="4103" max="4103" width="63" style="175" bestFit="1" customWidth="1"/>
    <col min="4104" max="4352" width="8.85546875" style="175"/>
    <col min="4353" max="4353" width="14.42578125" style="175" customWidth="1"/>
    <col min="4354" max="4354" width="44.42578125" style="175" customWidth="1"/>
    <col min="4355" max="4355" width="14.28515625" style="175" customWidth="1"/>
    <col min="4356" max="4356" width="44.42578125" style="175" customWidth="1"/>
    <col min="4357" max="4357" width="24" style="175" customWidth="1"/>
    <col min="4358" max="4358" width="0" style="175" hidden="1" customWidth="1"/>
    <col min="4359" max="4359" width="63" style="175" bestFit="1" customWidth="1"/>
    <col min="4360" max="4608" width="8.85546875" style="175"/>
    <col min="4609" max="4609" width="14.42578125" style="175" customWidth="1"/>
    <col min="4610" max="4610" width="44.42578125" style="175" customWidth="1"/>
    <col min="4611" max="4611" width="14.28515625" style="175" customWidth="1"/>
    <col min="4612" max="4612" width="44.42578125" style="175" customWidth="1"/>
    <col min="4613" max="4613" width="24" style="175" customWidth="1"/>
    <col min="4614" max="4614" width="0" style="175" hidden="1" customWidth="1"/>
    <col min="4615" max="4615" width="63" style="175" bestFit="1" customWidth="1"/>
    <col min="4616" max="4864" width="8.85546875" style="175"/>
    <col min="4865" max="4865" width="14.42578125" style="175" customWidth="1"/>
    <col min="4866" max="4866" width="44.42578125" style="175" customWidth="1"/>
    <col min="4867" max="4867" width="14.28515625" style="175" customWidth="1"/>
    <col min="4868" max="4868" width="44.42578125" style="175" customWidth="1"/>
    <col min="4869" max="4869" width="24" style="175" customWidth="1"/>
    <col min="4870" max="4870" width="0" style="175" hidden="1" customWidth="1"/>
    <col min="4871" max="4871" width="63" style="175" bestFit="1" customWidth="1"/>
    <col min="4872" max="5120" width="8.85546875" style="175"/>
    <col min="5121" max="5121" width="14.42578125" style="175" customWidth="1"/>
    <col min="5122" max="5122" width="44.42578125" style="175" customWidth="1"/>
    <col min="5123" max="5123" width="14.28515625" style="175" customWidth="1"/>
    <col min="5124" max="5124" width="44.42578125" style="175" customWidth="1"/>
    <col min="5125" max="5125" width="24" style="175" customWidth="1"/>
    <col min="5126" max="5126" width="0" style="175" hidden="1" customWidth="1"/>
    <col min="5127" max="5127" width="63" style="175" bestFit="1" customWidth="1"/>
    <col min="5128" max="5376" width="8.85546875" style="175"/>
    <col min="5377" max="5377" width="14.42578125" style="175" customWidth="1"/>
    <col min="5378" max="5378" width="44.42578125" style="175" customWidth="1"/>
    <col min="5379" max="5379" width="14.28515625" style="175" customWidth="1"/>
    <col min="5380" max="5380" width="44.42578125" style="175" customWidth="1"/>
    <col min="5381" max="5381" width="24" style="175" customWidth="1"/>
    <col min="5382" max="5382" width="0" style="175" hidden="1" customWidth="1"/>
    <col min="5383" max="5383" width="63" style="175" bestFit="1" customWidth="1"/>
    <col min="5384" max="5632" width="8.85546875" style="175"/>
    <col min="5633" max="5633" width="14.42578125" style="175" customWidth="1"/>
    <col min="5634" max="5634" width="44.42578125" style="175" customWidth="1"/>
    <col min="5635" max="5635" width="14.28515625" style="175" customWidth="1"/>
    <col min="5636" max="5636" width="44.42578125" style="175" customWidth="1"/>
    <col min="5637" max="5637" width="24" style="175" customWidth="1"/>
    <col min="5638" max="5638" width="0" style="175" hidden="1" customWidth="1"/>
    <col min="5639" max="5639" width="63" style="175" bestFit="1" customWidth="1"/>
    <col min="5640" max="5888" width="8.85546875" style="175"/>
    <col min="5889" max="5889" width="14.42578125" style="175" customWidth="1"/>
    <col min="5890" max="5890" width="44.42578125" style="175" customWidth="1"/>
    <col min="5891" max="5891" width="14.28515625" style="175" customWidth="1"/>
    <col min="5892" max="5892" width="44.42578125" style="175" customWidth="1"/>
    <col min="5893" max="5893" width="24" style="175" customWidth="1"/>
    <col min="5894" max="5894" width="0" style="175" hidden="1" customWidth="1"/>
    <col min="5895" max="5895" width="63" style="175" bestFit="1" customWidth="1"/>
    <col min="5896" max="6144" width="8.85546875" style="175"/>
    <col min="6145" max="6145" width="14.42578125" style="175" customWidth="1"/>
    <col min="6146" max="6146" width="44.42578125" style="175" customWidth="1"/>
    <col min="6147" max="6147" width="14.28515625" style="175" customWidth="1"/>
    <col min="6148" max="6148" width="44.42578125" style="175" customWidth="1"/>
    <col min="6149" max="6149" width="24" style="175" customWidth="1"/>
    <col min="6150" max="6150" width="0" style="175" hidden="1" customWidth="1"/>
    <col min="6151" max="6151" width="63" style="175" bestFit="1" customWidth="1"/>
    <col min="6152" max="6400" width="8.85546875" style="175"/>
    <col min="6401" max="6401" width="14.42578125" style="175" customWidth="1"/>
    <col min="6402" max="6402" width="44.42578125" style="175" customWidth="1"/>
    <col min="6403" max="6403" width="14.28515625" style="175" customWidth="1"/>
    <col min="6404" max="6404" width="44.42578125" style="175" customWidth="1"/>
    <col min="6405" max="6405" width="24" style="175" customWidth="1"/>
    <col min="6406" max="6406" width="0" style="175" hidden="1" customWidth="1"/>
    <col min="6407" max="6407" width="63" style="175" bestFit="1" customWidth="1"/>
    <col min="6408" max="6656" width="8.85546875" style="175"/>
    <col min="6657" max="6657" width="14.42578125" style="175" customWidth="1"/>
    <col min="6658" max="6658" width="44.42578125" style="175" customWidth="1"/>
    <col min="6659" max="6659" width="14.28515625" style="175" customWidth="1"/>
    <col min="6660" max="6660" width="44.42578125" style="175" customWidth="1"/>
    <col min="6661" max="6661" width="24" style="175" customWidth="1"/>
    <col min="6662" max="6662" width="0" style="175" hidden="1" customWidth="1"/>
    <col min="6663" max="6663" width="63" style="175" bestFit="1" customWidth="1"/>
    <col min="6664" max="6912" width="8.85546875" style="175"/>
    <col min="6913" max="6913" width="14.42578125" style="175" customWidth="1"/>
    <col min="6914" max="6914" width="44.42578125" style="175" customWidth="1"/>
    <col min="6915" max="6915" width="14.28515625" style="175" customWidth="1"/>
    <col min="6916" max="6916" width="44.42578125" style="175" customWidth="1"/>
    <col min="6917" max="6917" width="24" style="175" customWidth="1"/>
    <col min="6918" max="6918" width="0" style="175" hidden="1" customWidth="1"/>
    <col min="6919" max="6919" width="63" style="175" bestFit="1" customWidth="1"/>
    <col min="6920" max="7168" width="8.85546875" style="175"/>
    <col min="7169" max="7169" width="14.42578125" style="175" customWidth="1"/>
    <col min="7170" max="7170" width="44.42578125" style="175" customWidth="1"/>
    <col min="7171" max="7171" width="14.28515625" style="175" customWidth="1"/>
    <col min="7172" max="7172" width="44.42578125" style="175" customWidth="1"/>
    <col min="7173" max="7173" width="24" style="175" customWidth="1"/>
    <col min="7174" max="7174" width="0" style="175" hidden="1" customWidth="1"/>
    <col min="7175" max="7175" width="63" style="175" bestFit="1" customWidth="1"/>
    <col min="7176" max="7424" width="8.85546875" style="175"/>
    <col min="7425" max="7425" width="14.42578125" style="175" customWidth="1"/>
    <col min="7426" max="7426" width="44.42578125" style="175" customWidth="1"/>
    <col min="7427" max="7427" width="14.28515625" style="175" customWidth="1"/>
    <col min="7428" max="7428" width="44.42578125" style="175" customWidth="1"/>
    <col min="7429" max="7429" width="24" style="175" customWidth="1"/>
    <col min="7430" max="7430" width="0" style="175" hidden="1" customWidth="1"/>
    <col min="7431" max="7431" width="63" style="175" bestFit="1" customWidth="1"/>
    <col min="7432" max="7680" width="8.85546875" style="175"/>
    <col min="7681" max="7681" width="14.42578125" style="175" customWidth="1"/>
    <col min="7682" max="7682" width="44.42578125" style="175" customWidth="1"/>
    <col min="7683" max="7683" width="14.28515625" style="175" customWidth="1"/>
    <col min="7684" max="7684" width="44.42578125" style="175" customWidth="1"/>
    <col min="7685" max="7685" width="24" style="175" customWidth="1"/>
    <col min="7686" max="7686" width="0" style="175" hidden="1" customWidth="1"/>
    <col min="7687" max="7687" width="63" style="175" bestFit="1" customWidth="1"/>
    <col min="7688" max="7936" width="8.85546875" style="175"/>
    <col min="7937" max="7937" width="14.42578125" style="175" customWidth="1"/>
    <col min="7938" max="7938" width="44.42578125" style="175" customWidth="1"/>
    <col min="7939" max="7939" width="14.28515625" style="175" customWidth="1"/>
    <col min="7940" max="7940" width="44.42578125" style="175" customWidth="1"/>
    <col min="7941" max="7941" width="24" style="175" customWidth="1"/>
    <col min="7942" max="7942" width="0" style="175" hidden="1" customWidth="1"/>
    <col min="7943" max="7943" width="63" style="175" bestFit="1" customWidth="1"/>
    <col min="7944" max="8192" width="8.85546875" style="175"/>
    <col min="8193" max="8193" width="14.42578125" style="175" customWidth="1"/>
    <col min="8194" max="8194" width="44.42578125" style="175" customWidth="1"/>
    <col min="8195" max="8195" width="14.28515625" style="175" customWidth="1"/>
    <col min="8196" max="8196" width="44.42578125" style="175" customWidth="1"/>
    <col min="8197" max="8197" width="24" style="175" customWidth="1"/>
    <col min="8198" max="8198" width="0" style="175" hidden="1" customWidth="1"/>
    <col min="8199" max="8199" width="63" style="175" bestFit="1" customWidth="1"/>
    <col min="8200" max="8448" width="8.85546875" style="175"/>
    <col min="8449" max="8449" width="14.42578125" style="175" customWidth="1"/>
    <col min="8450" max="8450" width="44.42578125" style="175" customWidth="1"/>
    <col min="8451" max="8451" width="14.28515625" style="175" customWidth="1"/>
    <col min="8452" max="8452" width="44.42578125" style="175" customWidth="1"/>
    <col min="8453" max="8453" width="24" style="175" customWidth="1"/>
    <col min="8454" max="8454" width="0" style="175" hidden="1" customWidth="1"/>
    <col min="8455" max="8455" width="63" style="175" bestFit="1" customWidth="1"/>
    <col min="8456" max="8704" width="8.85546875" style="175"/>
    <col min="8705" max="8705" width="14.42578125" style="175" customWidth="1"/>
    <col min="8706" max="8706" width="44.42578125" style="175" customWidth="1"/>
    <col min="8707" max="8707" width="14.28515625" style="175" customWidth="1"/>
    <col min="8708" max="8708" width="44.42578125" style="175" customWidth="1"/>
    <col min="8709" max="8709" width="24" style="175" customWidth="1"/>
    <col min="8710" max="8710" width="0" style="175" hidden="1" customWidth="1"/>
    <col min="8711" max="8711" width="63" style="175" bestFit="1" customWidth="1"/>
    <col min="8712" max="8960" width="8.85546875" style="175"/>
    <col min="8961" max="8961" width="14.42578125" style="175" customWidth="1"/>
    <col min="8962" max="8962" width="44.42578125" style="175" customWidth="1"/>
    <col min="8963" max="8963" width="14.28515625" style="175" customWidth="1"/>
    <col min="8964" max="8964" width="44.42578125" style="175" customWidth="1"/>
    <col min="8965" max="8965" width="24" style="175" customWidth="1"/>
    <col min="8966" max="8966" width="0" style="175" hidden="1" customWidth="1"/>
    <col min="8967" max="8967" width="63" style="175" bestFit="1" customWidth="1"/>
    <col min="8968" max="9216" width="8.85546875" style="175"/>
    <col min="9217" max="9217" width="14.42578125" style="175" customWidth="1"/>
    <col min="9218" max="9218" width="44.42578125" style="175" customWidth="1"/>
    <col min="9219" max="9219" width="14.28515625" style="175" customWidth="1"/>
    <col min="9220" max="9220" width="44.42578125" style="175" customWidth="1"/>
    <col min="9221" max="9221" width="24" style="175" customWidth="1"/>
    <col min="9222" max="9222" width="0" style="175" hidden="1" customWidth="1"/>
    <col min="9223" max="9223" width="63" style="175" bestFit="1" customWidth="1"/>
    <col min="9224" max="9472" width="8.85546875" style="175"/>
    <col min="9473" max="9473" width="14.42578125" style="175" customWidth="1"/>
    <col min="9474" max="9474" width="44.42578125" style="175" customWidth="1"/>
    <col min="9475" max="9475" width="14.28515625" style="175" customWidth="1"/>
    <col min="9476" max="9476" width="44.42578125" style="175" customWidth="1"/>
    <col min="9477" max="9477" width="24" style="175" customWidth="1"/>
    <col min="9478" max="9478" width="0" style="175" hidden="1" customWidth="1"/>
    <col min="9479" max="9479" width="63" style="175" bestFit="1" customWidth="1"/>
    <col min="9480" max="9728" width="8.85546875" style="175"/>
    <col min="9729" max="9729" width="14.42578125" style="175" customWidth="1"/>
    <col min="9730" max="9730" width="44.42578125" style="175" customWidth="1"/>
    <col min="9731" max="9731" width="14.28515625" style="175" customWidth="1"/>
    <col min="9732" max="9732" width="44.42578125" style="175" customWidth="1"/>
    <col min="9733" max="9733" width="24" style="175" customWidth="1"/>
    <col min="9734" max="9734" width="0" style="175" hidden="1" customWidth="1"/>
    <col min="9735" max="9735" width="63" style="175" bestFit="1" customWidth="1"/>
    <col min="9736" max="9984" width="8.85546875" style="175"/>
    <col min="9985" max="9985" width="14.42578125" style="175" customWidth="1"/>
    <col min="9986" max="9986" width="44.42578125" style="175" customWidth="1"/>
    <col min="9987" max="9987" width="14.28515625" style="175" customWidth="1"/>
    <col min="9988" max="9988" width="44.42578125" style="175" customWidth="1"/>
    <col min="9989" max="9989" width="24" style="175" customWidth="1"/>
    <col min="9990" max="9990" width="0" style="175" hidden="1" customWidth="1"/>
    <col min="9991" max="9991" width="63" style="175" bestFit="1" customWidth="1"/>
    <col min="9992" max="10240" width="8.85546875" style="175"/>
    <col min="10241" max="10241" width="14.42578125" style="175" customWidth="1"/>
    <col min="10242" max="10242" width="44.42578125" style="175" customWidth="1"/>
    <col min="10243" max="10243" width="14.28515625" style="175" customWidth="1"/>
    <col min="10244" max="10244" width="44.42578125" style="175" customWidth="1"/>
    <col min="10245" max="10245" width="24" style="175" customWidth="1"/>
    <col min="10246" max="10246" width="0" style="175" hidden="1" customWidth="1"/>
    <col min="10247" max="10247" width="63" style="175" bestFit="1" customWidth="1"/>
    <col min="10248" max="10496" width="8.85546875" style="175"/>
    <col min="10497" max="10497" width="14.42578125" style="175" customWidth="1"/>
    <col min="10498" max="10498" width="44.42578125" style="175" customWidth="1"/>
    <col min="10499" max="10499" width="14.28515625" style="175" customWidth="1"/>
    <col min="10500" max="10500" width="44.42578125" style="175" customWidth="1"/>
    <col min="10501" max="10501" width="24" style="175" customWidth="1"/>
    <col min="10502" max="10502" width="0" style="175" hidden="1" customWidth="1"/>
    <col min="10503" max="10503" width="63" style="175" bestFit="1" customWidth="1"/>
    <col min="10504" max="10752" width="8.85546875" style="175"/>
    <col min="10753" max="10753" width="14.42578125" style="175" customWidth="1"/>
    <col min="10754" max="10754" width="44.42578125" style="175" customWidth="1"/>
    <col min="10755" max="10755" width="14.28515625" style="175" customWidth="1"/>
    <col min="10756" max="10756" width="44.42578125" style="175" customWidth="1"/>
    <col min="10757" max="10757" width="24" style="175" customWidth="1"/>
    <col min="10758" max="10758" width="0" style="175" hidden="1" customWidth="1"/>
    <col min="10759" max="10759" width="63" style="175" bestFit="1" customWidth="1"/>
    <col min="10760" max="11008" width="8.85546875" style="175"/>
    <col min="11009" max="11009" width="14.42578125" style="175" customWidth="1"/>
    <col min="11010" max="11010" width="44.42578125" style="175" customWidth="1"/>
    <col min="11011" max="11011" width="14.28515625" style="175" customWidth="1"/>
    <col min="11012" max="11012" width="44.42578125" style="175" customWidth="1"/>
    <col min="11013" max="11013" width="24" style="175" customWidth="1"/>
    <col min="11014" max="11014" width="0" style="175" hidden="1" customWidth="1"/>
    <col min="11015" max="11015" width="63" style="175" bestFit="1" customWidth="1"/>
    <col min="11016" max="11264" width="8.85546875" style="175"/>
    <col min="11265" max="11265" width="14.42578125" style="175" customWidth="1"/>
    <col min="11266" max="11266" width="44.42578125" style="175" customWidth="1"/>
    <col min="11267" max="11267" width="14.28515625" style="175" customWidth="1"/>
    <col min="11268" max="11268" width="44.42578125" style="175" customWidth="1"/>
    <col min="11269" max="11269" width="24" style="175" customWidth="1"/>
    <col min="11270" max="11270" width="0" style="175" hidden="1" customWidth="1"/>
    <col min="11271" max="11271" width="63" style="175" bestFit="1" customWidth="1"/>
    <col min="11272" max="11520" width="8.85546875" style="175"/>
    <col min="11521" max="11521" width="14.42578125" style="175" customWidth="1"/>
    <col min="11522" max="11522" width="44.42578125" style="175" customWidth="1"/>
    <col min="11523" max="11523" width="14.28515625" style="175" customWidth="1"/>
    <col min="11524" max="11524" width="44.42578125" style="175" customWidth="1"/>
    <col min="11525" max="11525" width="24" style="175" customWidth="1"/>
    <col min="11526" max="11526" width="0" style="175" hidden="1" customWidth="1"/>
    <col min="11527" max="11527" width="63" style="175" bestFit="1" customWidth="1"/>
    <col min="11528" max="11776" width="8.85546875" style="175"/>
    <col min="11777" max="11777" width="14.42578125" style="175" customWidth="1"/>
    <col min="11778" max="11778" width="44.42578125" style="175" customWidth="1"/>
    <col min="11779" max="11779" width="14.28515625" style="175" customWidth="1"/>
    <col min="11780" max="11780" width="44.42578125" style="175" customWidth="1"/>
    <col min="11781" max="11781" width="24" style="175" customWidth="1"/>
    <col min="11782" max="11782" width="0" style="175" hidden="1" customWidth="1"/>
    <col min="11783" max="11783" width="63" style="175" bestFit="1" customWidth="1"/>
    <col min="11784" max="12032" width="8.85546875" style="175"/>
    <col min="12033" max="12033" width="14.42578125" style="175" customWidth="1"/>
    <col min="12034" max="12034" width="44.42578125" style="175" customWidth="1"/>
    <col min="12035" max="12035" width="14.28515625" style="175" customWidth="1"/>
    <col min="12036" max="12036" width="44.42578125" style="175" customWidth="1"/>
    <col min="12037" max="12037" width="24" style="175" customWidth="1"/>
    <col min="12038" max="12038" width="0" style="175" hidden="1" customWidth="1"/>
    <col min="12039" max="12039" width="63" style="175" bestFit="1" customWidth="1"/>
    <col min="12040" max="12288" width="8.85546875" style="175"/>
    <col min="12289" max="12289" width="14.42578125" style="175" customWidth="1"/>
    <col min="12290" max="12290" width="44.42578125" style="175" customWidth="1"/>
    <col min="12291" max="12291" width="14.28515625" style="175" customWidth="1"/>
    <col min="12292" max="12292" width="44.42578125" style="175" customWidth="1"/>
    <col min="12293" max="12293" width="24" style="175" customWidth="1"/>
    <col min="12294" max="12294" width="0" style="175" hidden="1" customWidth="1"/>
    <col min="12295" max="12295" width="63" style="175" bestFit="1" customWidth="1"/>
    <col min="12296" max="12544" width="8.85546875" style="175"/>
    <col min="12545" max="12545" width="14.42578125" style="175" customWidth="1"/>
    <col min="12546" max="12546" width="44.42578125" style="175" customWidth="1"/>
    <col min="12547" max="12547" width="14.28515625" style="175" customWidth="1"/>
    <col min="12548" max="12548" width="44.42578125" style="175" customWidth="1"/>
    <col min="12549" max="12549" width="24" style="175" customWidth="1"/>
    <col min="12550" max="12550" width="0" style="175" hidden="1" customWidth="1"/>
    <col min="12551" max="12551" width="63" style="175" bestFit="1" customWidth="1"/>
    <col min="12552" max="12800" width="8.85546875" style="175"/>
    <col min="12801" max="12801" width="14.42578125" style="175" customWidth="1"/>
    <col min="12802" max="12802" width="44.42578125" style="175" customWidth="1"/>
    <col min="12803" max="12803" width="14.28515625" style="175" customWidth="1"/>
    <col min="12804" max="12804" width="44.42578125" style="175" customWidth="1"/>
    <col min="12805" max="12805" width="24" style="175" customWidth="1"/>
    <col min="12806" max="12806" width="0" style="175" hidden="1" customWidth="1"/>
    <col min="12807" max="12807" width="63" style="175" bestFit="1" customWidth="1"/>
    <col min="12808" max="13056" width="8.85546875" style="175"/>
    <col min="13057" max="13057" width="14.42578125" style="175" customWidth="1"/>
    <col min="13058" max="13058" width="44.42578125" style="175" customWidth="1"/>
    <col min="13059" max="13059" width="14.28515625" style="175" customWidth="1"/>
    <col min="13060" max="13060" width="44.42578125" style="175" customWidth="1"/>
    <col min="13061" max="13061" width="24" style="175" customWidth="1"/>
    <col min="13062" max="13062" width="0" style="175" hidden="1" customWidth="1"/>
    <col min="13063" max="13063" width="63" style="175" bestFit="1" customWidth="1"/>
    <col min="13064" max="13312" width="8.85546875" style="175"/>
    <col min="13313" max="13313" width="14.42578125" style="175" customWidth="1"/>
    <col min="13314" max="13314" width="44.42578125" style="175" customWidth="1"/>
    <col min="13315" max="13315" width="14.28515625" style="175" customWidth="1"/>
    <col min="13316" max="13316" width="44.42578125" style="175" customWidth="1"/>
    <col min="13317" max="13317" width="24" style="175" customWidth="1"/>
    <col min="13318" max="13318" width="0" style="175" hidden="1" customWidth="1"/>
    <col min="13319" max="13319" width="63" style="175" bestFit="1" customWidth="1"/>
    <col min="13320" max="13568" width="8.85546875" style="175"/>
    <col min="13569" max="13569" width="14.42578125" style="175" customWidth="1"/>
    <col min="13570" max="13570" width="44.42578125" style="175" customWidth="1"/>
    <col min="13571" max="13571" width="14.28515625" style="175" customWidth="1"/>
    <col min="13572" max="13572" width="44.42578125" style="175" customWidth="1"/>
    <col min="13573" max="13573" width="24" style="175" customWidth="1"/>
    <col min="13574" max="13574" width="0" style="175" hidden="1" customWidth="1"/>
    <col min="13575" max="13575" width="63" style="175" bestFit="1" customWidth="1"/>
    <col min="13576" max="13824" width="8.85546875" style="175"/>
    <col min="13825" max="13825" width="14.42578125" style="175" customWidth="1"/>
    <col min="13826" max="13826" width="44.42578125" style="175" customWidth="1"/>
    <col min="13827" max="13827" width="14.28515625" style="175" customWidth="1"/>
    <col min="13828" max="13828" width="44.42578125" style="175" customWidth="1"/>
    <col min="13829" max="13829" width="24" style="175" customWidth="1"/>
    <col min="13830" max="13830" width="0" style="175" hidden="1" customWidth="1"/>
    <col min="13831" max="13831" width="63" style="175" bestFit="1" customWidth="1"/>
    <col min="13832" max="14080" width="8.85546875" style="175"/>
    <col min="14081" max="14081" width="14.42578125" style="175" customWidth="1"/>
    <col min="14082" max="14082" width="44.42578125" style="175" customWidth="1"/>
    <col min="14083" max="14083" width="14.28515625" style="175" customWidth="1"/>
    <col min="14084" max="14084" width="44.42578125" style="175" customWidth="1"/>
    <col min="14085" max="14085" width="24" style="175" customWidth="1"/>
    <col min="14086" max="14086" width="0" style="175" hidden="1" customWidth="1"/>
    <col min="14087" max="14087" width="63" style="175" bestFit="1" customWidth="1"/>
    <col min="14088" max="14336" width="8.85546875" style="175"/>
    <col min="14337" max="14337" width="14.42578125" style="175" customWidth="1"/>
    <col min="14338" max="14338" width="44.42578125" style="175" customWidth="1"/>
    <col min="14339" max="14339" width="14.28515625" style="175" customWidth="1"/>
    <col min="14340" max="14340" width="44.42578125" style="175" customWidth="1"/>
    <col min="14341" max="14341" width="24" style="175" customWidth="1"/>
    <col min="14342" max="14342" width="0" style="175" hidden="1" customWidth="1"/>
    <col min="14343" max="14343" width="63" style="175" bestFit="1" customWidth="1"/>
    <col min="14344" max="14592" width="8.85546875" style="175"/>
    <col min="14593" max="14593" width="14.42578125" style="175" customWidth="1"/>
    <col min="14594" max="14594" width="44.42578125" style="175" customWidth="1"/>
    <col min="14595" max="14595" width="14.28515625" style="175" customWidth="1"/>
    <col min="14596" max="14596" width="44.42578125" style="175" customWidth="1"/>
    <col min="14597" max="14597" width="24" style="175" customWidth="1"/>
    <col min="14598" max="14598" width="0" style="175" hidden="1" customWidth="1"/>
    <col min="14599" max="14599" width="63" style="175" bestFit="1" customWidth="1"/>
    <col min="14600" max="14848" width="8.85546875" style="175"/>
    <col min="14849" max="14849" width="14.42578125" style="175" customWidth="1"/>
    <col min="14850" max="14850" width="44.42578125" style="175" customWidth="1"/>
    <col min="14851" max="14851" width="14.28515625" style="175" customWidth="1"/>
    <col min="14852" max="14852" width="44.42578125" style="175" customWidth="1"/>
    <col min="14853" max="14853" width="24" style="175" customWidth="1"/>
    <col min="14854" max="14854" width="0" style="175" hidden="1" customWidth="1"/>
    <col min="14855" max="14855" width="63" style="175" bestFit="1" customWidth="1"/>
    <col min="14856" max="15104" width="8.85546875" style="175"/>
    <col min="15105" max="15105" width="14.42578125" style="175" customWidth="1"/>
    <col min="15106" max="15106" width="44.42578125" style="175" customWidth="1"/>
    <col min="15107" max="15107" width="14.28515625" style="175" customWidth="1"/>
    <col min="15108" max="15108" width="44.42578125" style="175" customWidth="1"/>
    <col min="15109" max="15109" width="24" style="175" customWidth="1"/>
    <col min="15110" max="15110" width="0" style="175" hidden="1" customWidth="1"/>
    <col min="15111" max="15111" width="63" style="175" bestFit="1" customWidth="1"/>
    <col min="15112" max="15360" width="8.85546875" style="175"/>
    <col min="15361" max="15361" width="14.42578125" style="175" customWidth="1"/>
    <col min="15362" max="15362" width="44.42578125" style="175" customWidth="1"/>
    <col min="15363" max="15363" width="14.28515625" style="175" customWidth="1"/>
    <col min="15364" max="15364" width="44.42578125" style="175" customWidth="1"/>
    <col min="15365" max="15365" width="24" style="175" customWidth="1"/>
    <col min="15366" max="15366" width="0" style="175" hidden="1" customWidth="1"/>
    <col min="15367" max="15367" width="63" style="175" bestFit="1" customWidth="1"/>
    <col min="15368" max="15616" width="8.85546875" style="175"/>
    <col min="15617" max="15617" width="14.42578125" style="175" customWidth="1"/>
    <col min="15618" max="15618" width="44.42578125" style="175" customWidth="1"/>
    <col min="15619" max="15619" width="14.28515625" style="175" customWidth="1"/>
    <col min="15620" max="15620" width="44.42578125" style="175" customWidth="1"/>
    <col min="15621" max="15621" width="24" style="175" customWidth="1"/>
    <col min="15622" max="15622" width="0" style="175" hidden="1" customWidth="1"/>
    <col min="15623" max="15623" width="63" style="175" bestFit="1" customWidth="1"/>
    <col min="15624" max="15872" width="8.85546875" style="175"/>
    <col min="15873" max="15873" width="14.42578125" style="175" customWidth="1"/>
    <col min="15874" max="15874" width="44.42578125" style="175" customWidth="1"/>
    <col min="15875" max="15875" width="14.28515625" style="175" customWidth="1"/>
    <col min="15876" max="15876" width="44.42578125" style="175" customWidth="1"/>
    <col min="15877" max="15877" width="24" style="175" customWidth="1"/>
    <col min="15878" max="15878" width="0" style="175" hidden="1" customWidth="1"/>
    <col min="15879" max="15879" width="63" style="175" bestFit="1" customWidth="1"/>
    <col min="15880" max="16128" width="8.85546875" style="175"/>
    <col min="16129" max="16129" width="14.42578125" style="175" customWidth="1"/>
    <col min="16130" max="16130" width="44.42578125" style="175" customWidth="1"/>
    <col min="16131" max="16131" width="14.28515625" style="175" customWidth="1"/>
    <col min="16132" max="16132" width="44.42578125" style="175" customWidth="1"/>
    <col min="16133" max="16133" width="24" style="175" customWidth="1"/>
    <col min="16134" max="16134" width="0" style="175" hidden="1" customWidth="1"/>
    <col min="16135" max="16135" width="63" style="175" bestFit="1" customWidth="1"/>
    <col min="16136" max="16384" width="8.85546875" style="175"/>
  </cols>
  <sheetData>
    <row r="1" spans="1:6" x14ac:dyDescent="0.25">
      <c r="A1" s="528" t="s">
        <v>1920</v>
      </c>
      <c r="B1" s="528"/>
      <c r="C1" s="528"/>
      <c r="D1" s="528"/>
      <c r="E1" s="528"/>
    </row>
    <row r="3" spans="1:6" ht="31.5" x14ac:dyDescent="0.25">
      <c r="B3" s="481" t="s">
        <v>768</v>
      </c>
      <c r="E3" s="482" t="s">
        <v>1921</v>
      </c>
    </row>
    <row r="4" spans="1:6" ht="18" customHeight="1" x14ac:dyDescent="0.25">
      <c r="B4" s="483" t="s">
        <v>935</v>
      </c>
    </row>
    <row r="5" spans="1:6" ht="15" customHeight="1" x14ac:dyDescent="0.25">
      <c r="A5" s="562" t="s">
        <v>936</v>
      </c>
      <c r="B5" s="529" t="s">
        <v>1922</v>
      </c>
    </row>
    <row r="6" spans="1:6" ht="15.75" customHeight="1" x14ac:dyDescent="0.25">
      <c r="B6" s="530" t="s">
        <v>1923</v>
      </c>
    </row>
    <row r="7" spans="1:6" ht="13.15" customHeight="1" x14ac:dyDescent="0.25">
      <c r="A7" s="563" t="s">
        <v>937</v>
      </c>
      <c r="B7" s="484" t="s">
        <v>938</v>
      </c>
      <c r="C7" s="484" t="s">
        <v>939</v>
      </c>
      <c r="D7" s="484" t="s">
        <v>938</v>
      </c>
      <c r="E7" s="485" t="s">
        <v>940</v>
      </c>
    </row>
    <row r="8" spans="1:6" ht="13.9" customHeight="1" x14ac:dyDescent="0.25">
      <c r="A8" s="564" t="s">
        <v>941</v>
      </c>
      <c r="B8" s="486" t="s">
        <v>747</v>
      </c>
      <c r="C8" s="486"/>
      <c r="D8" s="486"/>
      <c r="E8" s="487">
        <v>715683223995.00012</v>
      </c>
    </row>
    <row r="9" spans="1:6" ht="13.9" customHeight="1" x14ac:dyDescent="0.25">
      <c r="A9" s="564" t="s">
        <v>942</v>
      </c>
      <c r="B9" s="486" t="s">
        <v>943</v>
      </c>
      <c r="C9" s="486"/>
      <c r="D9" s="486"/>
      <c r="E9" s="487">
        <v>47985091684</v>
      </c>
    </row>
    <row r="10" spans="1:6" ht="13.9" customHeight="1" x14ac:dyDescent="0.25">
      <c r="A10" s="564" t="s">
        <v>944</v>
      </c>
      <c r="B10" s="486" t="s">
        <v>945</v>
      </c>
      <c r="C10" s="486"/>
      <c r="D10" s="486"/>
      <c r="E10" s="487">
        <v>975702114</v>
      </c>
      <c r="F10" s="199" t="s">
        <v>317</v>
      </c>
    </row>
    <row r="11" spans="1:6" ht="13.9" customHeight="1" x14ac:dyDescent="0.25">
      <c r="A11" s="564" t="s">
        <v>946</v>
      </c>
      <c r="B11" s="486" t="s">
        <v>947</v>
      </c>
      <c r="C11" s="486"/>
      <c r="D11" s="486"/>
      <c r="E11" s="487">
        <v>4809567</v>
      </c>
      <c r="F11" s="199" t="s">
        <v>317</v>
      </c>
    </row>
    <row r="12" spans="1:6" ht="13.9" customHeight="1" x14ac:dyDescent="0.25">
      <c r="C12" s="486" t="s">
        <v>948</v>
      </c>
      <c r="D12" s="486" t="s">
        <v>949</v>
      </c>
      <c r="E12" s="487">
        <v>4809567</v>
      </c>
      <c r="F12" s="199" t="s">
        <v>317</v>
      </c>
    </row>
    <row r="13" spans="1:6" ht="13.9" customHeight="1" x14ac:dyDescent="0.25">
      <c r="A13" s="564" t="s">
        <v>950</v>
      </c>
      <c r="B13" s="486" t="s">
        <v>951</v>
      </c>
      <c r="C13" s="486"/>
      <c r="D13" s="486"/>
      <c r="E13" s="487">
        <v>7168100</v>
      </c>
      <c r="F13" s="199" t="s">
        <v>317</v>
      </c>
    </row>
    <row r="14" spans="1:6" ht="13.9" customHeight="1" x14ac:dyDescent="0.25">
      <c r="C14" s="486" t="s">
        <v>952</v>
      </c>
      <c r="D14" s="486" t="s">
        <v>953</v>
      </c>
      <c r="E14" s="487">
        <v>427100</v>
      </c>
      <c r="F14" s="199" t="s">
        <v>317</v>
      </c>
    </row>
    <row r="15" spans="1:6" ht="13.9" customHeight="1" x14ac:dyDescent="0.25">
      <c r="C15" s="486" t="s">
        <v>954</v>
      </c>
      <c r="D15" s="486" t="s">
        <v>955</v>
      </c>
      <c r="E15" s="487">
        <v>1500000</v>
      </c>
      <c r="F15" s="199" t="s">
        <v>317</v>
      </c>
    </row>
    <row r="16" spans="1:6" ht="13.9" customHeight="1" x14ac:dyDescent="0.25">
      <c r="C16" s="486" t="s">
        <v>959</v>
      </c>
      <c r="D16" s="486" t="s">
        <v>960</v>
      </c>
      <c r="E16" s="487">
        <v>318000</v>
      </c>
      <c r="F16" s="199" t="s">
        <v>317</v>
      </c>
    </row>
    <row r="17" spans="1:6" ht="13.9" customHeight="1" x14ac:dyDescent="0.25">
      <c r="C17" s="486" t="s">
        <v>1748</v>
      </c>
      <c r="D17" s="486" t="s">
        <v>1749</v>
      </c>
      <c r="E17" s="487">
        <v>4000000</v>
      </c>
      <c r="F17" s="199" t="s">
        <v>317</v>
      </c>
    </row>
    <row r="18" spans="1:6" ht="13.9" customHeight="1" x14ac:dyDescent="0.25">
      <c r="C18" s="486" t="s">
        <v>1750</v>
      </c>
      <c r="D18" s="486" t="s">
        <v>1751</v>
      </c>
      <c r="E18" s="487">
        <v>923000</v>
      </c>
      <c r="F18" s="199" t="s">
        <v>317</v>
      </c>
    </row>
    <row r="19" spans="1:6" ht="13.9" customHeight="1" x14ac:dyDescent="0.25">
      <c r="A19" s="564" t="s">
        <v>962</v>
      </c>
      <c r="B19" s="486" t="s">
        <v>963</v>
      </c>
      <c r="C19" s="486"/>
      <c r="D19" s="486"/>
      <c r="E19" s="487">
        <v>963724447</v>
      </c>
      <c r="F19" s="199" t="s">
        <v>317</v>
      </c>
    </row>
    <row r="20" spans="1:6" ht="13.9" customHeight="1" x14ac:dyDescent="0.25">
      <c r="C20" s="486" t="s">
        <v>964</v>
      </c>
      <c r="D20" s="486" t="s">
        <v>965</v>
      </c>
      <c r="E20" s="487">
        <v>511040</v>
      </c>
      <c r="F20" s="199" t="s">
        <v>317</v>
      </c>
    </row>
    <row r="21" spans="1:6" ht="13.9" customHeight="1" x14ac:dyDescent="0.25">
      <c r="C21" s="486" t="s">
        <v>966</v>
      </c>
      <c r="D21" s="486" t="s">
        <v>967</v>
      </c>
      <c r="E21" s="487">
        <v>3504</v>
      </c>
      <c r="F21" s="199" t="s">
        <v>317</v>
      </c>
    </row>
    <row r="22" spans="1:6" ht="13.9" customHeight="1" x14ac:dyDescent="0.25">
      <c r="C22" s="486" t="s">
        <v>968</v>
      </c>
      <c r="D22" s="486" t="s">
        <v>969</v>
      </c>
      <c r="E22" s="487">
        <v>10699176</v>
      </c>
      <c r="F22" s="199" t="s">
        <v>317</v>
      </c>
    </row>
    <row r="23" spans="1:6" ht="13.9" customHeight="1" x14ac:dyDescent="0.25">
      <c r="C23" s="486" t="s">
        <v>1752</v>
      </c>
      <c r="D23" s="486" t="s">
        <v>1753</v>
      </c>
      <c r="E23" s="487">
        <v>79564</v>
      </c>
      <c r="F23" s="199" t="s">
        <v>317</v>
      </c>
    </row>
    <row r="24" spans="1:6" ht="13.9" customHeight="1" x14ac:dyDescent="0.25">
      <c r="C24" s="486" t="s">
        <v>970</v>
      </c>
      <c r="D24" s="486" t="s">
        <v>971</v>
      </c>
      <c r="E24" s="487">
        <v>129238</v>
      </c>
      <c r="F24" s="199" t="s">
        <v>317</v>
      </c>
    </row>
    <row r="25" spans="1:6" ht="13.9" customHeight="1" x14ac:dyDescent="0.25">
      <c r="C25" s="486" t="s">
        <v>972</v>
      </c>
      <c r="D25" s="486" t="s">
        <v>973</v>
      </c>
      <c r="E25" s="487">
        <v>1539336</v>
      </c>
      <c r="F25" s="199" t="s">
        <v>317</v>
      </c>
    </row>
    <row r="26" spans="1:6" ht="13.9" customHeight="1" x14ac:dyDescent="0.25">
      <c r="C26" s="486" t="s">
        <v>974</v>
      </c>
      <c r="D26" s="486" t="s">
        <v>975</v>
      </c>
      <c r="E26" s="487">
        <v>1845485</v>
      </c>
      <c r="F26" s="199" t="s">
        <v>317</v>
      </c>
    </row>
    <row r="27" spans="1:6" ht="13.9" customHeight="1" x14ac:dyDescent="0.25">
      <c r="C27" s="486" t="s">
        <v>976</v>
      </c>
      <c r="D27" s="486" t="s">
        <v>977</v>
      </c>
      <c r="E27" s="487">
        <v>63137591</v>
      </c>
      <c r="F27" s="199" t="s">
        <v>317</v>
      </c>
    </row>
    <row r="28" spans="1:6" ht="13.9" customHeight="1" x14ac:dyDescent="0.25">
      <c r="C28" s="486" t="s">
        <v>1754</v>
      </c>
      <c r="D28" s="486" t="s">
        <v>1755</v>
      </c>
      <c r="E28" s="487">
        <v>102001599</v>
      </c>
      <c r="F28" s="199" t="s">
        <v>317</v>
      </c>
    </row>
    <row r="29" spans="1:6" ht="13.9" customHeight="1" x14ac:dyDescent="0.25">
      <c r="C29" s="486" t="s">
        <v>978</v>
      </c>
      <c r="D29" s="486" t="s">
        <v>979</v>
      </c>
      <c r="E29" s="487">
        <v>4535</v>
      </c>
      <c r="F29" s="199" t="s">
        <v>317</v>
      </c>
    </row>
    <row r="30" spans="1:6" ht="13.9" customHeight="1" x14ac:dyDescent="0.25">
      <c r="C30" s="486" t="s">
        <v>980</v>
      </c>
      <c r="D30" s="486" t="s">
        <v>981</v>
      </c>
      <c r="E30" s="487">
        <v>83673203</v>
      </c>
      <c r="F30" s="199" t="s">
        <v>317</v>
      </c>
    </row>
    <row r="31" spans="1:6" ht="13.9" customHeight="1" x14ac:dyDescent="0.25">
      <c r="C31" s="486" t="s">
        <v>982</v>
      </c>
      <c r="D31" s="486" t="s">
        <v>983</v>
      </c>
      <c r="E31" s="487">
        <v>89398514</v>
      </c>
      <c r="F31" s="199" t="s">
        <v>317</v>
      </c>
    </row>
    <row r="32" spans="1:6" ht="13.9" customHeight="1" x14ac:dyDescent="0.25">
      <c r="C32" s="486" t="s">
        <v>984</v>
      </c>
      <c r="D32" s="486" t="s">
        <v>985</v>
      </c>
      <c r="E32" s="487">
        <v>47745</v>
      </c>
      <c r="F32" s="199" t="s">
        <v>317</v>
      </c>
    </row>
    <row r="33" spans="1:7" ht="13.9" customHeight="1" x14ac:dyDescent="0.25">
      <c r="C33" s="486" t="s">
        <v>986</v>
      </c>
      <c r="D33" s="486" t="s">
        <v>987</v>
      </c>
      <c r="E33" s="487">
        <v>270718210</v>
      </c>
      <c r="F33" s="199" t="s">
        <v>317</v>
      </c>
    </row>
    <row r="34" spans="1:7" ht="13.9" customHeight="1" x14ac:dyDescent="0.25">
      <c r="C34" s="486" t="s">
        <v>988</v>
      </c>
      <c r="D34" s="486" t="s">
        <v>989</v>
      </c>
      <c r="E34" s="487">
        <v>335393072</v>
      </c>
      <c r="F34" s="199" t="s">
        <v>317</v>
      </c>
    </row>
    <row r="35" spans="1:7" ht="13.9" customHeight="1" x14ac:dyDescent="0.25">
      <c r="C35" s="486" t="s">
        <v>990</v>
      </c>
      <c r="D35" s="486" t="s">
        <v>991</v>
      </c>
      <c r="E35" s="487">
        <v>1456612</v>
      </c>
      <c r="F35" s="199" t="s">
        <v>317</v>
      </c>
    </row>
    <row r="36" spans="1:7" ht="13.9" customHeight="1" x14ac:dyDescent="0.25">
      <c r="C36" s="486" t="s">
        <v>992</v>
      </c>
      <c r="D36" s="486" t="s">
        <v>993</v>
      </c>
      <c r="E36" s="487">
        <v>5016</v>
      </c>
      <c r="F36" s="199" t="s">
        <v>317</v>
      </c>
    </row>
    <row r="37" spans="1:7" ht="13.9" customHeight="1" x14ac:dyDescent="0.25">
      <c r="C37" s="486" t="s">
        <v>994</v>
      </c>
      <c r="D37" s="486" t="s">
        <v>995</v>
      </c>
      <c r="E37" s="487">
        <v>81007</v>
      </c>
      <c r="F37" s="199" t="s">
        <v>317</v>
      </c>
    </row>
    <row r="38" spans="1:7" ht="13.9" customHeight="1" x14ac:dyDescent="0.25">
      <c r="C38" s="486" t="s">
        <v>996</v>
      </c>
      <c r="D38" s="486" t="s">
        <v>997</v>
      </c>
      <c r="E38" s="487">
        <v>3000000</v>
      </c>
      <c r="F38" s="199" t="s">
        <v>317</v>
      </c>
    </row>
    <row r="39" spans="1:7" ht="13.9" customHeight="1" x14ac:dyDescent="0.25">
      <c r="A39" s="564" t="s">
        <v>998</v>
      </c>
      <c r="B39" s="486" t="s">
        <v>999</v>
      </c>
      <c r="C39" s="486"/>
      <c r="D39" s="486"/>
      <c r="E39" s="487">
        <v>3331352062</v>
      </c>
      <c r="F39" s="199" t="s">
        <v>200</v>
      </c>
    </row>
    <row r="40" spans="1:7" ht="13.9" customHeight="1" x14ac:dyDescent="0.25">
      <c r="A40" s="564" t="s">
        <v>1000</v>
      </c>
      <c r="B40" s="486" t="s">
        <v>1001</v>
      </c>
      <c r="C40" s="486"/>
      <c r="D40" s="486"/>
      <c r="E40" s="487">
        <v>3267367300</v>
      </c>
      <c r="F40" s="199" t="s">
        <v>200</v>
      </c>
    </row>
    <row r="41" spans="1:7" ht="13.9" customHeight="1" x14ac:dyDescent="0.25">
      <c r="C41" s="486" t="s">
        <v>964</v>
      </c>
      <c r="D41" s="486" t="s">
        <v>1002</v>
      </c>
      <c r="E41" s="487">
        <v>1000000000</v>
      </c>
      <c r="F41" s="199" t="s">
        <v>200</v>
      </c>
    </row>
    <row r="42" spans="1:7" ht="13.9" customHeight="1" x14ac:dyDescent="0.25">
      <c r="C42" s="486" t="s">
        <v>1756</v>
      </c>
      <c r="D42" s="486" t="s">
        <v>1757</v>
      </c>
      <c r="E42" s="487">
        <v>2267367300</v>
      </c>
      <c r="F42" s="199" t="s">
        <v>200</v>
      </c>
    </row>
    <row r="43" spans="1:7" ht="13.9" customHeight="1" x14ac:dyDescent="0.25">
      <c r="A43" s="564" t="s">
        <v>1758</v>
      </c>
      <c r="B43" s="486" t="s">
        <v>789</v>
      </c>
      <c r="C43" s="486"/>
      <c r="D43" s="486"/>
      <c r="E43" s="487">
        <v>63984762</v>
      </c>
      <c r="F43" s="199" t="s">
        <v>200</v>
      </c>
    </row>
    <row r="44" spans="1:7" ht="13.9" customHeight="1" x14ac:dyDescent="0.25">
      <c r="C44" s="486" t="s">
        <v>1759</v>
      </c>
      <c r="D44" s="486" t="s">
        <v>1760</v>
      </c>
      <c r="E44" s="487">
        <v>63984762</v>
      </c>
      <c r="F44" s="199" t="s">
        <v>200</v>
      </c>
    </row>
    <row r="45" spans="1:7" ht="13.9" customHeight="1" x14ac:dyDescent="0.25">
      <c r="A45" s="564" t="s">
        <v>1003</v>
      </c>
      <c r="B45" s="486" t="s">
        <v>1004</v>
      </c>
      <c r="C45" s="486"/>
      <c r="D45" s="486"/>
      <c r="E45" s="487">
        <v>24738030500</v>
      </c>
    </row>
    <row r="46" spans="1:7" s="523" customFormat="1" ht="13.9" customHeight="1" x14ac:dyDescent="0.25">
      <c r="A46" s="565" t="s">
        <v>1005</v>
      </c>
      <c r="B46" s="531" t="s">
        <v>1006</v>
      </c>
      <c r="C46" s="531"/>
      <c r="D46" s="531"/>
      <c r="E46" s="532">
        <v>4924530149</v>
      </c>
      <c r="F46" s="199" t="s">
        <v>201</v>
      </c>
      <c r="G46" s="523" t="s">
        <v>758</v>
      </c>
    </row>
    <row r="47" spans="1:7" ht="13.9" customHeight="1" x14ac:dyDescent="0.25">
      <c r="C47" s="486" t="s">
        <v>1761</v>
      </c>
      <c r="D47" s="486" t="s">
        <v>1253</v>
      </c>
      <c r="E47" s="487">
        <v>32148000</v>
      </c>
      <c r="F47" s="199" t="s">
        <v>201</v>
      </c>
    </row>
    <row r="48" spans="1:7" ht="13.9" customHeight="1" x14ac:dyDescent="0.25">
      <c r="C48" s="486" t="s">
        <v>1762</v>
      </c>
      <c r="D48" s="486" t="s">
        <v>1763</v>
      </c>
      <c r="E48" s="487">
        <v>1793000000</v>
      </c>
      <c r="F48" s="199" t="s">
        <v>201</v>
      </c>
    </row>
    <row r="49" spans="1:7" ht="13.9" customHeight="1" x14ac:dyDescent="0.25">
      <c r="C49" s="486" t="s">
        <v>1764</v>
      </c>
      <c r="D49" s="486" t="s">
        <v>1765</v>
      </c>
      <c r="E49" s="487">
        <v>3530640</v>
      </c>
      <c r="F49" s="199" t="s">
        <v>201</v>
      </c>
    </row>
    <row r="50" spans="1:7" ht="13.9" customHeight="1" x14ac:dyDescent="0.25">
      <c r="C50" s="486" t="s">
        <v>1766</v>
      </c>
      <c r="D50" s="486" t="s">
        <v>1767</v>
      </c>
      <c r="E50" s="487">
        <v>2850000000</v>
      </c>
      <c r="F50" s="199" t="s">
        <v>201</v>
      </c>
    </row>
    <row r="51" spans="1:7" ht="13.9" customHeight="1" x14ac:dyDescent="0.25">
      <c r="C51" s="486" t="s">
        <v>1008</v>
      </c>
      <c r="D51" s="486" t="s">
        <v>1009</v>
      </c>
      <c r="E51" s="487">
        <v>158196720</v>
      </c>
      <c r="F51" s="199" t="s">
        <v>201</v>
      </c>
    </row>
    <row r="52" spans="1:7" s="523" customFormat="1" ht="13.9" customHeight="1" x14ac:dyDescent="0.25">
      <c r="C52" s="531" t="s">
        <v>1010</v>
      </c>
      <c r="D52" s="531" t="s">
        <v>1011</v>
      </c>
      <c r="E52" s="532">
        <v>1250000</v>
      </c>
      <c r="F52" s="199" t="s">
        <v>201</v>
      </c>
      <c r="G52" s="523" t="s">
        <v>758</v>
      </c>
    </row>
    <row r="53" spans="1:7" ht="13.9" customHeight="1" x14ac:dyDescent="0.25">
      <c r="C53" s="486" t="s">
        <v>1012</v>
      </c>
      <c r="D53" s="486" t="s">
        <v>1013</v>
      </c>
      <c r="E53" s="487">
        <v>20480000</v>
      </c>
      <c r="F53" s="199" t="s">
        <v>201</v>
      </c>
    </row>
    <row r="54" spans="1:7" s="523" customFormat="1" ht="13.9" customHeight="1" x14ac:dyDescent="0.25">
      <c r="C54" s="531" t="s">
        <v>1014</v>
      </c>
      <c r="D54" s="531" t="s">
        <v>1015</v>
      </c>
      <c r="E54" s="532">
        <v>22535705</v>
      </c>
      <c r="F54" s="199" t="s">
        <v>201</v>
      </c>
      <c r="G54" s="523" t="s">
        <v>758</v>
      </c>
    </row>
    <row r="55" spans="1:7" ht="13.9" customHeight="1" x14ac:dyDescent="0.25">
      <c r="C55" s="486" t="s">
        <v>1768</v>
      </c>
      <c r="D55" s="486" t="s">
        <v>1769</v>
      </c>
      <c r="E55" s="487">
        <v>1250000</v>
      </c>
      <c r="F55" s="199" t="s">
        <v>201</v>
      </c>
    </row>
    <row r="56" spans="1:7" ht="13.9" customHeight="1" x14ac:dyDescent="0.25">
      <c r="C56" s="486" t="s">
        <v>1770</v>
      </c>
      <c r="D56" s="486" t="s">
        <v>1771</v>
      </c>
      <c r="E56" s="487">
        <v>25000000</v>
      </c>
      <c r="F56" s="199" t="s">
        <v>201</v>
      </c>
    </row>
    <row r="57" spans="1:7" ht="13.9" customHeight="1" x14ac:dyDescent="0.25">
      <c r="C57" s="486" t="s">
        <v>1772</v>
      </c>
      <c r="D57" s="486" t="s">
        <v>1773</v>
      </c>
      <c r="E57" s="487">
        <v>17139084</v>
      </c>
      <c r="F57" s="199" t="s">
        <v>201</v>
      </c>
    </row>
    <row r="58" spans="1:7" ht="13.9" customHeight="1" x14ac:dyDescent="0.25">
      <c r="A58" s="564" t="s">
        <v>1016</v>
      </c>
      <c r="B58" s="486" t="s">
        <v>1017</v>
      </c>
      <c r="C58" s="486"/>
      <c r="D58" s="486"/>
      <c r="E58" s="487">
        <v>1022197956</v>
      </c>
      <c r="F58" s="199" t="s">
        <v>201</v>
      </c>
      <c r="G58" s="175" t="s">
        <v>758</v>
      </c>
    </row>
    <row r="59" spans="1:7" ht="13.9" customHeight="1" x14ac:dyDescent="0.25">
      <c r="C59" s="486" t="s">
        <v>1018</v>
      </c>
      <c r="D59" s="486" t="s">
        <v>1019</v>
      </c>
      <c r="E59" s="487">
        <v>192382680</v>
      </c>
      <c r="F59" s="199" t="s">
        <v>201</v>
      </c>
    </row>
    <row r="60" spans="1:7" s="523" customFormat="1" ht="13.9" customHeight="1" x14ac:dyDescent="0.25">
      <c r="C60" s="531" t="s">
        <v>1010</v>
      </c>
      <c r="D60" s="531" t="s">
        <v>1020</v>
      </c>
      <c r="E60" s="532">
        <v>3466392</v>
      </c>
      <c r="F60" s="199" t="s">
        <v>201</v>
      </c>
      <c r="G60" s="523" t="s">
        <v>758</v>
      </c>
    </row>
    <row r="61" spans="1:7" s="523" customFormat="1" ht="13.9" customHeight="1" x14ac:dyDescent="0.25">
      <c r="C61" s="531" t="s">
        <v>1014</v>
      </c>
      <c r="D61" s="531" t="s">
        <v>1015</v>
      </c>
      <c r="E61" s="532">
        <v>311024392</v>
      </c>
      <c r="F61" s="199" t="s">
        <v>201</v>
      </c>
      <c r="G61" s="523" t="s">
        <v>758</v>
      </c>
    </row>
    <row r="62" spans="1:7" ht="13.9" customHeight="1" x14ac:dyDescent="0.25">
      <c r="C62" s="486" t="s">
        <v>1774</v>
      </c>
      <c r="D62" s="486" t="s">
        <v>1775</v>
      </c>
      <c r="E62" s="487">
        <v>515324492</v>
      </c>
      <c r="F62" s="199" t="s">
        <v>201</v>
      </c>
    </row>
    <row r="63" spans="1:7" ht="13.9" customHeight="1" x14ac:dyDescent="0.25">
      <c r="A63" s="564" t="s">
        <v>1021</v>
      </c>
      <c r="B63" s="486" t="s">
        <v>1022</v>
      </c>
      <c r="C63" s="486"/>
      <c r="D63" s="486"/>
      <c r="E63" s="487">
        <v>8316540213</v>
      </c>
    </row>
    <row r="64" spans="1:7" ht="13.9" customHeight="1" x14ac:dyDescent="0.25">
      <c r="A64" s="565" t="s">
        <v>1023</v>
      </c>
      <c r="B64" s="531" t="s">
        <v>1024</v>
      </c>
      <c r="C64" s="531"/>
      <c r="D64" s="531"/>
      <c r="E64" s="532">
        <v>1076833659</v>
      </c>
      <c r="F64" s="533" t="s">
        <v>203</v>
      </c>
    </row>
    <row r="65" spans="1:774 1030:1798 2054:2822 3078:3846 4102:4870 5126:5894 6150:6918 7174:7942 8198:8966 9222:9990 10246:11014 11270:12038 12294:13062 13318:14086 14342:15110 15366:16134" ht="13.9" customHeight="1" x14ac:dyDescent="0.25">
      <c r="C65" s="486" t="s">
        <v>952</v>
      </c>
      <c r="D65" s="486" t="s">
        <v>1025</v>
      </c>
      <c r="E65" s="487">
        <v>966868659</v>
      </c>
      <c r="F65" s="199" t="s">
        <v>203</v>
      </c>
    </row>
    <row r="66" spans="1:774 1030:1798 2054:2822 3078:3846 4102:4870 5126:5894 6150:6918 7174:7942 8198:8966 9222:9990 10246:11014 11270:12038 12294:13062 13318:14086 14342:15110 15366:16134" ht="13.9" customHeight="1" x14ac:dyDescent="0.25">
      <c r="C66" s="486" t="s">
        <v>954</v>
      </c>
      <c r="D66" s="486" t="s">
        <v>1026</v>
      </c>
      <c r="E66" s="487">
        <v>109965000</v>
      </c>
      <c r="F66" s="199" t="s">
        <v>203</v>
      </c>
    </row>
    <row r="67" spans="1:774 1030:1798 2054:2822 3078:3846 4102:4870 5126:5894 6150:6918 7174:7942 8198:8966 9222:9990 10246:11014 11270:12038 12294:13062 13318:14086 14342:15110 15366:16134" ht="13.9" customHeight="1" x14ac:dyDescent="0.25">
      <c r="A67" s="565" t="s">
        <v>1027</v>
      </c>
      <c r="B67" s="531" t="s">
        <v>1028</v>
      </c>
      <c r="C67" s="531"/>
      <c r="D67" s="531"/>
      <c r="E67" s="532">
        <v>390056539</v>
      </c>
      <c r="F67" s="533" t="s">
        <v>203</v>
      </c>
    </row>
    <row r="68" spans="1:774 1030:1798 2054:2822 3078:3846 4102:4870 5126:5894 6150:6918 7174:7942 8198:8966 9222:9990 10246:11014 11270:12038 12294:13062 13318:14086 14342:15110 15366:16134" ht="13.9" customHeight="1" x14ac:dyDescent="0.25">
      <c r="C68" s="486" t="s">
        <v>952</v>
      </c>
      <c r="D68" s="486" t="s">
        <v>1029</v>
      </c>
      <c r="E68" s="487">
        <v>390056539</v>
      </c>
      <c r="F68" s="199" t="s">
        <v>203</v>
      </c>
    </row>
    <row r="69" spans="1:774 1030:1798 2054:2822 3078:3846 4102:4870 5126:5894 6150:6918 7174:7942 8198:8966 9222:9990 10246:11014 11270:12038 12294:13062 13318:14086 14342:15110 15366:16134" ht="13.9" customHeight="1" x14ac:dyDescent="0.25">
      <c r="A69" s="565" t="s">
        <v>1030</v>
      </c>
      <c r="B69" s="531" t="s">
        <v>1031</v>
      </c>
      <c r="C69" s="531"/>
      <c r="D69" s="531"/>
      <c r="E69" s="532">
        <v>4808200492</v>
      </c>
      <c r="F69" s="533" t="s">
        <v>203</v>
      </c>
    </row>
    <row r="70" spans="1:774 1030:1798 2054:2822 3078:3846 4102:4870 5126:5894 6150:6918 7174:7942 8198:8966 9222:9990 10246:11014 11270:12038 12294:13062 13318:14086 14342:15110 15366:16134" s="523" customFormat="1" ht="13.9" customHeight="1" x14ac:dyDescent="0.25">
      <c r="A70" s="565" t="s">
        <v>1032</v>
      </c>
      <c r="B70" s="531" t="s">
        <v>1033</v>
      </c>
      <c r="C70" s="531"/>
      <c r="D70" s="531"/>
      <c r="E70" s="532">
        <v>2302230</v>
      </c>
      <c r="F70" s="533" t="s">
        <v>203</v>
      </c>
      <c r="JB70" s="175"/>
      <c r="SX70" s="175"/>
      <c r="ACT70" s="175"/>
      <c r="AMP70" s="175"/>
      <c r="AWL70" s="175"/>
      <c r="BGH70" s="175"/>
      <c r="BQD70" s="175"/>
      <c r="BZZ70" s="175"/>
      <c r="CJV70" s="175"/>
      <c r="CTR70" s="175"/>
      <c r="DDN70" s="175"/>
      <c r="DNJ70" s="175"/>
      <c r="DXF70" s="175"/>
      <c r="EHB70" s="175"/>
      <c r="EQX70" s="175"/>
      <c r="FAT70" s="175"/>
      <c r="FKP70" s="175"/>
      <c r="FUL70" s="175"/>
      <c r="GEH70" s="175"/>
      <c r="GOD70" s="175"/>
      <c r="GXZ70" s="175"/>
      <c r="HHV70" s="175"/>
      <c r="HRR70" s="175"/>
      <c r="IBN70" s="175"/>
      <c r="ILJ70" s="175"/>
      <c r="IVF70" s="175"/>
      <c r="JFB70" s="175"/>
      <c r="JOX70" s="175"/>
      <c r="JYT70" s="175"/>
      <c r="KIP70" s="175"/>
      <c r="KSL70" s="175"/>
      <c r="LCH70" s="175"/>
      <c r="LMD70" s="175"/>
      <c r="LVZ70" s="175"/>
      <c r="MFV70" s="175"/>
      <c r="MPR70" s="175"/>
      <c r="MZN70" s="175"/>
      <c r="NJJ70" s="175"/>
      <c r="NTF70" s="175"/>
      <c r="ODB70" s="175"/>
      <c r="OMX70" s="175"/>
      <c r="OWT70" s="175"/>
      <c r="PGP70" s="175"/>
      <c r="PQL70" s="175"/>
      <c r="QAH70" s="175"/>
      <c r="QKD70" s="175"/>
      <c r="QTZ70" s="175"/>
      <c r="RDV70" s="175"/>
      <c r="RNR70" s="175"/>
      <c r="RXN70" s="175"/>
      <c r="SHJ70" s="175"/>
      <c r="SRF70" s="175"/>
      <c r="TBB70" s="175"/>
      <c r="TKX70" s="175"/>
      <c r="TUT70" s="175"/>
      <c r="UEP70" s="175"/>
      <c r="UOL70" s="175"/>
      <c r="UYH70" s="175"/>
      <c r="VID70" s="175"/>
      <c r="VRZ70" s="175"/>
      <c r="WBV70" s="175"/>
      <c r="WLR70" s="175"/>
      <c r="WVN70" s="175"/>
    </row>
    <row r="71" spans="1:774 1030:1798 2054:2822 3078:3846 4102:4870 5126:5894 6150:6918 7174:7942 8198:8966 9222:9990 10246:11014 11270:12038 12294:13062 13318:14086 14342:15110 15366:16134" ht="13.9" customHeight="1" x14ac:dyDescent="0.25">
      <c r="C71" s="486" t="s">
        <v>952</v>
      </c>
      <c r="D71" s="486" t="s">
        <v>1033</v>
      </c>
      <c r="E71" s="487">
        <v>2302230</v>
      </c>
      <c r="F71" s="199" t="s">
        <v>203</v>
      </c>
    </row>
    <row r="72" spans="1:774 1030:1798 2054:2822 3078:3846 4102:4870 5126:5894 6150:6918 7174:7942 8198:8966 9222:9990 10246:11014 11270:12038 12294:13062 13318:14086 14342:15110 15366:16134" s="523" customFormat="1" ht="13.9" customHeight="1" x14ac:dyDescent="0.25">
      <c r="A72" s="565" t="s">
        <v>1034</v>
      </c>
      <c r="B72" s="531" t="s">
        <v>1035</v>
      </c>
      <c r="C72" s="531"/>
      <c r="D72" s="531"/>
      <c r="E72" s="532">
        <v>2039147293</v>
      </c>
      <c r="F72" s="533" t="s">
        <v>203</v>
      </c>
      <c r="JB72" s="175"/>
      <c r="SX72" s="175"/>
      <c r="ACT72" s="175"/>
      <c r="AMP72" s="175"/>
      <c r="AWL72" s="175"/>
      <c r="BGH72" s="175"/>
      <c r="BQD72" s="175"/>
      <c r="BZZ72" s="175"/>
      <c r="CJV72" s="175"/>
      <c r="CTR72" s="175"/>
      <c r="DDN72" s="175"/>
      <c r="DNJ72" s="175"/>
      <c r="DXF72" s="175"/>
      <c r="EHB72" s="175"/>
      <c r="EQX72" s="175"/>
      <c r="FAT72" s="175"/>
      <c r="FKP72" s="175"/>
      <c r="FUL72" s="175"/>
      <c r="GEH72" s="175"/>
      <c r="GOD72" s="175"/>
      <c r="GXZ72" s="175"/>
      <c r="HHV72" s="175"/>
      <c r="HRR72" s="175"/>
      <c r="IBN72" s="175"/>
      <c r="ILJ72" s="175"/>
      <c r="IVF72" s="175"/>
      <c r="JFB72" s="175"/>
      <c r="JOX72" s="175"/>
      <c r="JYT72" s="175"/>
      <c r="KIP72" s="175"/>
      <c r="KSL72" s="175"/>
      <c r="LCH72" s="175"/>
      <c r="LMD72" s="175"/>
      <c r="LVZ72" s="175"/>
      <c r="MFV72" s="175"/>
      <c r="MPR72" s="175"/>
      <c r="MZN72" s="175"/>
      <c r="NJJ72" s="175"/>
      <c r="NTF72" s="175"/>
      <c r="ODB72" s="175"/>
      <c r="OMX72" s="175"/>
      <c r="OWT72" s="175"/>
      <c r="PGP72" s="175"/>
      <c r="PQL72" s="175"/>
      <c r="QAH72" s="175"/>
      <c r="QKD72" s="175"/>
      <c r="QTZ72" s="175"/>
      <c r="RDV72" s="175"/>
      <c r="RNR72" s="175"/>
      <c r="RXN72" s="175"/>
      <c r="SHJ72" s="175"/>
      <c r="SRF72" s="175"/>
      <c r="TBB72" s="175"/>
      <c r="TKX72" s="175"/>
      <c r="TUT72" s="175"/>
      <c r="UEP72" s="175"/>
      <c r="UOL72" s="175"/>
      <c r="UYH72" s="175"/>
      <c r="VID72" s="175"/>
      <c r="VRZ72" s="175"/>
      <c r="WBV72" s="175"/>
      <c r="WLR72" s="175"/>
      <c r="WVN72" s="175"/>
    </row>
    <row r="73" spans="1:774 1030:1798 2054:2822 3078:3846 4102:4870 5126:5894 6150:6918 7174:7942 8198:8966 9222:9990 10246:11014 11270:12038 12294:13062 13318:14086 14342:15110 15366:16134" ht="13.9" customHeight="1" x14ac:dyDescent="0.25">
      <c r="C73" s="486" t="s">
        <v>952</v>
      </c>
      <c r="D73" s="486" t="s">
        <v>1036</v>
      </c>
      <c r="E73" s="487">
        <v>1610522719</v>
      </c>
      <c r="F73" s="199" t="s">
        <v>203</v>
      </c>
    </row>
    <row r="74" spans="1:774 1030:1798 2054:2822 3078:3846 4102:4870 5126:5894 6150:6918 7174:7942 8198:8966 9222:9990 10246:11014 11270:12038 12294:13062 13318:14086 14342:15110 15366:16134" ht="13.9" customHeight="1" x14ac:dyDescent="0.25">
      <c r="C74" s="486" t="s">
        <v>954</v>
      </c>
      <c r="D74" s="486" t="s">
        <v>1037</v>
      </c>
      <c r="E74" s="487">
        <v>973541</v>
      </c>
      <c r="F74" s="199" t="s">
        <v>203</v>
      </c>
    </row>
    <row r="75" spans="1:774 1030:1798 2054:2822 3078:3846 4102:4870 5126:5894 6150:6918 7174:7942 8198:8966 9222:9990 10246:11014 11270:12038 12294:13062 13318:14086 14342:15110 15366:16134" ht="13.9" customHeight="1" x14ac:dyDescent="0.25">
      <c r="C75" s="486" t="s">
        <v>956</v>
      </c>
      <c r="D75" s="486" t="s">
        <v>1029</v>
      </c>
      <c r="E75" s="487">
        <v>207118045</v>
      </c>
      <c r="F75" s="199" t="s">
        <v>203</v>
      </c>
    </row>
    <row r="76" spans="1:774 1030:1798 2054:2822 3078:3846 4102:4870 5126:5894 6150:6918 7174:7942 8198:8966 9222:9990 10246:11014 11270:12038 12294:13062 13318:14086 14342:15110 15366:16134" ht="13.9" customHeight="1" x14ac:dyDescent="0.25">
      <c r="C76" s="486" t="s">
        <v>1038</v>
      </c>
      <c r="D76" s="486" t="s">
        <v>1039</v>
      </c>
      <c r="E76" s="487">
        <v>1552221</v>
      </c>
      <c r="F76" s="199" t="s">
        <v>203</v>
      </c>
    </row>
    <row r="77" spans="1:774 1030:1798 2054:2822 3078:3846 4102:4870 5126:5894 6150:6918 7174:7942 8198:8966 9222:9990 10246:11014 11270:12038 12294:13062 13318:14086 14342:15110 15366:16134" ht="13.9" customHeight="1" x14ac:dyDescent="0.25">
      <c r="C77" s="486" t="s">
        <v>957</v>
      </c>
      <c r="D77" s="486" t="s">
        <v>1040</v>
      </c>
      <c r="E77" s="487">
        <v>218980767</v>
      </c>
      <c r="F77" s="199" t="s">
        <v>203</v>
      </c>
    </row>
    <row r="78" spans="1:774 1030:1798 2054:2822 3078:3846 4102:4870 5126:5894 6150:6918 7174:7942 8198:8966 9222:9990 10246:11014 11270:12038 12294:13062 13318:14086 14342:15110 15366:16134" s="524" customFormat="1" ht="13.9" customHeight="1" x14ac:dyDescent="0.25">
      <c r="A78" s="566" t="s">
        <v>1041</v>
      </c>
      <c r="B78" s="534" t="s">
        <v>1042</v>
      </c>
      <c r="C78" s="534"/>
      <c r="D78" s="534"/>
      <c r="E78" s="535">
        <v>5588240273</v>
      </c>
      <c r="F78" s="20" t="s">
        <v>203</v>
      </c>
      <c r="JB78" s="175"/>
      <c r="SX78" s="175"/>
      <c r="ACT78" s="175"/>
      <c r="AMP78" s="175"/>
      <c r="AWL78" s="175"/>
      <c r="BGH78" s="175"/>
      <c r="BQD78" s="175"/>
      <c r="BZZ78" s="175"/>
      <c r="CJV78" s="175"/>
      <c r="CTR78" s="175"/>
      <c r="DDN78" s="175"/>
      <c r="DNJ78" s="175"/>
      <c r="DXF78" s="175"/>
      <c r="EHB78" s="175"/>
      <c r="EQX78" s="175"/>
      <c r="FAT78" s="175"/>
      <c r="FKP78" s="175"/>
      <c r="FUL78" s="175"/>
      <c r="GEH78" s="175"/>
      <c r="GOD78" s="175"/>
      <c r="GXZ78" s="175"/>
      <c r="HHV78" s="175"/>
      <c r="HRR78" s="175"/>
      <c r="IBN78" s="175"/>
      <c r="ILJ78" s="175"/>
      <c r="IVF78" s="175"/>
      <c r="JFB78" s="175"/>
      <c r="JOX78" s="175"/>
      <c r="JYT78" s="175"/>
      <c r="KIP78" s="175"/>
      <c r="KSL78" s="175"/>
      <c r="LCH78" s="175"/>
      <c r="LMD78" s="175"/>
      <c r="LVZ78" s="175"/>
      <c r="MFV78" s="175"/>
      <c r="MPR78" s="175"/>
      <c r="MZN78" s="175"/>
      <c r="NJJ78" s="175"/>
      <c r="NTF78" s="175"/>
      <c r="ODB78" s="175"/>
      <c r="OMX78" s="175"/>
      <c r="OWT78" s="175"/>
      <c r="PGP78" s="175"/>
      <c r="PQL78" s="175"/>
      <c r="QAH78" s="175"/>
      <c r="QKD78" s="175"/>
      <c r="QTZ78" s="175"/>
      <c r="RDV78" s="175"/>
      <c r="RNR78" s="175"/>
      <c r="RXN78" s="175"/>
      <c r="SHJ78" s="175"/>
      <c r="SRF78" s="175"/>
      <c r="TBB78" s="175"/>
      <c r="TKX78" s="175"/>
      <c r="TUT78" s="175"/>
      <c r="UEP78" s="175"/>
      <c r="UOL78" s="175"/>
      <c r="UYH78" s="175"/>
      <c r="VID78" s="175"/>
      <c r="VRZ78" s="175"/>
      <c r="WBV78" s="175"/>
      <c r="WLR78" s="175"/>
      <c r="WVN78" s="175"/>
    </row>
    <row r="79" spans="1:774 1030:1798 2054:2822 3078:3846 4102:4870 5126:5894 6150:6918 7174:7942 8198:8966 9222:9990 10246:11014 11270:12038 12294:13062 13318:14086 14342:15110 15366:16134" s="523" customFormat="1" ht="13.9" customHeight="1" x14ac:dyDescent="0.25">
      <c r="A79" s="565" t="s">
        <v>1043</v>
      </c>
      <c r="B79" s="531" t="s">
        <v>1044</v>
      </c>
      <c r="C79" s="531"/>
      <c r="D79" s="531"/>
      <c r="E79" s="532">
        <v>5588240273</v>
      </c>
      <c r="F79" s="533" t="s">
        <v>203</v>
      </c>
      <c r="JB79" s="175"/>
      <c r="SX79" s="175"/>
      <c r="ACT79" s="175"/>
      <c r="AMP79" s="175"/>
      <c r="AWL79" s="175"/>
      <c r="BGH79" s="175"/>
      <c r="BQD79" s="175"/>
      <c r="BZZ79" s="175"/>
      <c r="CJV79" s="175"/>
      <c r="CTR79" s="175"/>
      <c r="DDN79" s="175"/>
      <c r="DNJ79" s="175"/>
      <c r="DXF79" s="175"/>
      <c r="EHB79" s="175"/>
      <c r="EQX79" s="175"/>
      <c r="FAT79" s="175"/>
      <c r="FKP79" s="175"/>
      <c r="FUL79" s="175"/>
      <c r="GEH79" s="175"/>
      <c r="GOD79" s="175"/>
      <c r="GXZ79" s="175"/>
      <c r="HHV79" s="175"/>
      <c r="HRR79" s="175"/>
      <c r="IBN79" s="175"/>
      <c r="ILJ79" s="175"/>
      <c r="IVF79" s="175"/>
      <c r="JFB79" s="175"/>
      <c r="JOX79" s="175"/>
      <c r="JYT79" s="175"/>
      <c r="KIP79" s="175"/>
      <c r="KSL79" s="175"/>
      <c r="LCH79" s="175"/>
      <c r="LMD79" s="175"/>
      <c r="LVZ79" s="175"/>
      <c r="MFV79" s="175"/>
      <c r="MPR79" s="175"/>
      <c r="MZN79" s="175"/>
      <c r="NJJ79" s="175"/>
      <c r="NTF79" s="175"/>
      <c r="ODB79" s="175"/>
      <c r="OMX79" s="175"/>
      <c r="OWT79" s="175"/>
      <c r="PGP79" s="175"/>
      <c r="PQL79" s="175"/>
      <c r="QAH79" s="175"/>
      <c r="QKD79" s="175"/>
      <c r="QTZ79" s="175"/>
      <c r="RDV79" s="175"/>
      <c r="RNR79" s="175"/>
      <c r="RXN79" s="175"/>
      <c r="SHJ79" s="175"/>
      <c r="SRF79" s="175"/>
      <c r="TBB79" s="175"/>
      <c r="TKX79" s="175"/>
      <c r="TUT79" s="175"/>
      <c r="UEP79" s="175"/>
      <c r="UOL79" s="175"/>
      <c r="UYH79" s="175"/>
      <c r="VID79" s="175"/>
      <c r="VRZ79" s="175"/>
      <c r="WBV79" s="175"/>
      <c r="WLR79" s="175"/>
      <c r="WVN79" s="175"/>
    </row>
    <row r="80" spans="1:774 1030:1798 2054:2822 3078:3846 4102:4870 5126:5894 6150:6918 7174:7942 8198:8966 9222:9990 10246:11014 11270:12038 12294:13062 13318:14086 14342:15110 15366:16134" ht="13.9" customHeight="1" x14ac:dyDescent="0.25">
      <c r="C80" s="486" t="s">
        <v>952</v>
      </c>
      <c r="D80" s="486" t="s">
        <v>1874</v>
      </c>
      <c r="E80" s="487">
        <v>3590996</v>
      </c>
      <c r="F80" s="199" t="s">
        <v>203</v>
      </c>
    </row>
    <row r="81" spans="1:774 1030:1798 2054:2822 3078:3846 4102:4870 5126:5894 6150:6918 7174:7942 8198:8966 9222:9990 10246:11014 11270:12038 12294:13062 13318:14086 14342:15110 15366:16134" ht="13.9" customHeight="1" x14ac:dyDescent="0.25">
      <c r="C81" s="486" t="s">
        <v>1045</v>
      </c>
      <c r="D81" s="486" t="s">
        <v>1046</v>
      </c>
      <c r="E81" s="487">
        <v>523631487</v>
      </c>
      <c r="F81" s="199" t="s">
        <v>203</v>
      </c>
    </row>
    <row r="82" spans="1:774 1030:1798 2054:2822 3078:3846 4102:4870 5126:5894 6150:6918 7174:7942 8198:8966 9222:9990 10246:11014 11270:12038 12294:13062 13318:14086 14342:15110 15366:16134" ht="13.9" customHeight="1" x14ac:dyDescent="0.25">
      <c r="C82" s="486" t="s">
        <v>1047</v>
      </c>
      <c r="D82" s="486" t="s">
        <v>1048</v>
      </c>
      <c r="E82" s="487">
        <v>4939657172</v>
      </c>
      <c r="F82" s="199" t="s">
        <v>203</v>
      </c>
    </row>
    <row r="83" spans="1:774 1030:1798 2054:2822 3078:3846 4102:4870 5126:5894 6150:6918 7174:7942 8198:8966 9222:9990 10246:11014 11270:12038 12294:13062 13318:14086 14342:15110 15366:16134" ht="13.9" customHeight="1" x14ac:dyDescent="0.25">
      <c r="C83" s="486" t="s">
        <v>1875</v>
      </c>
      <c r="D83" s="486" t="s">
        <v>1876</v>
      </c>
      <c r="E83" s="487">
        <v>3250000</v>
      </c>
      <c r="F83" s="199" t="s">
        <v>203</v>
      </c>
    </row>
    <row r="84" spans="1:774 1030:1798 2054:2822 3078:3846 4102:4870 5126:5894 6150:6918 7174:7942 8198:8966 9222:9990 10246:11014 11270:12038 12294:13062 13318:14086 14342:15110 15366:16134" ht="13.9" customHeight="1" x14ac:dyDescent="0.25">
      <c r="C84" s="486" t="s">
        <v>1214</v>
      </c>
      <c r="D84" s="486" t="s">
        <v>1215</v>
      </c>
      <c r="E84" s="487">
        <v>1374219</v>
      </c>
      <c r="F84" s="199" t="s">
        <v>203</v>
      </c>
    </row>
    <row r="85" spans="1:774 1030:1798 2054:2822 3078:3846 4102:4870 5126:5894 6150:6918 7174:7942 8198:8966 9222:9990 10246:11014 11270:12038 12294:13062 13318:14086 14342:15110 15366:16134" ht="13.9" customHeight="1" x14ac:dyDescent="0.25">
      <c r="C85" s="486" t="s">
        <v>1049</v>
      </c>
      <c r="D85" s="486" t="s">
        <v>1050</v>
      </c>
      <c r="E85" s="487">
        <v>235500</v>
      </c>
      <c r="F85" s="199" t="s">
        <v>203</v>
      </c>
    </row>
    <row r="86" spans="1:774 1030:1798 2054:2822 3078:3846 4102:4870 5126:5894 6150:6918 7174:7942 8198:8966 9222:9990 10246:11014 11270:12038 12294:13062 13318:14086 14342:15110 15366:16134" ht="13.9" customHeight="1" x14ac:dyDescent="0.25">
      <c r="C86" s="486" t="s">
        <v>1051</v>
      </c>
      <c r="D86" s="486" t="s">
        <v>1052</v>
      </c>
      <c r="E86" s="487">
        <v>75578910</v>
      </c>
      <c r="F86" s="199" t="s">
        <v>203</v>
      </c>
    </row>
    <row r="87" spans="1:774 1030:1798 2054:2822 3078:3846 4102:4870 5126:5894 6150:6918 7174:7942 8198:8966 9222:9990 10246:11014 11270:12038 12294:13062 13318:14086 14342:15110 15366:16134" ht="13.9" customHeight="1" x14ac:dyDescent="0.25">
      <c r="C87" s="486" t="s">
        <v>1274</v>
      </c>
      <c r="D87" s="486" t="s">
        <v>1275</v>
      </c>
      <c r="E87" s="487">
        <v>601294</v>
      </c>
      <c r="F87" s="199" t="s">
        <v>203</v>
      </c>
    </row>
    <row r="88" spans="1:774 1030:1798 2054:2822 3078:3846 4102:4870 5126:5894 6150:6918 7174:7942 8198:8966 9222:9990 10246:11014 11270:12038 12294:13062 13318:14086 14342:15110 15366:16134" ht="13.9" customHeight="1" x14ac:dyDescent="0.25">
      <c r="C88" s="486" t="s">
        <v>1053</v>
      </c>
      <c r="D88" s="486" t="s">
        <v>1054</v>
      </c>
      <c r="E88" s="487">
        <v>341500</v>
      </c>
      <c r="F88" s="199" t="s">
        <v>203</v>
      </c>
    </row>
    <row r="89" spans="1:774 1030:1798 2054:2822 3078:3846 4102:4870 5126:5894 6150:6918 7174:7942 8198:8966 9222:9990 10246:11014 11270:12038 12294:13062 13318:14086 14342:15110 15366:16134" ht="13.9" customHeight="1" x14ac:dyDescent="0.25">
      <c r="C89" s="486" t="s">
        <v>1877</v>
      </c>
      <c r="D89" s="486" t="s">
        <v>1878</v>
      </c>
      <c r="E89" s="487">
        <v>28479195</v>
      </c>
      <c r="F89" s="199" t="s">
        <v>203</v>
      </c>
    </row>
    <row r="90" spans="1:774 1030:1798 2054:2822 3078:3846 4102:4870 5126:5894 6150:6918 7174:7942 8198:8966 9222:9990 10246:11014 11270:12038 12294:13062 13318:14086 14342:15110 15366:16134" ht="13.9" customHeight="1" x14ac:dyDescent="0.25">
      <c r="C90" s="486" t="s">
        <v>1055</v>
      </c>
      <c r="D90" s="486" t="s">
        <v>1056</v>
      </c>
      <c r="E90" s="487">
        <v>4000000</v>
      </c>
      <c r="F90" s="199" t="s">
        <v>203</v>
      </c>
    </row>
    <row r="91" spans="1:774 1030:1798 2054:2822 3078:3846 4102:4870 5126:5894 6150:6918 7174:7942 8198:8966 9222:9990 10246:11014 11270:12038 12294:13062 13318:14086 14342:15110 15366:16134" ht="13.9" customHeight="1" x14ac:dyDescent="0.25">
      <c r="C91" s="486" t="s">
        <v>1879</v>
      </c>
      <c r="D91" s="486" t="s">
        <v>1880</v>
      </c>
      <c r="E91" s="487">
        <v>7500000</v>
      </c>
      <c r="F91" s="199" t="s">
        <v>203</v>
      </c>
    </row>
    <row r="92" spans="1:774 1030:1798 2054:2822 3078:3846 4102:4870 5126:5894 6150:6918 7174:7942 8198:8966 9222:9990 10246:11014 11270:12038 12294:13062 13318:14086 14342:15110 15366:16134" x14ac:dyDescent="0.25">
      <c r="A92" s="565" t="s">
        <v>1057</v>
      </c>
      <c r="B92" s="531" t="s">
        <v>1058</v>
      </c>
      <c r="C92" s="531"/>
      <c r="D92" s="531"/>
      <c r="E92" s="532">
        <v>4763080937</v>
      </c>
      <c r="F92" s="533" t="s">
        <v>203</v>
      </c>
      <c r="G92" s="175" t="s">
        <v>758</v>
      </c>
    </row>
    <row r="93" spans="1:774 1030:1798 2054:2822 3078:3846 4102:4870 5126:5894 6150:6918 7174:7942 8198:8966 9222:9990 10246:11014 11270:12038 12294:13062 13318:14086 14342:15110 15366:16134" s="524" customFormat="1" x14ac:dyDescent="0.25">
      <c r="C93" s="534" t="s">
        <v>954</v>
      </c>
      <c r="D93" s="534" t="s">
        <v>1059</v>
      </c>
      <c r="E93" s="535">
        <v>2526596583</v>
      </c>
      <c r="F93" s="20" t="s">
        <v>203</v>
      </c>
      <c r="G93" s="524" t="s">
        <v>758</v>
      </c>
      <c r="JB93" s="523"/>
      <c r="SX93" s="523"/>
      <c r="ACT93" s="523"/>
      <c r="AMP93" s="523"/>
      <c r="AWL93" s="523"/>
      <c r="BGH93" s="523"/>
      <c r="BQD93" s="523"/>
      <c r="BZZ93" s="523"/>
      <c r="CJV93" s="523"/>
      <c r="CTR93" s="523"/>
      <c r="DDN93" s="523"/>
      <c r="DNJ93" s="523"/>
      <c r="DXF93" s="523"/>
      <c r="EHB93" s="523"/>
      <c r="EQX93" s="523"/>
      <c r="FAT93" s="523"/>
      <c r="FKP93" s="523"/>
      <c r="FUL93" s="523"/>
      <c r="GEH93" s="523"/>
      <c r="GOD93" s="523"/>
      <c r="GXZ93" s="523"/>
      <c r="HHV93" s="523"/>
      <c r="HRR93" s="523"/>
      <c r="IBN93" s="523"/>
      <c r="ILJ93" s="523"/>
      <c r="IVF93" s="523"/>
      <c r="JFB93" s="523"/>
      <c r="JOX93" s="523"/>
      <c r="JYT93" s="523"/>
      <c r="KIP93" s="523"/>
      <c r="KSL93" s="523"/>
      <c r="LCH93" s="523"/>
      <c r="LMD93" s="523"/>
      <c r="LVZ93" s="523"/>
      <c r="MFV93" s="523"/>
      <c r="MPR93" s="523"/>
      <c r="MZN93" s="523"/>
      <c r="NJJ93" s="523"/>
      <c r="NTF93" s="523"/>
      <c r="ODB93" s="523"/>
      <c r="OMX93" s="523"/>
      <c r="OWT93" s="523"/>
      <c r="PGP93" s="523"/>
      <c r="PQL93" s="523"/>
      <c r="QAH93" s="523"/>
      <c r="QKD93" s="523"/>
      <c r="QTZ93" s="523"/>
      <c r="RDV93" s="523"/>
      <c r="RNR93" s="523"/>
      <c r="RXN93" s="523"/>
      <c r="SHJ93" s="523"/>
      <c r="SRF93" s="523"/>
      <c r="TBB93" s="523"/>
      <c r="TKX93" s="523"/>
      <c r="TUT93" s="523"/>
      <c r="UEP93" s="523"/>
      <c r="UOL93" s="523"/>
      <c r="UYH93" s="523"/>
      <c r="VID93" s="523"/>
      <c r="VRZ93" s="523"/>
      <c r="WBV93" s="523"/>
      <c r="WLR93" s="523"/>
      <c r="WVN93" s="523"/>
    </row>
    <row r="94" spans="1:774 1030:1798 2054:2822 3078:3846 4102:4870 5126:5894 6150:6918 7174:7942 8198:8966 9222:9990 10246:11014 11270:12038 12294:13062 13318:14086 14342:15110 15366:16134" s="524" customFormat="1" x14ac:dyDescent="0.25">
      <c r="C94" s="534" t="s">
        <v>956</v>
      </c>
      <c r="D94" s="534" t="s">
        <v>1881</v>
      </c>
      <c r="E94" s="535">
        <v>710372460</v>
      </c>
      <c r="F94" s="20" t="s">
        <v>203</v>
      </c>
      <c r="G94" s="524" t="s">
        <v>758</v>
      </c>
      <c r="JB94" s="523"/>
      <c r="SX94" s="523"/>
      <c r="ACT94" s="523"/>
      <c r="AMP94" s="523"/>
      <c r="AWL94" s="523"/>
      <c r="BGH94" s="523"/>
      <c r="BQD94" s="523"/>
      <c r="BZZ94" s="523"/>
      <c r="CJV94" s="523"/>
      <c r="CTR94" s="523"/>
      <c r="DDN94" s="523"/>
      <c r="DNJ94" s="523"/>
      <c r="DXF94" s="523"/>
      <c r="EHB94" s="523"/>
      <c r="EQX94" s="523"/>
      <c r="FAT94" s="523"/>
      <c r="FKP94" s="523"/>
      <c r="FUL94" s="523"/>
      <c r="GEH94" s="523"/>
      <c r="GOD94" s="523"/>
      <c r="GXZ94" s="523"/>
      <c r="HHV94" s="523"/>
      <c r="HRR94" s="523"/>
      <c r="IBN94" s="523"/>
      <c r="ILJ94" s="523"/>
      <c r="IVF94" s="523"/>
      <c r="JFB94" s="523"/>
      <c r="JOX94" s="523"/>
      <c r="JYT94" s="523"/>
      <c r="KIP94" s="523"/>
      <c r="KSL94" s="523"/>
      <c r="LCH94" s="523"/>
      <c r="LMD94" s="523"/>
      <c r="LVZ94" s="523"/>
      <c r="MFV94" s="523"/>
      <c r="MPR94" s="523"/>
      <c r="MZN94" s="523"/>
      <c r="NJJ94" s="523"/>
      <c r="NTF94" s="523"/>
      <c r="ODB94" s="523"/>
      <c r="OMX94" s="523"/>
      <c r="OWT94" s="523"/>
      <c r="PGP94" s="523"/>
      <c r="PQL94" s="523"/>
      <c r="QAH94" s="523"/>
      <c r="QKD94" s="523"/>
      <c r="QTZ94" s="523"/>
      <c r="RDV94" s="523"/>
      <c r="RNR94" s="523"/>
      <c r="RXN94" s="523"/>
      <c r="SHJ94" s="523"/>
      <c r="SRF94" s="523"/>
      <c r="TBB94" s="523"/>
      <c r="TKX94" s="523"/>
      <c r="TUT94" s="523"/>
      <c r="UEP94" s="523"/>
      <c r="UOL94" s="523"/>
      <c r="UYH94" s="523"/>
      <c r="VID94" s="523"/>
      <c r="VRZ94" s="523"/>
      <c r="WBV94" s="523"/>
      <c r="WLR94" s="523"/>
      <c r="WVN94" s="523"/>
    </row>
    <row r="95" spans="1:774 1030:1798 2054:2822 3078:3846 4102:4870 5126:5894 6150:6918 7174:7942 8198:8966 9222:9990 10246:11014 11270:12038 12294:13062 13318:14086 14342:15110 15366:16134" x14ac:dyDescent="0.25">
      <c r="C95" s="486" t="s">
        <v>1061</v>
      </c>
      <c r="D95" s="486" t="s">
        <v>1062</v>
      </c>
      <c r="E95" s="487">
        <v>626380000</v>
      </c>
      <c r="F95" s="199" t="s">
        <v>203</v>
      </c>
    </row>
    <row r="96" spans="1:774 1030:1798 2054:2822 3078:3846 4102:4870 5126:5894 6150:6918 7174:7942 8198:8966 9222:9990 10246:11014 11270:12038 12294:13062 13318:14086 14342:15110 15366:16134" s="524" customFormat="1" x14ac:dyDescent="0.25">
      <c r="C96" s="534" t="s">
        <v>1748</v>
      </c>
      <c r="D96" s="534" t="s">
        <v>1882</v>
      </c>
      <c r="E96" s="535">
        <v>106650505</v>
      </c>
      <c r="F96" s="20" t="s">
        <v>203</v>
      </c>
      <c r="G96" s="524" t="s">
        <v>758</v>
      </c>
      <c r="JB96" s="523"/>
      <c r="SX96" s="523"/>
      <c r="ACT96" s="523"/>
      <c r="AMP96" s="523"/>
      <c r="AWL96" s="523"/>
      <c r="BGH96" s="523"/>
      <c r="BQD96" s="523"/>
      <c r="BZZ96" s="523"/>
      <c r="CJV96" s="523"/>
      <c r="CTR96" s="523"/>
      <c r="DDN96" s="523"/>
      <c r="DNJ96" s="523"/>
      <c r="DXF96" s="523"/>
      <c r="EHB96" s="523"/>
      <c r="EQX96" s="523"/>
      <c r="FAT96" s="523"/>
      <c r="FKP96" s="523"/>
      <c r="FUL96" s="523"/>
      <c r="GEH96" s="523"/>
      <c r="GOD96" s="523"/>
      <c r="GXZ96" s="523"/>
      <c r="HHV96" s="523"/>
      <c r="HRR96" s="523"/>
      <c r="IBN96" s="523"/>
      <c r="ILJ96" s="523"/>
      <c r="IVF96" s="523"/>
      <c r="JFB96" s="523"/>
      <c r="JOX96" s="523"/>
      <c r="JYT96" s="523"/>
      <c r="KIP96" s="523"/>
      <c r="KSL96" s="523"/>
      <c r="LCH96" s="523"/>
      <c r="LMD96" s="523"/>
      <c r="LVZ96" s="523"/>
      <c r="MFV96" s="523"/>
      <c r="MPR96" s="523"/>
      <c r="MZN96" s="523"/>
      <c r="NJJ96" s="523"/>
      <c r="NTF96" s="523"/>
      <c r="ODB96" s="523"/>
      <c r="OMX96" s="523"/>
      <c r="OWT96" s="523"/>
      <c r="PGP96" s="523"/>
      <c r="PQL96" s="523"/>
      <c r="QAH96" s="523"/>
      <c r="QKD96" s="523"/>
      <c r="QTZ96" s="523"/>
      <c r="RDV96" s="523"/>
      <c r="RNR96" s="523"/>
      <c r="RXN96" s="523"/>
      <c r="SHJ96" s="523"/>
      <c r="SRF96" s="523"/>
      <c r="TBB96" s="523"/>
      <c r="TKX96" s="523"/>
      <c r="TUT96" s="523"/>
      <c r="UEP96" s="523"/>
      <c r="UOL96" s="523"/>
      <c r="UYH96" s="523"/>
      <c r="VID96" s="523"/>
      <c r="VRZ96" s="523"/>
      <c r="WBV96" s="523"/>
      <c r="WLR96" s="523"/>
      <c r="WVN96" s="523"/>
    </row>
    <row r="97" spans="1:774 1030:1798 2054:2822 3078:3846 4102:4870 5126:5894 6150:6918 7174:7942 8198:8966 9222:9990 10246:11014 11270:12038 12294:13062 13318:14086 14342:15110 15366:16134" x14ac:dyDescent="0.25">
      <c r="C97" s="486" t="s">
        <v>1063</v>
      </c>
      <c r="D97" s="486" t="s">
        <v>1064</v>
      </c>
      <c r="E97" s="487">
        <v>300000000</v>
      </c>
      <c r="F97" s="199" t="s">
        <v>203</v>
      </c>
    </row>
    <row r="98" spans="1:774 1030:1798 2054:2822 3078:3846 4102:4870 5126:5894 6150:6918 7174:7942 8198:8966 9222:9990 10246:11014 11270:12038 12294:13062 13318:14086 14342:15110 15366:16134" x14ac:dyDescent="0.25">
      <c r="C98" s="486" t="s">
        <v>1065</v>
      </c>
      <c r="D98" s="486" t="s">
        <v>1066</v>
      </c>
      <c r="E98" s="487">
        <v>2019464</v>
      </c>
      <c r="F98" s="199" t="s">
        <v>203</v>
      </c>
    </row>
    <row r="99" spans="1:774 1030:1798 2054:2822 3078:3846 4102:4870 5126:5894 6150:6918 7174:7942 8198:8966 9222:9990 10246:11014 11270:12038 12294:13062 13318:14086 14342:15110 15366:16134" s="524" customFormat="1" x14ac:dyDescent="0.25">
      <c r="C99" s="534" t="s">
        <v>1067</v>
      </c>
      <c r="D99" s="534" t="s">
        <v>1068</v>
      </c>
      <c r="E99" s="535">
        <v>140000</v>
      </c>
      <c r="F99" s="20" t="s">
        <v>203</v>
      </c>
      <c r="G99" s="524" t="s">
        <v>758</v>
      </c>
      <c r="JB99" s="523"/>
      <c r="SX99" s="523"/>
      <c r="ACT99" s="523"/>
      <c r="AMP99" s="523"/>
      <c r="AWL99" s="523"/>
      <c r="BGH99" s="523"/>
      <c r="BQD99" s="523"/>
      <c r="BZZ99" s="523"/>
      <c r="CJV99" s="523"/>
      <c r="CTR99" s="523"/>
      <c r="DDN99" s="523"/>
      <c r="DNJ99" s="523"/>
      <c r="DXF99" s="523"/>
      <c r="EHB99" s="523"/>
      <c r="EQX99" s="523"/>
      <c r="FAT99" s="523"/>
      <c r="FKP99" s="523"/>
      <c r="FUL99" s="523"/>
      <c r="GEH99" s="523"/>
      <c r="GOD99" s="523"/>
      <c r="GXZ99" s="523"/>
      <c r="HHV99" s="523"/>
      <c r="HRR99" s="523"/>
      <c r="IBN99" s="523"/>
      <c r="ILJ99" s="523"/>
      <c r="IVF99" s="523"/>
      <c r="JFB99" s="523"/>
      <c r="JOX99" s="523"/>
      <c r="JYT99" s="523"/>
      <c r="KIP99" s="523"/>
      <c r="KSL99" s="523"/>
      <c r="LCH99" s="523"/>
      <c r="LMD99" s="523"/>
      <c r="LVZ99" s="523"/>
      <c r="MFV99" s="523"/>
      <c r="MPR99" s="523"/>
      <c r="MZN99" s="523"/>
      <c r="NJJ99" s="523"/>
      <c r="NTF99" s="523"/>
      <c r="ODB99" s="523"/>
      <c r="OMX99" s="523"/>
      <c r="OWT99" s="523"/>
      <c r="PGP99" s="523"/>
      <c r="PQL99" s="523"/>
      <c r="QAH99" s="523"/>
      <c r="QKD99" s="523"/>
      <c r="QTZ99" s="523"/>
      <c r="RDV99" s="523"/>
      <c r="RNR99" s="523"/>
      <c r="RXN99" s="523"/>
      <c r="SHJ99" s="523"/>
      <c r="SRF99" s="523"/>
      <c r="TBB99" s="523"/>
      <c r="TKX99" s="523"/>
      <c r="TUT99" s="523"/>
      <c r="UEP99" s="523"/>
      <c r="UOL99" s="523"/>
      <c r="UYH99" s="523"/>
      <c r="VID99" s="523"/>
      <c r="VRZ99" s="523"/>
      <c r="WBV99" s="523"/>
      <c r="WLR99" s="523"/>
      <c r="WVN99" s="523"/>
    </row>
    <row r="100" spans="1:774 1030:1798 2054:2822 3078:3846 4102:4870 5126:5894 6150:6918 7174:7942 8198:8966 9222:9990 10246:11014 11270:12038 12294:13062 13318:14086 14342:15110 15366:16134" s="524" customFormat="1" x14ac:dyDescent="0.25">
      <c r="C100" s="534" t="s">
        <v>1128</v>
      </c>
      <c r="D100" s="534" t="s">
        <v>1883</v>
      </c>
      <c r="E100" s="535">
        <v>38987939</v>
      </c>
      <c r="F100" s="20" t="s">
        <v>203</v>
      </c>
      <c r="G100" s="524" t="s">
        <v>758</v>
      </c>
      <c r="JB100" s="523"/>
      <c r="SX100" s="523"/>
      <c r="ACT100" s="523"/>
      <c r="AMP100" s="523"/>
      <c r="AWL100" s="523"/>
      <c r="BGH100" s="523"/>
      <c r="BQD100" s="523"/>
      <c r="BZZ100" s="523"/>
      <c r="CJV100" s="523"/>
      <c r="CTR100" s="523"/>
      <c r="DDN100" s="523"/>
      <c r="DNJ100" s="523"/>
      <c r="DXF100" s="523"/>
      <c r="EHB100" s="523"/>
      <c r="EQX100" s="523"/>
      <c r="FAT100" s="523"/>
      <c r="FKP100" s="523"/>
      <c r="FUL100" s="523"/>
      <c r="GEH100" s="523"/>
      <c r="GOD100" s="523"/>
      <c r="GXZ100" s="523"/>
      <c r="HHV100" s="523"/>
      <c r="HRR100" s="523"/>
      <c r="IBN100" s="523"/>
      <c r="ILJ100" s="523"/>
      <c r="IVF100" s="523"/>
      <c r="JFB100" s="523"/>
      <c r="JOX100" s="523"/>
      <c r="JYT100" s="523"/>
      <c r="KIP100" s="523"/>
      <c r="KSL100" s="523"/>
      <c r="LCH100" s="523"/>
      <c r="LMD100" s="523"/>
      <c r="LVZ100" s="523"/>
      <c r="MFV100" s="523"/>
      <c r="MPR100" s="523"/>
      <c r="MZN100" s="523"/>
      <c r="NJJ100" s="523"/>
      <c r="NTF100" s="523"/>
      <c r="ODB100" s="523"/>
      <c r="OMX100" s="523"/>
      <c r="OWT100" s="523"/>
      <c r="PGP100" s="523"/>
      <c r="PQL100" s="523"/>
      <c r="QAH100" s="523"/>
      <c r="QKD100" s="523"/>
      <c r="QTZ100" s="523"/>
      <c r="RDV100" s="523"/>
      <c r="RNR100" s="523"/>
      <c r="RXN100" s="523"/>
      <c r="SHJ100" s="523"/>
      <c r="SRF100" s="523"/>
      <c r="TBB100" s="523"/>
      <c r="TKX100" s="523"/>
      <c r="TUT100" s="523"/>
      <c r="UEP100" s="523"/>
      <c r="UOL100" s="523"/>
      <c r="UYH100" s="523"/>
      <c r="VID100" s="523"/>
      <c r="VRZ100" s="523"/>
      <c r="WBV100" s="523"/>
      <c r="WLR100" s="523"/>
      <c r="WVN100" s="523"/>
    </row>
    <row r="101" spans="1:774 1030:1798 2054:2822 3078:3846 4102:4870 5126:5894 6150:6918 7174:7942 8198:8966 9222:9990 10246:11014 11270:12038 12294:13062 13318:14086 14342:15110 15366:16134" x14ac:dyDescent="0.25">
      <c r="C101" s="486" t="s">
        <v>1069</v>
      </c>
      <c r="D101" s="486" t="s">
        <v>1070</v>
      </c>
      <c r="E101" s="487">
        <v>43959648</v>
      </c>
      <c r="F101" s="199" t="s">
        <v>203</v>
      </c>
    </row>
    <row r="102" spans="1:774 1030:1798 2054:2822 3078:3846 4102:4870 5126:5894 6150:6918 7174:7942 8198:8966 9222:9990 10246:11014 11270:12038 12294:13062 13318:14086 14342:15110 15366:16134" s="524" customFormat="1" x14ac:dyDescent="0.25">
      <c r="C102" s="534" t="s">
        <v>1071</v>
      </c>
      <c r="D102" s="534" t="s">
        <v>1072</v>
      </c>
      <c r="E102" s="535">
        <v>407974338</v>
      </c>
      <c r="F102" s="20" t="s">
        <v>203</v>
      </c>
      <c r="G102" s="524" t="s">
        <v>758</v>
      </c>
      <c r="JB102" s="523"/>
      <c r="SX102" s="523"/>
      <c r="ACT102" s="523"/>
      <c r="AMP102" s="523"/>
      <c r="AWL102" s="523"/>
      <c r="BGH102" s="523"/>
      <c r="BQD102" s="523"/>
      <c r="BZZ102" s="523"/>
      <c r="CJV102" s="523"/>
      <c r="CTR102" s="523"/>
      <c r="DDN102" s="523"/>
      <c r="DNJ102" s="523"/>
      <c r="DXF102" s="523"/>
      <c r="EHB102" s="523"/>
      <c r="EQX102" s="523"/>
      <c r="FAT102" s="523"/>
      <c r="FKP102" s="523"/>
      <c r="FUL102" s="523"/>
      <c r="GEH102" s="523"/>
      <c r="GOD102" s="523"/>
      <c r="GXZ102" s="523"/>
      <c r="HHV102" s="523"/>
      <c r="HRR102" s="523"/>
      <c r="IBN102" s="523"/>
      <c r="ILJ102" s="523"/>
      <c r="IVF102" s="523"/>
      <c r="JFB102" s="523"/>
      <c r="JOX102" s="523"/>
      <c r="JYT102" s="523"/>
      <c r="KIP102" s="523"/>
      <c r="KSL102" s="523"/>
      <c r="LCH102" s="523"/>
      <c r="LMD102" s="523"/>
      <c r="LVZ102" s="523"/>
      <c r="MFV102" s="523"/>
      <c r="MPR102" s="523"/>
      <c r="MZN102" s="523"/>
      <c r="NJJ102" s="523"/>
      <c r="NTF102" s="523"/>
      <c r="ODB102" s="523"/>
      <c r="OMX102" s="523"/>
      <c r="OWT102" s="523"/>
      <c r="PGP102" s="523"/>
      <c r="PQL102" s="523"/>
      <c r="QAH102" s="523"/>
      <c r="QKD102" s="523"/>
      <c r="QTZ102" s="523"/>
      <c r="RDV102" s="523"/>
      <c r="RNR102" s="523"/>
      <c r="RXN102" s="523"/>
      <c r="SHJ102" s="523"/>
      <c r="SRF102" s="523"/>
      <c r="TBB102" s="523"/>
      <c r="TKX102" s="523"/>
      <c r="TUT102" s="523"/>
      <c r="UEP102" s="523"/>
      <c r="UOL102" s="523"/>
      <c r="UYH102" s="523"/>
      <c r="VID102" s="523"/>
      <c r="VRZ102" s="523"/>
      <c r="WBV102" s="523"/>
      <c r="WLR102" s="523"/>
      <c r="WVN102" s="523"/>
    </row>
    <row r="103" spans="1:774 1030:1798 2054:2822 3078:3846 4102:4870 5126:5894 6150:6918 7174:7942 8198:8966 9222:9990 10246:11014 11270:12038 12294:13062 13318:14086 14342:15110 15366:16134" s="523" customFormat="1" x14ac:dyDescent="0.25">
      <c r="A103" s="565" t="s">
        <v>1885</v>
      </c>
      <c r="B103" s="531" t="s">
        <v>1886</v>
      </c>
      <c r="C103" s="531"/>
      <c r="D103" s="531"/>
      <c r="E103" s="532">
        <v>123440972</v>
      </c>
      <c r="F103" s="533" t="s">
        <v>203</v>
      </c>
      <c r="JB103" s="175"/>
      <c r="SX103" s="175"/>
      <c r="ACT103" s="175"/>
      <c r="AMP103" s="175"/>
      <c r="AWL103" s="175"/>
      <c r="BGH103" s="175"/>
      <c r="BQD103" s="175"/>
      <c r="BZZ103" s="175"/>
      <c r="CJV103" s="175"/>
      <c r="CTR103" s="175"/>
      <c r="DDN103" s="175"/>
      <c r="DNJ103" s="175"/>
      <c r="DXF103" s="175"/>
      <c r="EHB103" s="175"/>
      <c r="EQX103" s="175"/>
      <c r="FAT103" s="175"/>
      <c r="FKP103" s="175"/>
      <c r="FUL103" s="175"/>
      <c r="GEH103" s="175"/>
      <c r="GOD103" s="175"/>
      <c r="GXZ103" s="175"/>
      <c r="HHV103" s="175"/>
      <c r="HRR103" s="175"/>
      <c r="IBN103" s="175"/>
      <c r="ILJ103" s="175"/>
      <c r="IVF103" s="175"/>
      <c r="JFB103" s="175"/>
      <c r="JOX103" s="175"/>
      <c r="JYT103" s="175"/>
      <c r="KIP103" s="175"/>
      <c r="KSL103" s="175"/>
      <c r="LCH103" s="175"/>
      <c r="LMD103" s="175"/>
      <c r="LVZ103" s="175"/>
      <c r="MFV103" s="175"/>
      <c r="MPR103" s="175"/>
      <c r="MZN103" s="175"/>
      <c r="NJJ103" s="175"/>
      <c r="NTF103" s="175"/>
      <c r="ODB103" s="175"/>
      <c r="OMX103" s="175"/>
      <c r="OWT103" s="175"/>
      <c r="PGP103" s="175"/>
      <c r="PQL103" s="175"/>
      <c r="QAH103" s="175"/>
      <c r="QKD103" s="175"/>
      <c r="QTZ103" s="175"/>
      <c r="RDV103" s="175"/>
      <c r="RNR103" s="175"/>
      <c r="RXN103" s="175"/>
      <c r="SHJ103" s="175"/>
      <c r="SRF103" s="175"/>
      <c r="TBB103" s="175"/>
      <c r="TKX103" s="175"/>
      <c r="TUT103" s="175"/>
      <c r="UEP103" s="175"/>
      <c r="UOL103" s="175"/>
      <c r="UYH103" s="175"/>
      <c r="VID103" s="175"/>
      <c r="VRZ103" s="175"/>
      <c r="WBV103" s="175"/>
      <c r="WLR103" s="175"/>
      <c r="WVN103" s="175"/>
    </row>
    <row r="104" spans="1:774 1030:1798 2054:2822 3078:3846 4102:4870 5126:5894 6150:6918 7174:7942 8198:8966 9222:9990 10246:11014 11270:12038 12294:13062 13318:14086 14342:15110 15366:16134" s="523" customFormat="1" x14ac:dyDescent="0.25">
      <c r="A104" s="565" t="s">
        <v>2099</v>
      </c>
      <c r="B104" s="531" t="s">
        <v>2100</v>
      </c>
      <c r="C104" s="531"/>
      <c r="D104" s="531"/>
      <c r="E104" s="532"/>
      <c r="F104" s="533" t="s">
        <v>203</v>
      </c>
      <c r="JB104" s="175"/>
      <c r="SX104" s="175"/>
      <c r="ACT104" s="175"/>
      <c r="AMP104" s="175"/>
      <c r="AWL104" s="175"/>
      <c r="BGH104" s="175"/>
      <c r="BQD104" s="175"/>
      <c r="BZZ104" s="175"/>
      <c r="CJV104" s="175"/>
      <c r="CTR104" s="175"/>
      <c r="DDN104" s="175"/>
      <c r="DNJ104" s="175"/>
      <c r="DXF104" s="175"/>
      <c r="EHB104" s="175"/>
      <c r="EQX104" s="175"/>
      <c r="FAT104" s="175"/>
      <c r="FKP104" s="175"/>
      <c r="FUL104" s="175"/>
      <c r="GEH104" s="175"/>
      <c r="GOD104" s="175"/>
      <c r="GXZ104" s="175"/>
      <c r="HHV104" s="175"/>
      <c r="HRR104" s="175"/>
      <c r="IBN104" s="175"/>
      <c r="ILJ104" s="175"/>
      <c r="IVF104" s="175"/>
      <c r="JFB104" s="175"/>
      <c r="JOX104" s="175"/>
      <c r="JYT104" s="175"/>
      <c r="KIP104" s="175"/>
      <c r="KSL104" s="175"/>
      <c r="LCH104" s="175"/>
      <c r="LMD104" s="175"/>
      <c r="LVZ104" s="175"/>
      <c r="MFV104" s="175"/>
      <c r="MPR104" s="175"/>
      <c r="MZN104" s="175"/>
      <c r="NJJ104" s="175"/>
      <c r="NTF104" s="175"/>
      <c r="ODB104" s="175"/>
      <c r="OMX104" s="175"/>
      <c r="OWT104" s="175"/>
      <c r="PGP104" s="175"/>
      <c r="PQL104" s="175"/>
      <c r="QAH104" s="175"/>
      <c r="QKD104" s="175"/>
      <c r="QTZ104" s="175"/>
      <c r="RDV104" s="175"/>
      <c r="RNR104" s="175"/>
      <c r="RXN104" s="175"/>
      <c r="SHJ104" s="175"/>
      <c r="SRF104" s="175"/>
      <c r="TBB104" s="175"/>
      <c r="TKX104" s="175"/>
      <c r="TUT104" s="175"/>
      <c r="UEP104" s="175"/>
      <c r="UOL104" s="175"/>
      <c r="UYH104" s="175"/>
      <c r="VID104" s="175"/>
      <c r="VRZ104" s="175"/>
      <c r="WBV104" s="175"/>
      <c r="WLR104" s="175"/>
      <c r="WVN104" s="175"/>
    </row>
    <row r="105" spans="1:774 1030:1798 2054:2822 3078:3846 4102:4870 5126:5894 6150:6918 7174:7942 8198:8966 9222:9990 10246:11014 11270:12038 12294:13062 13318:14086 14342:15110 15366:16134" x14ac:dyDescent="0.25">
      <c r="A105" s="564" t="s">
        <v>1073</v>
      </c>
      <c r="B105" s="486" t="s">
        <v>1074</v>
      </c>
      <c r="C105" s="486"/>
      <c r="D105" s="486"/>
      <c r="E105" s="487">
        <v>18557527325</v>
      </c>
      <c r="F105" s="199" t="s">
        <v>210</v>
      </c>
    </row>
    <row r="106" spans="1:774 1030:1798 2054:2822 3078:3846 4102:4870 5126:5894 6150:6918 7174:7942 8198:8966 9222:9990 10246:11014 11270:12038 12294:13062 13318:14086 14342:15110 15366:16134" x14ac:dyDescent="0.25">
      <c r="A106" s="564" t="s">
        <v>1075</v>
      </c>
      <c r="B106" s="486" t="s">
        <v>1076</v>
      </c>
      <c r="C106" s="486"/>
      <c r="D106" s="486"/>
      <c r="E106" s="487">
        <v>4168893857</v>
      </c>
      <c r="F106" s="199" t="s">
        <v>210</v>
      </c>
    </row>
    <row r="107" spans="1:774 1030:1798 2054:2822 3078:3846 4102:4870 5126:5894 6150:6918 7174:7942 8198:8966 9222:9990 10246:11014 11270:12038 12294:13062 13318:14086 14342:15110 15366:16134" ht="25.5" x14ac:dyDescent="0.25">
      <c r="A107" s="564" t="s">
        <v>1077</v>
      </c>
      <c r="B107" s="486" t="s">
        <v>1078</v>
      </c>
      <c r="C107" s="486"/>
      <c r="D107" s="486"/>
      <c r="E107" s="487">
        <v>4168893857</v>
      </c>
      <c r="F107" s="199" t="s">
        <v>210</v>
      </c>
    </row>
    <row r="108" spans="1:774 1030:1798 2054:2822 3078:3846 4102:4870 5126:5894 6150:6918 7174:7942 8198:8966 9222:9990 10246:11014 11270:12038 12294:13062 13318:14086 14342:15110 15366:16134" x14ac:dyDescent="0.25">
      <c r="C108" s="486" t="s">
        <v>952</v>
      </c>
      <c r="D108" s="486" t="s">
        <v>1079</v>
      </c>
      <c r="E108" s="487">
        <v>4168893857</v>
      </c>
      <c r="F108" s="199" t="s">
        <v>210</v>
      </c>
    </row>
    <row r="109" spans="1:774 1030:1798 2054:2822 3078:3846 4102:4870 5126:5894 6150:6918 7174:7942 8198:8966 9222:9990 10246:11014 11270:12038 12294:13062 13318:14086 14342:15110 15366:16134" x14ac:dyDescent="0.25">
      <c r="A109" s="564" t="s">
        <v>1080</v>
      </c>
      <c r="B109" s="486" t="s">
        <v>1081</v>
      </c>
      <c r="C109" s="486"/>
      <c r="D109" s="486"/>
      <c r="E109" s="487">
        <v>14388633468</v>
      </c>
      <c r="F109" s="199" t="s">
        <v>210</v>
      </c>
    </row>
    <row r="110" spans="1:774 1030:1798 2054:2822 3078:3846 4102:4870 5126:5894 6150:6918 7174:7942 8198:8966 9222:9990 10246:11014 11270:12038 12294:13062 13318:14086 14342:15110 15366:16134" x14ac:dyDescent="0.25">
      <c r="C110" s="486" t="s">
        <v>952</v>
      </c>
      <c r="D110" s="486" t="s">
        <v>1082</v>
      </c>
      <c r="E110" s="487">
        <v>13830681086</v>
      </c>
      <c r="F110" s="199" t="s">
        <v>210</v>
      </c>
    </row>
    <row r="111" spans="1:774 1030:1798 2054:2822 3078:3846 4102:4870 5126:5894 6150:6918 7174:7942 8198:8966 9222:9990 10246:11014 11270:12038 12294:13062 13318:14086 14342:15110 15366:16134" x14ac:dyDescent="0.25">
      <c r="C111" s="486" t="s">
        <v>1378</v>
      </c>
      <c r="D111" s="486" t="s">
        <v>1924</v>
      </c>
      <c r="E111" s="487">
        <v>11033806819</v>
      </c>
      <c r="F111" s="199" t="s">
        <v>210</v>
      </c>
    </row>
    <row r="112" spans="1:774 1030:1798 2054:2822 3078:3846 4102:4870 5126:5894 6150:6918 7174:7942 8198:8966 9222:9990 10246:11014 11270:12038 12294:13062 13318:14086 14342:15110 15366:16134" x14ac:dyDescent="0.25">
      <c r="C112" s="486" t="s">
        <v>1379</v>
      </c>
      <c r="D112" s="486" t="s">
        <v>1925</v>
      </c>
      <c r="E112" s="487">
        <v>219960341</v>
      </c>
      <c r="F112" s="199" t="s">
        <v>210</v>
      </c>
    </row>
    <row r="113" spans="1:6" x14ac:dyDescent="0.25">
      <c r="C113" s="486" t="s">
        <v>1926</v>
      </c>
      <c r="D113" s="486" t="s">
        <v>1927</v>
      </c>
      <c r="E113" s="487">
        <v>1142776051</v>
      </c>
      <c r="F113" s="199" t="s">
        <v>210</v>
      </c>
    </row>
    <row r="114" spans="1:6" x14ac:dyDescent="0.25">
      <c r="C114" s="486" t="s">
        <v>1928</v>
      </c>
      <c r="D114" s="486" t="s">
        <v>1929</v>
      </c>
      <c r="E114" s="487">
        <v>40000000</v>
      </c>
      <c r="F114" s="199" t="s">
        <v>210</v>
      </c>
    </row>
    <row r="115" spans="1:6" x14ac:dyDescent="0.25">
      <c r="C115" s="486" t="s">
        <v>1930</v>
      </c>
      <c r="D115" s="486" t="s">
        <v>1931</v>
      </c>
      <c r="E115" s="487">
        <v>36000000</v>
      </c>
      <c r="F115" s="199" t="s">
        <v>210</v>
      </c>
    </row>
    <row r="116" spans="1:6" x14ac:dyDescent="0.25">
      <c r="C116" s="486" t="s">
        <v>1932</v>
      </c>
      <c r="D116" s="486" t="s">
        <v>1933</v>
      </c>
      <c r="E116" s="487">
        <v>1336000000</v>
      </c>
      <c r="F116" s="199" t="s">
        <v>210</v>
      </c>
    </row>
    <row r="117" spans="1:6" x14ac:dyDescent="0.25">
      <c r="C117" s="486" t="s">
        <v>1934</v>
      </c>
      <c r="D117" s="486" t="s">
        <v>1935</v>
      </c>
      <c r="E117" s="487">
        <v>22137875</v>
      </c>
      <c r="F117" s="199" t="s">
        <v>210</v>
      </c>
    </row>
    <row r="118" spans="1:6" x14ac:dyDescent="0.25">
      <c r="C118" s="486" t="s">
        <v>954</v>
      </c>
      <c r="D118" s="486" t="s">
        <v>1083</v>
      </c>
      <c r="E118" s="487">
        <v>20333333</v>
      </c>
      <c r="F118" s="199" t="s">
        <v>210</v>
      </c>
    </row>
    <row r="119" spans="1:6" x14ac:dyDescent="0.25">
      <c r="C119" s="486" t="s">
        <v>956</v>
      </c>
      <c r="D119" s="486" t="s">
        <v>1084</v>
      </c>
      <c r="E119" s="487">
        <v>537619049</v>
      </c>
      <c r="F119" s="199" t="s">
        <v>210</v>
      </c>
    </row>
    <row r="120" spans="1:6" x14ac:dyDescent="0.25">
      <c r="A120" s="565" t="s">
        <v>1085</v>
      </c>
      <c r="B120" s="531" t="s">
        <v>1086</v>
      </c>
      <c r="C120" s="531"/>
      <c r="D120" s="531"/>
      <c r="E120" s="532">
        <v>382479683</v>
      </c>
      <c r="F120" s="533" t="s">
        <v>203</v>
      </c>
    </row>
    <row r="121" spans="1:6" ht="13.9" customHeight="1" x14ac:dyDescent="0.25">
      <c r="A121" s="565" t="s">
        <v>1087</v>
      </c>
      <c r="B121" s="531" t="s">
        <v>1088</v>
      </c>
      <c r="C121" s="531"/>
      <c r="D121" s="531"/>
      <c r="E121" s="532">
        <v>294753416</v>
      </c>
      <c r="F121" s="533" t="s">
        <v>203</v>
      </c>
    </row>
    <row r="122" spans="1:6" ht="13.9" customHeight="1" x14ac:dyDescent="0.25">
      <c r="C122" s="486" t="s">
        <v>952</v>
      </c>
      <c r="D122" s="486" t="s">
        <v>1089</v>
      </c>
      <c r="E122" s="487">
        <v>103860328</v>
      </c>
      <c r="F122" s="199" t="s">
        <v>203</v>
      </c>
    </row>
    <row r="123" spans="1:6" ht="13.9" customHeight="1" x14ac:dyDescent="0.25">
      <c r="C123" s="486" t="s">
        <v>954</v>
      </c>
      <c r="D123" s="486" t="s">
        <v>1090</v>
      </c>
      <c r="E123" s="487">
        <v>190893088</v>
      </c>
      <c r="F123" s="199" t="s">
        <v>203</v>
      </c>
    </row>
    <row r="124" spans="1:6" ht="13.9" customHeight="1" x14ac:dyDescent="0.25">
      <c r="A124" s="565" t="s">
        <v>1091</v>
      </c>
      <c r="B124" s="531" t="s">
        <v>1092</v>
      </c>
      <c r="C124" s="531"/>
      <c r="D124" s="531"/>
      <c r="E124" s="532">
        <v>87726267</v>
      </c>
      <c r="F124" s="533" t="s">
        <v>203</v>
      </c>
    </row>
    <row r="125" spans="1:6" ht="13.9" customHeight="1" x14ac:dyDescent="0.25">
      <c r="A125" s="564" t="s">
        <v>1096</v>
      </c>
      <c r="B125" s="486" t="s">
        <v>1097</v>
      </c>
      <c r="C125" s="486"/>
      <c r="D125" s="486"/>
      <c r="E125" s="487">
        <v>667698132311.00012</v>
      </c>
    </row>
    <row r="126" spans="1:6" ht="13.9" customHeight="1" x14ac:dyDescent="0.25">
      <c r="A126" s="564" t="s">
        <v>1098</v>
      </c>
      <c r="B126" s="486" t="s">
        <v>1099</v>
      </c>
      <c r="C126" s="486"/>
      <c r="D126" s="486"/>
      <c r="E126" s="487">
        <v>8662435279</v>
      </c>
    </row>
    <row r="127" spans="1:6" ht="13.9" customHeight="1" x14ac:dyDescent="0.25">
      <c r="A127" s="564" t="s">
        <v>2234</v>
      </c>
      <c r="B127" s="486" t="s">
        <v>1006</v>
      </c>
      <c r="C127" s="486"/>
      <c r="D127" s="486"/>
      <c r="E127" s="487"/>
      <c r="F127" s="199" t="s">
        <v>201</v>
      </c>
    </row>
    <row r="128" spans="1:6" ht="13.9" customHeight="1" x14ac:dyDescent="0.25">
      <c r="A128" s="564"/>
      <c r="B128" s="486"/>
      <c r="C128" s="486" t="s">
        <v>2101</v>
      </c>
      <c r="D128" s="486" t="s">
        <v>2102</v>
      </c>
      <c r="E128" s="487"/>
      <c r="F128" s="199" t="s">
        <v>201</v>
      </c>
    </row>
    <row r="129" spans="1:7" ht="13.9" customHeight="1" x14ac:dyDescent="0.25">
      <c r="A129" s="564"/>
      <c r="B129" s="486"/>
      <c r="C129" s="486" t="s">
        <v>2235</v>
      </c>
      <c r="D129" s="486" t="s">
        <v>2236</v>
      </c>
      <c r="E129" s="487"/>
      <c r="F129" s="199" t="s">
        <v>201</v>
      </c>
    </row>
    <row r="130" spans="1:7" ht="13.9" customHeight="1" x14ac:dyDescent="0.25">
      <c r="A130" s="565" t="s">
        <v>1100</v>
      </c>
      <c r="B130" s="531" t="s">
        <v>1101</v>
      </c>
      <c r="C130" s="531"/>
      <c r="D130" s="531"/>
      <c r="E130" s="532">
        <v>8662435279</v>
      </c>
      <c r="F130" s="533" t="s">
        <v>1978</v>
      </c>
    </row>
    <row r="131" spans="1:7" ht="13.9" customHeight="1" x14ac:dyDescent="0.25">
      <c r="C131" s="486" t="s">
        <v>1102</v>
      </c>
      <c r="D131" s="486" t="s">
        <v>1103</v>
      </c>
      <c r="E131" s="487">
        <v>6992124319</v>
      </c>
      <c r="F131" s="199" t="s">
        <v>203</v>
      </c>
    </row>
    <row r="132" spans="1:7" ht="13.9" customHeight="1" x14ac:dyDescent="0.25">
      <c r="C132" s="486" t="s">
        <v>1160</v>
      </c>
      <c r="D132" s="486" t="s">
        <v>1884</v>
      </c>
      <c r="E132" s="487">
        <v>1670310960</v>
      </c>
      <c r="F132" s="199" t="s">
        <v>203</v>
      </c>
    </row>
    <row r="133" spans="1:7" ht="13.9" customHeight="1" x14ac:dyDescent="0.25">
      <c r="A133" s="564" t="s">
        <v>1104</v>
      </c>
      <c r="B133" s="486" t="s">
        <v>1105</v>
      </c>
      <c r="C133" s="486"/>
      <c r="D133" s="486"/>
      <c r="E133" s="487">
        <v>448139017005</v>
      </c>
    </row>
    <row r="134" spans="1:7" s="523" customFormat="1" ht="13.9" customHeight="1" x14ac:dyDescent="0.25">
      <c r="A134" s="565" t="s">
        <v>1106</v>
      </c>
      <c r="B134" s="531" t="s">
        <v>1107</v>
      </c>
      <c r="C134" s="531"/>
      <c r="D134" s="531"/>
      <c r="E134" s="532">
        <v>445780220180</v>
      </c>
      <c r="F134" s="199" t="s">
        <v>212</v>
      </c>
      <c r="G134" s="523" t="s">
        <v>758</v>
      </c>
    </row>
    <row r="135" spans="1:7" s="523" customFormat="1" ht="13.9" customHeight="1" x14ac:dyDescent="0.25">
      <c r="C135" s="531" t="s">
        <v>952</v>
      </c>
      <c r="D135" s="531" t="s">
        <v>1108</v>
      </c>
      <c r="E135" s="532">
        <v>62427000000</v>
      </c>
      <c r="F135" s="199" t="s">
        <v>212</v>
      </c>
      <c r="G135" s="523" t="s">
        <v>758</v>
      </c>
    </row>
    <row r="136" spans="1:7" s="523" customFormat="1" ht="13.9" customHeight="1" x14ac:dyDescent="0.25">
      <c r="C136" s="531" t="s">
        <v>954</v>
      </c>
      <c r="D136" s="531" t="s">
        <v>1109</v>
      </c>
      <c r="E136" s="532">
        <v>16257000000</v>
      </c>
      <c r="F136" s="199" t="s">
        <v>212</v>
      </c>
      <c r="G136" s="523" t="s">
        <v>758</v>
      </c>
    </row>
    <row r="137" spans="1:7" s="523" customFormat="1" ht="13.9" customHeight="1" x14ac:dyDescent="0.25">
      <c r="C137" s="531" t="s">
        <v>956</v>
      </c>
      <c r="D137" s="531" t="s">
        <v>1110</v>
      </c>
      <c r="E137" s="532">
        <v>122512000000</v>
      </c>
      <c r="F137" s="199" t="s">
        <v>212</v>
      </c>
      <c r="G137" s="523" t="s">
        <v>758</v>
      </c>
    </row>
    <row r="138" spans="1:7" s="523" customFormat="1" ht="13.9" customHeight="1" x14ac:dyDescent="0.25">
      <c r="C138" s="531" t="s">
        <v>1038</v>
      </c>
      <c r="D138" s="531" t="s">
        <v>1111</v>
      </c>
      <c r="E138" s="532">
        <v>688400000</v>
      </c>
      <c r="F138" s="199" t="s">
        <v>212</v>
      </c>
      <c r="G138" s="523" t="s">
        <v>758</v>
      </c>
    </row>
    <row r="139" spans="1:7" s="523" customFormat="1" ht="13.9" customHeight="1" x14ac:dyDescent="0.25">
      <c r="C139" s="531" t="s">
        <v>957</v>
      </c>
      <c r="D139" s="531" t="s">
        <v>1112</v>
      </c>
      <c r="E139" s="532">
        <v>394097386</v>
      </c>
      <c r="F139" s="199" t="s">
        <v>212</v>
      </c>
      <c r="G139" s="523" t="s">
        <v>758</v>
      </c>
    </row>
    <row r="140" spans="1:7" s="523" customFormat="1" ht="13.9" customHeight="1" x14ac:dyDescent="0.25">
      <c r="C140" s="531" t="s">
        <v>1060</v>
      </c>
      <c r="D140" s="531" t="s">
        <v>1113</v>
      </c>
      <c r="E140" s="532">
        <v>4492112812</v>
      </c>
      <c r="F140" s="199" t="s">
        <v>212</v>
      </c>
      <c r="G140" s="523" t="s">
        <v>758</v>
      </c>
    </row>
    <row r="141" spans="1:7" s="523" customFormat="1" ht="13.9" customHeight="1" x14ac:dyDescent="0.25">
      <c r="C141" s="531" t="s">
        <v>1061</v>
      </c>
      <c r="D141" s="531" t="s">
        <v>1114</v>
      </c>
      <c r="E141" s="532">
        <v>-362703968</v>
      </c>
      <c r="F141" s="199" t="s">
        <v>212</v>
      </c>
      <c r="G141" s="523" t="s">
        <v>758</v>
      </c>
    </row>
    <row r="142" spans="1:7" s="523" customFormat="1" ht="13.9" customHeight="1" x14ac:dyDescent="0.25">
      <c r="C142" s="531" t="s">
        <v>958</v>
      </c>
      <c r="D142" s="531" t="s">
        <v>1115</v>
      </c>
      <c r="E142" s="532">
        <v>-635616533</v>
      </c>
      <c r="F142" s="199" t="s">
        <v>212</v>
      </c>
      <c r="G142" s="523" t="s">
        <v>758</v>
      </c>
    </row>
    <row r="143" spans="1:7" s="523" customFormat="1" ht="13.9" customHeight="1" x14ac:dyDescent="0.25">
      <c r="C143" s="531" t="s">
        <v>961</v>
      </c>
      <c r="D143" s="531" t="s">
        <v>1116</v>
      </c>
      <c r="E143" s="532">
        <v>100000000</v>
      </c>
      <c r="F143" s="199" t="s">
        <v>212</v>
      </c>
      <c r="G143" s="523" t="s">
        <v>758</v>
      </c>
    </row>
    <row r="144" spans="1:7" s="523" customFormat="1" ht="13.9" customHeight="1" x14ac:dyDescent="0.25">
      <c r="C144" s="531" t="s">
        <v>1117</v>
      </c>
      <c r="D144" s="531" t="s">
        <v>1118</v>
      </c>
      <c r="E144" s="532">
        <v>30791806549</v>
      </c>
      <c r="F144" s="199" t="s">
        <v>212</v>
      </c>
      <c r="G144" s="523" t="s">
        <v>758</v>
      </c>
    </row>
    <row r="145" spans="1:7" s="523" customFormat="1" ht="13.9" customHeight="1" x14ac:dyDescent="0.25">
      <c r="C145" s="531" t="s">
        <v>1063</v>
      </c>
      <c r="D145" s="531" t="s">
        <v>1119</v>
      </c>
      <c r="E145" s="532">
        <v>121311566591</v>
      </c>
      <c r="F145" s="199" t="s">
        <v>212</v>
      </c>
      <c r="G145" s="523" t="s">
        <v>758</v>
      </c>
    </row>
    <row r="146" spans="1:7" s="523" customFormat="1" ht="13.9" customHeight="1" x14ac:dyDescent="0.25">
      <c r="C146" s="531" t="s">
        <v>1065</v>
      </c>
      <c r="D146" s="531" t="s">
        <v>1120</v>
      </c>
      <c r="E146" s="532">
        <v>7999000000</v>
      </c>
      <c r="F146" s="199" t="s">
        <v>212</v>
      </c>
      <c r="G146" s="523" t="s">
        <v>758</v>
      </c>
    </row>
    <row r="147" spans="1:7" s="523" customFormat="1" ht="13.9" customHeight="1" x14ac:dyDescent="0.25">
      <c r="C147" s="531" t="s">
        <v>1067</v>
      </c>
      <c r="D147" s="531" t="s">
        <v>1889</v>
      </c>
      <c r="E147" s="532">
        <v>1000000</v>
      </c>
      <c r="F147" s="199" t="s">
        <v>212</v>
      </c>
      <c r="G147" s="523" t="s">
        <v>758</v>
      </c>
    </row>
    <row r="148" spans="1:7" s="523" customFormat="1" ht="13.9" customHeight="1" x14ac:dyDescent="0.25">
      <c r="C148" s="531" t="s">
        <v>1121</v>
      </c>
      <c r="D148" s="531" t="s">
        <v>1122</v>
      </c>
      <c r="E148" s="532">
        <v>19285909091</v>
      </c>
      <c r="F148" s="199" t="s">
        <v>212</v>
      </c>
      <c r="G148" s="523" t="s">
        <v>758</v>
      </c>
    </row>
    <row r="149" spans="1:7" s="523" customFormat="1" ht="13.9" customHeight="1" x14ac:dyDescent="0.25">
      <c r="C149" s="531" t="s">
        <v>1128</v>
      </c>
      <c r="D149" s="531" t="s">
        <v>1890</v>
      </c>
      <c r="E149" s="532">
        <v>6120000000</v>
      </c>
      <c r="F149" s="199" t="s">
        <v>212</v>
      </c>
      <c r="G149" s="523" t="s">
        <v>758</v>
      </c>
    </row>
    <row r="150" spans="1:7" s="523" customFormat="1" ht="13.9" customHeight="1" x14ac:dyDescent="0.25">
      <c r="C150" s="531" t="s">
        <v>1157</v>
      </c>
      <c r="D150" s="531" t="s">
        <v>1891</v>
      </c>
      <c r="E150" s="532">
        <v>24094367884</v>
      </c>
      <c r="F150" s="199" t="s">
        <v>212</v>
      </c>
      <c r="G150" s="523" t="s">
        <v>758</v>
      </c>
    </row>
    <row r="151" spans="1:7" s="523" customFormat="1" ht="13.9" customHeight="1" x14ac:dyDescent="0.25">
      <c r="C151" s="531" t="s">
        <v>1102</v>
      </c>
      <c r="D151" s="531" t="s">
        <v>1892</v>
      </c>
      <c r="E151" s="532">
        <v>10000000</v>
      </c>
      <c r="F151" s="199" t="s">
        <v>212</v>
      </c>
      <c r="G151" s="523" t="s">
        <v>758</v>
      </c>
    </row>
    <row r="152" spans="1:7" s="523" customFormat="1" ht="13.9" customHeight="1" x14ac:dyDescent="0.25">
      <c r="C152" s="531" t="s">
        <v>1160</v>
      </c>
      <c r="D152" s="531" t="s">
        <v>1893</v>
      </c>
      <c r="E152" s="532">
        <v>23726333641</v>
      </c>
      <c r="F152" s="199" t="s">
        <v>212</v>
      </c>
      <c r="G152" s="523" t="s">
        <v>758</v>
      </c>
    </row>
    <row r="153" spans="1:7" s="523" customFormat="1" ht="13.9" customHeight="1" x14ac:dyDescent="0.25">
      <c r="C153" s="531" t="s">
        <v>1894</v>
      </c>
      <c r="D153" s="531" t="s">
        <v>1895</v>
      </c>
      <c r="E153" s="532">
        <v>6567946727</v>
      </c>
      <c r="F153" s="199" t="s">
        <v>212</v>
      </c>
      <c r="G153" s="523" t="s">
        <v>758</v>
      </c>
    </row>
    <row r="154" spans="1:7" ht="13.9" customHeight="1" x14ac:dyDescent="0.25">
      <c r="A154" s="564" t="s">
        <v>1123</v>
      </c>
      <c r="B154" s="486" t="s">
        <v>789</v>
      </c>
      <c r="C154" s="486"/>
      <c r="D154" s="486"/>
      <c r="E154" s="487">
        <v>2358796825</v>
      </c>
      <c r="F154" s="199" t="s">
        <v>789</v>
      </c>
    </row>
    <row r="155" spans="1:7" ht="13.9" customHeight="1" x14ac:dyDescent="0.25">
      <c r="C155" s="486" t="s">
        <v>954</v>
      </c>
      <c r="D155" s="486" t="s">
        <v>1124</v>
      </c>
      <c r="E155" s="487">
        <v>2358796825</v>
      </c>
      <c r="F155" s="199" t="s">
        <v>789</v>
      </c>
    </row>
    <row r="156" spans="1:7" ht="13.9" customHeight="1" x14ac:dyDescent="0.25">
      <c r="A156" s="564" t="s">
        <v>1125</v>
      </c>
      <c r="B156" s="486" t="s">
        <v>1126</v>
      </c>
      <c r="C156" s="486"/>
      <c r="D156" s="486"/>
      <c r="E156" s="487">
        <v>60824968697</v>
      </c>
      <c r="F156" s="199" t="s">
        <v>218</v>
      </c>
    </row>
    <row r="157" spans="1:7" ht="13.9" customHeight="1" x14ac:dyDescent="0.25">
      <c r="A157" s="564" t="s">
        <v>1127</v>
      </c>
      <c r="B157" s="486" t="s">
        <v>1079</v>
      </c>
      <c r="C157" s="486"/>
      <c r="D157" s="486"/>
      <c r="E157" s="487">
        <v>4317717397</v>
      </c>
      <c r="F157" s="199" t="s">
        <v>218</v>
      </c>
    </row>
    <row r="158" spans="1:7" ht="13.9" customHeight="1" x14ac:dyDescent="0.25">
      <c r="C158" s="486" t="s">
        <v>1128</v>
      </c>
      <c r="D158" s="486" t="s">
        <v>1129</v>
      </c>
      <c r="E158" s="487">
        <v>4317717397</v>
      </c>
      <c r="F158" s="199" t="s">
        <v>218</v>
      </c>
    </row>
    <row r="159" spans="1:7" ht="13.9" customHeight="1" x14ac:dyDescent="0.25">
      <c r="A159" s="564" t="s">
        <v>1130</v>
      </c>
      <c r="B159" s="486" t="s">
        <v>1131</v>
      </c>
      <c r="C159" s="486"/>
      <c r="D159" s="486"/>
      <c r="E159" s="487">
        <v>8980425258</v>
      </c>
      <c r="F159" s="199" t="s">
        <v>218</v>
      </c>
    </row>
    <row r="160" spans="1:7" ht="13.9" customHeight="1" x14ac:dyDescent="0.25">
      <c r="C160" s="486" t="s">
        <v>952</v>
      </c>
      <c r="D160" s="486" t="s">
        <v>1132</v>
      </c>
      <c r="E160" s="487">
        <v>8980425258</v>
      </c>
      <c r="F160" s="199" t="s">
        <v>218</v>
      </c>
    </row>
    <row r="161" spans="1:6" ht="13.9" customHeight="1" x14ac:dyDescent="0.25">
      <c r="A161" s="564" t="s">
        <v>1133</v>
      </c>
      <c r="B161" s="486" t="s">
        <v>1134</v>
      </c>
      <c r="C161" s="486"/>
      <c r="D161" s="486"/>
      <c r="E161" s="487">
        <v>1546131874</v>
      </c>
      <c r="F161" s="199" t="s">
        <v>218</v>
      </c>
    </row>
    <row r="162" spans="1:6" ht="13.9" customHeight="1" x14ac:dyDescent="0.25">
      <c r="C162" s="486" t="s">
        <v>952</v>
      </c>
      <c r="D162" s="486" t="s">
        <v>1135</v>
      </c>
      <c r="E162" s="487">
        <v>1530540685</v>
      </c>
      <c r="F162" s="199" t="s">
        <v>218</v>
      </c>
    </row>
    <row r="163" spans="1:6" ht="13.9" customHeight="1" x14ac:dyDescent="0.25">
      <c r="C163" s="486" t="s">
        <v>954</v>
      </c>
      <c r="D163" s="486" t="s">
        <v>1136</v>
      </c>
      <c r="E163" s="487">
        <v>15591189</v>
      </c>
      <c r="F163" s="199" t="s">
        <v>218</v>
      </c>
    </row>
    <row r="164" spans="1:6" ht="13.9" customHeight="1" x14ac:dyDescent="0.25">
      <c r="A164" s="564" t="s">
        <v>1137</v>
      </c>
      <c r="B164" s="486" t="s">
        <v>1138</v>
      </c>
      <c r="C164" s="486"/>
      <c r="D164" s="486"/>
      <c r="E164" s="487">
        <v>3957899385</v>
      </c>
      <c r="F164" s="199" t="s">
        <v>218</v>
      </c>
    </row>
    <row r="165" spans="1:6" ht="13.9" customHeight="1" x14ac:dyDescent="0.25">
      <c r="C165" s="486" t="s">
        <v>952</v>
      </c>
      <c r="D165" s="486" t="s">
        <v>1139</v>
      </c>
      <c r="E165" s="487">
        <v>3957899385</v>
      </c>
      <c r="F165" s="199" t="s">
        <v>218</v>
      </c>
    </row>
    <row r="166" spans="1:6" ht="13.9" customHeight="1" x14ac:dyDescent="0.25">
      <c r="A166" s="564" t="s">
        <v>1140</v>
      </c>
      <c r="B166" s="486" t="s">
        <v>1141</v>
      </c>
      <c r="C166" s="486"/>
      <c r="D166" s="486"/>
      <c r="E166" s="487">
        <v>981136336</v>
      </c>
      <c r="F166" s="199" t="s">
        <v>218</v>
      </c>
    </row>
    <row r="167" spans="1:6" ht="13.9" customHeight="1" x14ac:dyDescent="0.25">
      <c r="C167" s="486" t="s">
        <v>952</v>
      </c>
      <c r="D167" s="486" t="s">
        <v>1142</v>
      </c>
      <c r="E167" s="487">
        <v>461647225</v>
      </c>
      <c r="F167" s="199" t="s">
        <v>218</v>
      </c>
    </row>
    <row r="168" spans="1:6" ht="13.9" customHeight="1" x14ac:dyDescent="0.25">
      <c r="C168" s="486" t="s">
        <v>954</v>
      </c>
      <c r="D168" s="486" t="s">
        <v>1143</v>
      </c>
      <c r="E168" s="487">
        <v>519489111</v>
      </c>
      <c r="F168" s="199" t="s">
        <v>218</v>
      </c>
    </row>
    <row r="169" spans="1:6" ht="13.9" customHeight="1" x14ac:dyDescent="0.25">
      <c r="A169" s="568" t="s">
        <v>2113</v>
      </c>
      <c r="B169" s="175" t="s">
        <v>2114</v>
      </c>
      <c r="C169" s="486"/>
      <c r="D169" s="486"/>
      <c r="E169" s="487"/>
      <c r="F169" s="199" t="s">
        <v>218</v>
      </c>
    </row>
    <row r="170" spans="1:6" ht="13.9" customHeight="1" x14ac:dyDescent="0.25">
      <c r="A170" s="564" t="s">
        <v>1144</v>
      </c>
      <c r="B170" s="486" t="s">
        <v>1145</v>
      </c>
      <c r="C170" s="486"/>
      <c r="D170" s="486"/>
      <c r="E170" s="487">
        <v>4476249042</v>
      </c>
      <c r="F170" s="199" t="s">
        <v>218</v>
      </c>
    </row>
    <row r="171" spans="1:6" ht="13.9" customHeight="1" x14ac:dyDescent="0.25">
      <c r="C171" s="486" t="s">
        <v>952</v>
      </c>
      <c r="D171" s="486" t="s">
        <v>1146</v>
      </c>
      <c r="E171" s="487">
        <v>4476249042</v>
      </c>
      <c r="F171" s="199" t="s">
        <v>218</v>
      </c>
    </row>
    <row r="172" spans="1:6" ht="13.9" customHeight="1" x14ac:dyDescent="0.25">
      <c r="A172" s="564" t="s">
        <v>1147</v>
      </c>
      <c r="B172" s="486" t="s">
        <v>1148</v>
      </c>
      <c r="C172" s="486"/>
      <c r="D172" s="486"/>
      <c r="E172" s="487">
        <v>1138248725</v>
      </c>
      <c r="F172" s="199" t="s">
        <v>218</v>
      </c>
    </row>
    <row r="173" spans="1:6" ht="13.9" customHeight="1" x14ac:dyDescent="0.25">
      <c r="C173" s="486" t="s">
        <v>952</v>
      </c>
      <c r="D173" s="486" t="s">
        <v>1149</v>
      </c>
      <c r="E173" s="487">
        <v>255473581</v>
      </c>
      <c r="F173" s="199" t="s">
        <v>218</v>
      </c>
    </row>
    <row r="174" spans="1:6" ht="13.9" customHeight="1" x14ac:dyDescent="0.25">
      <c r="C174" s="486" t="s">
        <v>954</v>
      </c>
      <c r="D174" s="486" t="s">
        <v>1150</v>
      </c>
      <c r="E174" s="487">
        <v>366483080</v>
      </c>
      <c r="F174" s="199" t="s">
        <v>218</v>
      </c>
    </row>
    <row r="175" spans="1:6" ht="13.9" customHeight="1" x14ac:dyDescent="0.25">
      <c r="C175" s="486" t="s">
        <v>956</v>
      </c>
      <c r="D175" s="486" t="s">
        <v>1151</v>
      </c>
      <c r="E175" s="487">
        <v>516292064</v>
      </c>
      <c r="F175" s="199" t="s">
        <v>218</v>
      </c>
    </row>
    <row r="176" spans="1:6" ht="13.9" customHeight="1" x14ac:dyDescent="0.25">
      <c r="A176" s="564" t="s">
        <v>1936</v>
      </c>
      <c r="B176" s="486" t="s">
        <v>1937</v>
      </c>
      <c r="C176" s="486"/>
      <c r="D176" s="486"/>
      <c r="E176" s="487">
        <v>40307990148</v>
      </c>
      <c r="F176" s="199" t="s">
        <v>218</v>
      </c>
    </row>
    <row r="177" spans="1:6" ht="13.9" customHeight="1" x14ac:dyDescent="0.25">
      <c r="A177" s="564" t="s">
        <v>1152</v>
      </c>
      <c r="B177" s="486" t="s">
        <v>1153</v>
      </c>
      <c r="C177" s="486"/>
      <c r="D177" s="486"/>
      <c r="E177" s="487">
        <v>-4880829468</v>
      </c>
      <c r="F177" s="199" t="s">
        <v>218</v>
      </c>
    </row>
    <row r="178" spans="1:6" ht="13.9" customHeight="1" x14ac:dyDescent="0.25">
      <c r="C178" s="486" t="s">
        <v>952</v>
      </c>
      <c r="D178" s="486" t="s">
        <v>1154</v>
      </c>
      <c r="E178" s="487">
        <v>-419273300</v>
      </c>
      <c r="F178" s="199" t="s">
        <v>218</v>
      </c>
    </row>
    <row r="179" spans="1:6" ht="13.9" customHeight="1" x14ac:dyDescent="0.25">
      <c r="C179" s="486" t="s">
        <v>1060</v>
      </c>
      <c r="D179" s="486" t="s">
        <v>1155</v>
      </c>
      <c r="E179" s="487">
        <v>-1994373672</v>
      </c>
      <c r="F179" s="199" t="s">
        <v>218</v>
      </c>
    </row>
    <row r="180" spans="1:6" ht="13.9" customHeight="1" x14ac:dyDescent="0.25">
      <c r="C180" s="486" t="s">
        <v>1121</v>
      </c>
      <c r="D180" s="486" t="s">
        <v>1156</v>
      </c>
      <c r="E180" s="487">
        <v>-449168776</v>
      </c>
      <c r="F180" s="199" t="s">
        <v>218</v>
      </c>
    </row>
    <row r="181" spans="1:6" ht="13.9" customHeight="1" x14ac:dyDescent="0.25">
      <c r="C181" s="486" t="s">
        <v>1157</v>
      </c>
      <c r="D181" s="486" t="s">
        <v>1158</v>
      </c>
      <c r="E181" s="487">
        <v>-398250445</v>
      </c>
      <c r="F181" s="199" t="s">
        <v>218</v>
      </c>
    </row>
    <row r="182" spans="1:6" ht="13.9" customHeight="1" x14ac:dyDescent="0.25">
      <c r="C182" s="486" t="s">
        <v>1102</v>
      </c>
      <c r="D182" s="486" t="s">
        <v>1159</v>
      </c>
      <c r="E182" s="487">
        <v>-1285832159</v>
      </c>
      <c r="F182" s="199" t="s">
        <v>218</v>
      </c>
    </row>
    <row r="183" spans="1:6" ht="13.9" customHeight="1" x14ac:dyDescent="0.25">
      <c r="C183" s="486" t="s">
        <v>1161</v>
      </c>
      <c r="D183" s="486" t="s">
        <v>1162</v>
      </c>
      <c r="E183" s="487">
        <v>-333931116</v>
      </c>
      <c r="F183" s="199" t="s">
        <v>218</v>
      </c>
    </row>
    <row r="184" spans="1:6" ht="13.9" customHeight="1" x14ac:dyDescent="0.25">
      <c r="A184" s="564" t="s">
        <v>1164</v>
      </c>
      <c r="B184" s="486" t="s">
        <v>1165</v>
      </c>
      <c r="C184" s="486"/>
      <c r="D184" s="486"/>
      <c r="E184" s="487">
        <v>8702803895</v>
      </c>
      <c r="F184" s="199" t="s">
        <v>218</v>
      </c>
    </row>
    <row r="185" spans="1:6" ht="13.9" customHeight="1" x14ac:dyDescent="0.25">
      <c r="A185" s="564" t="s">
        <v>1166</v>
      </c>
      <c r="B185" s="486" t="s">
        <v>1167</v>
      </c>
      <c r="C185" s="486"/>
      <c r="D185" s="486"/>
      <c r="E185" s="487">
        <v>338364623</v>
      </c>
      <c r="F185" s="199" t="s">
        <v>220</v>
      </c>
    </row>
    <row r="186" spans="1:6" ht="13.9" customHeight="1" x14ac:dyDescent="0.25">
      <c r="C186" s="486" t="s">
        <v>952</v>
      </c>
      <c r="D186" s="486" t="s">
        <v>1168</v>
      </c>
      <c r="E186" s="487">
        <v>38364623</v>
      </c>
      <c r="F186" s="199" t="s">
        <v>220</v>
      </c>
    </row>
    <row r="187" spans="1:6" ht="13.9" customHeight="1" x14ac:dyDescent="0.25">
      <c r="C187" s="486" t="s">
        <v>954</v>
      </c>
      <c r="D187" s="486" t="s">
        <v>1169</v>
      </c>
      <c r="E187" s="487">
        <v>300000000</v>
      </c>
      <c r="F187" s="199" t="s">
        <v>220</v>
      </c>
    </row>
    <row r="188" spans="1:6" ht="13.9" customHeight="1" x14ac:dyDescent="0.25">
      <c r="A188" s="564" t="s">
        <v>1170</v>
      </c>
      <c r="B188" s="486" t="s">
        <v>1171</v>
      </c>
      <c r="C188" s="486"/>
      <c r="D188" s="486"/>
      <c r="E188" s="487">
        <v>8364439272</v>
      </c>
      <c r="F188" s="199" t="s">
        <v>220</v>
      </c>
    </row>
    <row r="189" spans="1:6" ht="13.9" customHeight="1" x14ac:dyDescent="0.25">
      <c r="C189" s="486" t="s">
        <v>952</v>
      </c>
      <c r="D189" s="486" t="s">
        <v>1172</v>
      </c>
      <c r="E189" s="487">
        <v>8364439272</v>
      </c>
      <c r="F189" s="199" t="s">
        <v>220</v>
      </c>
    </row>
    <row r="190" spans="1:6" ht="13.9" customHeight="1" x14ac:dyDescent="0.25">
      <c r="A190" s="564" t="s">
        <v>1173</v>
      </c>
      <c r="B190" s="486" t="s">
        <v>1174</v>
      </c>
      <c r="C190" s="486"/>
      <c r="D190" s="486"/>
      <c r="E190" s="487">
        <v>141368907435</v>
      </c>
      <c r="F190" s="199" t="s">
        <v>796</v>
      </c>
    </row>
    <row r="191" spans="1:6" ht="13.9" customHeight="1" x14ac:dyDescent="0.25">
      <c r="A191" s="564" t="s">
        <v>1175</v>
      </c>
      <c r="B191" s="486" t="s">
        <v>1176</v>
      </c>
      <c r="C191" s="486"/>
      <c r="D191" s="486"/>
      <c r="E191" s="487">
        <v>141368907435</v>
      </c>
      <c r="F191" s="199" t="s">
        <v>796</v>
      </c>
    </row>
    <row r="192" spans="1:6" ht="13.9" customHeight="1" x14ac:dyDescent="0.25">
      <c r="C192" s="486" t="s">
        <v>952</v>
      </c>
      <c r="D192" s="486" t="s">
        <v>1176</v>
      </c>
      <c r="E192" s="487">
        <v>138679309620</v>
      </c>
      <c r="F192" s="199" t="s">
        <v>796</v>
      </c>
    </row>
    <row r="193" spans="1:7" ht="13.9" customHeight="1" x14ac:dyDescent="0.25">
      <c r="C193" s="486" t="s">
        <v>954</v>
      </c>
      <c r="D193" s="486" t="s">
        <v>1177</v>
      </c>
      <c r="E193" s="487">
        <v>2689597815</v>
      </c>
      <c r="F193" s="199" t="s">
        <v>796</v>
      </c>
    </row>
    <row r="194" spans="1:7" ht="13.9" customHeight="1" x14ac:dyDescent="0.25">
      <c r="A194" s="564" t="s">
        <v>1178</v>
      </c>
      <c r="B194" s="486" t="s">
        <v>750</v>
      </c>
      <c r="C194" s="486"/>
      <c r="D194" s="486"/>
      <c r="E194" s="487">
        <v>419863956499</v>
      </c>
    </row>
    <row r="195" spans="1:7" ht="13.9" customHeight="1" x14ac:dyDescent="0.25">
      <c r="A195" s="564" t="s">
        <v>1179</v>
      </c>
      <c r="B195" s="486" t="s">
        <v>1180</v>
      </c>
      <c r="C195" s="486"/>
      <c r="D195" s="486"/>
      <c r="E195" s="487">
        <v>21400466882</v>
      </c>
    </row>
    <row r="196" spans="1:7" s="523" customFormat="1" ht="13.9" customHeight="1" x14ac:dyDescent="0.25">
      <c r="A196" s="565" t="s">
        <v>1181</v>
      </c>
      <c r="B196" s="531" t="s">
        <v>1182</v>
      </c>
      <c r="C196" s="531"/>
      <c r="D196" s="531"/>
      <c r="E196" s="532">
        <v>5403632497</v>
      </c>
      <c r="F196" s="175"/>
      <c r="G196" s="523" t="s">
        <v>758</v>
      </c>
    </row>
    <row r="197" spans="1:7" ht="13.9" customHeight="1" x14ac:dyDescent="0.25">
      <c r="A197" s="564" t="s">
        <v>1183</v>
      </c>
      <c r="B197" s="486" t="s">
        <v>1184</v>
      </c>
      <c r="C197" s="486"/>
      <c r="D197" s="486"/>
      <c r="E197" s="487">
        <v>3615113584</v>
      </c>
      <c r="F197" s="199" t="s">
        <v>223</v>
      </c>
    </row>
    <row r="198" spans="1:7" ht="13.9" customHeight="1" x14ac:dyDescent="0.25">
      <c r="C198" s="486" t="s">
        <v>1185</v>
      </c>
      <c r="D198" s="486" t="s">
        <v>1186</v>
      </c>
      <c r="E198" s="487">
        <v>14001</v>
      </c>
      <c r="F198" s="199" t="s">
        <v>223</v>
      </c>
    </row>
    <row r="199" spans="1:7" ht="13.9" customHeight="1" x14ac:dyDescent="0.25">
      <c r="C199" s="486" t="s">
        <v>1187</v>
      </c>
      <c r="D199" s="486" t="s">
        <v>1188</v>
      </c>
      <c r="E199" s="487">
        <v>9176000</v>
      </c>
      <c r="F199" s="199" t="s">
        <v>223</v>
      </c>
    </row>
    <row r="200" spans="1:7" ht="13.9" customHeight="1" x14ac:dyDescent="0.25">
      <c r="C200" s="486" t="s">
        <v>1189</v>
      </c>
      <c r="D200" s="486" t="s">
        <v>1190</v>
      </c>
      <c r="E200" s="487">
        <v>1332301</v>
      </c>
      <c r="F200" s="199" t="s">
        <v>223</v>
      </c>
    </row>
    <row r="201" spans="1:7" ht="13.9" customHeight="1" x14ac:dyDescent="0.25">
      <c r="C201" s="486" t="s">
        <v>1192</v>
      </c>
      <c r="D201" s="486" t="s">
        <v>1193</v>
      </c>
      <c r="E201" s="487">
        <v>2500000</v>
      </c>
      <c r="F201" s="199" t="s">
        <v>223</v>
      </c>
    </row>
    <row r="202" spans="1:7" ht="13.9" customHeight="1" x14ac:dyDescent="0.25">
      <c r="C202" s="486" t="s">
        <v>1194</v>
      </c>
      <c r="D202" s="486" t="s">
        <v>1195</v>
      </c>
      <c r="E202" s="487">
        <v>259225822</v>
      </c>
      <c r="F202" s="199" t="s">
        <v>223</v>
      </c>
    </row>
    <row r="203" spans="1:7" ht="13.9" customHeight="1" x14ac:dyDescent="0.25">
      <c r="C203" s="486" t="s">
        <v>1780</v>
      </c>
      <c r="D203" s="486" t="s">
        <v>1781</v>
      </c>
      <c r="E203" s="487">
        <v>3000000</v>
      </c>
      <c r="F203" s="199" t="s">
        <v>223</v>
      </c>
    </row>
    <row r="204" spans="1:7" ht="13.9" customHeight="1" x14ac:dyDescent="0.25">
      <c r="C204" s="486" t="s">
        <v>1196</v>
      </c>
      <c r="D204" s="486" t="s">
        <v>1197</v>
      </c>
      <c r="E204" s="487">
        <v>6380000</v>
      </c>
      <c r="F204" s="199" t="s">
        <v>223</v>
      </c>
    </row>
    <row r="205" spans="1:7" ht="13.9" customHeight="1" x14ac:dyDescent="0.25">
      <c r="C205" s="486" t="s">
        <v>1198</v>
      </c>
      <c r="D205" s="486" t="s">
        <v>1199</v>
      </c>
      <c r="E205" s="487">
        <v>116050900</v>
      </c>
      <c r="F205" s="199" t="s">
        <v>223</v>
      </c>
    </row>
    <row r="206" spans="1:7" ht="13.9" customHeight="1" x14ac:dyDescent="0.25">
      <c r="C206" s="486" t="s">
        <v>1782</v>
      </c>
      <c r="D206" s="486" t="s">
        <v>1783</v>
      </c>
      <c r="E206" s="487">
        <v>608080</v>
      </c>
      <c r="F206" s="199" t="s">
        <v>223</v>
      </c>
    </row>
    <row r="207" spans="1:7" ht="13.9" customHeight="1" x14ac:dyDescent="0.25">
      <c r="C207" s="486" t="s">
        <v>1200</v>
      </c>
      <c r="D207" s="486" t="s">
        <v>1201</v>
      </c>
      <c r="E207" s="487">
        <v>24610000</v>
      </c>
      <c r="F207" s="199" t="s">
        <v>223</v>
      </c>
    </row>
    <row r="208" spans="1:7" ht="13.9" customHeight="1" x14ac:dyDescent="0.25">
      <c r="C208" s="486" t="s">
        <v>1202</v>
      </c>
      <c r="D208" s="486" t="s">
        <v>1203</v>
      </c>
      <c r="E208" s="487">
        <v>50000</v>
      </c>
      <c r="F208" s="199" t="s">
        <v>223</v>
      </c>
    </row>
    <row r="209" spans="3:7" ht="13.9" customHeight="1" x14ac:dyDescent="0.25">
      <c r="C209" s="486" t="s">
        <v>1204</v>
      </c>
      <c r="D209" s="486" t="s">
        <v>1205</v>
      </c>
      <c r="E209" s="487">
        <v>4281500</v>
      </c>
      <c r="F209" s="199" t="s">
        <v>223</v>
      </c>
    </row>
    <row r="210" spans="3:7" ht="13.9" customHeight="1" x14ac:dyDescent="0.25">
      <c r="C210" s="486" t="s">
        <v>1206</v>
      </c>
      <c r="D210" s="486" t="s">
        <v>1207</v>
      </c>
      <c r="E210" s="487">
        <v>3647709</v>
      </c>
      <c r="F210" s="199" t="s">
        <v>223</v>
      </c>
    </row>
    <row r="211" spans="3:7" ht="13.9" customHeight="1" x14ac:dyDescent="0.25">
      <c r="C211" s="486" t="s">
        <v>1208</v>
      </c>
      <c r="D211" s="486" t="s">
        <v>1209</v>
      </c>
      <c r="E211" s="487">
        <v>11389125</v>
      </c>
      <c r="F211" s="199" t="s">
        <v>223</v>
      </c>
    </row>
    <row r="212" spans="3:7" ht="13.9" customHeight="1" x14ac:dyDescent="0.25">
      <c r="C212" s="486" t="s">
        <v>1210</v>
      </c>
      <c r="D212" s="486" t="s">
        <v>1211</v>
      </c>
      <c r="E212" s="487">
        <v>881200</v>
      </c>
      <c r="F212" s="199" t="s">
        <v>223</v>
      </c>
    </row>
    <row r="213" spans="3:7" ht="13.9" customHeight="1" x14ac:dyDescent="0.25">
      <c r="C213" s="486" t="s">
        <v>1212</v>
      </c>
      <c r="D213" s="486" t="s">
        <v>1213</v>
      </c>
      <c r="E213" s="487">
        <v>1200000</v>
      </c>
      <c r="F213" s="199" t="s">
        <v>223</v>
      </c>
    </row>
    <row r="214" spans="3:7" ht="13.9" customHeight="1" x14ac:dyDescent="0.25">
      <c r="C214" s="486" t="s">
        <v>1784</v>
      </c>
      <c r="D214" s="486" t="s">
        <v>1785</v>
      </c>
      <c r="E214" s="487">
        <v>12390000</v>
      </c>
      <c r="F214" s="199" t="s">
        <v>223</v>
      </c>
    </row>
    <row r="215" spans="3:7" ht="13.9" customHeight="1" x14ac:dyDescent="0.25">
      <c r="C215" s="486" t="s">
        <v>1216</v>
      </c>
      <c r="D215" s="486" t="s">
        <v>1217</v>
      </c>
      <c r="E215" s="487">
        <v>510000</v>
      </c>
      <c r="F215" s="199" t="s">
        <v>223</v>
      </c>
    </row>
    <row r="216" spans="3:7" ht="13.9" customHeight="1" x14ac:dyDescent="0.25">
      <c r="C216" s="486" t="s">
        <v>1218</v>
      </c>
      <c r="D216" s="486" t="s">
        <v>1219</v>
      </c>
      <c r="E216" s="487">
        <v>508100</v>
      </c>
      <c r="F216" s="199" t="s">
        <v>223</v>
      </c>
    </row>
    <row r="217" spans="3:7" ht="13.9" customHeight="1" x14ac:dyDescent="0.25">
      <c r="C217" s="486" t="s">
        <v>1220</v>
      </c>
      <c r="D217" s="486" t="s">
        <v>1221</v>
      </c>
      <c r="E217" s="487">
        <v>24000</v>
      </c>
      <c r="F217" s="199" t="s">
        <v>223</v>
      </c>
    </row>
    <row r="218" spans="3:7" ht="13.9" customHeight="1" x14ac:dyDescent="0.25">
      <c r="C218" s="486" t="s">
        <v>1222</v>
      </c>
      <c r="D218" s="486" t="s">
        <v>1223</v>
      </c>
      <c r="E218" s="487">
        <v>6745000</v>
      </c>
      <c r="F218" s="199" t="s">
        <v>223</v>
      </c>
    </row>
    <row r="219" spans="3:7" ht="13.9" customHeight="1" x14ac:dyDescent="0.25">
      <c r="C219" s="486" t="s">
        <v>1224</v>
      </c>
      <c r="D219" s="486" t="s">
        <v>1225</v>
      </c>
      <c r="E219" s="487">
        <v>5958000</v>
      </c>
      <c r="F219" s="199" t="s">
        <v>223</v>
      </c>
    </row>
    <row r="220" spans="3:7" ht="13.9" customHeight="1" x14ac:dyDescent="0.25">
      <c r="C220" s="486" t="s">
        <v>1226</v>
      </c>
      <c r="D220" s="486" t="s">
        <v>859</v>
      </c>
      <c r="E220" s="487">
        <v>13230000</v>
      </c>
      <c r="F220" s="199" t="s">
        <v>223</v>
      </c>
    </row>
    <row r="221" spans="3:7" ht="13.9" customHeight="1" x14ac:dyDescent="0.25">
      <c r="C221" s="486" t="s">
        <v>1227</v>
      </c>
      <c r="D221" s="486" t="s">
        <v>1228</v>
      </c>
      <c r="E221" s="487">
        <v>53104</v>
      </c>
      <c r="F221" s="199" t="s">
        <v>223</v>
      </c>
    </row>
    <row r="222" spans="3:7" ht="13.9" customHeight="1" x14ac:dyDescent="0.25">
      <c r="C222" s="486" t="s">
        <v>1229</v>
      </c>
      <c r="D222" s="486" t="s">
        <v>1230</v>
      </c>
      <c r="E222" s="487">
        <v>246000</v>
      </c>
      <c r="F222" s="199" t="s">
        <v>223</v>
      </c>
    </row>
    <row r="223" spans="3:7" ht="13.9" customHeight="1" x14ac:dyDescent="0.25">
      <c r="C223" s="486" t="s">
        <v>1231</v>
      </c>
      <c r="D223" s="486" t="s">
        <v>1232</v>
      </c>
      <c r="E223" s="487">
        <v>7414705</v>
      </c>
      <c r="F223" s="199" t="s">
        <v>223</v>
      </c>
    </row>
    <row r="224" spans="3:7" s="523" customFormat="1" ht="13.9" customHeight="1" x14ac:dyDescent="0.25">
      <c r="C224" s="531" t="s">
        <v>1233</v>
      </c>
      <c r="D224" s="531" t="s">
        <v>1234</v>
      </c>
      <c r="E224" s="532">
        <v>603669000</v>
      </c>
      <c r="F224" s="199" t="s">
        <v>223</v>
      </c>
      <c r="G224" s="523" t="s">
        <v>758</v>
      </c>
    </row>
    <row r="225" spans="3:6" ht="13.9" customHeight="1" x14ac:dyDescent="0.25">
      <c r="C225" s="486" t="s">
        <v>1342</v>
      </c>
      <c r="D225" s="486" t="s">
        <v>1343</v>
      </c>
      <c r="E225" s="487">
        <v>57160385</v>
      </c>
      <c r="F225" s="199" t="s">
        <v>223</v>
      </c>
    </row>
    <row r="226" spans="3:6" ht="13.9" customHeight="1" x14ac:dyDescent="0.25">
      <c r="C226" s="486" t="s">
        <v>1235</v>
      </c>
      <c r="D226" s="486" t="s">
        <v>1236</v>
      </c>
      <c r="E226" s="487">
        <v>125000</v>
      </c>
      <c r="F226" s="199" t="s">
        <v>223</v>
      </c>
    </row>
    <row r="227" spans="3:6" ht="13.9" customHeight="1" x14ac:dyDescent="0.25">
      <c r="C227" s="486" t="s">
        <v>1786</v>
      </c>
      <c r="D227" s="486" t="s">
        <v>1787</v>
      </c>
      <c r="E227" s="487">
        <v>607000</v>
      </c>
      <c r="F227" s="199" t="s">
        <v>223</v>
      </c>
    </row>
    <row r="228" spans="3:6" ht="13.9" customHeight="1" x14ac:dyDescent="0.25">
      <c r="C228" s="486" t="s">
        <v>1239</v>
      </c>
      <c r="D228" s="486" t="s">
        <v>1240</v>
      </c>
      <c r="E228" s="487">
        <v>309460</v>
      </c>
      <c r="F228" s="199" t="s">
        <v>223</v>
      </c>
    </row>
    <row r="229" spans="3:6" ht="13.9" customHeight="1" x14ac:dyDescent="0.25">
      <c r="C229" s="486" t="s">
        <v>1241</v>
      </c>
      <c r="D229" s="486" t="s">
        <v>1242</v>
      </c>
      <c r="E229" s="487">
        <v>5000000</v>
      </c>
      <c r="F229" s="199" t="s">
        <v>223</v>
      </c>
    </row>
    <row r="230" spans="3:6" ht="13.9" customHeight="1" x14ac:dyDescent="0.25">
      <c r="C230" s="486" t="s">
        <v>1243</v>
      </c>
      <c r="D230" s="486" t="s">
        <v>1244</v>
      </c>
      <c r="E230" s="487">
        <v>716500</v>
      </c>
      <c r="F230" s="199" t="s">
        <v>223</v>
      </c>
    </row>
    <row r="231" spans="3:6" ht="13.9" customHeight="1" x14ac:dyDescent="0.25">
      <c r="C231" s="486" t="s">
        <v>1245</v>
      </c>
      <c r="D231" s="486" t="s">
        <v>1246</v>
      </c>
      <c r="E231" s="487">
        <v>171952000</v>
      </c>
      <c r="F231" s="199" t="s">
        <v>223</v>
      </c>
    </row>
    <row r="232" spans="3:6" ht="13.9" customHeight="1" x14ac:dyDescent="0.25">
      <c r="C232" s="486" t="s">
        <v>1247</v>
      </c>
      <c r="D232" s="486" t="s">
        <v>1248</v>
      </c>
      <c r="E232" s="487">
        <v>1894000</v>
      </c>
      <c r="F232" s="199" t="s">
        <v>223</v>
      </c>
    </row>
    <row r="233" spans="3:6" ht="13.9" customHeight="1" x14ac:dyDescent="0.25">
      <c r="C233" s="486" t="s">
        <v>1249</v>
      </c>
      <c r="D233" s="486" t="s">
        <v>1250</v>
      </c>
      <c r="E233" s="487">
        <v>689849</v>
      </c>
      <c r="F233" s="199" t="s">
        <v>223</v>
      </c>
    </row>
    <row r="234" spans="3:6" ht="13.9" customHeight="1" x14ac:dyDescent="0.25">
      <c r="C234" s="486" t="s">
        <v>1788</v>
      </c>
      <c r="D234" s="486" t="s">
        <v>1789</v>
      </c>
      <c r="E234" s="487">
        <v>600000</v>
      </c>
      <c r="F234" s="199" t="s">
        <v>223</v>
      </c>
    </row>
    <row r="235" spans="3:6" ht="13.9" customHeight="1" x14ac:dyDescent="0.25">
      <c r="C235" s="486" t="s">
        <v>1251</v>
      </c>
      <c r="D235" s="486" t="s">
        <v>1252</v>
      </c>
      <c r="E235" s="487">
        <v>306000</v>
      </c>
      <c r="F235" s="199" t="s">
        <v>223</v>
      </c>
    </row>
    <row r="236" spans="3:6" ht="13.9" customHeight="1" x14ac:dyDescent="0.25">
      <c r="C236" s="486" t="s">
        <v>1254</v>
      </c>
      <c r="D236" s="486" t="s">
        <v>1255</v>
      </c>
      <c r="E236" s="487">
        <v>2411274</v>
      </c>
      <c r="F236" s="199" t="s">
        <v>223</v>
      </c>
    </row>
    <row r="237" spans="3:6" ht="13.9" customHeight="1" x14ac:dyDescent="0.25">
      <c r="C237" s="486" t="s">
        <v>1256</v>
      </c>
      <c r="D237" s="486" t="s">
        <v>1257</v>
      </c>
      <c r="E237" s="487">
        <v>1800000</v>
      </c>
      <c r="F237" s="199" t="s">
        <v>223</v>
      </c>
    </row>
    <row r="238" spans="3:6" ht="13.9" customHeight="1" x14ac:dyDescent="0.25">
      <c r="C238" s="486" t="s">
        <v>1258</v>
      </c>
      <c r="D238" s="486" t="s">
        <v>1259</v>
      </c>
      <c r="E238" s="487">
        <v>230</v>
      </c>
      <c r="F238" s="199" t="s">
        <v>223</v>
      </c>
    </row>
    <row r="239" spans="3:6" ht="13.9" customHeight="1" x14ac:dyDescent="0.25">
      <c r="C239" s="486" t="s">
        <v>1260</v>
      </c>
      <c r="D239" s="486" t="s">
        <v>1261</v>
      </c>
      <c r="E239" s="487">
        <v>32957688</v>
      </c>
      <c r="F239" s="199" t="s">
        <v>223</v>
      </c>
    </row>
    <row r="240" spans="3:6" ht="13.9" customHeight="1" x14ac:dyDescent="0.25">
      <c r="C240" s="486" t="s">
        <v>1790</v>
      </c>
      <c r="D240" s="486" t="s">
        <v>1791</v>
      </c>
      <c r="E240" s="487">
        <v>814000</v>
      </c>
      <c r="F240" s="199" t="s">
        <v>223</v>
      </c>
    </row>
    <row r="241" spans="3:6" ht="13.9" customHeight="1" x14ac:dyDescent="0.25">
      <c r="C241" s="486" t="s">
        <v>1262</v>
      </c>
      <c r="D241" s="486" t="s">
        <v>1263</v>
      </c>
      <c r="E241" s="487">
        <v>83650</v>
      </c>
      <c r="F241" s="199" t="s">
        <v>223</v>
      </c>
    </row>
    <row r="242" spans="3:6" ht="13.9" customHeight="1" x14ac:dyDescent="0.25">
      <c r="C242" s="486" t="s">
        <v>1264</v>
      </c>
      <c r="D242" s="486" t="s">
        <v>1265</v>
      </c>
      <c r="E242" s="487">
        <v>11690000</v>
      </c>
      <c r="F242" s="199" t="s">
        <v>223</v>
      </c>
    </row>
    <row r="243" spans="3:6" ht="13.9" customHeight="1" x14ac:dyDescent="0.25">
      <c r="C243" s="486" t="s">
        <v>1049</v>
      </c>
      <c r="D243" s="486" t="s">
        <v>1050</v>
      </c>
      <c r="E243" s="487">
        <v>1875000</v>
      </c>
      <c r="F243" s="199" t="s">
        <v>223</v>
      </c>
    </row>
    <row r="244" spans="3:6" ht="13.9" customHeight="1" x14ac:dyDescent="0.25">
      <c r="C244" s="486" t="s">
        <v>1266</v>
      </c>
      <c r="D244" s="486" t="s">
        <v>1267</v>
      </c>
      <c r="E244" s="487">
        <v>720000</v>
      </c>
      <c r="F244" s="199" t="s">
        <v>223</v>
      </c>
    </row>
    <row r="245" spans="3:6" ht="13.9" customHeight="1" x14ac:dyDescent="0.25">
      <c r="C245" s="486" t="s">
        <v>1268</v>
      </c>
      <c r="D245" s="486" t="s">
        <v>1269</v>
      </c>
      <c r="E245" s="487">
        <v>4180000</v>
      </c>
      <c r="F245" s="199" t="s">
        <v>223</v>
      </c>
    </row>
    <row r="246" spans="3:6" ht="13.9" customHeight="1" x14ac:dyDescent="0.25">
      <c r="C246" s="486" t="s">
        <v>1270</v>
      </c>
      <c r="D246" s="486" t="s">
        <v>1271</v>
      </c>
      <c r="E246" s="487">
        <v>330000</v>
      </c>
      <c r="F246" s="199" t="s">
        <v>223</v>
      </c>
    </row>
    <row r="247" spans="3:6" ht="13.9" customHeight="1" x14ac:dyDescent="0.25">
      <c r="C247" s="486" t="s">
        <v>1272</v>
      </c>
      <c r="D247" s="486" t="s">
        <v>1273</v>
      </c>
      <c r="E247" s="487">
        <v>420000</v>
      </c>
      <c r="F247" s="199" t="s">
        <v>223</v>
      </c>
    </row>
    <row r="248" spans="3:6" ht="13.9" customHeight="1" x14ac:dyDescent="0.25">
      <c r="C248" s="486" t="s">
        <v>1274</v>
      </c>
      <c r="D248" s="486" t="s">
        <v>1275</v>
      </c>
      <c r="E248" s="487">
        <v>430122</v>
      </c>
      <c r="F248" s="199" t="s">
        <v>223</v>
      </c>
    </row>
    <row r="249" spans="3:6" ht="13.9" customHeight="1" x14ac:dyDescent="0.25">
      <c r="C249" s="486" t="s">
        <v>1276</v>
      </c>
      <c r="D249" s="486" t="s">
        <v>1007</v>
      </c>
      <c r="E249" s="487">
        <v>10474000</v>
      </c>
      <c r="F249" s="199" t="s">
        <v>223</v>
      </c>
    </row>
    <row r="250" spans="3:6" ht="13.9" customHeight="1" x14ac:dyDescent="0.25">
      <c r="C250" s="486" t="s">
        <v>1277</v>
      </c>
      <c r="D250" s="486" t="s">
        <v>1278</v>
      </c>
      <c r="E250" s="487">
        <v>1537000</v>
      </c>
      <c r="F250" s="199" t="s">
        <v>223</v>
      </c>
    </row>
    <row r="251" spans="3:6" ht="13.9" customHeight="1" x14ac:dyDescent="0.25">
      <c r="C251" s="486" t="s">
        <v>1279</v>
      </c>
      <c r="D251" s="486" t="s">
        <v>1280</v>
      </c>
      <c r="E251" s="487">
        <v>96000</v>
      </c>
      <c r="F251" s="199" t="s">
        <v>223</v>
      </c>
    </row>
    <row r="252" spans="3:6" ht="13.9" customHeight="1" x14ac:dyDescent="0.25">
      <c r="C252" s="486" t="s">
        <v>1281</v>
      </c>
      <c r="D252" s="486" t="s">
        <v>1282</v>
      </c>
      <c r="E252" s="487">
        <v>11146396</v>
      </c>
      <c r="F252" s="199" t="s">
        <v>223</v>
      </c>
    </row>
    <row r="253" spans="3:6" ht="13.9" customHeight="1" x14ac:dyDescent="0.25">
      <c r="C253" s="486" t="s">
        <v>1053</v>
      </c>
      <c r="D253" s="486" t="s">
        <v>1054</v>
      </c>
      <c r="E253" s="487">
        <v>341500</v>
      </c>
      <c r="F253" s="199" t="s">
        <v>223</v>
      </c>
    </row>
    <row r="254" spans="3:6" ht="13.9" customHeight="1" x14ac:dyDescent="0.25">
      <c r="C254" s="486" t="s">
        <v>1283</v>
      </c>
      <c r="D254" s="486" t="s">
        <v>1284</v>
      </c>
      <c r="E254" s="487">
        <v>619902</v>
      </c>
      <c r="F254" s="199" t="s">
        <v>223</v>
      </c>
    </row>
    <row r="255" spans="3:6" ht="13.9" customHeight="1" x14ac:dyDescent="0.25">
      <c r="C255" s="486" t="s">
        <v>1792</v>
      </c>
      <c r="D255" s="486" t="s">
        <v>1793</v>
      </c>
      <c r="E255" s="487">
        <v>8960089</v>
      </c>
      <c r="F255" s="199" t="s">
        <v>223</v>
      </c>
    </row>
    <row r="256" spans="3:6" ht="13.9" customHeight="1" x14ac:dyDescent="0.25">
      <c r="C256" s="486" t="s">
        <v>1285</v>
      </c>
      <c r="D256" s="486" t="s">
        <v>1286</v>
      </c>
      <c r="E256" s="487">
        <v>5000000</v>
      </c>
      <c r="F256" s="199" t="s">
        <v>223</v>
      </c>
    </row>
    <row r="257" spans="3:7" ht="13.9" customHeight="1" x14ac:dyDescent="0.25">
      <c r="C257" s="486" t="s">
        <v>1287</v>
      </c>
      <c r="D257" s="486" t="s">
        <v>1288</v>
      </c>
      <c r="E257" s="487">
        <v>25331195</v>
      </c>
      <c r="F257" s="199" t="s">
        <v>223</v>
      </c>
    </row>
    <row r="258" spans="3:7" ht="13.9" customHeight="1" x14ac:dyDescent="0.25">
      <c r="C258" s="486" t="s">
        <v>1289</v>
      </c>
      <c r="D258" s="486" t="s">
        <v>1290</v>
      </c>
      <c r="E258" s="487">
        <v>2453497</v>
      </c>
      <c r="F258" s="199" t="s">
        <v>223</v>
      </c>
    </row>
    <row r="259" spans="3:7" ht="13.9" customHeight="1" x14ac:dyDescent="0.25">
      <c r="C259" s="486" t="s">
        <v>1794</v>
      </c>
      <c r="D259" s="486" t="s">
        <v>1795</v>
      </c>
      <c r="E259" s="487">
        <v>60000</v>
      </c>
      <c r="F259" s="199" t="s">
        <v>223</v>
      </c>
    </row>
    <row r="260" spans="3:7" ht="13.9" customHeight="1" x14ac:dyDescent="0.25">
      <c r="C260" s="486" t="s">
        <v>1291</v>
      </c>
      <c r="D260" s="486" t="s">
        <v>1292</v>
      </c>
      <c r="E260" s="487">
        <v>99000</v>
      </c>
      <c r="F260" s="199" t="s">
        <v>223</v>
      </c>
    </row>
    <row r="261" spans="3:7" ht="13.9" customHeight="1" x14ac:dyDescent="0.25">
      <c r="C261" s="486" t="s">
        <v>1293</v>
      </c>
      <c r="D261" s="486" t="s">
        <v>1294</v>
      </c>
      <c r="E261" s="487">
        <v>1637600</v>
      </c>
      <c r="F261" s="199" t="s">
        <v>223</v>
      </c>
    </row>
    <row r="262" spans="3:7" ht="13.9" customHeight="1" x14ac:dyDescent="0.25">
      <c r="C262" s="486" t="s">
        <v>1796</v>
      </c>
      <c r="D262" s="486" t="s">
        <v>1797</v>
      </c>
      <c r="E262" s="487">
        <v>2715001</v>
      </c>
      <c r="F262" s="199" t="s">
        <v>223</v>
      </c>
    </row>
    <row r="263" spans="3:7" ht="13.9" customHeight="1" x14ac:dyDescent="0.25">
      <c r="C263" s="486" t="s">
        <v>1295</v>
      </c>
      <c r="D263" s="486" t="s">
        <v>1296</v>
      </c>
      <c r="E263" s="487">
        <v>600000</v>
      </c>
      <c r="F263" s="199" t="s">
        <v>223</v>
      </c>
    </row>
    <row r="264" spans="3:7" ht="13.9" customHeight="1" x14ac:dyDescent="0.25">
      <c r="C264" s="486" t="s">
        <v>1297</v>
      </c>
      <c r="D264" s="486" t="s">
        <v>1298</v>
      </c>
      <c r="E264" s="487">
        <v>6900</v>
      </c>
      <c r="F264" s="199" t="s">
        <v>223</v>
      </c>
    </row>
    <row r="265" spans="3:7" ht="13.9" customHeight="1" x14ac:dyDescent="0.25">
      <c r="C265" s="486" t="s">
        <v>1299</v>
      </c>
      <c r="D265" s="486" t="s">
        <v>1300</v>
      </c>
      <c r="E265" s="487">
        <v>292500000</v>
      </c>
      <c r="F265" s="199" t="s">
        <v>223</v>
      </c>
    </row>
    <row r="266" spans="3:7" ht="13.9" customHeight="1" x14ac:dyDescent="0.25">
      <c r="C266" s="486" t="s">
        <v>1055</v>
      </c>
      <c r="D266" s="486" t="s">
        <v>1056</v>
      </c>
      <c r="E266" s="487">
        <v>4000000</v>
      </c>
      <c r="F266" s="199" t="s">
        <v>223</v>
      </c>
    </row>
    <row r="267" spans="3:7" ht="13.9" customHeight="1" x14ac:dyDescent="0.25">
      <c r="C267" s="486" t="s">
        <v>1303</v>
      </c>
      <c r="D267" s="486" t="s">
        <v>1304</v>
      </c>
      <c r="E267" s="487">
        <v>580000</v>
      </c>
      <c r="F267" s="199" t="s">
        <v>223</v>
      </c>
    </row>
    <row r="268" spans="3:7" ht="13.9" customHeight="1" x14ac:dyDescent="0.25">
      <c r="C268" s="486" t="s">
        <v>1305</v>
      </c>
      <c r="D268" s="486" t="s">
        <v>1306</v>
      </c>
      <c r="E268" s="487">
        <v>170000</v>
      </c>
      <c r="F268" s="199" t="s">
        <v>223</v>
      </c>
    </row>
    <row r="269" spans="3:7" ht="13.9" customHeight="1" x14ac:dyDescent="0.25">
      <c r="C269" s="486" t="s">
        <v>1798</v>
      </c>
      <c r="D269" s="486" t="s">
        <v>1799</v>
      </c>
      <c r="E269" s="487">
        <v>4400000</v>
      </c>
      <c r="F269" s="199" t="s">
        <v>223</v>
      </c>
    </row>
    <row r="270" spans="3:7" ht="13.9" customHeight="1" x14ac:dyDescent="0.25">
      <c r="C270" s="486" t="s">
        <v>1307</v>
      </c>
      <c r="D270" s="486" t="s">
        <v>1308</v>
      </c>
      <c r="E270" s="487">
        <v>1980000</v>
      </c>
      <c r="F270" s="199" t="s">
        <v>223</v>
      </c>
    </row>
    <row r="271" spans="3:7" s="523" customFormat="1" ht="13.9" customHeight="1" x14ac:dyDescent="0.25">
      <c r="C271" s="531" t="s">
        <v>1309</v>
      </c>
      <c r="D271" s="531" t="s">
        <v>1800</v>
      </c>
      <c r="E271" s="532">
        <v>1165592124</v>
      </c>
      <c r="F271" s="199" t="s">
        <v>223</v>
      </c>
      <c r="G271" s="523" t="s">
        <v>758</v>
      </c>
    </row>
    <row r="272" spans="3:7" ht="13.9" customHeight="1" x14ac:dyDescent="0.25">
      <c r="C272" s="486" t="s">
        <v>1801</v>
      </c>
      <c r="D272" s="486" t="s">
        <v>1802</v>
      </c>
      <c r="E272" s="487">
        <v>272712231</v>
      </c>
      <c r="F272" s="199" t="s">
        <v>223</v>
      </c>
    </row>
    <row r="273" spans="3:6" ht="13.9" customHeight="1" x14ac:dyDescent="0.25">
      <c r="C273" s="486" t="s">
        <v>1310</v>
      </c>
      <c r="D273" s="486" t="s">
        <v>1311</v>
      </c>
      <c r="E273" s="487">
        <v>160000</v>
      </c>
      <c r="F273" s="199" t="s">
        <v>223</v>
      </c>
    </row>
    <row r="274" spans="3:6" ht="13.9" customHeight="1" x14ac:dyDescent="0.25">
      <c r="C274" s="486" t="s">
        <v>1312</v>
      </c>
      <c r="D274" s="486" t="s">
        <v>1313</v>
      </c>
      <c r="E274" s="487">
        <v>100000</v>
      </c>
      <c r="F274" s="199" t="s">
        <v>223</v>
      </c>
    </row>
    <row r="275" spans="3:6" ht="13.9" customHeight="1" x14ac:dyDescent="0.25">
      <c r="C275" s="486" t="s">
        <v>1314</v>
      </c>
      <c r="D275" s="486" t="s">
        <v>1315</v>
      </c>
      <c r="E275" s="487">
        <v>450000</v>
      </c>
      <c r="F275" s="199" t="s">
        <v>223</v>
      </c>
    </row>
    <row r="276" spans="3:6" ht="13.9" customHeight="1" x14ac:dyDescent="0.25">
      <c r="C276" s="486" t="s">
        <v>1316</v>
      </c>
      <c r="D276" s="486" t="s">
        <v>1317</v>
      </c>
      <c r="E276" s="487">
        <v>250000</v>
      </c>
      <c r="F276" s="199" t="s">
        <v>223</v>
      </c>
    </row>
    <row r="277" spans="3:6" ht="13.9" customHeight="1" x14ac:dyDescent="0.25">
      <c r="C277" s="486" t="s">
        <v>1803</v>
      </c>
      <c r="D277" s="486" t="s">
        <v>1804</v>
      </c>
      <c r="E277" s="487">
        <v>1000000</v>
      </c>
      <c r="F277" s="199" t="s">
        <v>223</v>
      </c>
    </row>
    <row r="278" spans="3:6" ht="13.9" customHeight="1" x14ac:dyDescent="0.25">
      <c r="C278" s="486" t="s">
        <v>1318</v>
      </c>
      <c r="D278" s="486" t="s">
        <v>1319</v>
      </c>
      <c r="E278" s="487">
        <v>88500</v>
      </c>
      <c r="F278" s="199" t="s">
        <v>223</v>
      </c>
    </row>
    <row r="279" spans="3:6" ht="13.9" customHeight="1" x14ac:dyDescent="0.25">
      <c r="C279" s="486" t="s">
        <v>1805</v>
      </c>
      <c r="D279" s="486" t="s">
        <v>1806</v>
      </c>
      <c r="E279" s="487">
        <v>15905000</v>
      </c>
      <c r="F279" s="199" t="s">
        <v>223</v>
      </c>
    </row>
    <row r="280" spans="3:6" ht="13.9" customHeight="1" x14ac:dyDescent="0.25">
      <c r="C280" s="486" t="s">
        <v>1320</v>
      </c>
      <c r="D280" s="486" t="s">
        <v>1321</v>
      </c>
      <c r="E280" s="487">
        <v>20762655</v>
      </c>
      <c r="F280" s="199" t="s">
        <v>223</v>
      </c>
    </row>
    <row r="281" spans="3:6" ht="13.9" customHeight="1" x14ac:dyDescent="0.25">
      <c r="C281" s="486" t="s">
        <v>1322</v>
      </c>
      <c r="D281" s="486" t="s">
        <v>1323</v>
      </c>
      <c r="E281" s="487">
        <v>200000</v>
      </c>
      <c r="F281" s="199" t="s">
        <v>223</v>
      </c>
    </row>
    <row r="282" spans="3:6" ht="13.9" customHeight="1" x14ac:dyDescent="0.25">
      <c r="C282" s="486" t="s">
        <v>1807</v>
      </c>
      <c r="D282" s="486" t="s">
        <v>1808</v>
      </c>
      <c r="E282" s="487">
        <v>25200000</v>
      </c>
      <c r="F282" s="199" t="s">
        <v>223</v>
      </c>
    </row>
    <row r="283" spans="3:6" ht="13.9" customHeight="1" x14ac:dyDescent="0.25">
      <c r="C283" s="486" t="s">
        <v>1324</v>
      </c>
      <c r="D283" s="486" t="s">
        <v>1325</v>
      </c>
      <c r="E283" s="487">
        <v>35000</v>
      </c>
      <c r="F283" s="199" t="s">
        <v>223</v>
      </c>
    </row>
    <row r="284" spans="3:6" ht="13.9" customHeight="1" x14ac:dyDescent="0.25">
      <c r="C284" s="486" t="s">
        <v>1326</v>
      </c>
      <c r="D284" s="486" t="s">
        <v>1327</v>
      </c>
      <c r="E284" s="487">
        <v>30000</v>
      </c>
      <c r="F284" s="199" t="s">
        <v>223</v>
      </c>
    </row>
    <row r="285" spans="3:6" ht="13.9" customHeight="1" x14ac:dyDescent="0.25">
      <c r="C285" s="486" t="s">
        <v>1328</v>
      </c>
      <c r="D285" s="486" t="s">
        <v>1329</v>
      </c>
      <c r="E285" s="487">
        <v>38000</v>
      </c>
      <c r="F285" s="199" t="s">
        <v>223</v>
      </c>
    </row>
    <row r="286" spans="3:6" ht="13.9" customHeight="1" x14ac:dyDescent="0.25">
      <c r="C286" s="486" t="s">
        <v>1330</v>
      </c>
      <c r="D286" s="486" t="s">
        <v>1331</v>
      </c>
      <c r="E286" s="487">
        <v>63500</v>
      </c>
      <c r="F286" s="199" t="s">
        <v>223</v>
      </c>
    </row>
    <row r="287" spans="3:6" ht="13.9" customHeight="1" x14ac:dyDescent="0.25">
      <c r="C287" s="486" t="s">
        <v>1809</v>
      </c>
      <c r="D287" s="486" t="s">
        <v>1810</v>
      </c>
      <c r="E287" s="487">
        <v>277814400</v>
      </c>
      <c r="F287" s="199" t="s">
        <v>223</v>
      </c>
    </row>
    <row r="288" spans="3:6" ht="13.9" customHeight="1" x14ac:dyDescent="0.25">
      <c r="C288" s="486" t="s">
        <v>1811</v>
      </c>
      <c r="D288" s="486" t="s">
        <v>1812</v>
      </c>
      <c r="E288" s="487">
        <v>40533336</v>
      </c>
      <c r="F288" s="199" t="s">
        <v>223</v>
      </c>
    </row>
    <row r="289" spans="1:7" ht="13.9" customHeight="1" x14ac:dyDescent="0.25">
      <c r="C289" s="486" t="s">
        <v>1813</v>
      </c>
      <c r="D289" s="486" t="s">
        <v>1814</v>
      </c>
      <c r="E289" s="487">
        <v>205000</v>
      </c>
      <c r="F289" s="199" t="s">
        <v>223</v>
      </c>
    </row>
    <row r="290" spans="1:7" ht="13.9" customHeight="1" x14ac:dyDescent="0.25">
      <c r="C290" s="486" t="s">
        <v>1815</v>
      </c>
      <c r="D290" s="486" t="s">
        <v>1816</v>
      </c>
      <c r="E290" s="487">
        <v>5000000</v>
      </c>
      <c r="F290" s="199" t="s">
        <v>223</v>
      </c>
    </row>
    <row r="291" spans="1:7" ht="13.9" customHeight="1" x14ac:dyDescent="0.25">
      <c r="C291" s="486" t="s">
        <v>1817</v>
      </c>
      <c r="D291" s="486" t="s">
        <v>1818</v>
      </c>
      <c r="E291" s="487">
        <v>2026000</v>
      </c>
      <c r="F291" s="199" t="s">
        <v>223</v>
      </c>
    </row>
    <row r="292" spans="1:7" ht="13.9" customHeight="1" x14ac:dyDescent="0.25">
      <c r="C292" s="486" t="s">
        <v>1819</v>
      </c>
      <c r="D292" s="486" t="s">
        <v>1820</v>
      </c>
      <c r="E292" s="487">
        <v>1413845</v>
      </c>
      <c r="F292" s="199" t="s">
        <v>223</v>
      </c>
    </row>
    <row r="293" spans="1:7" ht="13.9" customHeight="1" x14ac:dyDescent="0.25">
      <c r="C293" s="486" t="s">
        <v>1821</v>
      </c>
      <c r="D293" s="486" t="s">
        <v>1822</v>
      </c>
      <c r="E293" s="487">
        <v>300000</v>
      </c>
      <c r="F293" s="199" t="s">
        <v>223</v>
      </c>
    </row>
    <row r="294" spans="1:7" ht="13.9" customHeight="1" x14ac:dyDescent="0.25">
      <c r="C294" s="486" t="s">
        <v>1823</v>
      </c>
      <c r="D294" s="486" t="s">
        <v>1824</v>
      </c>
      <c r="E294" s="487">
        <v>3228000</v>
      </c>
      <c r="F294" s="199" t="s">
        <v>223</v>
      </c>
    </row>
    <row r="295" spans="1:7" ht="13.9" customHeight="1" x14ac:dyDescent="0.25">
      <c r="C295" s="486" t="s">
        <v>1825</v>
      </c>
      <c r="D295" s="486" t="s">
        <v>1826</v>
      </c>
      <c r="E295" s="487">
        <v>5340000</v>
      </c>
      <c r="F295" s="199" t="s">
        <v>223</v>
      </c>
    </row>
    <row r="296" spans="1:7" ht="13.9" customHeight="1" x14ac:dyDescent="0.25">
      <c r="C296" s="486" t="s">
        <v>1827</v>
      </c>
      <c r="D296" s="486" t="s">
        <v>1828</v>
      </c>
      <c r="E296" s="487">
        <v>7700000</v>
      </c>
      <c r="F296" s="199" t="s">
        <v>223</v>
      </c>
    </row>
    <row r="297" spans="1:7" ht="13.9" customHeight="1" x14ac:dyDescent="0.25">
      <c r="C297" s="486" t="s">
        <v>1829</v>
      </c>
      <c r="D297" s="486" t="s">
        <v>1830</v>
      </c>
      <c r="E297" s="487">
        <v>760008</v>
      </c>
      <c r="F297" s="199" t="s">
        <v>223</v>
      </c>
    </row>
    <row r="298" spans="1:7" ht="13.9" customHeight="1" x14ac:dyDescent="0.25">
      <c r="C298" s="486" t="s">
        <v>1831</v>
      </c>
      <c r="D298" s="486" t="s">
        <v>1832</v>
      </c>
      <c r="E298" s="487">
        <v>1331200</v>
      </c>
      <c r="F298" s="199" t="s">
        <v>223</v>
      </c>
    </row>
    <row r="299" spans="1:7" ht="13.9" customHeight="1" x14ac:dyDescent="0.25">
      <c r="A299" s="564" t="s">
        <v>1332</v>
      </c>
      <c r="B299" s="486" t="s">
        <v>1333</v>
      </c>
      <c r="C299" s="486"/>
      <c r="D299" s="486"/>
      <c r="E299" s="487">
        <v>1758861769</v>
      </c>
      <c r="F299" s="199" t="s">
        <v>223</v>
      </c>
      <c r="G299" s="175" t="s">
        <v>758</v>
      </c>
    </row>
    <row r="300" spans="1:7" s="523" customFormat="1" ht="13.9" customHeight="1" x14ac:dyDescent="0.25">
      <c r="C300" s="531" t="s">
        <v>1334</v>
      </c>
      <c r="D300" s="531" t="s">
        <v>1335</v>
      </c>
      <c r="E300" s="532">
        <v>17651580</v>
      </c>
      <c r="F300" s="199" t="s">
        <v>223</v>
      </c>
      <c r="G300" s="523" t="s">
        <v>758</v>
      </c>
    </row>
    <row r="301" spans="1:7" ht="13.9" customHeight="1" x14ac:dyDescent="0.25">
      <c r="C301" s="486" t="s">
        <v>1336</v>
      </c>
      <c r="D301" s="486" t="s">
        <v>1337</v>
      </c>
      <c r="E301" s="487">
        <v>109452701</v>
      </c>
      <c r="F301" s="199" t="s">
        <v>223</v>
      </c>
    </row>
    <row r="302" spans="1:7" ht="13.9" customHeight="1" x14ac:dyDescent="0.25">
      <c r="C302" s="486" t="s">
        <v>1194</v>
      </c>
      <c r="D302" s="486" t="s">
        <v>1195</v>
      </c>
      <c r="E302" s="487">
        <v>-70873212</v>
      </c>
      <c r="F302" s="199" t="s">
        <v>223</v>
      </c>
    </row>
    <row r="303" spans="1:7" ht="13.9" customHeight="1" x14ac:dyDescent="0.25">
      <c r="C303" s="486" t="s">
        <v>1198</v>
      </c>
      <c r="D303" s="486" t="s">
        <v>1199</v>
      </c>
      <c r="E303" s="487">
        <v>215448479</v>
      </c>
      <c r="F303" s="199" t="s">
        <v>223</v>
      </c>
    </row>
    <row r="304" spans="1:7" ht="13.9" customHeight="1" x14ac:dyDescent="0.25">
      <c r="C304" s="486" t="s">
        <v>1833</v>
      </c>
      <c r="D304" s="486" t="s">
        <v>1834</v>
      </c>
      <c r="E304" s="487">
        <v>110198400</v>
      </c>
      <c r="F304" s="199" t="s">
        <v>223</v>
      </c>
    </row>
    <row r="305" spans="1:6" ht="13.9" customHeight="1" x14ac:dyDescent="0.25">
      <c r="C305" s="486" t="s">
        <v>1340</v>
      </c>
      <c r="D305" s="486" t="s">
        <v>1341</v>
      </c>
      <c r="E305" s="487">
        <v>20662200</v>
      </c>
      <c r="F305" s="199" t="s">
        <v>223</v>
      </c>
    </row>
    <row r="306" spans="1:6" ht="13.9" customHeight="1" x14ac:dyDescent="0.25">
      <c r="C306" s="486" t="s">
        <v>1231</v>
      </c>
      <c r="D306" s="486" t="s">
        <v>1232</v>
      </c>
      <c r="E306" s="487">
        <v>298000717</v>
      </c>
      <c r="F306" s="199" t="s">
        <v>223</v>
      </c>
    </row>
    <row r="307" spans="1:6" ht="13.9" customHeight="1" x14ac:dyDescent="0.25">
      <c r="C307" s="486" t="s">
        <v>1342</v>
      </c>
      <c r="D307" s="486" t="s">
        <v>1343</v>
      </c>
      <c r="E307" s="487">
        <v>65486501</v>
      </c>
      <c r="F307" s="199" t="s">
        <v>223</v>
      </c>
    </row>
    <row r="308" spans="1:6" ht="13.9" customHeight="1" x14ac:dyDescent="0.25">
      <c r="C308" s="486" t="s">
        <v>1835</v>
      </c>
      <c r="D308" s="486" t="s">
        <v>1836</v>
      </c>
      <c r="E308" s="487">
        <v>333005790</v>
      </c>
      <c r="F308" s="199" t="s">
        <v>223</v>
      </c>
    </row>
    <row r="309" spans="1:6" ht="13.9" customHeight="1" x14ac:dyDescent="0.25">
      <c r="C309" s="486" t="s">
        <v>1268</v>
      </c>
      <c r="D309" s="486" t="s">
        <v>1269</v>
      </c>
      <c r="E309" s="487">
        <v>25118003</v>
      </c>
      <c r="F309" s="199" t="s">
        <v>223</v>
      </c>
    </row>
    <row r="310" spans="1:6" ht="13.9" customHeight="1" x14ac:dyDescent="0.25">
      <c r="C310" s="486" t="s">
        <v>1837</v>
      </c>
      <c r="D310" s="486" t="s">
        <v>1838</v>
      </c>
      <c r="E310" s="487">
        <v>55787940</v>
      </c>
      <c r="F310" s="199" t="s">
        <v>223</v>
      </c>
    </row>
    <row r="311" spans="1:6" ht="13.9" customHeight="1" x14ac:dyDescent="0.25">
      <c r="C311" s="486" t="s">
        <v>1344</v>
      </c>
      <c r="D311" s="486" t="s">
        <v>1345</v>
      </c>
      <c r="E311" s="487">
        <v>-180076</v>
      </c>
      <c r="F311" s="199" t="s">
        <v>223</v>
      </c>
    </row>
    <row r="312" spans="1:6" ht="13.9" customHeight="1" x14ac:dyDescent="0.25">
      <c r="C312" s="486" t="s">
        <v>1287</v>
      </c>
      <c r="D312" s="486" t="s">
        <v>1288</v>
      </c>
      <c r="E312" s="487">
        <v>34966366</v>
      </c>
      <c r="F312" s="199" t="s">
        <v>223</v>
      </c>
    </row>
    <row r="313" spans="1:6" ht="13.9" customHeight="1" x14ac:dyDescent="0.25">
      <c r="C313" s="486" t="s">
        <v>1346</v>
      </c>
      <c r="D313" s="486" t="s">
        <v>1347</v>
      </c>
      <c r="E313" s="487">
        <v>130399833</v>
      </c>
      <c r="F313" s="199" t="s">
        <v>223</v>
      </c>
    </row>
    <row r="314" spans="1:6" ht="13.9" customHeight="1" x14ac:dyDescent="0.25">
      <c r="C314" s="486" t="s">
        <v>1289</v>
      </c>
      <c r="D314" s="486" t="s">
        <v>1290</v>
      </c>
      <c r="E314" s="487">
        <v>8456970</v>
      </c>
      <c r="F314" s="199" t="s">
        <v>223</v>
      </c>
    </row>
    <row r="315" spans="1:6" ht="13.9" customHeight="1" x14ac:dyDescent="0.25">
      <c r="C315" s="486" t="s">
        <v>1348</v>
      </c>
      <c r="D315" s="486" t="s">
        <v>1349</v>
      </c>
      <c r="E315" s="487">
        <v>-82414</v>
      </c>
      <c r="F315" s="199" t="s">
        <v>223</v>
      </c>
    </row>
    <row r="316" spans="1:6" ht="13.9" customHeight="1" x14ac:dyDescent="0.25">
      <c r="C316" s="486" t="s">
        <v>1350</v>
      </c>
      <c r="D316" s="486" t="s">
        <v>1351</v>
      </c>
      <c r="E316" s="487">
        <v>269377165</v>
      </c>
      <c r="F316" s="199" t="s">
        <v>223</v>
      </c>
    </row>
    <row r="317" spans="1:6" ht="13.9" customHeight="1" x14ac:dyDescent="0.25">
      <c r="C317" s="486" t="s">
        <v>1801</v>
      </c>
      <c r="D317" s="486" t="s">
        <v>1802</v>
      </c>
      <c r="E317" s="487">
        <v>55099200</v>
      </c>
      <c r="F317" s="199" t="s">
        <v>223</v>
      </c>
    </row>
    <row r="318" spans="1:6" ht="13.9" customHeight="1" x14ac:dyDescent="0.25">
      <c r="C318" s="486" t="s">
        <v>1320</v>
      </c>
      <c r="D318" s="486" t="s">
        <v>1321</v>
      </c>
      <c r="E318" s="487">
        <v>20607101</v>
      </c>
      <c r="F318" s="199" t="s">
        <v>223</v>
      </c>
    </row>
    <row r="319" spans="1:6" ht="13.9" customHeight="1" x14ac:dyDescent="0.25">
      <c r="C319" s="486" t="s">
        <v>1352</v>
      </c>
      <c r="D319" s="486" t="s">
        <v>1353</v>
      </c>
      <c r="E319" s="487">
        <v>60278525</v>
      </c>
      <c r="F319" s="199" t="s">
        <v>223</v>
      </c>
    </row>
    <row r="320" spans="1:6" ht="13.9" customHeight="1" x14ac:dyDescent="0.25">
      <c r="A320" s="564" t="s">
        <v>1896</v>
      </c>
      <c r="B320" s="486" t="s">
        <v>1897</v>
      </c>
      <c r="C320" s="486"/>
      <c r="D320" s="486"/>
      <c r="E320" s="487">
        <v>29657144</v>
      </c>
      <c r="F320" s="199" t="s">
        <v>223</v>
      </c>
    </row>
    <row r="321" spans="1:6" ht="13.9" customHeight="1" x14ac:dyDescent="0.25">
      <c r="C321" s="486" t="s">
        <v>1898</v>
      </c>
      <c r="D321" s="486" t="s">
        <v>1899</v>
      </c>
      <c r="E321" s="487">
        <v>29657144</v>
      </c>
      <c r="F321" s="199" t="s">
        <v>223</v>
      </c>
    </row>
    <row r="322" spans="1:6" ht="13.9" customHeight="1" x14ac:dyDescent="0.25">
      <c r="A322" s="564" t="s">
        <v>1354</v>
      </c>
      <c r="B322" s="486" t="s">
        <v>1355</v>
      </c>
      <c r="C322" s="486"/>
      <c r="D322" s="486"/>
      <c r="E322" s="487">
        <v>1952582239</v>
      </c>
      <c r="F322" s="175" t="s">
        <v>224</v>
      </c>
    </row>
    <row r="323" spans="1:6" ht="13.9" customHeight="1" x14ac:dyDescent="0.25">
      <c r="A323" s="564" t="s">
        <v>1356</v>
      </c>
      <c r="B323" s="486" t="s">
        <v>1357</v>
      </c>
      <c r="C323" s="486"/>
      <c r="D323" s="486"/>
      <c r="E323" s="487">
        <v>1952582239</v>
      </c>
      <c r="F323" s="175" t="s">
        <v>224</v>
      </c>
    </row>
    <row r="324" spans="1:6" ht="13.9" customHeight="1" x14ac:dyDescent="0.25">
      <c r="C324" s="486" t="s">
        <v>959</v>
      </c>
      <c r="D324" s="486" t="s">
        <v>1365</v>
      </c>
      <c r="E324" s="487">
        <v>1961035387</v>
      </c>
      <c r="F324" s="175" t="s">
        <v>224</v>
      </c>
    </row>
    <row r="325" spans="1:6" ht="13.9" customHeight="1" x14ac:dyDescent="0.25">
      <c r="C325" s="486" t="s">
        <v>1366</v>
      </c>
      <c r="D325" s="486" t="s">
        <v>1367</v>
      </c>
      <c r="E325" s="487">
        <v>1939537671</v>
      </c>
      <c r="F325" s="175" t="s">
        <v>224</v>
      </c>
    </row>
    <row r="326" spans="1:6" ht="13.9" customHeight="1" x14ac:dyDescent="0.25">
      <c r="C326" s="486" t="s">
        <v>1368</v>
      </c>
      <c r="D326" s="486" t="s">
        <v>1369</v>
      </c>
      <c r="E326" s="487">
        <v>60462329</v>
      </c>
      <c r="F326" s="175" t="s">
        <v>224</v>
      </c>
    </row>
    <row r="327" spans="1:6" ht="13.9" customHeight="1" x14ac:dyDescent="0.25">
      <c r="C327" s="486" t="s">
        <v>1370</v>
      </c>
      <c r="D327" s="486" t="s">
        <v>1371</v>
      </c>
      <c r="E327" s="487">
        <v>-38964613</v>
      </c>
      <c r="F327" s="175" t="s">
        <v>224</v>
      </c>
    </row>
    <row r="328" spans="1:6" ht="13.9" customHeight="1" x14ac:dyDescent="0.25">
      <c r="C328" s="486" t="s">
        <v>1372</v>
      </c>
      <c r="D328" s="486" t="s">
        <v>1373</v>
      </c>
      <c r="E328" s="487">
        <v>-14781209</v>
      </c>
      <c r="F328" s="175" t="s">
        <v>224</v>
      </c>
    </row>
    <row r="329" spans="1:6" ht="13.9" customHeight="1" x14ac:dyDescent="0.25">
      <c r="C329" s="486" t="s">
        <v>1374</v>
      </c>
      <c r="D329" s="486" t="s">
        <v>1375</v>
      </c>
      <c r="E329" s="487">
        <v>-8489568</v>
      </c>
      <c r="F329" s="175" t="s">
        <v>224</v>
      </c>
    </row>
    <row r="330" spans="1:6" ht="13.9" customHeight="1" x14ac:dyDescent="0.25">
      <c r="C330" s="486" t="s">
        <v>1376</v>
      </c>
      <c r="D330" s="486" t="s">
        <v>1377</v>
      </c>
      <c r="E330" s="487">
        <v>-13082158</v>
      </c>
      <c r="F330" s="175" t="s">
        <v>224</v>
      </c>
    </row>
    <row r="331" spans="1:6" ht="13.9" customHeight="1" x14ac:dyDescent="0.25">
      <c r="C331" s="486" t="s">
        <v>1839</v>
      </c>
      <c r="D331" s="486" t="s">
        <v>1840</v>
      </c>
      <c r="E331" s="487">
        <v>26231323</v>
      </c>
      <c r="F331" s="175" t="s">
        <v>224</v>
      </c>
    </row>
    <row r="332" spans="1:6" ht="13.9" customHeight="1" x14ac:dyDescent="0.25">
      <c r="C332" s="486" t="s">
        <v>1841</v>
      </c>
      <c r="D332" s="486" t="s">
        <v>1842</v>
      </c>
      <c r="E332" s="487">
        <v>400049</v>
      </c>
      <c r="F332" s="175" t="s">
        <v>224</v>
      </c>
    </row>
    <row r="333" spans="1:6" ht="13.9" customHeight="1" x14ac:dyDescent="0.25">
      <c r="C333" s="486" t="s">
        <v>1843</v>
      </c>
      <c r="D333" s="486" t="s">
        <v>1844</v>
      </c>
      <c r="E333" s="487">
        <v>1129320</v>
      </c>
      <c r="F333" s="175" t="s">
        <v>224</v>
      </c>
    </row>
    <row r="334" spans="1:6" ht="13.9" customHeight="1" x14ac:dyDescent="0.25">
      <c r="C334" s="486" t="s">
        <v>1845</v>
      </c>
      <c r="D334" s="486" t="s">
        <v>1846</v>
      </c>
      <c r="E334" s="487">
        <v>139095</v>
      </c>
      <c r="F334" s="175" t="s">
        <v>224</v>
      </c>
    </row>
    <row r="335" spans="1:6" s="571" customFormat="1" ht="13.9" customHeight="1" x14ac:dyDescent="0.25">
      <c r="A335" s="569" t="s">
        <v>2019</v>
      </c>
      <c r="B335" s="569" t="s">
        <v>2020</v>
      </c>
      <c r="C335" s="569"/>
      <c r="D335" s="569"/>
      <c r="E335" s="570">
        <v>21673809828</v>
      </c>
      <c r="F335" s="571" t="s">
        <v>224</v>
      </c>
    </row>
    <row r="336" spans="1:6" s="571" customFormat="1" ht="13.9" customHeight="1" x14ac:dyDescent="0.25">
      <c r="C336" s="569" t="s">
        <v>952</v>
      </c>
      <c r="D336" s="569" t="s">
        <v>2021</v>
      </c>
      <c r="E336" s="570">
        <v>10864869947</v>
      </c>
      <c r="F336" s="571" t="s">
        <v>224</v>
      </c>
    </row>
    <row r="337" spans="1:7" s="571" customFormat="1" ht="13.9" customHeight="1" x14ac:dyDescent="0.25">
      <c r="C337" s="569" t="s">
        <v>1378</v>
      </c>
      <c r="D337" s="569" t="s">
        <v>2164</v>
      </c>
      <c r="E337" s="570">
        <v>10861299109</v>
      </c>
      <c r="F337" s="571" t="s">
        <v>224</v>
      </c>
    </row>
    <row r="338" spans="1:7" s="571" customFormat="1" ht="13.9" customHeight="1" x14ac:dyDescent="0.25">
      <c r="C338" s="569" t="s">
        <v>1379</v>
      </c>
      <c r="D338" s="569" t="s">
        <v>2022</v>
      </c>
      <c r="E338" s="570">
        <v>1392626845</v>
      </c>
      <c r="F338" s="571" t="s">
        <v>224</v>
      </c>
    </row>
    <row r="339" spans="1:7" s="571" customFormat="1" ht="13.9" customHeight="1" x14ac:dyDescent="0.25">
      <c r="C339" s="569" t="s">
        <v>1380</v>
      </c>
      <c r="D339" s="569" t="s">
        <v>2023</v>
      </c>
      <c r="E339" s="570">
        <v>-1389056007</v>
      </c>
      <c r="F339" s="571" t="s">
        <v>224</v>
      </c>
    </row>
    <row r="340" spans="1:7" s="571" customFormat="1" ht="13.9" customHeight="1" x14ac:dyDescent="0.25">
      <c r="C340" s="569" t="s">
        <v>954</v>
      </c>
      <c r="D340" s="569" t="s">
        <v>2165</v>
      </c>
      <c r="E340" s="570">
        <v>10808939881</v>
      </c>
      <c r="F340" s="571" t="s">
        <v>224</v>
      </c>
    </row>
    <row r="341" spans="1:7" s="571" customFormat="1" ht="13.9" customHeight="1" x14ac:dyDescent="0.25">
      <c r="C341" s="569" t="s">
        <v>1461</v>
      </c>
      <c r="D341" s="569" t="s">
        <v>2166</v>
      </c>
      <c r="E341" s="570">
        <v>10795353697</v>
      </c>
      <c r="F341" s="571" t="s">
        <v>224</v>
      </c>
    </row>
    <row r="342" spans="1:7" s="571" customFormat="1" ht="13.9" customHeight="1" x14ac:dyDescent="0.25">
      <c r="C342" s="569" t="s">
        <v>1462</v>
      </c>
      <c r="D342" s="569" t="s">
        <v>2167</v>
      </c>
      <c r="E342" s="570">
        <v>1251602365</v>
      </c>
      <c r="F342" s="571" t="s">
        <v>224</v>
      </c>
    </row>
    <row r="343" spans="1:7" s="571" customFormat="1" ht="13.9" customHeight="1" x14ac:dyDescent="0.25">
      <c r="C343" s="569" t="s">
        <v>1463</v>
      </c>
      <c r="D343" s="569" t="s">
        <v>2023</v>
      </c>
      <c r="E343" s="570">
        <v>-1238016181</v>
      </c>
      <c r="F343" s="571" t="s">
        <v>224</v>
      </c>
    </row>
    <row r="344" spans="1:7" s="571" customFormat="1" ht="13.9" customHeight="1" x14ac:dyDescent="0.25">
      <c r="A344" s="569" t="s">
        <v>2168</v>
      </c>
      <c r="B344" s="569" t="s">
        <v>2169</v>
      </c>
      <c r="C344" s="569"/>
      <c r="D344" s="569"/>
      <c r="E344" s="570">
        <v>856256250</v>
      </c>
      <c r="F344" s="524" t="s">
        <v>1938</v>
      </c>
    </row>
    <row r="345" spans="1:7" s="571" customFormat="1" ht="13.9" customHeight="1" x14ac:dyDescent="0.25">
      <c r="C345" s="569" t="s">
        <v>2170</v>
      </c>
      <c r="D345" s="569" t="s">
        <v>1886</v>
      </c>
      <c r="E345" s="570">
        <v>856256250</v>
      </c>
      <c r="F345" s="524" t="s">
        <v>1938</v>
      </c>
    </row>
    <row r="346" spans="1:7" ht="13.9" customHeight="1" x14ac:dyDescent="0.25">
      <c r="A346" s="564" t="s">
        <v>1381</v>
      </c>
      <c r="B346" s="486" t="s">
        <v>1382</v>
      </c>
      <c r="C346" s="486"/>
      <c r="D346" s="486"/>
      <c r="E346" s="487">
        <v>14005892818</v>
      </c>
    </row>
    <row r="347" spans="1:7" ht="13.9" customHeight="1" x14ac:dyDescent="0.25">
      <c r="A347" s="564" t="s">
        <v>1383</v>
      </c>
      <c r="B347" s="486" t="s">
        <v>1384</v>
      </c>
      <c r="C347" s="486"/>
      <c r="D347" s="486"/>
      <c r="E347" s="487">
        <v>3601959370</v>
      </c>
    </row>
    <row r="348" spans="1:7" ht="13.9" customHeight="1" x14ac:dyDescent="0.25">
      <c r="A348" s="564" t="s">
        <v>1385</v>
      </c>
      <c r="B348" s="486" t="s">
        <v>1386</v>
      </c>
      <c r="C348" s="486"/>
      <c r="D348" s="486"/>
      <c r="E348" s="487">
        <v>3601959370</v>
      </c>
      <c r="F348" s="199" t="s">
        <v>239</v>
      </c>
    </row>
    <row r="349" spans="1:7" ht="13.9" customHeight="1" x14ac:dyDescent="0.25">
      <c r="A349" s="564" t="s">
        <v>2024</v>
      </c>
      <c r="B349" s="486" t="s">
        <v>2025</v>
      </c>
      <c r="C349" s="486"/>
      <c r="D349" s="486"/>
      <c r="E349" s="487"/>
      <c r="F349" s="199" t="s">
        <v>239</v>
      </c>
    </row>
    <row r="350" spans="1:7" ht="13.9" customHeight="1" x14ac:dyDescent="0.25">
      <c r="A350" s="564" t="s">
        <v>1387</v>
      </c>
      <c r="B350" s="486" t="s">
        <v>1388</v>
      </c>
      <c r="C350" s="486"/>
      <c r="D350" s="486"/>
      <c r="E350" s="487">
        <v>82350285</v>
      </c>
      <c r="F350" s="199" t="s">
        <v>227</v>
      </c>
    </row>
    <row r="351" spans="1:7" s="571" customFormat="1" ht="13.9" customHeight="1" x14ac:dyDescent="0.25">
      <c r="A351" s="569" t="s">
        <v>2173</v>
      </c>
      <c r="B351" s="569" t="s">
        <v>2174</v>
      </c>
      <c r="C351" s="569"/>
      <c r="D351" s="569"/>
      <c r="E351" s="570">
        <v>99619345</v>
      </c>
      <c r="F351" s="571" t="s">
        <v>1938</v>
      </c>
      <c r="G351" s="571" t="s">
        <v>758</v>
      </c>
    </row>
    <row r="352" spans="1:7" s="524" customFormat="1" ht="13.9" customHeight="1" x14ac:dyDescent="0.25">
      <c r="A352" s="566" t="s">
        <v>1389</v>
      </c>
      <c r="B352" s="534" t="s">
        <v>1390</v>
      </c>
      <c r="C352" s="534"/>
      <c r="D352" s="534"/>
      <c r="E352" s="535">
        <v>2592835417</v>
      </c>
      <c r="F352" s="524" t="s">
        <v>1938</v>
      </c>
      <c r="G352" s="524" t="s">
        <v>758</v>
      </c>
    </row>
    <row r="353" spans="1:7" s="524" customFormat="1" ht="13.9" customHeight="1" x14ac:dyDescent="0.25">
      <c r="C353" s="534" t="s">
        <v>1163</v>
      </c>
      <c r="D353" s="534" t="s">
        <v>1391</v>
      </c>
      <c r="E353" s="535">
        <v>2295665291</v>
      </c>
      <c r="F353" s="524" t="s">
        <v>1938</v>
      </c>
      <c r="G353" s="524" t="s">
        <v>758</v>
      </c>
    </row>
    <row r="354" spans="1:7" s="524" customFormat="1" ht="13.9" customHeight="1" x14ac:dyDescent="0.25">
      <c r="C354" s="534" t="s">
        <v>1404</v>
      </c>
      <c r="D354" s="534" t="s">
        <v>1866</v>
      </c>
      <c r="E354" s="535">
        <v>10000000</v>
      </c>
      <c r="F354" s="524" t="s">
        <v>1938</v>
      </c>
      <c r="G354" s="524" t="s">
        <v>758</v>
      </c>
    </row>
    <row r="355" spans="1:7" s="524" customFormat="1" ht="13.9" customHeight="1" x14ac:dyDescent="0.25">
      <c r="C355" s="534" t="s">
        <v>1393</v>
      </c>
      <c r="D355" s="534" t="s">
        <v>1394</v>
      </c>
      <c r="E355" s="535">
        <v>1500000</v>
      </c>
      <c r="F355" s="524" t="s">
        <v>1938</v>
      </c>
      <c r="G355" s="524" t="s">
        <v>758</v>
      </c>
    </row>
    <row r="356" spans="1:7" s="524" customFormat="1" ht="13.9" customHeight="1" x14ac:dyDescent="0.25">
      <c r="C356" s="534" t="s">
        <v>1395</v>
      </c>
      <c r="D356" s="534" t="s">
        <v>1396</v>
      </c>
      <c r="E356" s="535">
        <v>6000000</v>
      </c>
      <c r="F356" s="524" t="s">
        <v>1938</v>
      </c>
      <c r="G356" s="524" t="s">
        <v>758</v>
      </c>
    </row>
    <row r="357" spans="1:7" s="524" customFormat="1" ht="13.9" customHeight="1" x14ac:dyDescent="0.25">
      <c r="C357" s="534" t="s">
        <v>1397</v>
      </c>
      <c r="D357" s="534" t="s">
        <v>1398</v>
      </c>
      <c r="E357" s="535">
        <v>639812</v>
      </c>
      <c r="F357" s="524" t="s">
        <v>1938</v>
      </c>
      <c r="G357" s="524" t="s">
        <v>758</v>
      </c>
    </row>
    <row r="358" spans="1:7" s="524" customFormat="1" ht="13.9" customHeight="1" x14ac:dyDescent="0.25">
      <c r="C358" s="534" t="s">
        <v>1483</v>
      </c>
      <c r="D358" s="534" t="s">
        <v>1867</v>
      </c>
      <c r="E358" s="535">
        <v>107244106</v>
      </c>
      <c r="F358" s="524" t="s">
        <v>1938</v>
      </c>
      <c r="G358" s="524" t="s">
        <v>758</v>
      </c>
    </row>
    <row r="359" spans="1:7" s="524" customFormat="1" ht="13.9" customHeight="1" x14ac:dyDescent="0.25">
      <c r="C359" s="534" t="s">
        <v>1868</v>
      </c>
      <c r="D359" s="534" t="s">
        <v>1869</v>
      </c>
      <c r="E359" s="535">
        <v>35805000</v>
      </c>
      <c r="F359" s="524" t="s">
        <v>1938</v>
      </c>
      <c r="G359" s="524" t="s">
        <v>758</v>
      </c>
    </row>
    <row r="360" spans="1:7" s="524" customFormat="1" ht="13.9" customHeight="1" x14ac:dyDescent="0.25">
      <c r="C360" s="534" t="s">
        <v>1870</v>
      </c>
      <c r="D360" s="534" t="s">
        <v>1871</v>
      </c>
      <c r="E360" s="535">
        <v>135981208</v>
      </c>
      <c r="F360" s="524" t="s">
        <v>1938</v>
      </c>
    </row>
    <row r="361" spans="1:7" s="524" customFormat="1" ht="13.9" customHeight="1" x14ac:dyDescent="0.25">
      <c r="A361" s="566" t="s">
        <v>1399</v>
      </c>
      <c r="B361" s="534" t="s">
        <v>1382</v>
      </c>
      <c r="C361" s="534"/>
      <c r="D361" s="534"/>
      <c r="E361" s="535">
        <v>6794483886</v>
      </c>
      <c r="F361" s="524" t="s">
        <v>1938</v>
      </c>
      <c r="G361" s="524" t="s">
        <v>758</v>
      </c>
    </row>
    <row r="362" spans="1:7" s="524" customFormat="1" ht="13.9" customHeight="1" x14ac:dyDescent="0.25">
      <c r="C362" s="534" t="s">
        <v>1400</v>
      </c>
      <c r="D362" s="534" t="s">
        <v>1401</v>
      </c>
      <c r="E362" s="535">
        <v>15803302</v>
      </c>
      <c r="F362" s="524" t="s">
        <v>1938</v>
      </c>
    </row>
    <row r="363" spans="1:7" s="524" customFormat="1" ht="13.9" customHeight="1" x14ac:dyDescent="0.25">
      <c r="C363" s="534" t="s">
        <v>1402</v>
      </c>
      <c r="D363" s="534" t="s">
        <v>1403</v>
      </c>
      <c r="E363" s="535">
        <v>2103345841</v>
      </c>
      <c r="F363" s="524" t="s">
        <v>1938</v>
      </c>
    </row>
    <row r="364" spans="1:7" s="524" customFormat="1" ht="13.9" customHeight="1" x14ac:dyDescent="0.25">
      <c r="C364" s="534" t="s">
        <v>1404</v>
      </c>
      <c r="D364" s="534" t="s">
        <v>1405</v>
      </c>
      <c r="E364" s="535">
        <v>41706195</v>
      </c>
      <c r="F364" s="524" t="s">
        <v>1938</v>
      </c>
    </row>
    <row r="365" spans="1:7" s="524" customFormat="1" ht="13.9" customHeight="1" x14ac:dyDescent="0.25">
      <c r="C365" s="534" t="s">
        <v>1393</v>
      </c>
      <c r="D365" s="534" t="s">
        <v>1406</v>
      </c>
      <c r="E365" s="535">
        <v>521240</v>
      </c>
      <c r="F365" s="524" t="s">
        <v>1938</v>
      </c>
      <c r="G365" s="524" t="s">
        <v>758</v>
      </c>
    </row>
    <row r="366" spans="1:7" s="524" customFormat="1" ht="13.9" customHeight="1" x14ac:dyDescent="0.25">
      <c r="C366" s="534" t="s">
        <v>1395</v>
      </c>
      <c r="D366" s="534" t="s">
        <v>1407</v>
      </c>
      <c r="E366" s="535">
        <v>2475887</v>
      </c>
      <c r="F366" s="524" t="s">
        <v>1938</v>
      </c>
    </row>
    <row r="367" spans="1:7" s="524" customFormat="1" ht="13.9" customHeight="1" x14ac:dyDescent="0.25">
      <c r="C367" s="534" t="s">
        <v>1397</v>
      </c>
      <c r="D367" s="534" t="s">
        <v>1408</v>
      </c>
      <c r="E367" s="535">
        <v>3214521</v>
      </c>
      <c r="F367" s="524" t="s">
        <v>1938</v>
      </c>
    </row>
    <row r="368" spans="1:7" s="524" customFormat="1" ht="13.9" customHeight="1" x14ac:dyDescent="0.25">
      <c r="C368" s="534" t="s">
        <v>1410</v>
      </c>
      <c r="D368" s="534" t="s">
        <v>1411</v>
      </c>
      <c r="E368" s="535">
        <v>127416900</v>
      </c>
      <c r="F368" s="524" t="s">
        <v>1938</v>
      </c>
      <c r="G368" s="524" t="s">
        <v>758</v>
      </c>
    </row>
    <row r="369" spans="1:7" s="524" customFormat="1" ht="13.9" customHeight="1" x14ac:dyDescent="0.25">
      <c r="C369" s="534" t="s">
        <v>1673</v>
      </c>
      <c r="D369" s="534" t="s">
        <v>1865</v>
      </c>
      <c r="E369" s="535">
        <v>4500000000</v>
      </c>
      <c r="F369" s="524" t="s">
        <v>1938</v>
      </c>
    </row>
    <row r="370" spans="1:7" s="524" customFormat="1" ht="13.9" customHeight="1" x14ac:dyDescent="0.25">
      <c r="A370" s="566" t="s">
        <v>1412</v>
      </c>
      <c r="B370" s="534" t="s">
        <v>1413</v>
      </c>
      <c r="C370" s="534"/>
      <c r="D370" s="534"/>
      <c r="E370" s="535">
        <v>158453516</v>
      </c>
      <c r="F370" s="524" t="s">
        <v>227</v>
      </c>
    </row>
    <row r="371" spans="1:7" s="524" customFormat="1" ht="13.9" customHeight="1" x14ac:dyDescent="0.25">
      <c r="C371" s="534" t="s">
        <v>952</v>
      </c>
      <c r="D371" s="534" t="s">
        <v>1414</v>
      </c>
      <c r="E371" s="535">
        <v>158453516</v>
      </c>
      <c r="F371" s="524" t="s">
        <v>227</v>
      </c>
    </row>
    <row r="372" spans="1:7" s="524" customFormat="1" ht="13.9" customHeight="1" x14ac:dyDescent="0.25">
      <c r="A372" s="566" t="s">
        <v>1415</v>
      </c>
      <c r="B372" s="534" t="s">
        <v>1416</v>
      </c>
      <c r="C372" s="534"/>
      <c r="D372" s="534"/>
      <c r="E372" s="535">
        <v>571083316</v>
      </c>
      <c r="F372" s="524" t="s">
        <v>228</v>
      </c>
      <c r="G372" s="524" t="s">
        <v>758</v>
      </c>
    </row>
    <row r="373" spans="1:7" s="524" customFormat="1" ht="13.9" customHeight="1" x14ac:dyDescent="0.25">
      <c r="C373" s="534" t="s">
        <v>1417</v>
      </c>
      <c r="D373" s="534" t="s">
        <v>1418</v>
      </c>
      <c r="E373" s="535">
        <v>2000000</v>
      </c>
      <c r="F373" s="524" t="s">
        <v>228</v>
      </c>
    </row>
    <row r="374" spans="1:7" s="524" customFormat="1" ht="13.9" customHeight="1" x14ac:dyDescent="0.25">
      <c r="C374" s="534" t="s">
        <v>1857</v>
      </c>
      <c r="D374" s="534" t="s">
        <v>1858</v>
      </c>
      <c r="E374" s="535">
        <v>68861900</v>
      </c>
      <c r="F374" s="524" t="s">
        <v>228</v>
      </c>
      <c r="G374" s="524" t="s">
        <v>758</v>
      </c>
    </row>
    <row r="375" spans="1:7" s="524" customFormat="1" ht="13.9" customHeight="1" x14ac:dyDescent="0.25">
      <c r="C375" s="534" t="s">
        <v>1419</v>
      </c>
      <c r="D375" s="534" t="s">
        <v>1420</v>
      </c>
      <c r="E375" s="535">
        <v>187580916</v>
      </c>
      <c r="F375" s="524" t="s">
        <v>228</v>
      </c>
      <c r="G375" s="524" t="s">
        <v>758</v>
      </c>
    </row>
    <row r="376" spans="1:7" s="524" customFormat="1" ht="13.9" customHeight="1" x14ac:dyDescent="0.25">
      <c r="C376" s="534" t="s">
        <v>1276</v>
      </c>
      <c r="D376" s="534" t="s">
        <v>1007</v>
      </c>
      <c r="E376" s="535">
        <v>31422000</v>
      </c>
      <c r="F376" s="524" t="s">
        <v>228</v>
      </c>
    </row>
    <row r="377" spans="1:7" s="524" customFormat="1" ht="13.9" customHeight="1" x14ac:dyDescent="0.25">
      <c r="C377" s="534" t="s">
        <v>1421</v>
      </c>
      <c r="D377" s="534" t="s">
        <v>1422</v>
      </c>
      <c r="E377" s="535">
        <v>85400000</v>
      </c>
      <c r="F377" s="524" t="s">
        <v>228</v>
      </c>
    </row>
    <row r="378" spans="1:7" s="524" customFormat="1" ht="13.9" customHeight="1" x14ac:dyDescent="0.25">
      <c r="C378" s="534" t="s">
        <v>1423</v>
      </c>
      <c r="D378" s="534" t="s">
        <v>1424</v>
      </c>
      <c r="E378" s="535">
        <v>5000000</v>
      </c>
      <c r="F378" s="524" t="s">
        <v>228</v>
      </c>
    </row>
    <row r="379" spans="1:7" s="524" customFormat="1" ht="13.9" customHeight="1" x14ac:dyDescent="0.25">
      <c r="C379" s="534" t="s">
        <v>1301</v>
      </c>
      <c r="D379" s="534" t="s">
        <v>1302</v>
      </c>
      <c r="E379" s="535">
        <v>20948000</v>
      </c>
      <c r="F379" s="524" t="s">
        <v>228</v>
      </c>
      <c r="G379" s="524" t="s">
        <v>758</v>
      </c>
    </row>
    <row r="380" spans="1:7" s="524" customFormat="1" ht="13.9" customHeight="1" x14ac:dyDescent="0.25">
      <c r="C380" s="534" t="s">
        <v>1425</v>
      </c>
      <c r="D380" s="534" t="s">
        <v>1426</v>
      </c>
      <c r="E380" s="535">
        <v>33000000</v>
      </c>
      <c r="F380" s="524" t="s">
        <v>228</v>
      </c>
      <c r="G380" s="524" t="s">
        <v>758</v>
      </c>
    </row>
    <row r="381" spans="1:7" s="524" customFormat="1" ht="13.9" customHeight="1" x14ac:dyDescent="0.25">
      <c r="C381" s="534" t="s">
        <v>1427</v>
      </c>
      <c r="D381" s="534" t="s">
        <v>1428</v>
      </c>
      <c r="E381" s="535">
        <v>6600000</v>
      </c>
      <c r="F381" s="524" t="s">
        <v>228</v>
      </c>
    </row>
    <row r="382" spans="1:7" ht="13.9" customHeight="1" x14ac:dyDescent="0.25">
      <c r="C382" s="486" t="s">
        <v>1859</v>
      </c>
      <c r="D382" s="486" t="s">
        <v>1860</v>
      </c>
      <c r="E382" s="487">
        <v>130270500</v>
      </c>
      <c r="F382" s="524" t="s">
        <v>228</v>
      </c>
    </row>
    <row r="383" spans="1:7" ht="13.9" customHeight="1" x14ac:dyDescent="0.25">
      <c r="A383" s="564" t="s">
        <v>1904</v>
      </c>
      <c r="B383" s="486" t="s">
        <v>1905</v>
      </c>
      <c r="C383" s="486"/>
      <c r="D383" s="486"/>
      <c r="E383" s="487">
        <v>-3008561</v>
      </c>
    </row>
    <row r="384" spans="1:7" ht="13.9" customHeight="1" x14ac:dyDescent="0.25">
      <c r="C384" s="486" t="s">
        <v>1900</v>
      </c>
      <c r="D384" s="486" t="s">
        <v>1901</v>
      </c>
      <c r="E384" s="487">
        <v>1500000</v>
      </c>
      <c r="F384" s="175" t="s">
        <v>223</v>
      </c>
    </row>
    <row r="385" spans="1:6" ht="13.9" customHeight="1" x14ac:dyDescent="0.25">
      <c r="C385" s="486" t="s">
        <v>1902</v>
      </c>
      <c r="D385" s="486" t="s">
        <v>1903</v>
      </c>
      <c r="E385" s="487">
        <v>-4508561</v>
      </c>
      <c r="F385" s="175" t="s">
        <v>223</v>
      </c>
    </row>
    <row r="386" spans="1:6" ht="13.9" customHeight="1" x14ac:dyDescent="0.25">
      <c r="A386" s="564" t="s">
        <v>1429</v>
      </c>
      <c r="B386" s="486" t="s">
        <v>1430</v>
      </c>
      <c r="C386" s="486"/>
      <c r="D386" s="486"/>
      <c r="E386" s="487">
        <v>71662880</v>
      </c>
      <c r="F386" s="175" t="s">
        <v>227</v>
      </c>
    </row>
    <row r="387" spans="1:6" ht="13.9" customHeight="1" x14ac:dyDescent="0.25">
      <c r="C387" s="486" t="s">
        <v>952</v>
      </c>
      <c r="D387" s="486" t="s">
        <v>1431</v>
      </c>
      <c r="E387" s="487">
        <v>72166695</v>
      </c>
      <c r="F387" s="175" t="s">
        <v>227</v>
      </c>
    </row>
    <row r="388" spans="1:6" ht="13.9" customHeight="1" x14ac:dyDescent="0.25">
      <c r="C388" s="486" t="s">
        <v>1038</v>
      </c>
      <c r="D388" s="486" t="s">
        <v>1094</v>
      </c>
      <c r="E388" s="487">
        <v>-503815</v>
      </c>
      <c r="F388" s="175" t="s">
        <v>227</v>
      </c>
    </row>
    <row r="389" spans="1:6" ht="13.9" customHeight="1" x14ac:dyDescent="0.25">
      <c r="A389" s="564" t="s">
        <v>1861</v>
      </c>
      <c r="B389" s="486" t="s">
        <v>1862</v>
      </c>
      <c r="C389" s="486"/>
      <c r="D389" s="486"/>
      <c r="E389" s="487">
        <v>136072709</v>
      </c>
      <c r="F389" s="524" t="s">
        <v>228</v>
      </c>
    </row>
    <row r="390" spans="1:6" ht="13.9" customHeight="1" x14ac:dyDescent="0.25">
      <c r="C390" s="486" t="s">
        <v>1863</v>
      </c>
      <c r="D390" s="486" t="s">
        <v>1864</v>
      </c>
      <c r="E390" s="487">
        <v>136072709</v>
      </c>
      <c r="F390" s="524" t="s">
        <v>228</v>
      </c>
    </row>
    <row r="391" spans="1:6" ht="13.9" customHeight="1" x14ac:dyDescent="0.25">
      <c r="A391" s="564" t="s">
        <v>1433</v>
      </c>
      <c r="B391" s="486" t="s">
        <v>1434</v>
      </c>
      <c r="C391" s="486"/>
      <c r="D391" s="486"/>
      <c r="E391" s="487">
        <v>38359328</v>
      </c>
    </row>
    <row r="392" spans="1:6" ht="13.9" customHeight="1" x14ac:dyDescent="0.25">
      <c r="A392" s="564" t="s">
        <v>1435</v>
      </c>
      <c r="B392" s="486" t="s">
        <v>1436</v>
      </c>
      <c r="C392" s="486"/>
      <c r="D392" s="486"/>
      <c r="E392" s="487">
        <v>38359328</v>
      </c>
      <c r="F392" s="175" t="s">
        <v>1938</v>
      </c>
    </row>
    <row r="393" spans="1:6" ht="13.9" customHeight="1" x14ac:dyDescent="0.25">
      <c r="C393" s="486" t="s">
        <v>1437</v>
      </c>
      <c r="D393" s="486" t="s">
        <v>1438</v>
      </c>
      <c r="E393" s="487">
        <v>34959328</v>
      </c>
      <c r="F393" s="175" t="s">
        <v>1938</v>
      </c>
    </row>
    <row r="394" spans="1:6" ht="13.9" customHeight="1" x14ac:dyDescent="0.25">
      <c r="C394" s="486" t="s">
        <v>1439</v>
      </c>
      <c r="D394" s="486" t="s">
        <v>1440</v>
      </c>
      <c r="E394" s="487">
        <v>3400000</v>
      </c>
      <c r="F394" s="175" t="s">
        <v>1938</v>
      </c>
    </row>
    <row r="395" spans="1:6" ht="13.9" customHeight="1" x14ac:dyDescent="0.25">
      <c r="A395" s="564" t="s">
        <v>1441</v>
      </c>
      <c r="B395" s="486" t="s">
        <v>1442</v>
      </c>
      <c r="C395" s="486"/>
      <c r="D395" s="486"/>
      <c r="E395" s="487">
        <v>398463489617</v>
      </c>
    </row>
    <row r="396" spans="1:6" ht="13.9" customHeight="1" x14ac:dyDescent="0.25">
      <c r="A396" s="564" t="s">
        <v>1443</v>
      </c>
      <c r="B396" s="486" t="s">
        <v>1444</v>
      </c>
      <c r="C396" s="486"/>
      <c r="D396" s="486"/>
      <c r="E396" s="487">
        <v>61201817203</v>
      </c>
      <c r="F396" s="175" t="s">
        <v>223</v>
      </c>
    </row>
    <row r="397" spans="1:6" ht="13.9" customHeight="1" x14ac:dyDescent="0.25">
      <c r="A397" s="564" t="s">
        <v>1445</v>
      </c>
      <c r="B397" s="486" t="s">
        <v>1446</v>
      </c>
      <c r="C397" s="486"/>
      <c r="D397" s="486"/>
      <c r="E397" s="487">
        <v>7927292023</v>
      </c>
      <c r="F397" s="175" t="s">
        <v>223</v>
      </c>
    </row>
    <row r="398" spans="1:6" ht="13.9" customHeight="1" x14ac:dyDescent="0.25">
      <c r="C398" s="486" t="s">
        <v>1334</v>
      </c>
      <c r="D398" s="486" t="s">
        <v>1447</v>
      </c>
      <c r="E398" s="487">
        <v>400089066</v>
      </c>
      <c r="F398" s="175" t="s">
        <v>223</v>
      </c>
    </row>
    <row r="399" spans="1:6" ht="13.9" customHeight="1" x14ac:dyDescent="0.25">
      <c r="C399" s="486" t="s">
        <v>1336</v>
      </c>
      <c r="D399" s="486" t="s">
        <v>1448</v>
      </c>
      <c r="E399" s="487">
        <v>179917484</v>
      </c>
      <c r="F399" s="175" t="s">
        <v>223</v>
      </c>
    </row>
    <row r="400" spans="1:6" ht="13.9" customHeight="1" x14ac:dyDescent="0.25">
      <c r="C400" s="486" t="s">
        <v>1338</v>
      </c>
      <c r="D400" s="486" t="s">
        <v>1449</v>
      </c>
      <c r="E400" s="487">
        <v>91209838</v>
      </c>
      <c r="F400" s="175" t="s">
        <v>223</v>
      </c>
    </row>
    <row r="401" spans="1:7" ht="13.9" customHeight="1" x14ac:dyDescent="0.25">
      <c r="C401" s="486" t="s">
        <v>1198</v>
      </c>
      <c r="D401" s="486" t="s">
        <v>1450</v>
      </c>
      <c r="E401" s="487">
        <v>699270835</v>
      </c>
      <c r="F401" s="175" t="s">
        <v>223</v>
      </c>
    </row>
    <row r="402" spans="1:7" ht="13.9" customHeight="1" x14ac:dyDescent="0.25">
      <c r="C402" s="486" t="s">
        <v>1339</v>
      </c>
      <c r="D402" s="486" t="s">
        <v>1451</v>
      </c>
      <c r="E402" s="487">
        <v>275496000</v>
      </c>
      <c r="F402" s="175" t="s">
        <v>223</v>
      </c>
    </row>
    <row r="403" spans="1:7" ht="13.9" customHeight="1" x14ac:dyDescent="0.25">
      <c r="C403" s="486" t="s">
        <v>1237</v>
      </c>
      <c r="D403" s="486" t="s">
        <v>1238</v>
      </c>
      <c r="E403" s="487">
        <v>330595200</v>
      </c>
      <c r="F403" s="175" t="s">
        <v>223</v>
      </c>
    </row>
    <row r="404" spans="1:7" ht="13.9" customHeight="1" x14ac:dyDescent="0.25">
      <c r="C404" s="486" t="s">
        <v>1239</v>
      </c>
      <c r="D404" s="486" t="s">
        <v>1240</v>
      </c>
      <c r="E404" s="487">
        <v>165297600</v>
      </c>
      <c r="F404" s="175" t="s">
        <v>223</v>
      </c>
    </row>
    <row r="405" spans="1:7" ht="13.9" customHeight="1" x14ac:dyDescent="0.25">
      <c r="C405" s="486" t="s">
        <v>1452</v>
      </c>
      <c r="D405" s="486" t="s">
        <v>1453</v>
      </c>
      <c r="E405" s="487">
        <v>3943036500</v>
      </c>
      <c r="F405" s="175" t="s">
        <v>223</v>
      </c>
    </row>
    <row r="406" spans="1:7" ht="13.9" customHeight="1" x14ac:dyDescent="0.25">
      <c r="C406" s="486" t="s">
        <v>1454</v>
      </c>
      <c r="D406" s="486" t="s">
        <v>1455</v>
      </c>
      <c r="E406" s="487">
        <v>1842379500</v>
      </c>
      <c r="F406" s="175" t="s">
        <v>223</v>
      </c>
    </row>
    <row r="407" spans="1:7" s="523" customFormat="1" ht="13.9" customHeight="1" x14ac:dyDescent="0.25">
      <c r="A407" s="565" t="s">
        <v>1456</v>
      </c>
      <c r="B407" s="531" t="s">
        <v>1457</v>
      </c>
      <c r="C407" s="531"/>
      <c r="D407" s="531"/>
      <c r="E407" s="532">
        <v>53274525180</v>
      </c>
      <c r="F407" s="175" t="s">
        <v>223</v>
      </c>
      <c r="G407" s="523" t="s">
        <v>758</v>
      </c>
    </row>
    <row r="408" spans="1:7" s="523" customFormat="1" ht="13.9" customHeight="1" x14ac:dyDescent="0.25">
      <c r="C408" s="531" t="s">
        <v>1191</v>
      </c>
      <c r="D408" s="531" t="s">
        <v>1777</v>
      </c>
      <c r="E408" s="532">
        <v>38479810435</v>
      </c>
      <c r="F408" s="175" t="s">
        <v>223</v>
      </c>
      <c r="G408" s="523" t="s">
        <v>758</v>
      </c>
    </row>
    <row r="409" spans="1:7" s="523" customFormat="1" ht="13.9" customHeight="1" x14ac:dyDescent="0.25">
      <c r="C409" s="531" t="s">
        <v>1778</v>
      </c>
      <c r="D409" s="531" t="s">
        <v>1779</v>
      </c>
      <c r="E409" s="532">
        <v>14794714745</v>
      </c>
      <c r="F409" s="175" t="s">
        <v>223</v>
      </c>
      <c r="G409" s="523" t="s">
        <v>758</v>
      </c>
    </row>
    <row r="410" spans="1:7" ht="13.9" customHeight="1" x14ac:dyDescent="0.25">
      <c r="A410" s="564" t="s">
        <v>1458</v>
      </c>
      <c r="B410" s="486" t="s">
        <v>1459</v>
      </c>
      <c r="C410" s="486"/>
      <c r="D410" s="486"/>
      <c r="E410" s="487">
        <v>289084468257</v>
      </c>
      <c r="F410" s="175" t="s">
        <v>224</v>
      </c>
    </row>
    <row r="411" spans="1:7" ht="13.9" customHeight="1" x14ac:dyDescent="0.25">
      <c r="A411" s="564" t="s">
        <v>1460</v>
      </c>
      <c r="B411" s="486" t="s">
        <v>1357</v>
      </c>
      <c r="C411" s="486"/>
      <c r="D411" s="486"/>
      <c r="E411" s="487">
        <v>23416523005</v>
      </c>
      <c r="F411" s="175" t="s">
        <v>224</v>
      </c>
    </row>
    <row r="412" spans="1:7" ht="13.9" customHeight="1" x14ac:dyDescent="0.25">
      <c r="C412" s="486" t="s">
        <v>956</v>
      </c>
      <c r="D412" s="486" t="s">
        <v>1358</v>
      </c>
      <c r="E412" s="487">
        <v>23416523005</v>
      </c>
      <c r="F412" s="175" t="s">
        <v>224</v>
      </c>
    </row>
    <row r="413" spans="1:7" ht="13.9" customHeight="1" x14ac:dyDescent="0.25">
      <c r="C413" s="486" t="s">
        <v>1359</v>
      </c>
      <c r="D413" s="486" t="s">
        <v>1360</v>
      </c>
      <c r="E413" s="487">
        <v>22576551699</v>
      </c>
      <c r="F413" s="175" t="s">
        <v>224</v>
      </c>
    </row>
    <row r="414" spans="1:7" ht="13.9" customHeight="1" x14ac:dyDescent="0.25">
      <c r="C414" s="486" t="s">
        <v>1361</v>
      </c>
      <c r="D414" s="486" t="s">
        <v>1362</v>
      </c>
      <c r="E414" s="487">
        <v>15587094960</v>
      </c>
      <c r="F414" s="175" t="s">
        <v>224</v>
      </c>
    </row>
    <row r="415" spans="1:7" ht="13.9" customHeight="1" x14ac:dyDescent="0.25">
      <c r="C415" s="486" t="s">
        <v>1363</v>
      </c>
      <c r="D415" s="486" t="s">
        <v>1364</v>
      </c>
      <c r="E415" s="487">
        <v>-14747123654</v>
      </c>
      <c r="F415" s="175" t="s">
        <v>224</v>
      </c>
    </row>
    <row r="416" spans="1:7" s="523" customFormat="1" ht="13.9" customHeight="1" x14ac:dyDescent="0.25">
      <c r="A416" s="565" t="s">
        <v>1847</v>
      </c>
      <c r="B416" s="531" t="s">
        <v>1848</v>
      </c>
      <c r="C416" s="531"/>
      <c r="D416" s="531"/>
      <c r="E416" s="532">
        <v>42455555304</v>
      </c>
      <c r="F416" s="175" t="s">
        <v>224</v>
      </c>
      <c r="G416" s="523" t="s">
        <v>758</v>
      </c>
    </row>
    <row r="417" spans="1:7" s="523" customFormat="1" ht="13.9" customHeight="1" x14ac:dyDescent="0.25">
      <c r="C417" s="531" t="s">
        <v>952</v>
      </c>
      <c r="D417" s="531" t="s">
        <v>1849</v>
      </c>
      <c r="E417" s="532">
        <v>18358549073</v>
      </c>
      <c r="F417" s="175" t="s">
        <v>224</v>
      </c>
      <c r="G417" s="523" t="s">
        <v>758</v>
      </c>
    </row>
    <row r="418" spans="1:7" s="523" customFormat="1" ht="13.9" customHeight="1" x14ac:dyDescent="0.25">
      <c r="C418" s="531" t="s">
        <v>1378</v>
      </c>
      <c r="D418" s="531" t="s">
        <v>1850</v>
      </c>
      <c r="E418" s="532">
        <v>18347535347</v>
      </c>
      <c r="F418" s="175" t="s">
        <v>224</v>
      </c>
      <c r="G418" s="523" t="s">
        <v>758</v>
      </c>
    </row>
    <row r="419" spans="1:7" s="523" customFormat="1" ht="13.9" customHeight="1" x14ac:dyDescent="0.25">
      <c r="C419" s="531" t="s">
        <v>1379</v>
      </c>
      <c r="D419" s="531" t="s">
        <v>1851</v>
      </c>
      <c r="E419" s="532">
        <v>13965001151</v>
      </c>
      <c r="F419" s="175" t="s">
        <v>224</v>
      </c>
      <c r="G419" s="523" t="s">
        <v>758</v>
      </c>
    </row>
    <row r="420" spans="1:7" s="523" customFormat="1" ht="13.9" customHeight="1" x14ac:dyDescent="0.25">
      <c r="C420" s="531" t="s">
        <v>1380</v>
      </c>
      <c r="D420" s="531" t="s">
        <v>1852</v>
      </c>
      <c r="E420" s="532">
        <v>-13953987425</v>
      </c>
      <c r="F420" s="175" t="s">
        <v>224</v>
      </c>
      <c r="G420" s="523" t="s">
        <v>758</v>
      </c>
    </row>
    <row r="421" spans="1:7" s="523" customFormat="1" ht="13.9" customHeight="1" x14ac:dyDescent="0.25">
      <c r="C421" s="531" t="s">
        <v>954</v>
      </c>
      <c r="D421" s="531" t="s">
        <v>1853</v>
      </c>
      <c r="E421" s="532">
        <v>24097006231</v>
      </c>
      <c r="F421" s="175" t="s">
        <v>224</v>
      </c>
      <c r="G421" s="523" t="s">
        <v>758</v>
      </c>
    </row>
    <row r="422" spans="1:7" s="523" customFormat="1" ht="13.9" customHeight="1" x14ac:dyDescent="0.25">
      <c r="C422" s="531" t="s">
        <v>1461</v>
      </c>
      <c r="D422" s="531" t="s">
        <v>1854</v>
      </c>
      <c r="E422" s="532">
        <v>24092862841</v>
      </c>
      <c r="F422" s="175" t="s">
        <v>224</v>
      </c>
      <c r="G422" s="523" t="s">
        <v>758</v>
      </c>
    </row>
    <row r="423" spans="1:7" s="523" customFormat="1" ht="13.9" customHeight="1" x14ac:dyDescent="0.25">
      <c r="C423" s="531" t="s">
        <v>1462</v>
      </c>
      <c r="D423" s="531" t="s">
        <v>1855</v>
      </c>
      <c r="E423" s="532">
        <v>13072416680</v>
      </c>
      <c r="F423" s="175" t="s">
        <v>224</v>
      </c>
      <c r="G423" s="523" t="s">
        <v>758</v>
      </c>
    </row>
    <row r="424" spans="1:7" s="523" customFormat="1" ht="13.9" customHeight="1" x14ac:dyDescent="0.25">
      <c r="C424" s="531" t="s">
        <v>1463</v>
      </c>
      <c r="D424" s="531" t="s">
        <v>1856</v>
      </c>
      <c r="E424" s="532">
        <v>-13068273290</v>
      </c>
      <c r="F424" s="175" t="s">
        <v>224</v>
      </c>
      <c r="G424" s="523" t="s">
        <v>758</v>
      </c>
    </row>
    <row r="425" spans="1:7" ht="13.9" customHeight="1" x14ac:dyDescent="0.25">
      <c r="A425" s="564" t="s">
        <v>1464</v>
      </c>
      <c r="B425" s="486" t="s">
        <v>1465</v>
      </c>
      <c r="C425" s="486"/>
      <c r="D425" s="486"/>
      <c r="E425" s="487">
        <v>223212389948</v>
      </c>
      <c r="F425" s="175" t="s">
        <v>224</v>
      </c>
    </row>
    <row r="426" spans="1:7" ht="13.9" customHeight="1" x14ac:dyDescent="0.25">
      <c r="C426" s="486" t="s">
        <v>952</v>
      </c>
      <c r="D426" s="486" t="s">
        <v>1466</v>
      </c>
      <c r="E426" s="487">
        <v>50030000000</v>
      </c>
      <c r="F426" s="175" t="s">
        <v>224</v>
      </c>
    </row>
    <row r="427" spans="1:7" ht="13.9" customHeight="1" x14ac:dyDescent="0.25">
      <c r="C427" s="486" t="s">
        <v>1378</v>
      </c>
      <c r="D427" s="486" t="s">
        <v>1467</v>
      </c>
      <c r="E427" s="487">
        <v>50000000000</v>
      </c>
      <c r="F427" s="175" t="s">
        <v>224</v>
      </c>
    </row>
    <row r="428" spans="1:7" ht="13.9" customHeight="1" x14ac:dyDescent="0.25">
      <c r="C428" s="486" t="s">
        <v>1379</v>
      </c>
      <c r="D428" s="486" t="s">
        <v>1468</v>
      </c>
      <c r="E428" s="487">
        <v>43657808219</v>
      </c>
      <c r="F428" s="175" t="s">
        <v>224</v>
      </c>
    </row>
    <row r="429" spans="1:7" ht="13.9" customHeight="1" x14ac:dyDescent="0.25">
      <c r="C429" s="486" t="s">
        <v>1380</v>
      </c>
      <c r="D429" s="486" t="s">
        <v>1469</v>
      </c>
      <c r="E429" s="487">
        <v>-43627808219</v>
      </c>
      <c r="F429" s="175" t="s">
        <v>224</v>
      </c>
    </row>
    <row r="430" spans="1:7" ht="13.9" customHeight="1" x14ac:dyDescent="0.25">
      <c r="C430" s="486" t="s">
        <v>954</v>
      </c>
      <c r="D430" s="486" t="s">
        <v>1470</v>
      </c>
      <c r="E430" s="487">
        <v>173182389948</v>
      </c>
      <c r="F430" s="175" t="s">
        <v>224</v>
      </c>
    </row>
    <row r="431" spans="1:7" ht="13.9" customHeight="1" x14ac:dyDescent="0.25">
      <c r="C431" s="486" t="s">
        <v>1461</v>
      </c>
      <c r="D431" s="486" t="s">
        <v>1471</v>
      </c>
      <c r="E431" s="487">
        <v>172185509668</v>
      </c>
      <c r="F431" s="175" t="s">
        <v>224</v>
      </c>
    </row>
    <row r="432" spans="1:7" ht="13.9" customHeight="1" x14ac:dyDescent="0.25">
      <c r="C432" s="486" t="s">
        <v>1462</v>
      </c>
      <c r="D432" s="486" t="s">
        <v>1472</v>
      </c>
      <c r="E432" s="487">
        <v>87632635249</v>
      </c>
      <c r="F432" s="175" t="s">
        <v>224</v>
      </c>
    </row>
    <row r="433" spans="1:6" ht="13.9" customHeight="1" x14ac:dyDescent="0.25">
      <c r="C433" s="486" t="s">
        <v>1463</v>
      </c>
      <c r="D433" s="486" t="s">
        <v>1473</v>
      </c>
      <c r="E433" s="487">
        <v>-86635754969</v>
      </c>
      <c r="F433" s="175" t="s">
        <v>224</v>
      </c>
    </row>
    <row r="434" spans="1:6" ht="13.9" customHeight="1" x14ac:dyDescent="0.25">
      <c r="A434" s="564" t="s">
        <v>1474</v>
      </c>
      <c r="B434" s="486" t="s">
        <v>1382</v>
      </c>
      <c r="C434" s="486"/>
      <c r="D434" s="486"/>
      <c r="E434" s="487">
        <v>27513004157</v>
      </c>
    </row>
    <row r="435" spans="1:6" ht="13.9" customHeight="1" x14ac:dyDescent="0.25">
      <c r="A435" s="564" t="s">
        <v>1475</v>
      </c>
      <c r="B435" s="486" t="s">
        <v>1382</v>
      </c>
      <c r="C435" s="486"/>
      <c r="D435" s="486"/>
      <c r="E435" s="487">
        <v>27313004157</v>
      </c>
      <c r="F435" s="175" t="s">
        <v>1938</v>
      </c>
    </row>
    <row r="436" spans="1:6" ht="13.9" customHeight="1" x14ac:dyDescent="0.25">
      <c r="C436" s="486" t="s">
        <v>952</v>
      </c>
      <c r="D436" s="486" t="s">
        <v>1476</v>
      </c>
      <c r="E436" s="487">
        <v>10832515117</v>
      </c>
      <c r="F436" s="175" t="s">
        <v>1938</v>
      </c>
    </row>
    <row r="437" spans="1:6" ht="13.9" customHeight="1" x14ac:dyDescent="0.25">
      <c r="C437" s="486" t="s">
        <v>1038</v>
      </c>
      <c r="D437" s="486" t="s">
        <v>1477</v>
      </c>
      <c r="E437" s="487">
        <v>4810000000</v>
      </c>
      <c r="F437" s="175" t="s">
        <v>1938</v>
      </c>
    </row>
    <row r="438" spans="1:6" ht="13.9" customHeight="1" x14ac:dyDescent="0.25">
      <c r="C438" s="486" t="s">
        <v>957</v>
      </c>
      <c r="D438" s="486" t="s">
        <v>1478</v>
      </c>
      <c r="E438" s="487">
        <v>5570000000</v>
      </c>
      <c r="F438" s="175" t="s">
        <v>1938</v>
      </c>
    </row>
    <row r="439" spans="1:6" ht="13.9" customHeight="1" x14ac:dyDescent="0.25">
      <c r="C439" s="486" t="s">
        <v>1060</v>
      </c>
      <c r="D439" s="486" t="s">
        <v>1479</v>
      </c>
      <c r="E439" s="487">
        <v>775000000</v>
      </c>
      <c r="F439" s="175" t="s">
        <v>1938</v>
      </c>
    </row>
    <row r="440" spans="1:6" ht="13.9" customHeight="1" x14ac:dyDescent="0.25">
      <c r="C440" s="486" t="s">
        <v>1061</v>
      </c>
      <c r="D440" s="486" t="s">
        <v>1480</v>
      </c>
      <c r="E440" s="487">
        <v>250000000</v>
      </c>
      <c r="F440" s="175" t="s">
        <v>1938</v>
      </c>
    </row>
    <row r="441" spans="1:6" ht="13.9" customHeight="1" x14ac:dyDescent="0.25">
      <c r="C441" s="486" t="s">
        <v>1750</v>
      </c>
      <c r="D441" s="486" t="s">
        <v>1939</v>
      </c>
      <c r="E441" s="487">
        <v>410489040</v>
      </c>
      <c r="F441" s="175" t="s">
        <v>1938</v>
      </c>
    </row>
    <row r="442" spans="1:6" ht="13.9" customHeight="1" x14ac:dyDescent="0.25">
      <c r="C442" s="486" t="s">
        <v>1063</v>
      </c>
      <c r="D442" s="486" t="s">
        <v>1940</v>
      </c>
      <c r="E442" s="487">
        <v>3625000000</v>
      </c>
      <c r="F442" s="175" t="s">
        <v>1938</v>
      </c>
    </row>
    <row r="443" spans="1:6" ht="13.9" customHeight="1" x14ac:dyDescent="0.25">
      <c r="C443" s="486" t="s">
        <v>1941</v>
      </c>
      <c r="D443" s="486" t="s">
        <v>1942</v>
      </c>
      <c r="E443" s="487">
        <v>3625000000</v>
      </c>
      <c r="F443" s="175" t="s">
        <v>1938</v>
      </c>
    </row>
    <row r="444" spans="1:6" ht="13.9" customHeight="1" x14ac:dyDescent="0.25">
      <c r="C444" s="486" t="s">
        <v>1943</v>
      </c>
      <c r="D444" s="486" t="s">
        <v>1944</v>
      </c>
      <c r="E444" s="487">
        <v>1135500000</v>
      </c>
      <c r="F444" s="175" t="s">
        <v>1938</v>
      </c>
    </row>
    <row r="445" spans="1:6" ht="13.9" customHeight="1" x14ac:dyDescent="0.25">
      <c r="C445" s="486" t="s">
        <v>1945</v>
      </c>
      <c r="D445" s="486" t="s">
        <v>1946</v>
      </c>
      <c r="E445" s="487">
        <v>-1135500000</v>
      </c>
      <c r="F445" s="175" t="s">
        <v>1938</v>
      </c>
    </row>
    <row r="446" spans="1:6" ht="13.9" customHeight="1" x14ac:dyDescent="0.25">
      <c r="C446" s="486" t="s">
        <v>1947</v>
      </c>
      <c r="D446" s="486" t="s">
        <v>1948</v>
      </c>
      <c r="E446" s="487">
        <v>1040000000</v>
      </c>
      <c r="F446" s="175" t="s">
        <v>1938</v>
      </c>
    </row>
    <row r="447" spans="1:6" ht="13.9" customHeight="1" x14ac:dyDescent="0.25">
      <c r="A447" s="564" t="s">
        <v>1481</v>
      </c>
      <c r="B447" s="486" t="s">
        <v>1482</v>
      </c>
      <c r="C447" s="486"/>
      <c r="D447" s="486"/>
      <c r="E447" s="487">
        <v>200000000</v>
      </c>
      <c r="F447" s="175" t="s">
        <v>1938</v>
      </c>
    </row>
    <row r="448" spans="1:6" ht="13.9" customHeight="1" x14ac:dyDescent="0.25">
      <c r="C448" s="486" t="s">
        <v>1483</v>
      </c>
      <c r="D448" s="486" t="s">
        <v>1484</v>
      </c>
      <c r="E448" s="487">
        <v>200000000</v>
      </c>
      <c r="F448" s="175" t="s">
        <v>1938</v>
      </c>
    </row>
    <row r="449" spans="1:6" ht="13.9" customHeight="1" x14ac:dyDescent="0.25">
      <c r="A449" s="486" t="s">
        <v>2186</v>
      </c>
      <c r="B449" s="486" t="s">
        <v>2187</v>
      </c>
      <c r="C449" s="486"/>
      <c r="D449" s="486"/>
      <c r="E449" s="487">
        <v>22253668296</v>
      </c>
      <c r="F449" s="175" t="s">
        <v>1938</v>
      </c>
    </row>
    <row r="450" spans="1:6" ht="13.9" customHeight="1" x14ac:dyDescent="0.25">
      <c r="C450" s="486" t="s">
        <v>2188</v>
      </c>
      <c r="D450" s="486" t="s">
        <v>2189</v>
      </c>
      <c r="E450" s="487">
        <v>5570000000</v>
      </c>
      <c r="F450" s="175" t="s">
        <v>1938</v>
      </c>
    </row>
    <row r="451" spans="1:6" ht="13.9" customHeight="1" x14ac:dyDescent="0.25">
      <c r="C451" s="486" t="s">
        <v>2190</v>
      </c>
      <c r="D451" s="486" t="s">
        <v>2191</v>
      </c>
      <c r="E451" s="487">
        <v>5570000000</v>
      </c>
      <c r="F451" s="175" t="s">
        <v>1938</v>
      </c>
    </row>
    <row r="452" spans="1:6" ht="13.9" customHeight="1" x14ac:dyDescent="0.25">
      <c r="C452" s="486" t="s">
        <v>2192</v>
      </c>
      <c r="D452" s="486" t="s">
        <v>2193</v>
      </c>
      <c r="E452" s="487">
        <v>775000000</v>
      </c>
      <c r="F452" s="175" t="s">
        <v>1938</v>
      </c>
    </row>
    <row r="453" spans="1:6" ht="13.9" customHeight="1" x14ac:dyDescent="0.25">
      <c r="C453" s="486" t="s">
        <v>2194</v>
      </c>
      <c r="D453" s="486" t="s">
        <v>2195</v>
      </c>
      <c r="E453" s="487">
        <v>775000000</v>
      </c>
      <c r="F453" s="175" t="s">
        <v>1938</v>
      </c>
    </row>
    <row r="454" spans="1:6" ht="13.9" customHeight="1" x14ac:dyDescent="0.25">
      <c r="C454" s="486" t="s">
        <v>2196</v>
      </c>
      <c r="D454" s="486" t="s">
        <v>2197</v>
      </c>
      <c r="E454" s="487">
        <v>250000000</v>
      </c>
      <c r="F454" s="175" t="s">
        <v>1938</v>
      </c>
    </row>
    <row r="455" spans="1:6" ht="13.9" customHeight="1" x14ac:dyDescent="0.25">
      <c r="C455" s="486" t="s">
        <v>2198</v>
      </c>
      <c r="D455" s="486" t="s">
        <v>2199</v>
      </c>
      <c r="E455" s="487">
        <v>250000000</v>
      </c>
      <c r="F455" s="175" t="s">
        <v>1938</v>
      </c>
    </row>
    <row r="456" spans="1:6" ht="13.9" customHeight="1" x14ac:dyDescent="0.25">
      <c r="C456" s="486" t="s">
        <v>2200</v>
      </c>
      <c r="D456" s="486" t="s">
        <v>2201</v>
      </c>
      <c r="E456" s="487">
        <v>1472760750</v>
      </c>
      <c r="F456" s="175" t="s">
        <v>1938</v>
      </c>
    </row>
    <row r="457" spans="1:6" ht="13.9" customHeight="1" x14ac:dyDescent="0.25">
      <c r="C457" s="486" t="s">
        <v>2202</v>
      </c>
      <c r="D457" s="486" t="s">
        <v>2203</v>
      </c>
      <c r="E457" s="487">
        <v>1472760750</v>
      </c>
      <c r="F457" s="175" t="s">
        <v>1938</v>
      </c>
    </row>
    <row r="458" spans="1:6" ht="13.9" customHeight="1" x14ac:dyDescent="0.25">
      <c r="C458" s="486" t="s">
        <v>2204</v>
      </c>
      <c r="D458" s="486" t="s">
        <v>2205</v>
      </c>
      <c r="E458" s="487">
        <v>3625000000</v>
      </c>
      <c r="F458" s="175" t="s">
        <v>1938</v>
      </c>
    </row>
    <row r="459" spans="1:6" ht="13.9" customHeight="1" x14ac:dyDescent="0.25">
      <c r="C459" s="486" t="s">
        <v>2206</v>
      </c>
      <c r="D459" s="486" t="s">
        <v>2207</v>
      </c>
      <c r="E459" s="487">
        <v>3625000000</v>
      </c>
      <c r="F459" s="175" t="s">
        <v>1938</v>
      </c>
    </row>
    <row r="460" spans="1:6" ht="13.9" customHeight="1" x14ac:dyDescent="0.25">
      <c r="C460" s="486" t="s">
        <v>2208</v>
      </c>
      <c r="D460" s="486" t="s">
        <v>2209</v>
      </c>
      <c r="E460" s="487">
        <v>400000000</v>
      </c>
      <c r="F460" s="175" t="s">
        <v>1938</v>
      </c>
    </row>
    <row r="461" spans="1:6" ht="13.9" customHeight="1" x14ac:dyDescent="0.25">
      <c r="C461" s="486" t="s">
        <v>2210</v>
      </c>
      <c r="D461" s="486" t="s">
        <v>2211</v>
      </c>
      <c r="E461" s="487">
        <v>400000000</v>
      </c>
      <c r="F461" s="175" t="s">
        <v>1938</v>
      </c>
    </row>
    <row r="462" spans="1:6" ht="13.9" customHeight="1" x14ac:dyDescent="0.25">
      <c r="C462" s="486" t="s">
        <v>2212</v>
      </c>
      <c r="D462" s="486" t="s">
        <v>2213</v>
      </c>
      <c r="E462" s="487">
        <v>10160907546</v>
      </c>
      <c r="F462" s="175" t="s">
        <v>1938</v>
      </c>
    </row>
    <row r="463" spans="1:6" ht="13.9" customHeight="1" x14ac:dyDescent="0.25">
      <c r="C463" s="486" t="s">
        <v>2214</v>
      </c>
      <c r="D463" s="486" t="s">
        <v>2215</v>
      </c>
      <c r="E463" s="487">
        <v>10160907546</v>
      </c>
      <c r="F463" s="175" t="s">
        <v>1938</v>
      </c>
    </row>
    <row r="464" spans="1:6" ht="13.9" customHeight="1" x14ac:dyDescent="0.25">
      <c r="A464" s="564" t="s">
        <v>1485</v>
      </c>
      <c r="B464" s="486" t="s">
        <v>1486</v>
      </c>
      <c r="C464" s="486"/>
      <c r="D464" s="486"/>
      <c r="E464" s="487">
        <v>20664200000</v>
      </c>
      <c r="F464" s="175" t="s">
        <v>1938</v>
      </c>
    </row>
    <row r="465" spans="1:6" ht="13.9" customHeight="1" x14ac:dyDescent="0.25">
      <c r="A465" s="564" t="s">
        <v>1487</v>
      </c>
      <c r="B465" s="486" t="s">
        <v>1436</v>
      </c>
      <c r="C465" s="486"/>
      <c r="D465" s="486"/>
      <c r="E465" s="487">
        <v>20664200000</v>
      </c>
      <c r="F465" s="175" t="s">
        <v>1938</v>
      </c>
    </row>
    <row r="466" spans="1:6" ht="13.9" customHeight="1" x14ac:dyDescent="0.25">
      <c r="C466" s="486" t="s">
        <v>1439</v>
      </c>
      <c r="D466" s="486" t="s">
        <v>1440</v>
      </c>
      <c r="E466" s="487">
        <v>2000000</v>
      </c>
      <c r="F466" s="175" t="s">
        <v>1938</v>
      </c>
    </row>
    <row r="467" spans="1:6" ht="13.9" customHeight="1" x14ac:dyDescent="0.25">
      <c r="C467" s="486" t="s">
        <v>1872</v>
      </c>
      <c r="D467" s="486" t="s">
        <v>1873</v>
      </c>
      <c r="E467" s="487">
        <v>20662200000</v>
      </c>
      <c r="F467" s="175" t="s">
        <v>1938</v>
      </c>
    </row>
    <row r="468" spans="1:6" ht="13.9" customHeight="1" x14ac:dyDescent="0.25">
      <c r="A468" s="564" t="s">
        <v>1488</v>
      </c>
      <c r="B468" s="486" t="s">
        <v>1489</v>
      </c>
      <c r="C468" s="486"/>
      <c r="D468" s="486"/>
      <c r="E468" s="487">
        <v>295819267496</v>
      </c>
    </row>
    <row r="469" spans="1:6" ht="13.9" customHeight="1" x14ac:dyDescent="0.25">
      <c r="A469" s="564" t="s">
        <v>1490</v>
      </c>
      <c r="B469" s="486" t="s">
        <v>1491</v>
      </c>
      <c r="C469" s="486"/>
      <c r="D469" s="486"/>
      <c r="E469" s="487">
        <v>249054448339</v>
      </c>
      <c r="F469" s="175" t="s">
        <v>231</v>
      </c>
    </row>
    <row r="470" spans="1:6" ht="13.9" customHeight="1" x14ac:dyDescent="0.25">
      <c r="A470" s="564" t="s">
        <v>1492</v>
      </c>
      <c r="B470" s="486" t="s">
        <v>1493</v>
      </c>
      <c r="C470" s="486"/>
      <c r="D470" s="486"/>
      <c r="E470" s="487">
        <v>249000000000</v>
      </c>
      <c r="F470" s="175" t="s">
        <v>231</v>
      </c>
    </row>
    <row r="471" spans="1:6" ht="13.9" customHeight="1" x14ac:dyDescent="0.25">
      <c r="A471" s="564" t="s">
        <v>1494</v>
      </c>
      <c r="B471" s="486" t="s">
        <v>1495</v>
      </c>
      <c r="C471" s="486"/>
      <c r="D471" s="486"/>
      <c r="E471" s="487">
        <v>249000000000</v>
      </c>
      <c r="F471" s="175" t="s">
        <v>231</v>
      </c>
    </row>
    <row r="472" spans="1:6" ht="13.9" customHeight="1" x14ac:dyDescent="0.25">
      <c r="A472" s="564" t="s">
        <v>1496</v>
      </c>
      <c r="B472" s="486" t="s">
        <v>1497</v>
      </c>
      <c r="C472" s="486"/>
      <c r="D472" s="486"/>
      <c r="E472" s="487">
        <v>54448339</v>
      </c>
      <c r="F472" s="175" t="s">
        <v>231</v>
      </c>
    </row>
    <row r="473" spans="1:6" ht="13.9" customHeight="1" x14ac:dyDescent="0.25">
      <c r="A473" s="564" t="s">
        <v>1498</v>
      </c>
      <c r="B473" s="486" t="s">
        <v>1499</v>
      </c>
      <c r="C473" s="486"/>
      <c r="D473" s="486"/>
      <c r="E473" s="487">
        <v>19643076704</v>
      </c>
      <c r="F473" s="175" t="s">
        <v>233</v>
      </c>
    </row>
    <row r="474" spans="1:6" ht="13.9" customHeight="1" x14ac:dyDescent="0.25">
      <c r="A474" s="564" t="s">
        <v>1500</v>
      </c>
      <c r="B474" s="486" t="s">
        <v>1501</v>
      </c>
      <c r="C474" s="486"/>
      <c r="D474" s="486"/>
      <c r="E474" s="487">
        <v>568139857</v>
      </c>
      <c r="F474" s="175" t="s">
        <v>233</v>
      </c>
    </row>
    <row r="475" spans="1:6" ht="13.9" customHeight="1" x14ac:dyDescent="0.25">
      <c r="A475" s="564" t="s">
        <v>1502</v>
      </c>
      <c r="B475" s="486" t="s">
        <v>1503</v>
      </c>
      <c r="C475" s="486"/>
      <c r="D475" s="486"/>
      <c r="E475" s="487">
        <v>19074936847</v>
      </c>
      <c r="F475" s="175" t="s">
        <v>233</v>
      </c>
    </row>
    <row r="476" spans="1:6" ht="13.9" customHeight="1" x14ac:dyDescent="0.25">
      <c r="A476" s="564" t="s">
        <v>1504</v>
      </c>
      <c r="B476" s="486" t="s">
        <v>1505</v>
      </c>
      <c r="C476" s="486"/>
      <c r="D476" s="486"/>
      <c r="E476" s="487">
        <v>8280279563</v>
      </c>
      <c r="F476" s="175" t="s">
        <v>233</v>
      </c>
    </row>
    <row r="477" spans="1:6" ht="13.9" customHeight="1" x14ac:dyDescent="0.25">
      <c r="A477" s="564" t="s">
        <v>1506</v>
      </c>
      <c r="B477" s="486" t="s">
        <v>1507</v>
      </c>
      <c r="C477" s="486"/>
      <c r="D477" s="486"/>
      <c r="E477" s="487">
        <v>10794657284</v>
      </c>
      <c r="F477" s="175" t="s">
        <v>233</v>
      </c>
    </row>
    <row r="478" spans="1:6" ht="13.9" customHeight="1" x14ac:dyDescent="0.25">
      <c r="A478" s="564" t="s">
        <v>1508</v>
      </c>
      <c r="B478" s="486" t="s">
        <v>1509</v>
      </c>
      <c r="C478" s="486"/>
      <c r="D478" s="486"/>
      <c r="E478" s="487">
        <v>27121742453</v>
      </c>
    </row>
    <row r="479" spans="1:6" ht="13.9" customHeight="1" x14ac:dyDescent="0.25">
      <c r="A479" s="564" t="s">
        <v>1510</v>
      </c>
      <c r="B479" s="486" t="s">
        <v>1511</v>
      </c>
      <c r="C479" s="486"/>
      <c r="D479" s="486"/>
      <c r="E479" s="487">
        <v>27121742453</v>
      </c>
      <c r="F479" s="175" t="s">
        <v>857</v>
      </c>
    </row>
    <row r="480" spans="1:6" ht="17.25" customHeight="1" x14ac:dyDescent="0.25">
      <c r="B480" s="488"/>
    </row>
    <row r="481" spans="1:6" ht="13.9" customHeight="1" x14ac:dyDescent="0.25">
      <c r="A481" s="564" t="s">
        <v>1512</v>
      </c>
      <c r="B481" s="486" t="s">
        <v>1513</v>
      </c>
      <c r="C481" s="486"/>
      <c r="D481" s="486"/>
      <c r="E481" s="487">
        <v>283553371830</v>
      </c>
    </row>
    <row r="482" spans="1:6" ht="13.9" customHeight="1" x14ac:dyDescent="0.25">
      <c r="A482" s="564" t="s">
        <v>1514</v>
      </c>
      <c r="B482" s="486" t="s">
        <v>1515</v>
      </c>
      <c r="C482" s="486"/>
      <c r="D482" s="486"/>
      <c r="E482" s="487">
        <v>279464744728</v>
      </c>
    </row>
    <row r="483" spans="1:6" ht="13.9" customHeight="1" x14ac:dyDescent="0.25">
      <c r="A483" s="564" t="s">
        <v>1516</v>
      </c>
      <c r="B483" s="486" t="s">
        <v>1517</v>
      </c>
      <c r="C483" s="486"/>
      <c r="D483" s="486"/>
      <c r="E483" s="487">
        <v>72905610555</v>
      </c>
      <c r="F483" s="199" t="s">
        <v>235</v>
      </c>
    </row>
    <row r="484" spans="1:6" ht="13.9" customHeight="1" x14ac:dyDescent="0.25">
      <c r="A484" s="564" t="s">
        <v>1518</v>
      </c>
      <c r="B484" s="486" t="s">
        <v>1519</v>
      </c>
      <c r="C484" s="486"/>
      <c r="D484" s="486"/>
      <c r="E484" s="487">
        <v>72904361415</v>
      </c>
      <c r="F484" s="199" t="s">
        <v>235</v>
      </c>
    </row>
    <row r="485" spans="1:6" ht="13.9" customHeight="1" x14ac:dyDescent="0.25">
      <c r="C485" s="486" t="s">
        <v>952</v>
      </c>
      <c r="D485" s="486" t="s">
        <v>1431</v>
      </c>
      <c r="E485" s="487">
        <v>72735742771</v>
      </c>
      <c r="F485" s="199" t="s">
        <v>235</v>
      </c>
    </row>
    <row r="486" spans="1:6" ht="13.9" customHeight="1" x14ac:dyDescent="0.25">
      <c r="C486" s="486" t="s">
        <v>956</v>
      </c>
      <c r="D486" s="486" t="s">
        <v>1432</v>
      </c>
      <c r="E486" s="487">
        <v>168618644</v>
      </c>
      <c r="F486" s="199" t="s">
        <v>235</v>
      </c>
    </row>
    <row r="487" spans="1:6" ht="13.9" customHeight="1" x14ac:dyDescent="0.25">
      <c r="A487" s="564" t="s">
        <v>1906</v>
      </c>
      <c r="B487" s="486" t="s">
        <v>1907</v>
      </c>
      <c r="C487" s="486"/>
      <c r="D487" s="486"/>
      <c r="E487" s="487">
        <v>1249140</v>
      </c>
      <c r="F487" s="199" t="s">
        <v>235</v>
      </c>
    </row>
    <row r="488" spans="1:6" ht="13.9" customHeight="1" x14ac:dyDescent="0.25">
      <c r="C488" s="486" t="s">
        <v>952</v>
      </c>
      <c r="D488" s="486" t="s">
        <v>1431</v>
      </c>
      <c r="E488" s="487">
        <v>1249140</v>
      </c>
      <c r="F488" s="199" t="s">
        <v>235</v>
      </c>
    </row>
    <row r="489" spans="1:6" ht="13.9" customHeight="1" x14ac:dyDescent="0.25">
      <c r="A489" s="564" t="s">
        <v>1520</v>
      </c>
      <c r="B489" s="486" t="s">
        <v>1521</v>
      </c>
      <c r="C489" s="486"/>
      <c r="D489" s="486"/>
      <c r="E489" s="487">
        <v>3813699173</v>
      </c>
      <c r="F489" s="199" t="s">
        <v>235</v>
      </c>
    </row>
    <row r="490" spans="1:6" ht="13.9" customHeight="1" x14ac:dyDescent="0.25">
      <c r="C490" s="486" t="s">
        <v>1522</v>
      </c>
      <c r="D490" s="486" t="s">
        <v>1523</v>
      </c>
      <c r="E490" s="487">
        <v>820786772</v>
      </c>
      <c r="F490" s="199" t="s">
        <v>235</v>
      </c>
    </row>
    <row r="491" spans="1:6" ht="13.9" customHeight="1" x14ac:dyDescent="0.25">
      <c r="C491" s="486" t="s">
        <v>1524</v>
      </c>
      <c r="D491" s="486" t="s">
        <v>1525</v>
      </c>
      <c r="E491" s="487">
        <v>13959309</v>
      </c>
      <c r="F491" s="199" t="s">
        <v>235</v>
      </c>
    </row>
    <row r="492" spans="1:6" ht="13.9" customHeight="1" x14ac:dyDescent="0.25">
      <c r="C492" s="486" t="s">
        <v>1526</v>
      </c>
      <c r="D492" s="486" t="s">
        <v>1527</v>
      </c>
      <c r="E492" s="487">
        <v>588000715</v>
      </c>
      <c r="F492" s="199" t="s">
        <v>235</v>
      </c>
    </row>
    <row r="493" spans="1:6" ht="13.9" customHeight="1" x14ac:dyDescent="0.25">
      <c r="C493" s="486" t="s">
        <v>1528</v>
      </c>
      <c r="D493" s="486" t="s">
        <v>1529</v>
      </c>
      <c r="E493" s="487">
        <v>777861085</v>
      </c>
      <c r="F493" s="199" t="s">
        <v>235</v>
      </c>
    </row>
    <row r="494" spans="1:6" ht="13.9" customHeight="1" x14ac:dyDescent="0.25">
      <c r="C494" s="486" t="s">
        <v>1530</v>
      </c>
      <c r="D494" s="486" t="s">
        <v>1531</v>
      </c>
      <c r="E494" s="487">
        <v>198508531</v>
      </c>
      <c r="F494" s="199" t="s">
        <v>235</v>
      </c>
    </row>
    <row r="495" spans="1:6" ht="13.9" customHeight="1" x14ac:dyDescent="0.25">
      <c r="C495" s="486" t="s">
        <v>1532</v>
      </c>
      <c r="D495" s="486" t="s">
        <v>1533</v>
      </c>
      <c r="E495" s="487">
        <v>161265190</v>
      </c>
      <c r="F495" s="199" t="s">
        <v>235</v>
      </c>
    </row>
    <row r="496" spans="1:6" ht="13.9" customHeight="1" x14ac:dyDescent="0.25">
      <c r="C496" s="486" t="s">
        <v>1534</v>
      </c>
      <c r="D496" s="486" t="s">
        <v>1535</v>
      </c>
      <c r="E496" s="487">
        <v>1253317571</v>
      </c>
      <c r="F496" s="199" t="s">
        <v>235</v>
      </c>
    </row>
    <row r="497" spans="1:6" ht="13.9" customHeight="1" x14ac:dyDescent="0.25">
      <c r="A497" s="564" t="s">
        <v>1536</v>
      </c>
      <c r="B497" s="486" t="s">
        <v>1537</v>
      </c>
      <c r="C497" s="486"/>
      <c r="D497" s="486"/>
      <c r="E497" s="487">
        <v>597126636</v>
      </c>
      <c r="F497" s="199" t="s">
        <v>235</v>
      </c>
    </row>
    <row r="498" spans="1:6" ht="13.9" customHeight="1" x14ac:dyDescent="0.25">
      <c r="C498" s="486" t="s">
        <v>1538</v>
      </c>
      <c r="D498" s="486" t="s">
        <v>1539</v>
      </c>
      <c r="E498" s="487">
        <v>597126636</v>
      </c>
      <c r="F498" s="199" t="s">
        <v>235</v>
      </c>
    </row>
    <row r="499" spans="1:6" ht="13.9" customHeight="1" x14ac:dyDescent="0.25">
      <c r="A499" s="564" t="s">
        <v>1540</v>
      </c>
      <c r="B499" s="486" t="s">
        <v>1541</v>
      </c>
      <c r="C499" s="486"/>
      <c r="D499" s="486"/>
      <c r="E499" s="487">
        <v>10758898273</v>
      </c>
      <c r="F499" s="199" t="s">
        <v>235</v>
      </c>
    </row>
    <row r="500" spans="1:6" ht="13.9" customHeight="1" x14ac:dyDescent="0.25">
      <c r="C500" s="486" t="s">
        <v>952</v>
      </c>
      <c r="D500" s="486" t="s">
        <v>1431</v>
      </c>
      <c r="E500" s="487">
        <v>10758898273</v>
      </c>
      <c r="F500" s="199" t="s">
        <v>235</v>
      </c>
    </row>
    <row r="501" spans="1:6" ht="13.9" customHeight="1" x14ac:dyDescent="0.25">
      <c r="A501" s="564" t="s">
        <v>1908</v>
      </c>
      <c r="B501" s="486" t="s">
        <v>1909</v>
      </c>
      <c r="C501" s="486"/>
      <c r="D501" s="486"/>
      <c r="E501" s="487">
        <v>48460242</v>
      </c>
      <c r="F501" s="199" t="s">
        <v>235</v>
      </c>
    </row>
    <row r="502" spans="1:6" ht="13.9" customHeight="1" x14ac:dyDescent="0.25">
      <c r="C502" s="486" t="s">
        <v>952</v>
      </c>
      <c r="D502" s="486" t="s">
        <v>1431</v>
      </c>
      <c r="E502" s="487">
        <v>48460242</v>
      </c>
      <c r="F502" s="199" t="s">
        <v>235</v>
      </c>
    </row>
    <row r="503" spans="1:6" ht="13.9" customHeight="1" x14ac:dyDescent="0.25">
      <c r="A503" s="564" t="s">
        <v>1542</v>
      </c>
      <c r="B503" s="486" t="s">
        <v>1543</v>
      </c>
      <c r="C503" s="486"/>
      <c r="D503" s="486"/>
      <c r="E503" s="487">
        <v>95596922207</v>
      </c>
      <c r="F503" s="199" t="s">
        <v>235</v>
      </c>
    </row>
    <row r="504" spans="1:6" ht="13.9" customHeight="1" x14ac:dyDescent="0.25">
      <c r="C504" s="486" t="s">
        <v>952</v>
      </c>
      <c r="D504" s="486" t="s">
        <v>1431</v>
      </c>
      <c r="E504" s="487">
        <v>95596922207</v>
      </c>
      <c r="F504" s="199" t="s">
        <v>235</v>
      </c>
    </row>
    <row r="505" spans="1:6" ht="13.9" customHeight="1" x14ac:dyDescent="0.25">
      <c r="A505" s="564" t="s">
        <v>1544</v>
      </c>
      <c r="B505" s="486" t="s">
        <v>1545</v>
      </c>
      <c r="C505" s="486"/>
      <c r="D505" s="486"/>
      <c r="E505" s="487">
        <v>93221428698</v>
      </c>
      <c r="F505" s="199" t="s">
        <v>235</v>
      </c>
    </row>
    <row r="506" spans="1:6" ht="13.9" customHeight="1" x14ac:dyDescent="0.25">
      <c r="A506" s="564" t="s">
        <v>1546</v>
      </c>
      <c r="B506" s="486" t="s">
        <v>1547</v>
      </c>
      <c r="C506" s="486"/>
      <c r="D506" s="486"/>
      <c r="E506" s="487">
        <v>10803353058</v>
      </c>
      <c r="F506" s="199" t="s">
        <v>235</v>
      </c>
    </row>
    <row r="507" spans="1:6" ht="13.9" customHeight="1" x14ac:dyDescent="0.25">
      <c r="A507" s="564" t="s">
        <v>1548</v>
      </c>
      <c r="B507" s="486" t="s">
        <v>1549</v>
      </c>
      <c r="C507" s="486"/>
      <c r="D507" s="486"/>
      <c r="E507" s="487">
        <v>82418075640</v>
      </c>
      <c r="F507" s="199" t="s">
        <v>235</v>
      </c>
    </row>
    <row r="508" spans="1:6" ht="13.9" customHeight="1" x14ac:dyDescent="0.25">
      <c r="A508" s="486" t="s">
        <v>2216</v>
      </c>
      <c r="B508" s="486" t="s">
        <v>2217</v>
      </c>
      <c r="C508" s="486"/>
      <c r="D508" s="486"/>
      <c r="E508" s="487">
        <v>16185105878</v>
      </c>
      <c r="F508" s="199" t="s">
        <v>235</v>
      </c>
    </row>
    <row r="509" spans="1:6" ht="13.9" customHeight="1" x14ac:dyDescent="0.25">
      <c r="A509" s="564" t="s">
        <v>1550</v>
      </c>
      <c r="B509" s="486" t="s">
        <v>1551</v>
      </c>
      <c r="C509" s="486"/>
      <c r="D509" s="486"/>
      <c r="E509" s="487">
        <v>2439076596</v>
      </c>
      <c r="F509" s="199" t="s">
        <v>235</v>
      </c>
    </row>
    <row r="510" spans="1:6" ht="13.9" customHeight="1" x14ac:dyDescent="0.25">
      <c r="C510" s="486" t="s">
        <v>952</v>
      </c>
      <c r="D510" s="486" t="s">
        <v>1552</v>
      </c>
      <c r="E510" s="487">
        <v>2434975686</v>
      </c>
      <c r="F510" s="199" t="s">
        <v>235</v>
      </c>
    </row>
    <row r="511" spans="1:6" ht="13.9" customHeight="1" x14ac:dyDescent="0.25">
      <c r="C511" s="486" t="s">
        <v>954</v>
      </c>
      <c r="D511" s="486" t="s">
        <v>1553</v>
      </c>
      <c r="E511" s="487">
        <v>3915455</v>
      </c>
      <c r="F511" s="199" t="s">
        <v>235</v>
      </c>
    </row>
    <row r="512" spans="1:6" ht="13.9" customHeight="1" x14ac:dyDescent="0.25">
      <c r="C512" s="486" t="s">
        <v>956</v>
      </c>
      <c r="D512" s="486" t="s">
        <v>1554</v>
      </c>
      <c r="E512" s="487">
        <v>185455</v>
      </c>
      <c r="F512" s="199" t="s">
        <v>235</v>
      </c>
    </row>
    <row r="513" spans="1:6" ht="13.9" customHeight="1" x14ac:dyDescent="0.25">
      <c r="A513" s="564" t="s">
        <v>1910</v>
      </c>
      <c r="B513" s="486" t="s">
        <v>1911</v>
      </c>
      <c r="C513" s="486"/>
      <c r="D513" s="486"/>
      <c r="E513" s="487">
        <v>83522348</v>
      </c>
      <c r="F513" s="199" t="s">
        <v>235</v>
      </c>
    </row>
    <row r="514" spans="1:6" ht="13.9" customHeight="1" x14ac:dyDescent="0.25">
      <c r="C514" s="486" t="s">
        <v>1912</v>
      </c>
      <c r="D514" s="486" t="s">
        <v>1913</v>
      </c>
      <c r="E514" s="487">
        <v>83522348</v>
      </c>
      <c r="F514" s="199" t="s">
        <v>235</v>
      </c>
    </row>
    <row r="515" spans="1:6" ht="13.9" customHeight="1" x14ac:dyDescent="0.25">
      <c r="A515" s="564" t="s">
        <v>1555</v>
      </c>
      <c r="B515" s="486" t="s">
        <v>1556</v>
      </c>
      <c r="C515" s="486"/>
      <c r="D515" s="486"/>
      <c r="E515" s="487">
        <v>4088627102</v>
      </c>
      <c r="F515" s="199" t="s">
        <v>238</v>
      </c>
    </row>
    <row r="516" spans="1:6" ht="13.9" customHeight="1" x14ac:dyDescent="0.25">
      <c r="A516" s="564" t="s">
        <v>1557</v>
      </c>
      <c r="B516" s="486" t="s">
        <v>1558</v>
      </c>
      <c r="C516" s="486"/>
      <c r="D516" s="486"/>
      <c r="E516" s="487">
        <v>583616321</v>
      </c>
      <c r="F516" s="199" t="s">
        <v>238</v>
      </c>
    </row>
    <row r="517" spans="1:6" ht="13.9" customHeight="1" x14ac:dyDescent="0.25">
      <c r="C517" s="486" t="s">
        <v>952</v>
      </c>
      <c r="D517" s="486" t="s">
        <v>1431</v>
      </c>
      <c r="E517" s="487">
        <v>583615904</v>
      </c>
      <c r="F517" s="199" t="s">
        <v>238</v>
      </c>
    </row>
    <row r="518" spans="1:6" ht="13.9" customHeight="1" x14ac:dyDescent="0.25">
      <c r="C518" s="486" t="s">
        <v>956</v>
      </c>
      <c r="D518" s="486" t="s">
        <v>1432</v>
      </c>
      <c r="E518" s="487">
        <v>417</v>
      </c>
      <c r="F518" s="199" t="s">
        <v>238</v>
      </c>
    </row>
    <row r="519" spans="1:6" ht="13.9" customHeight="1" x14ac:dyDescent="0.25">
      <c r="A519" s="564" t="s">
        <v>1559</v>
      </c>
      <c r="B519" s="486" t="s">
        <v>1560</v>
      </c>
      <c r="C519" s="486"/>
      <c r="D519" s="486"/>
      <c r="E519" s="487">
        <v>639818763</v>
      </c>
      <c r="F519" s="199" t="s">
        <v>238</v>
      </c>
    </row>
    <row r="520" spans="1:6" ht="13.9" customHeight="1" x14ac:dyDescent="0.25">
      <c r="C520" s="486" t="s">
        <v>952</v>
      </c>
      <c r="D520" s="486" t="s">
        <v>1431</v>
      </c>
      <c r="E520" s="487">
        <v>639818763</v>
      </c>
      <c r="F520" s="199" t="s">
        <v>238</v>
      </c>
    </row>
    <row r="521" spans="1:6" ht="13.9" customHeight="1" x14ac:dyDescent="0.25">
      <c r="A521" s="564" t="s">
        <v>1561</v>
      </c>
      <c r="B521" s="486" t="s">
        <v>1562</v>
      </c>
      <c r="C521" s="486"/>
      <c r="D521" s="486"/>
      <c r="E521" s="487">
        <v>-70382538</v>
      </c>
      <c r="F521" s="199" t="s">
        <v>238</v>
      </c>
    </row>
    <row r="522" spans="1:6" ht="13.9" customHeight="1" x14ac:dyDescent="0.25">
      <c r="A522" s="564" t="s">
        <v>1563</v>
      </c>
      <c r="B522" s="486" t="s">
        <v>1564</v>
      </c>
      <c r="C522" s="486"/>
      <c r="D522" s="486"/>
      <c r="E522" s="487">
        <v>2935574556</v>
      </c>
      <c r="F522" s="199" t="s">
        <v>238</v>
      </c>
    </row>
    <row r="523" spans="1:6" ht="13.9" customHeight="1" x14ac:dyDescent="0.25">
      <c r="C523" s="486" t="s">
        <v>952</v>
      </c>
      <c r="D523" s="486" t="s">
        <v>1431</v>
      </c>
      <c r="E523" s="487">
        <v>510881845</v>
      </c>
      <c r="F523" s="199" t="s">
        <v>238</v>
      </c>
    </row>
    <row r="524" spans="1:6" ht="13.9" customHeight="1" x14ac:dyDescent="0.25">
      <c r="C524" s="486" t="s">
        <v>954</v>
      </c>
      <c r="D524" s="486" t="s">
        <v>1093</v>
      </c>
      <c r="E524" s="487">
        <v>11641</v>
      </c>
      <c r="F524" s="199" t="s">
        <v>238</v>
      </c>
    </row>
    <row r="525" spans="1:6" ht="13.9" customHeight="1" x14ac:dyDescent="0.25">
      <c r="C525" s="486" t="s">
        <v>956</v>
      </c>
      <c r="D525" s="486" t="s">
        <v>1432</v>
      </c>
      <c r="E525" s="487">
        <v>49868528</v>
      </c>
      <c r="F525" s="199" t="s">
        <v>238</v>
      </c>
    </row>
    <row r="526" spans="1:6" ht="13.9" customHeight="1" x14ac:dyDescent="0.25">
      <c r="C526" s="486" t="s">
        <v>1038</v>
      </c>
      <c r="D526" s="486" t="s">
        <v>1094</v>
      </c>
      <c r="E526" s="487">
        <v>2374812542</v>
      </c>
      <c r="F526" s="199" t="s">
        <v>238</v>
      </c>
    </row>
    <row r="527" spans="1:6" ht="13.9" customHeight="1" x14ac:dyDescent="0.25">
      <c r="A527" s="564" t="s">
        <v>1565</v>
      </c>
      <c r="B527" s="486" t="s">
        <v>1566</v>
      </c>
      <c r="C527" s="486"/>
      <c r="D527" s="486"/>
      <c r="E527" s="487">
        <v>256431629377</v>
      </c>
    </row>
    <row r="528" spans="1:6" ht="13.9" customHeight="1" x14ac:dyDescent="0.25">
      <c r="A528" s="564" t="s">
        <v>1567</v>
      </c>
      <c r="B528" s="486" t="s">
        <v>1568</v>
      </c>
      <c r="C528" s="486"/>
      <c r="D528" s="486"/>
      <c r="E528" s="487">
        <v>206161072711</v>
      </c>
      <c r="F528" s="199" t="s">
        <v>236</v>
      </c>
    </row>
    <row r="529" spans="1:6" ht="13.9" customHeight="1" x14ac:dyDescent="0.25">
      <c r="A529" s="564" t="s">
        <v>1569</v>
      </c>
      <c r="B529" s="486" t="s">
        <v>1570</v>
      </c>
      <c r="C529" s="486"/>
      <c r="D529" s="486"/>
      <c r="E529" s="487">
        <v>56054056566</v>
      </c>
      <c r="F529" s="199" t="s">
        <v>236</v>
      </c>
    </row>
    <row r="530" spans="1:6" ht="13.9" customHeight="1" x14ac:dyDescent="0.25">
      <c r="A530" s="564" t="s">
        <v>1571</v>
      </c>
      <c r="B530" s="486" t="s">
        <v>1572</v>
      </c>
      <c r="C530" s="486"/>
      <c r="D530" s="486"/>
      <c r="E530" s="487">
        <v>56054056566</v>
      </c>
      <c r="F530" s="199" t="s">
        <v>236</v>
      </c>
    </row>
    <row r="531" spans="1:6" ht="13.9" customHeight="1" x14ac:dyDescent="0.25">
      <c r="C531" s="486" t="s">
        <v>952</v>
      </c>
      <c r="D531" s="486" t="s">
        <v>1431</v>
      </c>
      <c r="E531" s="487">
        <v>56054056566</v>
      </c>
      <c r="F531" s="199" t="s">
        <v>236</v>
      </c>
    </row>
    <row r="532" spans="1:6" ht="13.9" customHeight="1" x14ac:dyDescent="0.25">
      <c r="A532" s="564" t="s">
        <v>1573</v>
      </c>
      <c r="B532" s="486" t="s">
        <v>1574</v>
      </c>
      <c r="C532" s="486"/>
      <c r="D532" s="486"/>
      <c r="E532" s="487">
        <v>883971</v>
      </c>
      <c r="F532" s="199" t="s">
        <v>236</v>
      </c>
    </row>
    <row r="533" spans="1:6" ht="13.9" customHeight="1" x14ac:dyDescent="0.25">
      <c r="A533" s="564" t="s">
        <v>1575</v>
      </c>
      <c r="B533" s="486" t="s">
        <v>1576</v>
      </c>
      <c r="C533" s="486"/>
      <c r="D533" s="486"/>
      <c r="E533" s="487">
        <v>883971</v>
      </c>
      <c r="F533" s="199" t="s">
        <v>236</v>
      </c>
    </row>
    <row r="534" spans="1:6" ht="13.9" customHeight="1" x14ac:dyDescent="0.25">
      <c r="C534" s="486" t="s">
        <v>1038</v>
      </c>
      <c r="D534" s="486" t="s">
        <v>1094</v>
      </c>
      <c r="E534" s="487">
        <v>883971</v>
      </c>
      <c r="F534" s="199" t="s">
        <v>236</v>
      </c>
    </row>
    <row r="535" spans="1:6" ht="13.9" customHeight="1" x14ac:dyDescent="0.25">
      <c r="A535" s="564" t="s">
        <v>1577</v>
      </c>
      <c r="B535" s="486" t="s">
        <v>1578</v>
      </c>
      <c r="C535" s="486"/>
      <c r="D535" s="486"/>
      <c r="E535" s="487">
        <v>2542831132</v>
      </c>
      <c r="F535" s="199" t="s">
        <v>236</v>
      </c>
    </row>
    <row r="536" spans="1:6" ht="13.9" customHeight="1" x14ac:dyDescent="0.25">
      <c r="C536" s="486" t="s">
        <v>952</v>
      </c>
      <c r="D536" s="486" t="s">
        <v>1431</v>
      </c>
      <c r="E536" s="487">
        <v>572402164</v>
      </c>
      <c r="F536" s="199" t="s">
        <v>236</v>
      </c>
    </row>
    <row r="537" spans="1:6" ht="13.9" customHeight="1" x14ac:dyDescent="0.25">
      <c r="C537" s="486" t="s">
        <v>1038</v>
      </c>
      <c r="D537" s="486" t="s">
        <v>1094</v>
      </c>
      <c r="E537" s="487">
        <v>1970428968</v>
      </c>
      <c r="F537" s="199" t="s">
        <v>236</v>
      </c>
    </row>
    <row r="538" spans="1:6" ht="13.9" customHeight="1" x14ac:dyDescent="0.25">
      <c r="A538" s="486" t="s">
        <v>2045</v>
      </c>
      <c r="B538" s="486" t="s">
        <v>2046</v>
      </c>
      <c r="C538" s="486"/>
      <c r="D538" s="486"/>
      <c r="E538" s="487">
        <v>115425929</v>
      </c>
      <c r="F538" s="199" t="s">
        <v>236</v>
      </c>
    </row>
    <row r="539" spans="1:6" ht="13.9" customHeight="1" x14ac:dyDescent="0.25">
      <c r="C539" s="486" t="s">
        <v>952</v>
      </c>
      <c r="D539" s="486" t="s">
        <v>1431</v>
      </c>
      <c r="E539" s="487">
        <v>115425929</v>
      </c>
      <c r="F539" s="199" t="s">
        <v>236</v>
      </c>
    </row>
    <row r="540" spans="1:6" ht="13.9" customHeight="1" x14ac:dyDescent="0.25">
      <c r="A540" s="564" t="s">
        <v>1579</v>
      </c>
      <c r="B540" s="486" t="s">
        <v>1580</v>
      </c>
      <c r="C540" s="486"/>
      <c r="D540" s="486"/>
      <c r="E540" s="487">
        <v>76594242116</v>
      </c>
      <c r="F540" s="199" t="s">
        <v>236</v>
      </c>
    </row>
    <row r="541" spans="1:6" ht="13.9" customHeight="1" x14ac:dyDescent="0.25">
      <c r="C541" s="486" t="s">
        <v>952</v>
      </c>
      <c r="D541" s="486" t="s">
        <v>1431</v>
      </c>
      <c r="E541" s="487">
        <v>76594242116</v>
      </c>
      <c r="F541" s="199" t="s">
        <v>236</v>
      </c>
    </row>
    <row r="542" spans="1:6" ht="13.9" customHeight="1" x14ac:dyDescent="0.25">
      <c r="A542" s="564" t="s">
        <v>1581</v>
      </c>
      <c r="B542" s="486" t="s">
        <v>1582</v>
      </c>
      <c r="C542" s="486"/>
      <c r="D542" s="486"/>
      <c r="E542" s="487">
        <v>70969058926</v>
      </c>
      <c r="F542" s="199" t="s">
        <v>236</v>
      </c>
    </row>
    <row r="543" spans="1:6" ht="13.9" customHeight="1" x14ac:dyDescent="0.25">
      <c r="A543" s="564" t="s">
        <v>1583</v>
      </c>
      <c r="B543" s="486" t="s">
        <v>1584</v>
      </c>
      <c r="C543" s="486"/>
      <c r="D543" s="486"/>
      <c r="E543" s="487">
        <v>476778929</v>
      </c>
      <c r="F543" s="199" t="s">
        <v>236</v>
      </c>
    </row>
    <row r="544" spans="1:6" ht="13.9" customHeight="1" x14ac:dyDescent="0.25">
      <c r="C544" s="486" t="s">
        <v>952</v>
      </c>
      <c r="D544" s="486" t="s">
        <v>1587</v>
      </c>
      <c r="E544" s="487">
        <v>-17631864</v>
      </c>
      <c r="F544" s="199" t="s">
        <v>236</v>
      </c>
    </row>
    <row r="545" spans="1:6" ht="13.9" customHeight="1" x14ac:dyDescent="0.25">
      <c r="C545" s="486" t="s">
        <v>954</v>
      </c>
      <c r="D545" s="486" t="s">
        <v>1588</v>
      </c>
      <c r="E545" s="487">
        <v>5659164</v>
      </c>
      <c r="F545" s="199" t="s">
        <v>236</v>
      </c>
    </row>
    <row r="546" spans="1:6" ht="13.9" customHeight="1" x14ac:dyDescent="0.25">
      <c r="C546" s="486" t="s">
        <v>956</v>
      </c>
      <c r="D546" s="486" t="s">
        <v>1589</v>
      </c>
      <c r="E546" s="487">
        <v>-37712402</v>
      </c>
      <c r="F546" s="199" t="s">
        <v>236</v>
      </c>
    </row>
    <row r="547" spans="1:6" ht="13.9" customHeight="1" x14ac:dyDescent="0.25">
      <c r="C547" s="486" t="s">
        <v>1038</v>
      </c>
      <c r="D547" s="486" t="s">
        <v>1590</v>
      </c>
      <c r="E547" s="487">
        <v>49685102</v>
      </c>
      <c r="F547" s="199" t="s">
        <v>236</v>
      </c>
    </row>
    <row r="548" spans="1:6" ht="13.9" customHeight="1" x14ac:dyDescent="0.25">
      <c r="A548" s="564" t="s">
        <v>1949</v>
      </c>
      <c r="B548" s="486" t="s">
        <v>1950</v>
      </c>
      <c r="C548" s="486"/>
      <c r="D548" s="486"/>
      <c r="E548" s="487">
        <v>15786666</v>
      </c>
      <c r="F548" s="199" t="s">
        <v>237</v>
      </c>
    </row>
    <row r="549" spans="1:6" ht="13.9" customHeight="1" x14ac:dyDescent="0.25">
      <c r="C549" s="486" t="s">
        <v>952</v>
      </c>
      <c r="D549" s="486" t="s">
        <v>1431</v>
      </c>
      <c r="E549" s="487">
        <v>15786666</v>
      </c>
      <c r="F549" s="199" t="s">
        <v>237</v>
      </c>
    </row>
    <row r="550" spans="1:6" ht="13.9" customHeight="1" x14ac:dyDescent="0.25">
      <c r="A550" s="564" t="s">
        <v>1591</v>
      </c>
      <c r="B550" s="486" t="s">
        <v>1592</v>
      </c>
      <c r="C550" s="486"/>
      <c r="D550" s="486"/>
      <c r="E550" s="487">
        <v>39258389</v>
      </c>
      <c r="F550" s="199" t="s">
        <v>237</v>
      </c>
    </row>
    <row r="551" spans="1:6" ht="13.9" customHeight="1" x14ac:dyDescent="0.25">
      <c r="C551" s="486" t="s">
        <v>952</v>
      </c>
      <c r="D551" s="486" t="s">
        <v>1431</v>
      </c>
      <c r="E551" s="487">
        <v>39258389</v>
      </c>
      <c r="F551" s="199" t="s">
        <v>237</v>
      </c>
    </row>
    <row r="552" spans="1:6" ht="13.9" customHeight="1" x14ac:dyDescent="0.25">
      <c r="A552" s="564" t="s">
        <v>1593</v>
      </c>
      <c r="B552" s="486" t="s">
        <v>1594</v>
      </c>
      <c r="C552" s="486"/>
      <c r="D552" s="486"/>
      <c r="E552" s="487">
        <v>175262245</v>
      </c>
      <c r="F552" s="199" t="s">
        <v>237</v>
      </c>
    </row>
    <row r="553" spans="1:6" ht="13.9" customHeight="1" x14ac:dyDescent="0.25">
      <c r="C553" s="486" t="s">
        <v>952</v>
      </c>
      <c r="D553" s="486" t="s">
        <v>1431</v>
      </c>
      <c r="E553" s="487">
        <v>13105401</v>
      </c>
      <c r="F553" s="199" t="s">
        <v>237</v>
      </c>
    </row>
    <row r="554" spans="1:6" ht="13.9" customHeight="1" x14ac:dyDescent="0.25">
      <c r="C554" s="486" t="s">
        <v>1038</v>
      </c>
      <c r="D554" s="486" t="s">
        <v>1094</v>
      </c>
      <c r="E554" s="487">
        <v>162156844</v>
      </c>
      <c r="F554" s="199" t="s">
        <v>237</v>
      </c>
    </row>
    <row r="555" spans="1:6" ht="13.9" customHeight="1" x14ac:dyDescent="0.25">
      <c r="A555" s="564" t="s">
        <v>1595</v>
      </c>
      <c r="B555" s="486" t="s">
        <v>1596</v>
      </c>
      <c r="C555" s="486"/>
      <c r="D555" s="486"/>
      <c r="E555" s="487">
        <v>17422442</v>
      </c>
      <c r="F555" s="199" t="s">
        <v>237</v>
      </c>
    </row>
    <row r="556" spans="1:6" ht="13.9" customHeight="1" x14ac:dyDescent="0.25">
      <c r="C556" s="486" t="s">
        <v>952</v>
      </c>
      <c r="D556" s="486" t="s">
        <v>1431</v>
      </c>
      <c r="E556" s="487">
        <v>17422442</v>
      </c>
      <c r="F556" s="199" t="s">
        <v>237</v>
      </c>
    </row>
    <row r="557" spans="1:6" ht="13.9" customHeight="1" x14ac:dyDescent="0.25">
      <c r="A557" s="564" t="s">
        <v>1597</v>
      </c>
      <c r="B557" s="486" t="s">
        <v>1598</v>
      </c>
      <c r="C557" s="486"/>
      <c r="D557" s="486"/>
      <c r="E557" s="487">
        <v>17328300</v>
      </c>
      <c r="F557" s="199" t="s">
        <v>237</v>
      </c>
    </row>
    <row r="558" spans="1:6" ht="13.9" customHeight="1" x14ac:dyDescent="0.25">
      <c r="C558" s="486" t="s">
        <v>952</v>
      </c>
      <c r="D558" s="486" t="s">
        <v>1431</v>
      </c>
      <c r="E558" s="487">
        <v>17328300</v>
      </c>
      <c r="F558" s="199" t="s">
        <v>237</v>
      </c>
    </row>
    <row r="559" spans="1:6" ht="13.9" customHeight="1" x14ac:dyDescent="0.25">
      <c r="A559" s="564" t="s">
        <v>1599</v>
      </c>
      <c r="B559" s="486" t="s">
        <v>1600</v>
      </c>
      <c r="C559" s="486"/>
      <c r="D559" s="486"/>
      <c r="E559" s="487">
        <v>211720887</v>
      </c>
      <c r="F559" s="199" t="s">
        <v>237</v>
      </c>
    </row>
    <row r="560" spans="1:6" ht="13.9" customHeight="1" x14ac:dyDescent="0.25">
      <c r="C560" s="486" t="s">
        <v>1038</v>
      </c>
      <c r="D560" s="486" t="s">
        <v>1094</v>
      </c>
      <c r="E560" s="487">
        <v>211720887</v>
      </c>
      <c r="F560" s="199" t="s">
        <v>237</v>
      </c>
    </row>
    <row r="561" spans="1:6" ht="13.9" customHeight="1" x14ac:dyDescent="0.25">
      <c r="A561" s="564" t="s">
        <v>1601</v>
      </c>
      <c r="B561" s="486" t="s">
        <v>1602</v>
      </c>
      <c r="C561" s="486"/>
      <c r="D561" s="486"/>
      <c r="E561" s="487">
        <v>18633190517</v>
      </c>
      <c r="F561" s="199" t="s">
        <v>237</v>
      </c>
    </row>
    <row r="562" spans="1:6" ht="13.9" customHeight="1" x14ac:dyDescent="0.25">
      <c r="A562" s="564" t="s">
        <v>1603</v>
      </c>
      <c r="B562" s="486" t="s">
        <v>1585</v>
      </c>
      <c r="C562" s="486"/>
      <c r="D562" s="486"/>
      <c r="E562" s="487">
        <v>2083050534</v>
      </c>
      <c r="F562" s="199" t="s">
        <v>237</v>
      </c>
    </row>
    <row r="563" spans="1:6" ht="13.9" customHeight="1" x14ac:dyDescent="0.25">
      <c r="A563" s="564" t="s">
        <v>1604</v>
      </c>
      <c r="B563" s="486" t="s">
        <v>1586</v>
      </c>
      <c r="C563" s="486"/>
      <c r="D563" s="486"/>
      <c r="E563" s="487">
        <v>1650959263</v>
      </c>
      <c r="F563" s="199" t="s">
        <v>237</v>
      </c>
    </row>
    <row r="564" spans="1:6" ht="13.9" customHeight="1" x14ac:dyDescent="0.25">
      <c r="C564" s="486" t="s">
        <v>952</v>
      </c>
      <c r="D564" s="486" t="s">
        <v>1431</v>
      </c>
      <c r="E564" s="487">
        <v>786577784</v>
      </c>
      <c r="F564" s="199" t="s">
        <v>237</v>
      </c>
    </row>
    <row r="565" spans="1:6" ht="13.9" customHeight="1" x14ac:dyDescent="0.25">
      <c r="C565" s="486" t="s">
        <v>954</v>
      </c>
      <c r="D565" s="486" t="s">
        <v>1093</v>
      </c>
      <c r="E565" s="487">
        <v>111526282</v>
      </c>
      <c r="F565" s="199" t="s">
        <v>237</v>
      </c>
    </row>
    <row r="566" spans="1:6" ht="13.9" customHeight="1" x14ac:dyDescent="0.25">
      <c r="C566" s="486" t="s">
        <v>956</v>
      </c>
      <c r="D566" s="486" t="s">
        <v>1432</v>
      </c>
      <c r="E566" s="487">
        <v>104170779</v>
      </c>
      <c r="F566" s="199" t="s">
        <v>237</v>
      </c>
    </row>
    <row r="567" spans="1:6" ht="13.9" customHeight="1" x14ac:dyDescent="0.25">
      <c r="C567" s="486" t="s">
        <v>1038</v>
      </c>
      <c r="D567" s="486" t="s">
        <v>1094</v>
      </c>
      <c r="E567" s="487">
        <v>648684418</v>
      </c>
      <c r="F567" s="199" t="s">
        <v>237</v>
      </c>
    </row>
    <row r="568" spans="1:6" ht="13.9" customHeight="1" x14ac:dyDescent="0.25">
      <c r="A568" s="564" t="s">
        <v>1605</v>
      </c>
      <c r="B568" s="486" t="s">
        <v>1606</v>
      </c>
      <c r="C568" s="486"/>
      <c r="D568" s="486"/>
      <c r="E568" s="487">
        <v>272408278</v>
      </c>
      <c r="F568" s="199" t="s">
        <v>237</v>
      </c>
    </row>
    <row r="569" spans="1:6" ht="13.9" customHeight="1" x14ac:dyDescent="0.25">
      <c r="C569" s="486" t="s">
        <v>952</v>
      </c>
      <c r="D569" s="486" t="s">
        <v>1431</v>
      </c>
      <c r="E569" s="487">
        <v>117430883</v>
      </c>
      <c r="F569" s="199" t="s">
        <v>237</v>
      </c>
    </row>
    <row r="570" spans="1:6" ht="13.9" customHeight="1" x14ac:dyDescent="0.25">
      <c r="C570" s="486" t="s">
        <v>954</v>
      </c>
      <c r="D570" s="486" t="s">
        <v>1093</v>
      </c>
      <c r="E570" s="487">
        <v>28904321</v>
      </c>
      <c r="F570" s="199" t="s">
        <v>237</v>
      </c>
    </row>
    <row r="571" spans="1:6" ht="13.9" customHeight="1" x14ac:dyDescent="0.25">
      <c r="C571" s="486" t="s">
        <v>956</v>
      </c>
      <c r="D571" s="486" t="s">
        <v>1432</v>
      </c>
      <c r="E571" s="487">
        <v>10965663</v>
      </c>
      <c r="F571" s="199" t="s">
        <v>237</v>
      </c>
    </row>
    <row r="572" spans="1:6" ht="13.9" customHeight="1" x14ac:dyDescent="0.25">
      <c r="C572" s="486" t="s">
        <v>1038</v>
      </c>
      <c r="D572" s="486" t="s">
        <v>1094</v>
      </c>
      <c r="E572" s="487">
        <v>115107411</v>
      </c>
      <c r="F572" s="199" t="s">
        <v>237</v>
      </c>
    </row>
    <row r="573" spans="1:6" ht="13.9" customHeight="1" x14ac:dyDescent="0.25">
      <c r="A573" s="564" t="s">
        <v>1607</v>
      </c>
      <c r="B573" s="486" t="s">
        <v>1608</v>
      </c>
      <c r="C573" s="486"/>
      <c r="D573" s="486"/>
      <c r="E573" s="487">
        <v>137579939</v>
      </c>
      <c r="F573" s="199" t="s">
        <v>237</v>
      </c>
    </row>
    <row r="574" spans="1:6" ht="13.9" customHeight="1" x14ac:dyDescent="0.25">
      <c r="C574" s="486" t="s">
        <v>952</v>
      </c>
      <c r="D574" s="486" t="s">
        <v>1431</v>
      </c>
      <c r="E574" s="487">
        <v>83264957</v>
      </c>
      <c r="F574" s="199" t="s">
        <v>237</v>
      </c>
    </row>
    <row r="575" spans="1:6" ht="13.9" customHeight="1" x14ac:dyDescent="0.25">
      <c r="C575" s="486" t="s">
        <v>954</v>
      </c>
      <c r="D575" s="486" t="s">
        <v>1093</v>
      </c>
      <c r="E575" s="487">
        <v>6605380</v>
      </c>
      <c r="F575" s="199" t="s">
        <v>237</v>
      </c>
    </row>
    <row r="576" spans="1:6" ht="13.9" customHeight="1" x14ac:dyDescent="0.25">
      <c r="C576" s="486" t="s">
        <v>956</v>
      </c>
      <c r="D576" s="486" t="s">
        <v>1432</v>
      </c>
      <c r="E576" s="487">
        <v>3296700</v>
      </c>
      <c r="F576" s="199" t="s">
        <v>237</v>
      </c>
    </row>
    <row r="577" spans="1:6" ht="13.9" customHeight="1" x14ac:dyDescent="0.25">
      <c r="C577" s="486" t="s">
        <v>1038</v>
      </c>
      <c r="D577" s="486" t="s">
        <v>1094</v>
      </c>
      <c r="E577" s="487">
        <v>44412902</v>
      </c>
      <c r="F577" s="199" t="s">
        <v>237</v>
      </c>
    </row>
    <row r="578" spans="1:6" ht="13.9" customHeight="1" x14ac:dyDescent="0.25">
      <c r="A578" s="564" t="s">
        <v>1609</v>
      </c>
      <c r="B578" s="486" t="s">
        <v>1610</v>
      </c>
      <c r="C578" s="486"/>
      <c r="D578" s="486"/>
      <c r="E578" s="487">
        <v>16782332</v>
      </c>
      <c r="F578" s="199" t="s">
        <v>237</v>
      </c>
    </row>
    <row r="579" spans="1:6" ht="13.9" customHeight="1" x14ac:dyDescent="0.25">
      <c r="C579" s="486" t="s">
        <v>952</v>
      </c>
      <c r="D579" s="486" t="s">
        <v>1431</v>
      </c>
      <c r="E579" s="487">
        <v>14925969</v>
      </c>
      <c r="F579" s="199" t="s">
        <v>237</v>
      </c>
    </row>
    <row r="580" spans="1:6" ht="13.9" customHeight="1" x14ac:dyDescent="0.25">
      <c r="C580" s="486" t="s">
        <v>954</v>
      </c>
      <c r="D580" s="486" t="s">
        <v>1093</v>
      </c>
      <c r="E580" s="487">
        <v>1856363</v>
      </c>
      <c r="F580" s="199" t="s">
        <v>237</v>
      </c>
    </row>
    <row r="581" spans="1:6" ht="13.9" customHeight="1" x14ac:dyDescent="0.25">
      <c r="A581" s="564" t="s">
        <v>1611</v>
      </c>
      <c r="B581" s="486" t="s">
        <v>1612</v>
      </c>
      <c r="C581" s="486"/>
      <c r="D581" s="486"/>
      <c r="E581" s="487">
        <v>5320722</v>
      </c>
      <c r="F581" s="199" t="s">
        <v>237</v>
      </c>
    </row>
    <row r="582" spans="1:6" ht="13.9" customHeight="1" x14ac:dyDescent="0.25">
      <c r="C582" s="486" t="s">
        <v>954</v>
      </c>
      <c r="D582" s="486" t="s">
        <v>1093</v>
      </c>
      <c r="E582" s="487">
        <v>2250728</v>
      </c>
      <c r="F582" s="199" t="s">
        <v>237</v>
      </c>
    </row>
    <row r="583" spans="1:6" ht="13.9" customHeight="1" x14ac:dyDescent="0.25">
      <c r="C583" s="486" t="s">
        <v>956</v>
      </c>
      <c r="D583" s="486" t="s">
        <v>1432</v>
      </c>
      <c r="E583" s="487">
        <v>3069994</v>
      </c>
      <c r="F583" s="199" t="s">
        <v>237</v>
      </c>
    </row>
    <row r="584" spans="1:6" ht="13.9" customHeight="1" x14ac:dyDescent="0.25">
      <c r="A584" s="486" t="s">
        <v>2047</v>
      </c>
      <c r="B584" s="486" t="s">
        <v>2223</v>
      </c>
      <c r="C584" s="486"/>
      <c r="D584" s="486"/>
      <c r="E584" s="487">
        <v>5000000</v>
      </c>
      <c r="F584" s="199" t="s">
        <v>237</v>
      </c>
    </row>
    <row r="585" spans="1:6" ht="13.9" customHeight="1" x14ac:dyDescent="0.25">
      <c r="A585" s="564" t="s">
        <v>1613</v>
      </c>
      <c r="B585" s="486" t="s">
        <v>1614</v>
      </c>
      <c r="C585" s="486"/>
      <c r="D585" s="486"/>
      <c r="E585" s="487">
        <v>7394491055</v>
      </c>
      <c r="F585" s="199" t="s">
        <v>237</v>
      </c>
    </row>
    <row r="586" spans="1:6" ht="13.9" customHeight="1" x14ac:dyDescent="0.25">
      <c r="C586" s="486" t="s">
        <v>952</v>
      </c>
      <c r="D586" s="486" t="s">
        <v>1431</v>
      </c>
      <c r="E586" s="487">
        <v>7147210376</v>
      </c>
      <c r="F586" s="199" t="s">
        <v>237</v>
      </c>
    </row>
    <row r="587" spans="1:6" ht="13.9" customHeight="1" x14ac:dyDescent="0.25">
      <c r="C587" s="486" t="s">
        <v>954</v>
      </c>
      <c r="D587" s="486" t="s">
        <v>1093</v>
      </c>
      <c r="E587" s="487">
        <v>36363639</v>
      </c>
      <c r="F587" s="199" t="s">
        <v>237</v>
      </c>
    </row>
    <row r="588" spans="1:6" ht="13.9" customHeight="1" x14ac:dyDescent="0.25">
      <c r="C588" s="486" t="s">
        <v>956</v>
      </c>
      <c r="D588" s="486" t="s">
        <v>1432</v>
      </c>
      <c r="E588" s="487">
        <v>12590910</v>
      </c>
      <c r="F588" s="199" t="s">
        <v>237</v>
      </c>
    </row>
    <row r="589" spans="1:6" ht="13.9" customHeight="1" x14ac:dyDescent="0.25">
      <c r="C589" s="486" t="s">
        <v>1038</v>
      </c>
      <c r="D589" s="486" t="s">
        <v>1094</v>
      </c>
      <c r="E589" s="487">
        <v>198326130</v>
      </c>
      <c r="F589" s="199" t="s">
        <v>237</v>
      </c>
    </row>
    <row r="590" spans="1:6" ht="13.9" customHeight="1" x14ac:dyDescent="0.25">
      <c r="A590" s="564" t="s">
        <v>1615</v>
      </c>
      <c r="B590" s="486" t="s">
        <v>1616</v>
      </c>
      <c r="C590" s="486"/>
      <c r="D590" s="486"/>
      <c r="E590" s="487">
        <v>653636583</v>
      </c>
      <c r="F590" s="199" t="s">
        <v>237</v>
      </c>
    </row>
    <row r="591" spans="1:6" ht="13.9" customHeight="1" x14ac:dyDescent="0.25">
      <c r="C591" s="486" t="s">
        <v>952</v>
      </c>
      <c r="D591" s="486" t="s">
        <v>1431</v>
      </c>
      <c r="E591" s="487">
        <v>643558871</v>
      </c>
      <c r="F591" s="199" t="s">
        <v>237</v>
      </c>
    </row>
    <row r="592" spans="1:6" ht="13.9" customHeight="1" x14ac:dyDescent="0.25">
      <c r="C592" s="486" t="s">
        <v>954</v>
      </c>
      <c r="D592" s="486" t="s">
        <v>1093</v>
      </c>
      <c r="E592" s="487">
        <v>1532258</v>
      </c>
      <c r="F592" s="199" t="s">
        <v>237</v>
      </c>
    </row>
    <row r="593" spans="1:6" ht="13.9" customHeight="1" x14ac:dyDescent="0.25">
      <c r="C593" s="486" t="s">
        <v>956</v>
      </c>
      <c r="D593" s="486" t="s">
        <v>1432</v>
      </c>
      <c r="E593" s="487">
        <v>8545454</v>
      </c>
      <c r="F593" s="199" t="s">
        <v>237</v>
      </c>
    </row>
    <row r="594" spans="1:6" ht="13.9" customHeight="1" x14ac:dyDescent="0.25">
      <c r="A594" s="564" t="s">
        <v>1617</v>
      </c>
      <c r="B594" s="486" t="s">
        <v>1618</v>
      </c>
      <c r="C594" s="486"/>
      <c r="D594" s="486"/>
      <c r="E594" s="487">
        <v>52508336</v>
      </c>
      <c r="F594" s="199" t="s">
        <v>237</v>
      </c>
    </row>
    <row r="595" spans="1:6" ht="13.9" customHeight="1" x14ac:dyDescent="0.25">
      <c r="C595" s="486" t="s">
        <v>952</v>
      </c>
      <c r="D595" s="486" t="s">
        <v>1431</v>
      </c>
      <c r="E595" s="487">
        <v>15787149</v>
      </c>
      <c r="F595" s="199" t="s">
        <v>237</v>
      </c>
    </row>
    <row r="596" spans="1:6" ht="13.9" customHeight="1" x14ac:dyDescent="0.25">
      <c r="C596" s="486" t="s">
        <v>954</v>
      </c>
      <c r="D596" s="486" t="s">
        <v>1093</v>
      </c>
      <c r="E596" s="487">
        <v>28087389</v>
      </c>
      <c r="F596" s="199" t="s">
        <v>237</v>
      </c>
    </row>
    <row r="597" spans="1:6" ht="13.9" customHeight="1" x14ac:dyDescent="0.25">
      <c r="C597" s="486" t="s">
        <v>1038</v>
      </c>
      <c r="D597" s="486" t="s">
        <v>1094</v>
      </c>
      <c r="E597" s="487">
        <v>8633798</v>
      </c>
      <c r="F597" s="199" t="s">
        <v>237</v>
      </c>
    </row>
    <row r="598" spans="1:6" ht="13.9" customHeight="1" x14ac:dyDescent="0.25">
      <c r="A598" s="564" t="s">
        <v>1619</v>
      </c>
      <c r="B598" s="486" t="s">
        <v>1620</v>
      </c>
      <c r="C598" s="486"/>
      <c r="D598" s="486"/>
      <c r="E598" s="487">
        <v>45998463</v>
      </c>
      <c r="F598" s="199" t="s">
        <v>237</v>
      </c>
    </row>
    <row r="599" spans="1:6" ht="13.9" customHeight="1" x14ac:dyDescent="0.25">
      <c r="C599" s="486" t="s">
        <v>952</v>
      </c>
      <c r="D599" s="486" t="s">
        <v>1431</v>
      </c>
      <c r="E599" s="487">
        <v>16941927</v>
      </c>
      <c r="F599" s="199" t="s">
        <v>237</v>
      </c>
    </row>
    <row r="600" spans="1:6" ht="13.9" customHeight="1" x14ac:dyDescent="0.25">
      <c r="C600" s="486" t="s">
        <v>954</v>
      </c>
      <c r="D600" s="486" t="s">
        <v>1093</v>
      </c>
      <c r="E600" s="487">
        <v>2782543</v>
      </c>
      <c r="F600" s="199" t="s">
        <v>237</v>
      </c>
    </row>
    <row r="601" spans="1:6" ht="13.9" customHeight="1" x14ac:dyDescent="0.25">
      <c r="C601" s="486" t="s">
        <v>956</v>
      </c>
      <c r="D601" s="486" t="s">
        <v>1432</v>
      </c>
      <c r="E601" s="487">
        <v>629245</v>
      </c>
      <c r="F601" s="199" t="s">
        <v>237</v>
      </c>
    </row>
    <row r="602" spans="1:6" ht="13.9" customHeight="1" x14ac:dyDescent="0.25">
      <c r="C602" s="486" t="s">
        <v>1038</v>
      </c>
      <c r="D602" s="486" t="s">
        <v>1094</v>
      </c>
      <c r="E602" s="487">
        <v>25644748</v>
      </c>
      <c r="F602" s="199" t="s">
        <v>237</v>
      </c>
    </row>
    <row r="603" spans="1:6" ht="13.9" customHeight="1" x14ac:dyDescent="0.25">
      <c r="A603" s="564" t="s">
        <v>1621</v>
      </c>
      <c r="B603" s="486" t="s">
        <v>1622</v>
      </c>
      <c r="C603" s="486"/>
      <c r="D603" s="486"/>
      <c r="E603" s="487">
        <v>20975486</v>
      </c>
      <c r="F603" s="199" t="s">
        <v>237</v>
      </c>
    </row>
    <row r="604" spans="1:6" ht="13.9" customHeight="1" x14ac:dyDescent="0.25">
      <c r="C604" s="486" t="s">
        <v>952</v>
      </c>
      <c r="D604" s="486" t="s">
        <v>1431</v>
      </c>
      <c r="E604" s="487">
        <v>1852497</v>
      </c>
      <c r="F604" s="199" t="s">
        <v>237</v>
      </c>
    </row>
    <row r="605" spans="1:6" ht="13.9" customHeight="1" x14ac:dyDescent="0.25">
      <c r="C605" s="486" t="s">
        <v>954</v>
      </c>
      <c r="D605" s="486" t="s">
        <v>1093</v>
      </c>
      <c r="E605" s="487">
        <v>19122989</v>
      </c>
      <c r="F605" s="199" t="s">
        <v>237</v>
      </c>
    </row>
    <row r="606" spans="1:6" ht="13.9" customHeight="1" x14ac:dyDescent="0.25">
      <c r="A606" s="564" t="s">
        <v>1623</v>
      </c>
      <c r="B606" s="486" t="s">
        <v>1624</v>
      </c>
      <c r="C606" s="486"/>
      <c r="D606" s="486"/>
      <c r="E606" s="487">
        <v>9345658</v>
      </c>
      <c r="F606" s="199" t="s">
        <v>237</v>
      </c>
    </row>
    <row r="607" spans="1:6" ht="13.9" customHeight="1" x14ac:dyDescent="0.25">
      <c r="C607" s="486" t="s">
        <v>952</v>
      </c>
      <c r="D607" s="486" t="s">
        <v>1431</v>
      </c>
      <c r="E607" s="487">
        <v>856228</v>
      </c>
      <c r="F607" s="199" t="s">
        <v>237</v>
      </c>
    </row>
    <row r="608" spans="1:6" ht="13.9" customHeight="1" x14ac:dyDescent="0.25">
      <c r="C608" s="486" t="s">
        <v>956</v>
      </c>
      <c r="D608" s="486" t="s">
        <v>1432</v>
      </c>
      <c r="E608" s="487">
        <v>125000</v>
      </c>
      <c r="F608" s="199" t="s">
        <v>237</v>
      </c>
    </row>
    <row r="609" spans="1:6" ht="13.9" customHeight="1" x14ac:dyDescent="0.25">
      <c r="C609" s="486" t="s">
        <v>1038</v>
      </c>
      <c r="D609" s="486" t="s">
        <v>1094</v>
      </c>
      <c r="E609" s="487">
        <v>8364430</v>
      </c>
      <c r="F609" s="199" t="s">
        <v>237</v>
      </c>
    </row>
    <row r="610" spans="1:6" ht="13.9" customHeight="1" x14ac:dyDescent="0.25">
      <c r="A610" s="564" t="s">
        <v>1625</v>
      </c>
      <c r="B610" s="486" t="s">
        <v>1626</v>
      </c>
      <c r="C610" s="486"/>
      <c r="D610" s="486"/>
      <c r="E610" s="487">
        <v>312038443</v>
      </c>
      <c r="F610" s="199" t="s">
        <v>237</v>
      </c>
    </row>
    <row r="611" spans="1:6" ht="13.9" customHeight="1" x14ac:dyDescent="0.25">
      <c r="C611" s="486" t="s">
        <v>952</v>
      </c>
      <c r="D611" s="486" t="s">
        <v>1431</v>
      </c>
      <c r="E611" s="487">
        <v>20125400</v>
      </c>
      <c r="F611" s="199" t="s">
        <v>237</v>
      </c>
    </row>
    <row r="612" spans="1:6" ht="13.9" customHeight="1" x14ac:dyDescent="0.25">
      <c r="C612" s="486" t="s">
        <v>954</v>
      </c>
      <c r="D612" s="486" t="s">
        <v>1093</v>
      </c>
      <c r="E612" s="487">
        <v>400050</v>
      </c>
      <c r="F612" s="199" t="s">
        <v>237</v>
      </c>
    </row>
    <row r="613" spans="1:6" ht="13.9" customHeight="1" x14ac:dyDescent="0.25">
      <c r="C613" s="486" t="s">
        <v>956</v>
      </c>
      <c r="D613" s="486" t="s">
        <v>1432</v>
      </c>
      <c r="E613" s="487">
        <v>100000</v>
      </c>
      <c r="F613" s="199" t="s">
        <v>237</v>
      </c>
    </row>
    <row r="614" spans="1:6" ht="13.9" customHeight="1" x14ac:dyDescent="0.25">
      <c r="C614" s="486" t="s">
        <v>1038</v>
      </c>
      <c r="D614" s="486" t="s">
        <v>1094</v>
      </c>
      <c r="E614" s="487">
        <v>291412993</v>
      </c>
      <c r="F614" s="199" t="s">
        <v>237</v>
      </c>
    </row>
    <row r="615" spans="1:6" ht="13.9" customHeight="1" x14ac:dyDescent="0.25">
      <c r="A615" s="564" t="s">
        <v>1627</v>
      </c>
      <c r="B615" s="486" t="s">
        <v>1628</v>
      </c>
      <c r="C615" s="486"/>
      <c r="D615" s="486"/>
      <c r="E615" s="487">
        <v>886684905</v>
      </c>
      <c r="F615" s="199" t="s">
        <v>237</v>
      </c>
    </row>
    <row r="616" spans="1:6" ht="13.9" customHeight="1" x14ac:dyDescent="0.25">
      <c r="C616" s="486" t="s">
        <v>952</v>
      </c>
      <c r="D616" s="486" t="s">
        <v>1431</v>
      </c>
      <c r="E616" s="487">
        <v>230959620</v>
      </c>
      <c r="F616" s="199" t="s">
        <v>237</v>
      </c>
    </row>
    <row r="617" spans="1:6" ht="13.9" customHeight="1" x14ac:dyDescent="0.25">
      <c r="C617" s="486" t="s">
        <v>1038</v>
      </c>
      <c r="D617" s="486" t="s">
        <v>1094</v>
      </c>
      <c r="E617" s="487">
        <v>655725285</v>
      </c>
      <c r="F617" s="199" t="s">
        <v>237</v>
      </c>
    </row>
    <row r="618" spans="1:6" ht="13.9" customHeight="1" x14ac:dyDescent="0.25">
      <c r="A618" s="564" t="s">
        <v>1629</v>
      </c>
      <c r="B618" s="486" t="s">
        <v>1630</v>
      </c>
      <c r="C618" s="486"/>
      <c r="D618" s="486"/>
      <c r="E618" s="487">
        <v>386757607</v>
      </c>
      <c r="F618" s="199" t="s">
        <v>237</v>
      </c>
    </row>
    <row r="619" spans="1:6" ht="13.9" customHeight="1" x14ac:dyDescent="0.25">
      <c r="C619" s="486" t="s">
        <v>952</v>
      </c>
      <c r="D619" s="486" t="s">
        <v>1431</v>
      </c>
      <c r="E619" s="487">
        <v>366248766</v>
      </c>
      <c r="F619" s="199" t="s">
        <v>237</v>
      </c>
    </row>
    <row r="620" spans="1:6" ht="13.9" customHeight="1" x14ac:dyDescent="0.25">
      <c r="C620" s="486" t="s">
        <v>954</v>
      </c>
      <c r="D620" s="486" t="s">
        <v>1093</v>
      </c>
      <c r="E620" s="487">
        <v>17690693</v>
      </c>
      <c r="F620" s="199" t="s">
        <v>237</v>
      </c>
    </row>
    <row r="621" spans="1:6" ht="13.9" customHeight="1" x14ac:dyDescent="0.25">
      <c r="C621" s="486" t="s">
        <v>956</v>
      </c>
      <c r="D621" s="486" t="s">
        <v>1432</v>
      </c>
      <c r="E621" s="487">
        <v>2818148</v>
      </c>
      <c r="F621" s="199" t="s">
        <v>237</v>
      </c>
    </row>
    <row r="622" spans="1:6" ht="13.9" customHeight="1" x14ac:dyDescent="0.25">
      <c r="A622" s="564" t="s">
        <v>1631</v>
      </c>
      <c r="B622" s="486" t="s">
        <v>1632</v>
      </c>
      <c r="C622" s="486"/>
      <c r="D622" s="486"/>
      <c r="E622" s="487">
        <v>13938276</v>
      </c>
      <c r="F622" s="199" t="s">
        <v>237</v>
      </c>
    </row>
    <row r="623" spans="1:6" ht="13.9" customHeight="1" x14ac:dyDescent="0.25">
      <c r="C623" s="486" t="s">
        <v>952</v>
      </c>
      <c r="D623" s="486" t="s">
        <v>1431</v>
      </c>
      <c r="E623" s="487">
        <v>12496593</v>
      </c>
      <c r="F623" s="199" t="s">
        <v>237</v>
      </c>
    </row>
    <row r="624" spans="1:6" ht="13.9" customHeight="1" x14ac:dyDescent="0.25">
      <c r="C624" s="486" t="s">
        <v>1038</v>
      </c>
      <c r="D624" s="486" t="s">
        <v>1094</v>
      </c>
      <c r="E624" s="487">
        <v>1441683</v>
      </c>
      <c r="F624" s="199" t="s">
        <v>237</v>
      </c>
    </row>
    <row r="625" spans="1:6" ht="13.9" customHeight="1" x14ac:dyDescent="0.25">
      <c r="A625" s="564" t="s">
        <v>1951</v>
      </c>
      <c r="B625" s="486" t="s">
        <v>1952</v>
      </c>
      <c r="C625" s="486"/>
      <c r="D625" s="486"/>
      <c r="E625" s="487">
        <v>44</v>
      </c>
      <c r="F625" s="199" t="s">
        <v>237</v>
      </c>
    </row>
    <row r="626" spans="1:6" ht="13.9" customHeight="1" x14ac:dyDescent="0.25">
      <c r="C626" s="486" t="s">
        <v>952</v>
      </c>
      <c r="D626" s="486" t="s">
        <v>1431</v>
      </c>
      <c r="E626" s="487">
        <v>44</v>
      </c>
      <c r="F626" s="199" t="s">
        <v>237</v>
      </c>
    </row>
    <row r="627" spans="1:6" ht="13.9" customHeight="1" x14ac:dyDescent="0.25">
      <c r="A627" s="564" t="s">
        <v>1953</v>
      </c>
      <c r="B627" s="486" t="s">
        <v>1954</v>
      </c>
      <c r="C627" s="486"/>
      <c r="D627" s="486"/>
      <c r="E627" s="487">
        <v>2730573</v>
      </c>
      <c r="F627" s="199" t="s">
        <v>237</v>
      </c>
    </row>
    <row r="628" spans="1:6" ht="13.9" customHeight="1" x14ac:dyDescent="0.25">
      <c r="C628" s="486" t="s">
        <v>952</v>
      </c>
      <c r="D628" s="486" t="s">
        <v>1431</v>
      </c>
      <c r="E628" s="487">
        <v>2727273</v>
      </c>
      <c r="F628" s="199" t="s">
        <v>237</v>
      </c>
    </row>
    <row r="629" spans="1:6" ht="13.9" customHeight="1" x14ac:dyDescent="0.25">
      <c r="C629" s="486" t="s">
        <v>954</v>
      </c>
      <c r="D629" s="486" t="s">
        <v>1093</v>
      </c>
      <c r="E629" s="487">
        <v>3300</v>
      </c>
      <c r="F629" s="199" t="s">
        <v>237</v>
      </c>
    </row>
    <row r="630" spans="1:6" ht="13.9" customHeight="1" x14ac:dyDescent="0.25">
      <c r="A630" s="564" t="s">
        <v>1633</v>
      </c>
      <c r="B630" s="486" t="s">
        <v>1634</v>
      </c>
      <c r="C630" s="486"/>
      <c r="D630" s="486"/>
      <c r="E630" s="487">
        <v>205411604</v>
      </c>
      <c r="F630" s="199" t="s">
        <v>237</v>
      </c>
    </row>
    <row r="631" spans="1:6" ht="13.9" customHeight="1" x14ac:dyDescent="0.25">
      <c r="C631" s="486" t="s">
        <v>952</v>
      </c>
      <c r="D631" s="486" t="s">
        <v>1431</v>
      </c>
      <c r="E631" s="487">
        <v>142890368</v>
      </c>
      <c r="F631" s="199" t="s">
        <v>237</v>
      </c>
    </row>
    <row r="632" spans="1:6" ht="13.9" customHeight="1" x14ac:dyDescent="0.25">
      <c r="C632" s="486" t="s">
        <v>954</v>
      </c>
      <c r="D632" s="486" t="s">
        <v>1093</v>
      </c>
      <c r="E632" s="487">
        <v>604220</v>
      </c>
      <c r="F632" s="199" t="s">
        <v>237</v>
      </c>
    </row>
    <row r="633" spans="1:6" ht="13.9" customHeight="1" x14ac:dyDescent="0.25">
      <c r="C633" s="486" t="s">
        <v>956</v>
      </c>
      <c r="D633" s="486" t="s">
        <v>1432</v>
      </c>
      <c r="E633" s="487">
        <v>350000</v>
      </c>
      <c r="F633" s="199" t="s">
        <v>237</v>
      </c>
    </row>
    <row r="634" spans="1:6" ht="13.9" customHeight="1" x14ac:dyDescent="0.25">
      <c r="C634" s="486" t="s">
        <v>1038</v>
      </c>
      <c r="D634" s="486" t="s">
        <v>1094</v>
      </c>
      <c r="E634" s="487">
        <v>61567016</v>
      </c>
      <c r="F634" s="199" t="s">
        <v>237</v>
      </c>
    </row>
    <row r="635" spans="1:6" ht="13.9" customHeight="1" x14ac:dyDescent="0.25">
      <c r="A635" s="564" t="s">
        <v>1635</v>
      </c>
      <c r="B635" s="486" t="s">
        <v>1636</v>
      </c>
      <c r="C635" s="486"/>
      <c r="D635" s="486"/>
      <c r="E635" s="487">
        <v>450000</v>
      </c>
      <c r="F635" s="199" t="s">
        <v>237</v>
      </c>
    </row>
    <row r="636" spans="1:6" ht="13.9" customHeight="1" x14ac:dyDescent="0.25">
      <c r="C636" s="486" t="s">
        <v>952</v>
      </c>
      <c r="D636" s="486" t="s">
        <v>1431</v>
      </c>
      <c r="E636" s="487">
        <v>450000</v>
      </c>
      <c r="F636" s="199" t="s">
        <v>237</v>
      </c>
    </row>
    <row r="637" spans="1:6" ht="13.9" customHeight="1" x14ac:dyDescent="0.25">
      <c r="A637" s="564" t="s">
        <v>1637</v>
      </c>
      <c r="B637" s="486" t="s">
        <v>1638</v>
      </c>
      <c r="C637" s="486"/>
      <c r="D637" s="486"/>
      <c r="E637" s="487">
        <v>164299151</v>
      </c>
      <c r="F637" s="199" t="s">
        <v>237</v>
      </c>
    </row>
    <row r="638" spans="1:6" ht="13.9" customHeight="1" x14ac:dyDescent="0.25">
      <c r="C638" s="486" t="s">
        <v>952</v>
      </c>
      <c r="D638" s="486" t="s">
        <v>1431</v>
      </c>
      <c r="E638" s="487">
        <v>163014344</v>
      </c>
      <c r="F638" s="199" t="s">
        <v>237</v>
      </c>
    </row>
    <row r="639" spans="1:6" ht="13.9" customHeight="1" x14ac:dyDescent="0.25">
      <c r="C639" s="486" t="s">
        <v>956</v>
      </c>
      <c r="D639" s="486" t="s">
        <v>1432</v>
      </c>
      <c r="E639" s="487">
        <v>1284807</v>
      </c>
      <c r="F639" s="199" t="s">
        <v>237</v>
      </c>
    </row>
    <row r="640" spans="1:6" ht="13.9" customHeight="1" x14ac:dyDescent="0.25">
      <c r="A640" s="564" t="s">
        <v>1639</v>
      </c>
      <c r="B640" s="486" t="s">
        <v>1640</v>
      </c>
      <c r="C640" s="486"/>
      <c r="D640" s="486"/>
      <c r="E640" s="487">
        <v>531364298</v>
      </c>
      <c r="F640" s="199" t="s">
        <v>237</v>
      </c>
    </row>
    <row r="641" spans="1:6" ht="13.9" customHeight="1" x14ac:dyDescent="0.25">
      <c r="C641" s="486" t="s">
        <v>952</v>
      </c>
      <c r="D641" s="486" t="s">
        <v>1431</v>
      </c>
      <c r="E641" s="487">
        <v>235719257</v>
      </c>
      <c r="F641" s="199" t="s">
        <v>237</v>
      </c>
    </row>
    <row r="642" spans="1:6" ht="13.9" customHeight="1" x14ac:dyDescent="0.25">
      <c r="C642" s="486" t="s">
        <v>954</v>
      </c>
      <c r="D642" s="486" t="s">
        <v>1093</v>
      </c>
      <c r="E642" s="487">
        <v>163636</v>
      </c>
      <c r="F642" s="199" t="s">
        <v>237</v>
      </c>
    </row>
    <row r="643" spans="1:6" ht="13.9" customHeight="1" x14ac:dyDescent="0.25">
      <c r="C643" s="486" t="s">
        <v>956</v>
      </c>
      <c r="D643" s="486" t="s">
        <v>1432</v>
      </c>
      <c r="E643" s="487">
        <v>2592689</v>
      </c>
      <c r="F643" s="199" t="s">
        <v>237</v>
      </c>
    </row>
    <row r="644" spans="1:6" ht="13.9" customHeight="1" x14ac:dyDescent="0.25">
      <c r="C644" s="486" t="s">
        <v>1038</v>
      </c>
      <c r="D644" s="486" t="s">
        <v>1094</v>
      </c>
      <c r="E644" s="487">
        <v>292888716</v>
      </c>
      <c r="F644" s="199" t="s">
        <v>237</v>
      </c>
    </row>
    <row r="645" spans="1:6" ht="13.9" customHeight="1" x14ac:dyDescent="0.25">
      <c r="C645" s="486" t="s">
        <v>1641</v>
      </c>
      <c r="D645" s="486" t="s">
        <v>1642</v>
      </c>
      <c r="E645" s="487">
        <v>251910929</v>
      </c>
      <c r="F645" s="199" t="s">
        <v>237</v>
      </c>
    </row>
    <row r="646" spans="1:6" ht="13.9" customHeight="1" x14ac:dyDescent="0.25">
      <c r="C646" s="486" t="s">
        <v>1643</v>
      </c>
      <c r="D646" s="486" t="s">
        <v>1644</v>
      </c>
      <c r="E646" s="487">
        <v>30656535</v>
      </c>
      <c r="F646" s="199" t="s">
        <v>237</v>
      </c>
    </row>
    <row r="647" spans="1:6" ht="13.9" customHeight="1" x14ac:dyDescent="0.25">
      <c r="C647" s="486" t="s">
        <v>1645</v>
      </c>
      <c r="D647" s="486" t="s">
        <v>1646</v>
      </c>
      <c r="E647" s="487">
        <v>10321252</v>
      </c>
      <c r="F647" s="199" t="s">
        <v>237</v>
      </c>
    </row>
    <row r="648" spans="1:6" ht="13.9" customHeight="1" x14ac:dyDescent="0.25">
      <c r="A648" s="564" t="s">
        <v>1647</v>
      </c>
      <c r="B648" s="486" t="s">
        <v>1648</v>
      </c>
      <c r="C648" s="486"/>
      <c r="D648" s="486"/>
      <c r="E648" s="487">
        <v>5345092</v>
      </c>
      <c r="F648" s="199" t="s">
        <v>237</v>
      </c>
    </row>
    <row r="649" spans="1:6" ht="13.9" customHeight="1" x14ac:dyDescent="0.25">
      <c r="C649" s="486" t="s">
        <v>952</v>
      </c>
      <c r="D649" s="486" t="s">
        <v>1431</v>
      </c>
      <c r="E649" s="487">
        <v>17455</v>
      </c>
      <c r="F649" s="199" t="s">
        <v>237</v>
      </c>
    </row>
    <row r="650" spans="1:6" ht="13.9" customHeight="1" x14ac:dyDescent="0.25">
      <c r="C650" s="486" t="s">
        <v>1038</v>
      </c>
      <c r="D650" s="486" t="s">
        <v>1094</v>
      </c>
      <c r="E650" s="487">
        <v>5327637</v>
      </c>
      <c r="F650" s="199" t="s">
        <v>237</v>
      </c>
    </row>
    <row r="651" spans="1:6" ht="13.9" customHeight="1" x14ac:dyDescent="0.25">
      <c r="A651" s="564" t="s">
        <v>1649</v>
      </c>
      <c r="B651" s="486" t="s">
        <v>1650</v>
      </c>
      <c r="C651" s="486"/>
      <c r="D651" s="486"/>
      <c r="E651" s="487">
        <v>463636</v>
      </c>
      <c r="F651" s="199" t="s">
        <v>237</v>
      </c>
    </row>
    <row r="652" spans="1:6" ht="13.9" customHeight="1" x14ac:dyDescent="0.25">
      <c r="C652" s="486" t="s">
        <v>952</v>
      </c>
      <c r="D652" s="486" t="s">
        <v>1431</v>
      </c>
      <c r="E652" s="487">
        <v>463636</v>
      </c>
      <c r="F652" s="199" t="s">
        <v>237</v>
      </c>
    </row>
    <row r="653" spans="1:6" ht="13.9" customHeight="1" x14ac:dyDescent="0.25">
      <c r="A653" s="564" t="s">
        <v>1651</v>
      </c>
      <c r="B653" s="486" t="s">
        <v>1652</v>
      </c>
      <c r="C653" s="486"/>
      <c r="D653" s="486"/>
      <c r="E653" s="487">
        <v>892928162</v>
      </c>
      <c r="F653" s="199" t="s">
        <v>237</v>
      </c>
    </row>
    <row r="654" spans="1:6" ht="13.9" customHeight="1" x14ac:dyDescent="0.25">
      <c r="C654" s="486" t="s">
        <v>952</v>
      </c>
      <c r="D654" s="486" t="s">
        <v>1431</v>
      </c>
      <c r="E654" s="487">
        <v>892928162</v>
      </c>
      <c r="F654" s="199" t="s">
        <v>237</v>
      </c>
    </row>
    <row r="655" spans="1:6" ht="13.9" customHeight="1" x14ac:dyDescent="0.25">
      <c r="A655" s="564" t="s">
        <v>1955</v>
      </c>
      <c r="B655" s="486" t="s">
        <v>1956</v>
      </c>
      <c r="C655" s="486"/>
      <c r="D655" s="486"/>
      <c r="E655" s="487">
        <v>12579470</v>
      </c>
      <c r="F655" s="199" t="s">
        <v>237</v>
      </c>
    </row>
    <row r="656" spans="1:6" ht="13.9" customHeight="1" x14ac:dyDescent="0.25">
      <c r="C656" s="486" t="s">
        <v>952</v>
      </c>
      <c r="D656" s="486" t="s">
        <v>1431</v>
      </c>
      <c r="E656" s="487">
        <v>12579470</v>
      </c>
      <c r="F656" s="199" t="s">
        <v>237</v>
      </c>
    </row>
    <row r="657" spans="1:6" ht="13.9" customHeight="1" x14ac:dyDescent="0.25">
      <c r="A657" s="564" t="s">
        <v>1653</v>
      </c>
      <c r="B657" s="486" t="s">
        <v>1654</v>
      </c>
      <c r="C657" s="486"/>
      <c r="D657" s="486"/>
      <c r="E657" s="487">
        <v>933362533</v>
      </c>
      <c r="F657" s="199" t="s">
        <v>237</v>
      </c>
    </row>
    <row r="658" spans="1:6" ht="13.9" customHeight="1" x14ac:dyDescent="0.25">
      <c r="C658" s="486" t="s">
        <v>1163</v>
      </c>
      <c r="D658" s="486" t="s">
        <v>1655</v>
      </c>
      <c r="E658" s="487">
        <v>143228076</v>
      </c>
      <c r="F658" s="199" t="s">
        <v>237</v>
      </c>
    </row>
    <row r="659" spans="1:6" ht="13.9" customHeight="1" x14ac:dyDescent="0.25">
      <c r="C659" s="486" t="s">
        <v>1392</v>
      </c>
      <c r="D659" s="486" t="s">
        <v>1656</v>
      </c>
      <c r="E659" s="487">
        <v>64350125</v>
      </c>
      <c r="F659" s="199" t="s">
        <v>237</v>
      </c>
    </row>
    <row r="660" spans="1:6" ht="13.9" customHeight="1" x14ac:dyDescent="0.25">
      <c r="C660" s="486" t="s">
        <v>1400</v>
      </c>
      <c r="D660" s="486" t="s">
        <v>1657</v>
      </c>
      <c r="E660" s="487">
        <v>39623455</v>
      </c>
      <c r="F660" s="199" t="s">
        <v>237</v>
      </c>
    </row>
    <row r="661" spans="1:6" ht="13.9" customHeight="1" x14ac:dyDescent="0.25">
      <c r="C661" s="486" t="s">
        <v>1402</v>
      </c>
      <c r="D661" s="486" t="s">
        <v>1658</v>
      </c>
      <c r="E661" s="487">
        <v>274889815</v>
      </c>
      <c r="F661" s="199" t="s">
        <v>237</v>
      </c>
    </row>
    <row r="662" spans="1:6" ht="13.9" customHeight="1" x14ac:dyDescent="0.25">
      <c r="C662" s="486" t="s">
        <v>1659</v>
      </c>
      <c r="D662" s="486" t="s">
        <v>1660</v>
      </c>
      <c r="E662" s="487">
        <v>1317138</v>
      </c>
      <c r="F662" s="199" t="s">
        <v>237</v>
      </c>
    </row>
    <row r="663" spans="1:6" ht="13.9" customHeight="1" x14ac:dyDescent="0.25">
      <c r="C663" s="486" t="s">
        <v>1404</v>
      </c>
      <c r="D663" s="486" t="s">
        <v>1661</v>
      </c>
      <c r="E663" s="487">
        <v>40948797</v>
      </c>
      <c r="F663" s="199" t="s">
        <v>237</v>
      </c>
    </row>
    <row r="664" spans="1:6" ht="13.9" customHeight="1" x14ac:dyDescent="0.25">
      <c r="C664" s="486" t="s">
        <v>1393</v>
      </c>
      <c r="D664" s="486" t="s">
        <v>1662</v>
      </c>
      <c r="E664" s="487">
        <v>12253432</v>
      </c>
      <c r="F664" s="199" t="s">
        <v>237</v>
      </c>
    </row>
    <row r="665" spans="1:6" ht="13.9" customHeight="1" x14ac:dyDescent="0.25">
      <c r="C665" s="486" t="s">
        <v>1663</v>
      </c>
      <c r="D665" s="486" t="s">
        <v>1664</v>
      </c>
      <c r="E665" s="487">
        <v>33945466</v>
      </c>
      <c r="F665" s="199" t="s">
        <v>237</v>
      </c>
    </row>
    <row r="666" spans="1:6" ht="13.9" customHeight="1" x14ac:dyDescent="0.25">
      <c r="C666" s="486" t="s">
        <v>1395</v>
      </c>
      <c r="D666" s="486" t="s">
        <v>1665</v>
      </c>
      <c r="E666" s="487">
        <v>3006782</v>
      </c>
      <c r="F666" s="199" t="s">
        <v>237</v>
      </c>
    </row>
    <row r="667" spans="1:6" ht="13.9" customHeight="1" x14ac:dyDescent="0.25">
      <c r="C667" s="486" t="s">
        <v>1397</v>
      </c>
      <c r="D667" s="486" t="s">
        <v>1666</v>
      </c>
      <c r="E667" s="487">
        <v>227273</v>
      </c>
      <c r="F667" s="199" t="s">
        <v>237</v>
      </c>
    </row>
    <row r="668" spans="1:6" ht="13.9" customHeight="1" x14ac:dyDescent="0.25">
      <c r="C668" s="486" t="s">
        <v>1667</v>
      </c>
      <c r="D668" s="486" t="s">
        <v>1668</v>
      </c>
      <c r="E668" s="487">
        <v>108623106</v>
      </c>
      <c r="F668" s="199" t="s">
        <v>237</v>
      </c>
    </row>
    <row r="669" spans="1:6" ht="13.9" customHeight="1" x14ac:dyDescent="0.25">
      <c r="C669" s="486" t="s">
        <v>1409</v>
      </c>
      <c r="D669" s="486" t="s">
        <v>1669</v>
      </c>
      <c r="E669" s="487">
        <v>2981688</v>
      </c>
      <c r="F669" s="199" t="s">
        <v>237</v>
      </c>
    </row>
    <row r="670" spans="1:6" ht="13.9" customHeight="1" x14ac:dyDescent="0.25">
      <c r="C670" s="486" t="s">
        <v>1410</v>
      </c>
      <c r="D670" s="486" t="s">
        <v>1670</v>
      </c>
      <c r="E670" s="487">
        <v>41084782</v>
      </c>
      <c r="F670" s="199" t="s">
        <v>237</v>
      </c>
    </row>
    <row r="671" spans="1:6" ht="13.9" customHeight="1" x14ac:dyDescent="0.25">
      <c r="C671" s="486" t="s">
        <v>1671</v>
      </c>
      <c r="D671" s="486" t="s">
        <v>1672</v>
      </c>
      <c r="E671" s="487">
        <v>1090909</v>
      </c>
      <c r="F671" s="199" t="s">
        <v>237</v>
      </c>
    </row>
    <row r="672" spans="1:6" ht="13.9" customHeight="1" x14ac:dyDescent="0.25">
      <c r="C672" s="486" t="s">
        <v>1673</v>
      </c>
      <c r="D672" s="486" t="s">
        <v>1674</v>
      </c>
      <c r="E672" s="487">
        <v>165791689</v>
      </c>
      <c r="F672" s="199" t="s">
        <v>237</v>
      </c>
    </row>
    <row r="673" spans="1:6" ht="13.9" customHeight="1" x14ac:dyDescent="0.25">
      <c r="A673" s="564" t="s">
        <v>1675</v>
      </c>
      <c r="B673" s="486" t="s">
        <v>1676</v>
      </c>
      <c r="C673" s="486"/>
      <c r="D673" s="486"/>
      <c r="E673" s="487">
        <v>86303278</v>
      </c>
      <c r="F673" s="199" t="s">
        <v>237</v>
      </c>
    </row>
    <row r="674" spans="1:6" ht="13.9" customHeight="1" x14ac:dyDescent="0.25">
      <c r="C674" s="486" t="s">
        <v>1163</v>
      </c>
      <c r="D674" s="486" t="s">
        <v>1677</v>
      </c>
      <c r="E674" s="487">
        <v>44671408</v>
      </c>
      <c r="F674" s="199" t="s">
        <v>237</v>
      </c>
    </row>
    <row r="675" spans="1:6" ht="13.9" customHeight="1" x14ac:dyDescent="0.25">
      <c r="C675" s="486" t="s">
        <v>1392</v>
      </c>
      <c r="D675" s="486" t="s">
        <v>1678</v>
      </c>
      <c r="E675" s="487">
        <v>13581915</v>
      </c>
      <c r="F675" s="199" t="s">
        <v>237</v>
      </c>
    </row>
    <row r="676" spans="1:6" ht="13.9" customHeight="1" x14ac:dyDescent="0.25">
      <c r="C676" s="486" t="s">
        <v>1400</v>
      </c>
      <c r="D676" s="486" t="s">
        <v>1679</v>
      </c>
      <c r="E676" s="487">
        <v>1132047</v>
      </c>
      <c r="F676" s="199" t="s">
        <v>237</v>
      </c>
    </row>
    <row r="677" spans="1:6" ht="13.9" customHeight="1" x14ac:dyDescent="0.25">
      <c r="C677" s="486" t="s">
        <v>1402</v>
      </c>
      <c r="D677" s="486" t="s">
        <v>1680</v>
      </c>
      <c r="E677" s="487">
        <v>13733472</v>
      </c>
      <c r="F677" s="199" t="s">
        <v>237</v>
      </c>
    </row>
    <row r="678" spans="1:6" ht="13.9" customHeight="1" x14ac:dyDescent="0.25">
      <c r="C678" s="486" t="s">
        <v>1659</v>
      </c>
      <c r="D678" s="486" t="s">
        <v>1681</v>
      </c>
      <c r="E678" s="487">
        <v>1000000</v>
      </c>
      <c r="F678" s="199" t="s">
        <v>237</v>
      </c>
    </row>
    <row r="679" spans="1:6" ht="13.9" customHeight="1" x14ac:dyDescent="0.25">
      <c r="C679" s="486" t="s">
        <v>1404</v>
      </c>
      <c r="D679" s="486" t="s">
        <v>1682</v>
      </c>
      <c r="E679" s="487">
        <v>1018728</v>
      </c>
      <c r="F679" s="199" t="s">
        <v>237</v>
      </c>
    </row>
    <row r="680" spans="1:6" ht="13.9" customHeight="1" x14ac:dyDescent="0.25">
      <c r="C680" s="486" t="s">
        <v>1393</v>
      </c>
      <c r="D680" s="486" t="s">
        <v>1683</v>
      </c>
      <c r="E680" s="487">
        <v>11105708</v>
      </c>
      <c r="F680" s="199" t="s">
        <v>237</v>
      </c>
    </row>
    <row r="681" spans="1:6" ht="13.9" customHeight="1" x14ac:dyDescent="0.25">
      <c r="C681" s="486" t="s">
        <v>1663</v>
      </c>
      <c r="D681" s="486" t="s">
        <v>1684</v>
      </c>
      <c r="E681" s="487">
        <v>60000</v>
      </c>
      <c r="F681" s="199" t="s">
        <v>237</v>
      </c>
    </row>
    <row r="682" spans="1:6" ht="13.9" customHeight="1" x14ac:dyDescent="0.25">
      <c r="A682" s="564" t="s">
        <v>1685</v>
      </c>
      <c r="B682" s="486" t="s">
        <v>1686</v>
      </c>
      <c r="C682" s="486"/>
      <c r="D682" s="486"/>
      <c r="E682" s="487">
        <v>41275715</v>
      </c>
      <c r="F682" s="199" t="s">
        <v>237</v>
      </c>
    </row>
    <row r="683" spans="1:6" ht="13.9" customHeight="1" x14ac:dyDescent="0.25">
      <c r="C683" s="486" t="s">
        <v>952</v>
      </c>
      <c r="D683" s="486" t="s">
        <v>1431</v>
      </c>
      <c r="E683" s="487">
        <v>7639179</v>
      </c>
      <c r="F683" s="199" t="s">
        <v>237</v>
      </c>
    </row>
    <row r="684" spans="1:6" ht="13.9" customHeight="1" x14ac:dyDescent="0.25">
      <c r="C684" s="486" t="s">
        <v>954</v>
      </c>
      <c r="D684" s="486" t="s">
        <v>1093</v>
      </c>
      <c r="E684" s="487">
        <v>293725</v>
      </c>
      <c r="F684" s="199" t="s">
        <v>237</v>
      </c>
    </row>
    <row r="685" spans="1:6" ht="13.9" customHeight="1" x14ac:dyDescent="0.25">
      <c r="C685" s="486" t="s">
        <v>1038</v>
      </c>
      <c r="D685" s="486" t="s">
        <v>1094</v>
      </c>
      <c r="E685" s="487">
        <v>33342811</v>
      </c>
      <c r="F685" s="199" t="s">
        <v>237</v>
      </c>
    </row>
    <row r="686" spans="1:6" ht="13.9" customHeight="1" x14ac:dyDescent="0.25">
      <c r="A686" s="564" t="s">
        <v>1687</v>
      </c>
      <c r="B686" s="486" t="s">
        <v>1688</v>
      </c>
      <c r="C686" s="486"/>
      <c r="D686" s="486"/>
      <c r="E686" s="487">
        <v>207946165</v>
      </c>
      <c r="F686" s="199" t="s">
        <v>237</v>
      </c>
    </row>
    <row r="687" spans="1:6" ht="13.9" customHeight="1" x14ac:dyDescent="0.25">
      <c r="C687" s="486" t="s">
        <v>952</v>
      </c>
      <c r="D687" s="486" t="s">
        <v>1431</v>
      </c>
      <c r="E687" s="487">
        <v>207946165</v>
      </c>
      <c r="F687" s="199" t="s">
        <v>237</v>
      </c>
    </row>
    <row r="688" spans="1:6" ht="13.9" customHeight="1" x14ac:dyDescent="0.25">
      <c r="A688" s="564" t="s">
        <v>1689</v>
      </c>
      <c r="B688" s="486" t="s">
        <v>1690</v>
      </c>
      <c r="C688" s="486"/>
      <c r="D688" s="486"/>
      <c r="E688" s="487">
        <v>3573812666</v>
      </c>
      <c r="F688" s="199" t="s">
        <v>237</v>
      </c>
    </row>
    <row r="689" spans="1:6" ht="13.9" customHeight="1" x14ac:dyDescent="0.25">
      <c r="C689" s="486" t="s">
        <v>1392</v>
      </c>
      <c r="D689" s="486" t="s">
        <v>1691</v>
      </c>
      <c r="E689" s="487">
        <v>16965</v>
      </c>
      <c r="F689" s="199" t="s">
        <v>237</v>
      </c>
    </row>
    <row r="690" spans="1:6" ht="13.9" customHeight="1" x14ac:dyDescent="0.25">
      <c r="C690" s="486" t="s">
        <v>1402</v>
      </c>
      <c r="D690" s="486" t="s">
        <v>1692</v>
      </c>
      <c r="E690" s="487">
        <v>3573795701</v>
      </c>
      <c r="F690" s="199" t="s">
        <v>237</v>
      </c>
    </row>
    <row r="691" spans="1:6" ht="13.9" customHeight="1" x14ac:dyDescent="0.25">
      <c r="A691" s="564" t="s">
        <v>1957</v>
      </c>
      <c r="B691" s="486" t="s">
        <v>1958</v>
      </c>
      <c r="C691" s="486"/>
      <c r="D691" s="486"/>
      <c r="E691" s="487">
        <v>1570909</v>
      </c>
      <c r="F691" s="199" t="s">
        <v>237</v>
      </c>
    </row>
    <row r="692" spans="1:6" ht="13.9" customHeight="1" x14ac:dyDescent="0.25">
      <c r="C692" s="486" t="s">
        <v>1163</v>
      </c>
      <c r="D692" s="486" t="s">
        <v>1431</v>
      </c>
      <c r="E692" s="487">
        <v>1570909</v>
      </c>
      <c r="F692" s="199" t="s">
        <v>237</v>
      </c>
    </row>
    <row r="693" spans="1:6" ht="13.9" customHeight="1" x14ac:dyDescent="0.25">
      <c r="A693" s="486" t="s">
        <v>2218</v>
      </c>
      <c r="B693" s="486" t="s">
        <v>2219</v>
      </c>
      <c r="C693" s="486"/>
      <c r="D693" s="486"/>
      <c r="E693" s="487">
        <v>313439395</v>
      </c>
      <c r="F693" s="199" t="s">
        <v>237</v>
      </c>
    </row>
    <row r="694" spans="1:6" ht="13.9" customHeight="1" x14ac:dyDescent="0.25">
      <c r="C694" s="486" t="s">
        <v>952</v>
      </c>
      <c r="D694" s="486" t="s">
        <v>1431</v>
      </c>
      <c r="E694" s="487">
        <v>313439395</v>
      </c>
      <c r="F694" s="199" t="s">
        <v>237</v>
      </c>
    </row>
    <row r="695" spans="1:6" ht="13.9" customHeight="1" x14ac:dyDescent="0.25">
      <c r="A695" s="564" t="s">
        <v>1959</v>
      </c>
      <c r="B695" s="486" t="s">
        <v>1960</v>
      </c>
      <c r="C695" s="486"/>
      <c r="D695" s="486"/>
      <c r="E695" s="487">
        <v>113921875</v>
      </c>
      <c r="F695" s="199" t="s">
        <v>237</v>
      </c>
    </row>
    <row r="696" spans="1:6" ht="13.9" customHeight="1" x14ac:dyDescent="0.25">
      <c r="C696" s="486" t="s">
        <v>1912</v>
      </c>
      <c r="D696" s="486" t="s">
        <v>1961</v>
      </c>
      <c r="E696" s="487">
        <v>93923672</v>
      </c>
      <c r="F696" s="199" t="s">
        <v>237</v>
      </c>
    </row>
    <row r="697" spans="1:6" ht="13.9" customHeight="1" x14ac:dyDescent="0.25">
      <c r="C697" s="486" t="s">
        <v>1962</v>
      </c>
      <c r="D697" s="486" t="s">
        <v>1963</v>
      </c>
      <c r="E697" s="487">
        <v>1307088</v>
      </c>
      <c r="F697" s="199" t="s">
        <v>237</v>
      </c>
    </row>
    <row r="698" spans="1:6" ht="13.9" customHeight="1" x14ac:dyDescent="0.25">
      <c r="C698" s="486" t="s">
        <v>1964</v>
      </c>
      <c r="D698" s="486" t="s">
        <v>1965</v>
      </c>
      <c r="E698" s="487">
        <v>2520439</v>
      </c>
      <c r="F698" s="199" t="s">
        <v>237</v>
      </c>
    </row>
    <row r="699" spans="1:6" ht="13.9" customHeight="1" x14ac:dyDescent="0.25">
      <c r="C699" s="486" t="s">
        <v>1966</v>
      </c>
      <c r="D699" s="486" t="s">
        <v>1967</v>
      </c>
      <c r="E699" s="487">
        <v>899818</v>
      </c>
      <c r="F699" s="199" t="s">
        <v>237</v>
      </c>
    </row>
    <row r="700" spans="1:6" ht="13.9" customHeight="1" x14ac:dyDescent="0.25">
      <c r="C700" s="486" t="s">
        <v>1968</v>
      </c>
      <c r="D700" s="486" t="s">
        <v>1969</v>
      </c>
      <c r="E700" s="487">
        <v>1000000</v>
      </c>
      <c r="F700" s="199" t="s">
        <v>237</v>
      </c>
    </row>
    <row r="701" spans="1:6" ht="13.9" customHeight="1" x14ac:dyDescent="0.25">
      <c r="C701" s="486" t="s">
        <v>1970</v>
      </c>
      <c r="D701" s="486" t="s">
        <v>1971</v>
      </c>
      <c r="E701" s="487">
        <v>4438095</v>
      </c>
      <c r="F701" s="199" t="s">
        <v>237</v>
      </c>
    </row>
    <row r="702" spans="1:6" ht="13.9" customHeight="1" x14ac:dyDescent="0.25">
      <c r="C702" s="486" t="s">
        <v>1972</v>
      </c>
      <c r="D702" s="486" t="s">
        <v>1973</v>
      </c>
      <c r="E702" s="487">
        <v>5884727</v>
      </c>
      <c r="F702" s="199" t="s">
        <v>237</v>
      </c>
    </row>
    <row r="703" spans="1:6" ht="13.9" customHeight="1" x14ac:dyDescent="0.25">
      <c r="C703" s="486" t="s">
        <v>1974</v>
      </c>
      <c r="D703" s="486" t="s">
        <v>1975</v>
      </c>
      <c r="E703" s="487">
        <v>3948036</v>
      </c>
      <c r="F703" s="199" t="s">
        <v>237</v>
      </c>
    </row>
    <row r="704" spans="1:6" ht="13.9" customHeight="1" x14ac:dyDescent="0.25">
      <c r="A704" s="486" t="s">
        <v>2049</v>
      </c>
      <c r="B704" s="486" t="s">
        <v>2050</v>
      </c>
      <c r="C704" s="486"/>
      <c r="D704" s="486"/>
      <c r="E704" s="487">
        <v>81690984</v>
      </c>
      <c r="F704" s="199" t="s">
        <v>237</v>
      </c>
    </row>
    <row r="705" spans="1:6" ht="13.9" customHeight="1" x14ac:dyDescent="0.25">
      <c r="A705" s="564" t="s">
        <v>1693</v>
      </c>
      <c r="B705" s="486" t="s">
        <v>1694</v>
      </c>
      <c r="C705" s="486"/>
      <c r="D705" s="486"/>
      <c r="E705" s="487">
        <v>23373144766</v>
      </c>
      <c r="F705" s="199" t="s">
        <v>862</v>
      </c>
    </row>
    <row r="706" spans="1:6" ht="13.9" customHeight="1" x14ac:dyDescent="0.25">
      <c r="A706" s="564" t="s">
        <v>1695</v>
      </c>
      <c r="B706" s="486" t="s">
        <v>1696</v>
      </c>
      <c r="C706" s="486"/>
      <c r="D706" s="486"/>
      <c r="E706" s="487">
        <v>10589611179</v>
      </c>
      <c r="F706" s="199" t="s">
        <v>862</v>
      </c>
    </row>
    <row r="707" spans="1:6" ht="13.9" customHeight="1" x14ac:dyDescent="0.25">
      <c r="C707" s="486" t="s">
        <v>952</v>
      </c>
      <c r="D707" s="486" t="s">
        <v>1431</v>
      </c>
      <c r="E707" s="487">
        <v>10589611179</v>
      </c>
      <c r="F707" s="199" t="s">
        <v>862</v>
      </c>
    </row>
    <row r="708" spans="1:6" ht="13.9" customHeight="1" x14ac:dyDescent="0.25">
      <c r="A708" s="564" t="s">
        <v>1697</v>
      </c>
      <c r="B708" s="486" t="s">
        <v>1698</v>
      </c>
      <c r="C708" s="486"/>
      <c r="D708" s="486"/>
      <c r="E708" s="487">
        <v>5212339995</v>
      </c>
      <c r="F708" s="199" t="s">
        <v>862</v>
      </c>
    </row>
    <row r="709" spans="1:6" ht="13.9" customHeight="1" x14ac:dyDescent="0.25">
      <c r="C709" s="486" t="s">
        <v>952</v>
      </c>
      <c r="D709" s="486" t="s">
        <v>1431</v>
      </c>
      <c r="E709" s="487">
        <v>5212302086</v>
      </c>
      <c r="F709" s="199" t="s">
        <v>862</v>
      </c>
    </row>
    <row r="710" spans="1:6" ht="13.9" customHeight="1" x14ac:dyDescent="0.25">
      <c r="C710" s="486" t="s">
        <v>1038</v>
      </c>
      <c r="D710" s="486" t="s">
        <v>1094</v>
      </c>
      <c r="E710" s="487">
        <v>37909</v>
      </c>
      <c r="F710" s="199" t="s">
        <v>862</v>
      </c>
    </row>
    <row r="711" spans="1:6" ht="13.9" customHeight="1" x14ac:dyDescent="0.25">
      <c r="A711" s="564" t="s">
        <v>1699</v>
      </c>
      <c r="B711" s="486" t="s">
        <v>1700</v>
      </c>
      <c r="C711" s="486"/>
      <c r="D711" s="486"/>
      <c r="E711" s="487">
        <v>106767648</v>
      </c>
      <c r="F711" s="199" t="s">
        <v>862</v>
      </c>
    </row>
    <row r="712" spans="1:6" ht="13.9" customHeight="1" x14ac:dyDescent="0.25">
      <c r="C712" s="486" t="s">
        <v>952</v>
      </c>
      <c r="D712" s="486" t="s">
        <v>1431</v>
      </c>
      <c r="E712" s="487">
        <v>96180075</v>
      </c>
      <c r="F712" s="199" t="s">
        <v>862</v>
      </c>
    </row>
    <row r="713" spans="1:6" ht="13.9" customHeight="1" x14ac:dyDescent="0.25">
      <c r="C713" s="486" t="s">
        <v>954</v>
      </c>
      <c r="D713" s="486" t="s">
        <v>1093</v>
      </c>
      <c r="E713" s="487">
        <v>6907070</v>
      </c>
      <c r="F713" s="199" t="s">
        <v>862</v>
      </c>
    </row>
    <row r="714" spans="1:6" ht="13.9" customHeight="1" x14ac:dyDescent="0.25">
      <c r="C714" s="486" t="s">
        <v>956</v>
      </c>
      <c r="D714" s="486" t="s">
        <v>1432</v>
      </c>
      <c r="E714" s="487">
        <v>1805503</v>
      </c>
      <c r="F714" s="199" t="s">
        <v>862</v>
      </c>
    </row>
    <row r="715" spans="1:6" ht="13.9" customHeight="1" x14ac:dyDescent="0.25">
      <c r="C715" s="486" t="s">
        <v>1038</v>
      </c>
      <c r="D715" s="486" t="s">
        <v>1094</v>
      </c>
      <c r="E715" s="487">
        <v>1875000</v>
      </c>
      <c r="F715" s="199" t="s">
        <v>862</v>
      </c>
    </row>
    <row r="716" spans="1:6" ht="13.9" customHeight="1" x14ac:dyDescent="0.25">
      <c r="A716" s="564" t="s">
        <v>1701</v>
      </c>
      <c r="B716" s="486" t="s">
        <v>1702</v>
      </c>
      <c r="C716" s="486"/>
      <c r="D716" s="486"/>
      <c r="E716" s="487">
        <v>2775000000</v>
      </c>
      <c r="F716" s="199" t="s">
        <v>237</v>
      </c>
    </row>
    <row r="717" spans="1:6" ht="13.9" customHeight="1" x14ac:dyDescent="0.25">
      <c r="A717" s="564" t="s">
        <v>1703</v>
      </c>
      <c r="B717" s="486" t="s">
        <v>1704</v>
      </c>
      <c r="C717" s="486"/>
      <c r="D717" s="486"/>
      <c r="E717" s="487">
        <v>4689425944</v>
      </c>
      <c r="F717" s="199" t="s">
        <v>237</v>
      </c>
    </row>
    <row r="718" spans="1:6" ht="13.9" customHeight="1" x14ac:dyDescent="0.25">
      <c r="A718" s="564" t="s">
        <v>1705</v>
      </c>
      <c r="B718" s="486" t="s">
        <v>1706</v>
      </c>
      <c r="C718" s="486"/>
      <c r="D718" s="486"/>
      <c r="E718" s="487">
        <v>2260814762</v>
      </c>
      <c r="F718" s="199" t="s">
        <v>238</v>
      </c>
    </row>
    <row r="719" spans="1:6" ht="13.9" customHeight="1" x14ac:dyDescent="0.25">
      <c r="A719" s="564" t="s">
        <v>1707</v>
      </c>
      <c r="B719" s="486" t="s">
        <v>1708</v>
      </c>
      <c r="C719" s="486"/>
      <c r="D719" s="486"/>
      <c r="E719" s="487">
        <v>2260814762</v>
      </c>
      <c r="F719" s="199" t="s">
        <v>238</v>
      </c>
    </row>
    <row r="720" spans="1:6" ht="13.9" customHeight="1" x14ac:dyDescent="0.25">
      <c r="C720" s="486" t="s">
        <v>952</v>
      </c>
      <c r="D720" s="486" t="s">
        <v>1431</v>
      </c>
      <c r="E720" s="487">
        <v>2260814762</v>
      </c>
      <c r="F720" s="199" t="s">
        <v>238</v>
      </c>
    </row>
    <row r="721" spans="1:6" ht="13.9" customHeight="1" x14ac:dyDescent="0.25">
      <c r="A721" s="564" t="s">
        <v>1709</v>
      </c>
      <c r="B721" s="486" t="s">
        <v>1710</v>
      </c>
      <c r="C721" s="486"/>
      <c r="D721" s="486"/>
      <c r="E721" s="487">
        <v>164238880</v>
      </c>
    </row>
    <row r="722" spans="1:6" s="571" customFormat="1" ht="13.9" customHeight="1" x14ac:dyDescent="0.25">
      <c r="A722" s="569" t="s">
        <v>2220</v>
      </c>
      <c r="B722" s="569" t="s">
        <v>2221</v>
      </c>
      <c r="C722" s="569"/>
      <c r="D722" s="569"/>
      <c r="E722" s="570">
        <v>3940145398</v>
      </c>
      <c r="F722" s="572" t="s">
        <v>238</v>
      </c>
    </row>
    <row r="723" spans="1:6" s="571" customFormat="1" ht="13.9" customHeight="1" x14ac:dyDescent="0.25">
      <c r="C723" s="569" t="s">
        <v>952</v>
      </c>
      <c r="D723" s="569" t="s">
        <v>1431</v>
      </c>
      <c r="E723" s="570">
        <v>3940145398</v>
      </c>
      <c r="F723" s="572" t="s">
        <v>238</v>
      </c>
    </row>
    <row r="724" spans="1:6" ht="13.9" customHeight="1" x14ac:dyDescent="0.25">
      <c r="A724" s="564" t="s">
        <v>1711</v>
      </c>
      <c r="B724" s="486" t="s">
        <v>1712</v>
      </c>
      <c r="C724" s="486"/>
      <c r="D724" s="486"/>
      <c r="E724" s="487">
        <v>164238880</v>
      </c>
      <c r="F724" s="199" t="s">
        <v>862</v>
      </c>
    </row>
    <row r="725" spans="1:6" ht="13.9" customHeight="1" x14ac:dyDescent="0.25">
      <c r="A725" s="564" t="s">
        <v>1713</v>
      </c>
      <c r="B725" s="486" t="s">
        <v>1714</v>
      </c>
      <c r="C725" s="486"/>
      <c r="D725" s="486"/>
      <c r="E725" s="487">
        <v>5362025176</v>
      </c>
    </row>
    <row r="726" spans="1:6" ht="13.9" customHeight="1" x14ac:dyDescent="0.25">
      <c r="A726" s="564" t="s">
        <v>1715</v>
      </c>
      <c r="B726" s="486" t="s">
        <v>1716</v>
      </c>
      <c r="C726" s="486"/>
      <c r="D726" s="486"/>
      <c r="E726" s="487">
        <v>70130922</v>
      </c>
      <c r="F726" s="199" t="s">
        <v>238</v>
      </c>
    </row>
    <row r="727" spans="1:6" ht="13.9" customHeight="1" x14ac:dyDescent="0.25">
      <c r="C727" s="486" t="s">
        <v>952</v>
      </c>
      <c r="D727" s="486" t="s">
        <v>1431</v>
      </c>
      <c r="E727" s="487">
        <v>70030922</v>
      </c>
      <c r="F727" s="199" t="s">
        <v>238</v>
      </c>
    </row>
    <row r="728" spans="1:6" ht="13.9" customHeight="1" x14ac:dyDescent="0.25">
      <c r="C728" s="486" t="s">
        <v>1038</v>
      </c>
      <c r="D728" s="486" t="s">
        <v>1094</v>
      </c>
      <c r="E728" s="487">
        <v>100000</v>
      </c>
      <c r="F728" s="199" t="s">
        <v>238</v>
      </c>
    </row>
    <row r="729" spans="1:6" ht="13.9" customHeight="1" x14ac:dyDescent="0.25">
      <c r="A729" s="564" t="s">
        <v>1717</v>
      </c>
      <c r="B729" s="486" t="s">
        <v>1718</v>
      </c>
      <c r="C729" s="486"/>
      <c r="D729" s="486"/>
      <c r="E729" s="487">
        <v>3248458127</v>
      </c>
      <c r="F729" s="199" t="s">
        <v>242</v>
      </c>
    </row>
    <row r="730" spans="1:6" ht="13.9" customHeight="1" x14ac:dyDescent="0.25">
      <c r="C730" s="486" t="s">
        <v>952</v>
      </c>
      <c r="D730" s="486" t="s">
        <v>1431</v>
      </c>
      <c r="E730" s="487">
        <v>3248458127</v>
      </c>
      <c r="F730" s="199" t="s">
        <v>242</v>
      </c>
    </row>
    <row r="731" spans="1:6" ht="13.9" customHeight="1" x14ac:dyDescent="0.25">
      <c r="A731" s="564" t="s">
        <v>1719</v>
      </c>
      <c r="B731" s="486" t="s">
        <v>1720</v>
      </c>
      <c r="C731" s="486"/>
      <c r="D731" s="486"/>
      <c r="E731" s="487">
        <v>1419543657</v>
      </c>
      <c r="F731" s="199" t="s">
        <v>238</v>
      </c>
    </row>
    <row r="732" spans="1:6" ht="13.9" customHeight="1" x14ac:dyDescent="0.25">
      <c r="C732" s="486" t="s">
        <v>952</v>
      </c>
      <c r="D732" s="486" t="s">
        <v>1431</v>
      </c>
      <c r="E732" s="487">
        <v>814485055</v>
      </c>
      <c r="F732" s="199" t="s">
        <v>238</v>
      </c>
    </row>
    <row r="733" spans="1:6" ht="13.9" customHeight="1" x14ac:dyDescent="0.25">
      <c r="C733" s="486" t="s">
        <v>954</v>
      </c>
      <c r="D733" s="486" t="s">
        <v>1093</v>
      </c>
      <c r="E733" s="487">
        <v>39146275</v>
      </c>
      <c r="F733" s="199" t="s">
        <v>238</v>
      </c>
    </row>
    <row r="734" spans="1:6" ht="13.9" customHeight="1" x14ac:dyDescent="0.25">
      <c r="C734" s="486" t="s">
        <v>956</v>
      </c>
      <c r="D734" s="486" t="s">
        <v>1432</v>
      </c>
      <c r="E734" s="487">
        <v>4273069</v>
      </c>
      <c r="F734" s="199" t="s">
        <v>238</v>
      </c>
    </row>
    <row r="735" spans="1:6" ht="13.9" customHeight="1" x14ac:dyDescent="0.25">
      <c r="C735" s="486" t="s">
        <v>1038</v>
      </c>
      <c r="D735" s="486" t="s">
        <v>1094</v>
      </c>
      <c r="E735" s="487">
        <v>561639258</v>
      </c>
      <c r="F735" s="199" t="s">
        <v>238</v>
      </c>
    </row>
    <row r="736" spans="1:6" ht="13.9" customHeight="1" x14ac:dyDescent="0.25">
      <c r="A736" s="564" t="s">
        <v>1721</v>
      </c>
      <c r="B736" s="486" t="s">
        <v>1722</v>
      </c>
      <c r="C736" s="486"/>
      <c r="D736" s="486"/>
      <c r="E736" s="487">
        <v>349530496</v>
      </c>
      <c r="F736" s="199" t="s">
        <v>238</v>
      </c>
    </row>
    <row r="737" spans="1:6" ht="13.9" customHeight="1" x14ac:dyDescent="0.25">
      <c r="C737" s="486" t="s">
        <v>952</v>
      </c>
      <c r="D737" s="486" t="s">
        <v>1431</v>
      </c>
      <c r="E737" s="487">
        <v>103545678</v>
      </c>
      <c r="F737" s="199" t="s">
        <v>238</v>
      </c>
    </row>
    <row r="738" spans="1:6" ht="13.9" customHeight="1" x14ac:dyDescent="0.25">
      <c r="C738" s="486" t="s">
        <v>954</v>
      </c>
      <c r="D738" s="486" t="s">
        <v>1093</v>
      </c>
      <c r="E738" s="487">
        <v>58985678</v>
      </c>
      <c r="F738" s="199" t="s">
        <v>238</v>
      </c>
    </row>
    <row r="739" spans="1:6" ht="13.9" customHeight="1" x14ac:dyDescent="0.25">
      <c r="C739" s="486" t="s">
        <v>1038</v>
      </c>
      <c r="D739" s="486" t="s">
        <v>1094</v>
      </c>
      <c r="E739" s="487">
        <v>38203041</v>
      </c>
      <c r="F739" s="199" t="s">
        <v>238</v>
      </c>
    </row>
    <row r="740" spans="1:6" ht="13.9" customHeight="1" x14ac:dyDescent="0.25">
      <c r="C740" s="486" t="s">
        <v>957</v>
      </c>
      <c r="D740" s="486" t="s">
        <v>1723</v>
      </c>
      <c r="E740" s="487">
        <v>148796099</v>
      </c>
      <c r="F740" s="199" t="s">
        <v>238</v>
      </c>
    </row>
    <row r="741" spans="1:6" ht="13.9" customHeight="1" x14ac:dyDescent="0.25">
      <c r="A741" s="564" t="s">
        <v>1724</v>
      </c>
      <c r="B741" s="486" t="s">
        <v>1725</v>
      </c>
      <c r="C741" s="486"/>
      <c r="D741" s="486"/>
      <c r="E741" s="487">
        <v>8908279</v>
      </c>
      <c r="F741" s="199" t="s">
        <v>238</v>
      </c>
    </row>
    <row r="742" spans="1:6" ht="13.9" customHeight="1" x14ac:dyDescent="0.25">
      <c r="C742" s="486" t="s">
        <v>952</v>
      </c>
      <c r="D742" s="486" t="s">
        <v>1431</v>
      </c>
      <c r="E742" s="487">
        <v>8908279</v>
      </c>
      <c r="F742" s="199" t="s">
        <v>238</v>
      </c>
    </row>
    <row r="743" spans="1:6" ht="13.9" customHeight="1" x14ac:dyDescent="0.25">
      <c r="A743" s="564" t="s">
        <v>1726</v>
      </c>
      <c r="B743" s="486" t="s">
        <v>1727</v>
      </c>
      <c r="C743" s="486"/>
      <c r="D743" s="486"/>
      <c r="E743" s="487">
        <v>245999229</v>
      </c>
      <c r="F743" s="199" t="s">
        <v>238</v>
      </c>
    </row>
    <row r="744" spans="1:6" ht="13.9" customHeight="1" x14ac:dyDescent="0.25">
      <c r="C744" s="486" t="s">
        <v>952</v>
      </c>
      <c r="D744" s="486" t="s">
        <v>1431</v>
      </c>
      <c r="E744" s="487">
        <v>245999229</v>
      </c>
      <c r="F744" s="199" t="s">
        <v>238</v>
      </c>
    </row>
    <row r="745" spans="1:6" ht="13.9" customHeight="1" x14ac:dyDescent="0.25">
      <c r="A745" s="564" t="s">
        <v>1728</v>
      </c>
      <c r="B745" s="486" t="s">
        <v>1729</v>
      </c>
      <c r="C745" s="486"/>
      <c r="D745" s="486"/>
      <c r="E745" s="487">
        <v>19454466</v>
      </c>
      <c r="F745" s="199" t="s">
        <v>238</v>
      </c>
    </row>
    <row r="746" spans="1:6" ht="13.9" customHeight="1" x14ac:dyDescent="0.25">
      <c r="C746" s="486" t="s">
        <v>952</v>
      </c>
      <c r="D746" s="486" t="s">
        <v>1431</v>
      </c>
      <c r="E746" s="487">
        <v>5766071</v>
      </c>
      <c r="F746" s="199" t="s">
        <v>238</v>
      </c>
    </row>
    <row r="747" spans="1:6" ht="13.9" customHeight="1" x14ac:dyDescent="0.25">
      <c r="C747" s="486" t="s">
        <v>954</v>
      </c>
      <c r="D747" s="486" t="s">
        <v>1093</v>
      </c>
      <c r="E747" s="487">
        <v>3698807</v>
      </c>
      <c r="F747" s="199" t="s">
        <v>238</v>
      </c>
    </row>
    <row r="748" spans="1:6" ht="13.9" customHeight="1" x14ac:dyDescent="0.25">
      <c r="C748" s="486" t="s">
        <v>1038</v>
      </c>
      <c r="D748" s="486" t="s">
        <v>1094</v>
      </c>
      <c r="E748" s="487">
        <v>1589587</v>
      </c>
      <c r="F748" s="199" t="s">
        <v>238</v>
      </c>
    </row>
    <row r="749" spans="1:6" ht="13.9" customHeight="1" x14ac:dyDescent="0.25">
      <c r="C749" s="486" t="s">
        <v>957</v>
      </c>
      <c r="D749" s="486" t="s">
        <v>1095</v>
      </c>
      <c r="E749" s="487">
        <v>8400001</v>
      </c>
      <c r="F749" s="199" t="s">
        <v>238</v>
      </c>
    </row>
    <row r="750" spans="1:6" ht="13.9" customHeight="1" x14ac:dyDescent="0.25">
      <c r="A750" s="564" t="s">
        <v>1730</v>
      </c>
      <c r="B750" s="486" t="s">
        <v>1731</v>
      </c>
      <c r="C750" s="486"/>
      <c r="D750" s="486"/>
      <c r="E750" s="487">
        <v>363636</v>
      </c>
      <c r="F750" s="199" t="s">
        <v>238</v>
      </c>
    </row>
    <row r="751" spans="1:6" ht="13.9" customHeight="1" x14ac:dyDescent="0.25">
      <c r="A751" s="564" t="s">
        <v>1732</v>
      </c>
      <c r="B751" s="486" t="s">
        <v>1733</v>
      </c>
      <c r="C751" s="486"/>
      <c r="D751" s="486"/>
      <c r="E751" s="487">
        <v>363636</v>
      </c>
      <c r="F751" s="199" t="s">
        <v>238</v>
      </c>
    </row>
    <row r="752" spans="1:6" ht="17.25" customHeight="1" x14ac:dyDescent="0.25">
      <c r="B752" s="488" t="s">
        <v>1976</v>
      </c>
    </row>
    <row r="753" spans="1:1" ht="15.75" customHeight="1" x14ac:dyDescent="0.25">
      <c r="A753" s="567" t="s">
        <v>1977</v>
      </c>
    </row>
  </sheetData>
  <autoFilter ref="A1:F753" xr:uid="{D30483E9-729C-497B-9DCC-9F8DB2D4C004}"/>
  <phoneticPr fontId="47" type="noConversion"/>
  <printOptions horizontalCentered="1"/>
  <pageMargins left="0.31496062992125984" right="0.70866141732283472" top="0.74803149606299213" bottom="0.74803149606299213" header="0.31496062992125984" footer="0.31496062992125984"/>
  <pageSetup paperSize="9" scale="10"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pageSetUpPr fitToPage="1"/>
  </sheetPr>
  <dimension ref="A1:J23"/>
  <sheetViews>
    <sheetView showGridLines="0" workbookViewId="0"/>
  </sheetViews>
  <sheetFormatPr baseColWidth="10" defaultColWidth="11.42578125" defaultRowHeight="12.75" x14ac:dyDescent="0.2"/>
  <cols>
    <col min="1" max="1" width="24.85546875" style="55" customWidth="1"/>
    <col min="2" max="2" width="18.5703125" style="55" customWidth="1"/>
    <col min="3" max="3" width="16.7109375" style="55" customWidth="1"/>
    <col min="4" max="10" width="11.42578125" style="55"/>
    <col min="11" max="16384" width="11.42578125" style="226"/>
  </cols>
  <sheetData>
    <row r="1" spans="1:10" x14ac:dyDescent="0.2">
      <c r="A1" s="55" t="str">
        <f>Indice!C1</f>
        <v>GRUPO VAZQUEZ S.A.E.</v>
      </c>
      <c r="F1" s="207" t="s">
        <v>101</v>
      </c>
    </row>
    <row r="3" spans="1:10" x14ac:dyDescent="0.2">
      <c r="J3" s="163"/>
    </row>
    <row r="4" spans="1:10" x14ac:dyDescent="0.2">
      <c r="A4" s="639" t="s">
        <v>233</v>
      </c>
      <c r="B4" s="639"/>
      <c r="C4" s="639"/>
      <c r="D4" s="639"/>
      <c r="E4" s="639"/>
      <c r="F4" s="639"/>
      <c r="G4" s="240"/>
      <c r="H4" s="240"/>
      <c r="I4" s="178"/>
      <c r="J4" s="163"/>
    </row>
    <row r="5" spans="1:10" x14ac:dyDescent="0.2">
      <c r="A5" s="708" t="s">
        <v>215</v>
      </c>
      <c r="B5" s="708"/>
      <c r="J5" s="163"/>
    </row>
    <row r="7" spans="1:10" x14ac:dyDescent="0.2">
      <c r="B7" s="508" t="s">
        <v>2375</v>
      </c>
      <c r="C7" s="240" t="s">
        <v>1747</v>
      </c>
    </row>
    <row r="8" spans="1:10" x14ac:dyDescent="0.2">
      <c r="A8" s="396" t="s">
        <v>107</v>
      </c>
      <c r="B8" s="397">
        <v>0</v>
      </c>
      <c r="C8" s="397">
        <v>0</v>
      </c>
    </row>
    <row r="9" spans="1:10" x14ac:dyDescent="0.2">
      <c r="A9" s="269"/>
    </row>
    <row r="10" spans="1:10" x14ac:dyDescent="0.2">
      <c r="A10" s="269"/>
    </row>
    <row r="11" spans="1:10" x14ac:dyDescent="0.2">
      <c r="A11" s="269"/>
    </row>
    <row r="12" spans="1:10" x14ac:dyDescent="0.2">
      <c r="A12" s="396" t="s">
        <v>108</v>
      </c>
      <c r="B12" s="397">
        <v>1924226.98</v>
      </c>
      <c r="C12" s="397">
        <v>568139.85699999996</v>
      </c>
    </row>
    <row r="13" spans="1:10" x14ac:dyDescent="0.2">
      <c r="A13" s="269"/>
    </row>
    <row r="14" spans="1:10" x14ac:dyDescent="0.2">
      <c r="A14" s="269"/>
    </row>
    <row r="15" spans="1:10" x14ac:dyDescent="0.2">
      <c r="A15" s="269"/>
    </row>
    <row r="16" spans="1:10" x14ac:dyDescent="0.2">
      <c r="A16" s="269"/>
    </row>
    <row r="17" spans="1:3" x14ac:dyDescent="0.2">
      <c r="A17" s="396" t="s">
        <v>109</v>
      </c>
      <c r="B17" s="397"/>
      <c r="C17" s="397"/>
    </row>
    <row r="18" spans="1:3" x14ac:dyDescent="0.2">
      <c r="A18" s="269"/>
    </row>
    <row r="19" spans="1:3" x14ac:dyDescent="0.2">
      <c r="A19" s="269"/>
    </row>
    <row r="20" spans="1:3" x14ac:dyDescent="0.2">
      <c r="A20" s="269"/>
    </row>
    <row r="21" spans="1:3" x14ac:dyDescent="0.2">
      <c r="A21" s="396" t="s">
        <v>110</v>
      </c>
      <c r="B21" s="397">
        <v>42599237.667000003</v>
      </c>
      <c r="C21" s="397">
        <v>19074936.846999999</v>
      </c>
    </row>
    <row r="22" spans="1:3" x14ac:dyDescent="0.2">
      <c r="A22" s="55" t="s">
        <v>810</v>
      </c>
      <c r="B22" s="253">
        <v>8100177.4790000003</v>
      </c>
      <c r="C22" s="253">
        <v>8280279.5630000001</v>
      </c>
    </row>
    <row r="23" spans="1:3" ht="16.5" customHeight="1" x14ac:dyDescent="0.2">
      <c r="A23" s="55" t="s">
        <v>903</v>
      </c>
      <c r="B23" s="253">
        <v>34499060.188000001</v>
      </c>
      <c r="C23" s="253">
        <v>10794657.284</v>
      </c>
    </row>
  </sheetData>
  <mergeCells count="2">
    <mergeCell ref="A4:F4"/>
    <mergeCell ref="A5:B5"/>
  </mergeCells>
  <hyperlinks>
    <hyperlink ref="F1" location="BG!A1" display="BG" xr:uid="{00000000-0004-0000-1900-000000000000}"/>
  </hyperlinks>
  <printOptions horizontalCentered="1"/>
  <pageMargins left="0.31496062992125984" right="0.70866141732283472" top="0.74803149606299213" bottom="0.74803149606299213" header="0.31496062992125984" footer="0.31496062992125984"/>
  <pageSetup paperSize="9" scale="42"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pageSetUpPr fitToPage="1"/>
  </sheetPr>
  <dimension ref="A1:Y9"/>
  <sheetViews>
    <sheetView workbookViewId="0"/>
  </sheetViews>
  <sheetFormatPr baseColWidth="10" defaultColWidth="11.42578125" defaultRowHeight="12.75" x14ac:dyDescent="0.2"/>
  <cols>
    <col min="1" max="1" width="34.42578125" style="163" customWidth="1"/>
    <col min="2" max="3" width="19" style="163" customWidth="1"/>
    <col min="4" max="25" width="11.42578125" style="163"/>
    <col min="26" max="16384" width="11.42578125" style="226"/>
  </cols>
  <sheetData>
    <row r="1" spans="1:7" x14ac:dyDescent="0.2">
      <c r="A1" s="163" t="str">
        <f>Indice!C1</f>
        <v>GRUPO VAZQUEZ S.A.E.</v>
      </c>
      <c r="D1" s="331" t="s">
        <v>101</v>
      </c>
      <c r="F1" s="226"/>
      <c r="G1" s="226"/>
    </row>
    <row r="5" spans="1:7" x14ac:dyDescent="0.2">
      <c r="A5" s="101" t="s">
        <v>232</v>
      </c>
      <c r="B5" s="101"/>
      <c r="C5" s="101"/>
      <c r="D5" s="101"/>
      <c r="E5" s="88"/>
      <c r="F5" s="89"/>
    </row>
    <row r="6" spans="1:7" x14ac:dyDescent="0.2">
      <c r="A6" s="708" t="s">
        <v>215</v>
      </c>
      <c r="B6" s="708"/>
    </row>
    <row r="8" spans="1:7" x14ac:dyDescent="0.2">
      <c r="B8" s="508" t="s">
        <v>2375</v>
      </c>
      <c r="C8" s="544" t="s">
        <v>1747</v>
      </c>
    </row>
    <row r="9" spans="1:7" x14ac:dyDescent="0.2">
      <c r="A9" s="7" t="s">
        <v>62</v>
      </c>
    </row>
  </sheetData>
  <mergeCells count="1">
    <mergeCell ref="A6:B6"/>
  </mergeCells>
  <hyperlinks>
    <hyperlink ref="D1" location="BG!A1" display="BG" xr:uid="{00000000-0004-0000-1A00-000000000000}"/>
  </hyperlinks>
  <printOptions horizontalCentered="1"/>
  <pageMargins left="0.31496062992125984" right="0.70866141732283472" top="0.74803149606299213" bottom="0.74803149606299213" header="0.31496062992125984" footer="0.31496062992125984"/>
  <pageSetup paperSize="9" scale="78"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pageSetUpPr fitToPage="1"/>
  </sheetPr>
  <dimension ref="A1:Y13"/>
  <sheetViews>
    <sheetView workbookViewId="0"/>
  </sheetViews>
  <sheetFormatPr baseColWidth="10" defaultColWidth="11.42578125" defaultRowHeight="12.75" x14ac:dyDescent="0.2"/>
  <cols>
    <col min="1" max="1" width="40.7109375" style="163" customWidth="1"/>
    <col min="2" max="3" width="19" style="163" customWidth="1"/>
    <col min="4" max="6" width="11.42578125" style="163"/>
    <col min="7" max="7" width="15" style="163" customWidth="1"/>
    <col min="8" max="25" width="11.42578125" style="163"/>
    <col min="26" max="16384" width="11.42578125" style="226"/>
  </cols>
  <sheetData>
    <row r="1" spans="1:6" x14ac:dyDescent="0.2">
      <c r="A1" s="163" t="str">
        <f>Indice!C1</f>
        <v>GRUPO VAZQUEZ S.A.E.</v>
      </c>
      <c r="F1" s="331" t="s">
        <v>101</v>
      </c>
    </row>
    <row r="4" spans="1:6" x14ac:dyDescent="0.2">
      <c r="A4" s="101" t="s">
        <v>857</v>
      </c>
      <c r="B4" s="101"/>
      <c r="C4" s="101"/>
      <c r="D4" s="101"/>
      <c r="E4" s="101"/>
      <c r="F4" s="101"/>
    </row>
    <row r="5" spans="1:6" x14ac:dyDescent="0.2">
      <c r="A5" s="708" t="s">
        <v>215</v>
      </c>
      <c r="B5" s="708"/>
    </row>
    <row r="7" spans="1:6" x14ac:dyDescent="0.2">
      <c r="A7" s="7"/>
      <c r="B7" s="508" t="s">
        <v>2375</v>
      </c>
      <c r="C7" s="544" t="s">
        <v>1747</v>
      </c>
    </row>
    <row r="8" spans="1:6" x14ac:dyDescent="0.2">
      <c r="A8" s="163" t="s">
        <v>111</v>
      </c>
      <c r="B8" s="15">
        <v>0</v>
      </c>
      <c r="C8" s="15">
        <v>0</v>
      </c>
    </row>
    <row r="9" spans="1:6" x14ac:dyDescent="0.2">
      <c r="A9" s="163" t="s">
        <v>112</v>
      </c>
      <c r="B9" s="15">
        <v>20879715.653000001</v>
      </c>
      <c r="C9" s="15">
        <v>27121742.453000002</v>
      </c>
    </row>
    <row r="10" spans="1:6" x14ac:dyDescent="0.2">
      <c r="A10" s="7" t="s">
        <v>219</v>
      </c>
      <c r="B10" s="252">
        <f>SUM($B$8:B9)</f>
        <v>20879715.653000001</v>
      </c>
      <c r="C10" s="252">
        <f>SUM($C$8:C9)</f>
        <v>27121742.453000002</v>
      </c>
    </row>
    <row r="11" spans="1:6" x14ac:dyDescent="0.2">
      <c r="B11" s="15"/>
      <c r="C11" s="15"/>
    </row>
    <row r="12" spans="1:6" x14ac:dyDescent="0.2">
      <c r="B12" s="15"/>
      <c r="C12" s="15"/>
    </row>
    <row r="13" spans="1:6" x14ac:dyDescent="0.2">
      <c r="B13" s="15"/>
      <c r="C13" s="15"/>
    </row>
  </sheetData>
  <mergeCells count="1">
    <mergeCell ref="A5:B5"/>
  </mergeCells>
  <hyperlinks>
    <hyperlink ref="F1" location="BG!A1" display="BG" xr:uid="{00000000-0004-0000-1B00-000000000000}"/>
  </hyperlinks>
  <printOptions horizontalCentered="1"/>
  <pageMargins left="0.31496062992125984" right="0.70866141732283472" top="0.74803149606299213" bottom="0.74803149606299213" header="0.31496062992125984" footer="0.31496062992125984"/>
  <pageSetup paperSize="9" scale="41"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pageSetUpPr fitToPage="1"/>
  </sheetPr>
  <dimension ref="A1:AH8"/>
  <sheetViews>
    <sheetView workbookViewId="0"/>
  </sheetViews>
  <sheetFormatPr baseColWidth="10" defaultColWidth="11.42578125" defaultRowHeight="12.75" x14ac:dyDescent="0.2"/>
  <cols>
    <col min="1" max="1" width="40.7109375" style="163" customWidth="1"/>
    <col min="2" max="3" width="19" style="163" customWidth="1"/>
    <col min="4" max="6" width="11.42578125" style="163"/>
    <col min="7" max="34" width="11.42578125" style="55"/>
    <col min="35" max="16384" width="11.42578125" style="226"/>
  </cols>
  <sheetData>
    <row r="1" spans="1:6" x14ac:dyDescent="0.2">
      <c r="A1" s="163" t="str">
        <f>Indice!C1</f>
        <v>GRUPO VAZQUEZ S.A.E.</v>
      </c>
      <c r="F1" s="331" t="s">
        <v>101</v>
      </c>
    </row>
    <row r="4" spans="1:6" x14ac:dyDescent="0.2">
      <c r="A4" s="101" t="s">
        <v>234</v>
      </c>
      <c r="B4" s="101"/>
      <c r="C4" s="101"/>
      <c r="D4" s="101"/>
      <c r="E4" s="88"/>
      <c r="F4" s="89"/>
    </row>
    <row r="5" spans="1:6" x14ac:dyDescent="0.2">
      <c r="A5" s="708" t="s">
        <v>215</v>
      </c>
      <c r="B5" s="708"/>
    </row>
    <row r="7" spans="1:6" x14ac:dyDescent="0.2">
      <c r="A7" s="7"/>
      <c r="B7" s="508" t="s">
        <v>2375</v>
      </c>
      <c r="C7" s="544" t="s">
        <v>1747</v>
      </c>
    </row>
    <row r="8" spans="1:6" x14ac:dyDescent="0.2">
      <c r="A8" s="163" t="s">
        <v>75</v>
      </c>
    </row>
  </sheetData>
  <mergeCells count="1">
    <mergeCell ref="A5:B5"/>
  </mergeCells>
  <hyperlinks>
    <hyperlink ref="F1" location="BG!A1" display="BG" xr:uid="{00000000-0004-0000-1C00-000000000000}"/>
  </hyperlinks>
  <printOptions horizontalCentered="1"/>
  <pageMargins left="0.31496062992125984" right="0.70866141732283472" top="0.74803149606299213" bottom="0.74803149606299213" header="0.31496062992125984" footer="0.31496062992125984"/>
  <pageSetup paperSize="9" scale="81"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pageSetUpPr fitToPage="1"/>
  </sheetPr>
  <dimension ref="A1:L31"/>
  <sheetViews>
    <sheetView showGridLines="0" workbookViewId="0"/>
  </sheetViews>
  <sheetFormatPr baseColWidth="10" defaultColWidth="11.42578125" defaultRowHeight="12.75" x14ac:dyDescent="0.2"/>
  <cols>
    <col min="1" max="1" width="45.5703125" style="55" customWidth="1"/>
    <col min="2" max="2" width="18.140625" style="55" customWidth="1"/>
    <col min="3" max="3" width="17.140625" style="55" customWidth="1"/>
    <col min="4" max="4" width="14.85546875" style="253" bestFit="1" customWidth="1"/>
    <col min="5" max="5" width="17.140625" style="55" customWidth="1"/>
    <col min="6" max="12" width="11.42578125" style="55"/>
    <col min="13" max="16384" width="11.42578125" style="226"/>
  </cols>
  <sheetData>
    <row r="1" spans="1:12" x14ac:dyDescent="0.2">
      <c r="A1" s="55" t="str">
        <f>Indice!C1</f>
        <v>GRUPO VAZQUEZ S.A.E.</v>
      </c>
      <c r="C1" s="253"/>
      <c r="D1" s="207" t="s">
        <v>106</v>
      </c>
    </row>
    <row r="2" spans="1:12" x14ac:dyDescent="0.2">
      <c r="C2" s="253"/>
      <c r="D2" s="55"/>
    </row>
    <row r="3" spans="1:12" x14ac:dyDescent="0.2">
      <c r="C3" s="253"/>
      <c r="D3" s="55"/>
    </row>
    <row r="4" spans="1:12" x14ac:dyDescent="0.2">
      <c r="C4" s="253"/>
      <c r="D4" s="55"/>
    </row>
    <row r="5" spans="1:12" x14ac:dyDescent="0.2">
      <c r="A5" s="101" t="s">
        <v>235</v>
      </c>
      <c r="B5" s="101"/>
      <c r="C5" s="101"/>
      <c r="D5" s="465"/>
      <c r="E5" s="163"/>
      <c r="F5" s="163"/>
      <c r="G5" s="163"/>
      <c r="H5" s="163"/>
      <c r="I5" s="163"/>
      <c r="J5" s="163"/>
      <c r="K5" s="163"/>
      <c r="L5" s="226"/>
    </row>
    <row r="6" spans="1:12" x14ac:dyDescent="0.2">
      <c r="A6" s="708" t="s">
        <v>215</v>
      </c>
      <c r="B6" s="708"/>
    </row>
    <row r="7" spans="1:12" x14ac:dyDescent="0.2">
      <c r="B7" s="226"/>
      <c r="C7" s="226"/>
    </row>
    <row r="8" spans="1:12" x14ac:dyDescent="0.2">
      <c r="A8" s="7" t="s">
        <v>56</v>
      </c>
      <c r="B8" s="578" t="s">
        <v>2375</v>
      </c>
      <c r="C8" s="578" t="s">
        <v>2378</v>
      </c>
      <c r="D8" s="15"/>
      <c r="F8" s="163"/>
      <c r="G8" s="163"/>
      <c r="H8" s="163"/>
      <c r="I8" s="163"/>
      <c r="J8" s="163"/>
      <c r="K8" s="163"/>
      <c r="L8" s="226"/>
    </row>
    <row r="9" spans="1:12" x14ac:dyDescent="0.2">
      <c r="A9" s="163" t="s">
        <v>818</v>
      </c>
      <c r="B9" s="30">
        <v>71655.353000000003</v>
      </c>
      <c r="C9" s="30">
        <v>72813154.894000024</v>
      </c>
      <c r="E9" s="253"/>
      <c r="F9" s="163"/>
      <c r="G9" s="163"/>
      <c r="H9" s="163"/>
      <c r="I9" s="163"/>
      <c r="J9" s="163"/>
      <c r="K9" s="163"/>
      <c r="L9" s="226"/>
    </row>
    <row r="10" spans="1:12" x14ac:dyDescent="0.2">
      <c r="A10" s="163" t="s">
        <v>819</v>
      </c>
      <c r="B10" s="30">
        <v>10243.621999999999</v>
      </c>
      <c r="C10" s="30">
        <v>0</v>
      </c>
      <c r="E10" s="253"/>
      <c r="F10" s="163"/>
      <c r="G10" s="163"/>
      <c r="H10" s="163"/>
      <c r="I10" s="163"/>
      <c r="J10" s="163"/>
      <c r="K10" s="163"/>
      <c r="L10" s="226"/>
    </row>
    <row r="11" spans="1:12" x14ac:dyDescent="0.2">
      <c r="A11" s="163" t="s">
        <v>813</v>
      </c>
      <c r="B11" s="30">
        <v>14947885.090999998</v>
      </c>
      <c r="C11" s="30">
        <v>3385232.5059999996</v>
      </c>
      <c r="E11" s="253"/>
      <c r="F11" s="163"/>
      <c r="G11" s="163"/>
      <c r="H11" s="163"/>
      <c r="I11" s="163"/>
      <c r="J11" s="163"/>
      <c r="K11" s="163"/>
      <c r="L11" s="226"/>
    </row>
    <row r="12" spans="1:12" x14ac:dyDescent="0.2">
      <c r="A12" s="226" t="s">
        <v>817</v>
      </c>
      <c r="B12" s="30">
        <v>628676.95400000003</v>
      </c>
      <c r="C12" s="30">
        <v>527250.31800000009</v>
      </c>
      <c r="E12" s="253"/>
      <c r="F12" s="163"/>
      <c r="G12" s="163"/>
      <c r="H12" s="163"/>
      <c r="I12" s="163"/>
      <c r="J12" s="163"/>
      <c r="K12" s="163"/>
      <c r="L12" s="226"/>
    </row>
    <row r="13" spans="1:12" x14ac:dyDescent="0.2">
      <c r="A13" s="163" t="s">
        <v>814</v>
      </c>
      <c r="B13" s="30">
        <v>32761526.125999998</v>
      </c>
      <c r="C13" s="30">
        <v>3783301.1530000009</v>
      </c>
      <c r="E13" s="253"/>
      <c r="F13" s="163"/>
      <c r="G13" s="163"/>
      <c r="H13" s="163"/>
      <c r="I13" s="163"/>
      <c r="J13" s="163"/>
      <c r="K13" s="163"/>
      <c r="L13" s="226"/>
    </row>
    <row r="14" spans="1:12" x14ac:dyDescent="0.2">
      <c r="A14" s="163" t="s">
        <v>815</v>
      </c>
      <c r="B14" s="30">
        <v>5611176.6210000003</v>
      </c>
      <c r="C14" s="30">
        <v>60121249.440000005</v>
      </c>
      <c r="E14" s="253"/>
      <c r="F14" s="163"/>
      <c r="G14" s="163"/>
      <c r="H14" s="163"/>
      <c r="I14" s="163"/>
      <c r="J14" s="163"/>
      <c r="K14" s="163"/>
      <c r="L14" s="226"/>
    </row>
    <row r="15" spans="1:12" x14ac:dyDescent="0.2">
      <c r="A15" s="163" t="s">
        <v>824</v>
      </c>
      <c r="B15" s="30">
        <v>0</v>
      </c>
      <c r="C15" s="30">
        <v>71100.150000000009</v>
      </c>
      <c r="E15" s="253"/>
      <c r="F15" s="163"/>
      <c r="G15" s="163"/>
      <c r="H15" s="163"/>
      <c r="I15" s="163"/>
      <c r="J15" s="163"/>
      <c r="K15" s="163"/>
      <c r="L15" s="226"/>
    </row>
    <row r="16" spans="1:12" s="421" customFormat="1" x14ac:dyDescent="0.2">
      <c r="A16" s="163" t="s">
        <v>917</v>
      </c>
      <c r="B16" s="30">
        <v>119125084.3</v>
      </c>
      <c r="C16" s="30">
        <v>19806000</v>
      </c>
      <c r="D16" s="15"/>
      <c r="F16" s="163"/>
      <c r="G16" s="163"/>
      <c r="H16" s="163"/>
      <c r="I16" s="163"/>
      <c r="J16" s="163"/>
      <c r="K16" s="163"/>
    </row>
    <row r="17" spans="1:12" x14ac:dyDescent="0.2">
      <c r="A17" s="163" t="s">
        <v>2418</v>
      </c>
      <c r="B17" s="30">
        <v>0</v>
      </c>
      <c r="C17" s="30">
        <v>10803353.058</v>
      </c>
      <c r="D17" s="15"/>
      <c r="E17" s="253"/>
      <c r="F17" s="163"/>
      <c r="G17" s="163"/>
      <c r="H17" s="163"/>
      <c r="I17" s="163"/>
      <c r="J17" s="163"/>
      <c r="K17" s="163"/>
      <c r="L17" s="226"/>
    </row>
    <row r="18" spans="1:12" s="600" customFormat="1" x14ac:dyDescent="0.2">
      <c r="A18" s="163" t="s">
        <v>2417</v>
      </c>
      <c r="B18" s="30">
        <v>3237124.3229999999</v>
      </c>
      <c r="C18" s="30">
        <v>0</v>
      </c>
      <c r="D18" s="253"/>
      <c r="E18" s="253"/>
      <c r="F18" s="163"/>
      <c r="G18" s="163"/>
      <c r="H18" s="163"/>
      <c r="I18" s="163"/>
      <c r="J18" s="163"/>
      <c r="K18" s="163"/>
    </row>
    <row r="19" spans="1:12" x14ac:dyDescent="0.2">
      <c r="A19" s="7" t="s">
        <v>3</v>
      </c>
      <c r="B19" s="417">
        <f>SUM($B$9:B18)</f>
        <v>176393372.39000002</v>
      </c>
      <c r="C19" s="417">
        <f>SUM($C$9:C18)</f>
        <v>171310641.51900002</v>
      </c>
      <c r="D19" s="15"/>
      <c r="F19" s="163"/>
      <c r="G19" s="163"/>
      <c r="H19" s="163"/>
      <c r="I19" s="163"/>
      <c r="J19" s="163"/>
      <c r="K19" s="163"/>
      <c r="L19" s="226"/>
    </row>
    <row r="20" spans="1:12" x14ac:dyDescent="0.2">
      <c r="A20" s="163"/>
      <c r="B20" s="15"/>
      <c r="C20" s="15"/>
      <c r="D20" s="15"/>
      <c r="F20" s="163"/>
      <c r="G20" s="163"/>
      <c r="H20" s="163"/>
      <c r="I20" s="163"/>
      <c r="J20" s="163"/>
      <c r="K20" s="163"/>
      <c r="L20" s="226"/>
    </row>
    <row r="21" spans="1:12" x14ac:dyDescent="0.2">
      <c r="B21" s="253"/>
      <c r="C21" s="253"/>
    </row>
    <row r="22" spans="1:12" x14ac:dyDescent="0.2">
      <c r="B22" s="253"/>
      <c r="C22" s="253"/>
    </row>
    <row r="23" spans="1:12" x14ac:dyDescent="0.2">
      <c r="C23" s="253"/>
    </row>
    <row r="24" spans="1:12" x14ac:dyDescent="0.2">
      <c r="C24" s="253"/>
    </row>
    <row r="25" spans="1:12" x14ac:dyDescent="0.2">
      <c r="C25" s="253"/>
    </row>
    <row r="26" spans="1:12" x14ac:dyDescent="0.2">
      <c r="C26" s="253"/>
    </row>
    <row r="27" spans="1:12" x14ac:dyDescent="0.2">
      <c r="C27" s="253"/>
    </row>
    <row r="28" spans="1:12" x14ac:dyDescent="0.2">
      <c r="C28" s="253"/>
    </row>
    <row r="29" spans="1:12" x14ac:dyDescent="0.2">
      <c r="C29" s="253"/>
    </row>
    <row r="30" spans="1:12" x14ac:dyDescent="0.2">
      <c r="B30" s="253"/>
      <c r="C30" s="253"/>
    </row>
    <row r="31" spans="1:12" x14ac:dyDescent="0.2">
      <c r="C31" s="253"/>
    </row>
  </sheetData>
  <mergeCells count="1">
    <mergeCell ref="A6:B6"/>
  </mergeCells>
  <hyperlinks>
    <hyperlink ref="D1" location="ER!A1" display="ER" xr:uid="{00000000-0004-0000-1D00-000000000000}"/>
  </hyperlinks>
  <printOptions horizontalCentered="1"/>
  <pageMargins left="0.31496062992125984" right="0.70866141732283472" top="0.74803149606299213" bottom="0.74803149606299213" header="0.31496062992125984" footer="0.31496062992125984"/>
  <pageSetup paperSize="9" scale="25"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pageSetUpPr fitToPage="1"/>
  </sheetPr>
  <dimension ref="A1:P19"/>
  <sheetViews>
    <sheetView showGridLines="0" workbookViewId="0"/>
  </sheetViews>
  <sheetFormatPr baseColWidth="10" defaultColWidth="11.42578125" defaultRowHeight="12.75" x14ac:dyDescent="0.2"/>
  <cols>
    <col min="1" max="1" width="38" style="55" customWidth="1"/>
    <col min="2" max="2" width="18.140625" style="55" customWidth="1"/>
    <col min="3" max="3" width="17.140625" style="55" customWidth="1"/>
    <col min="4" max="4" width="12.140625" style="253" bestFit="1" customWidth="1"/>
    <col min="5" max="16" width="11.42578125" style="55"/>
    <col min="17" max="16384" width="11.42578125" style="226"/>
  </cols>
  <sheetData>
    <row r="1" spans="1:16" x14ac:dyDescent="0.2">
      <c r="A1" s="55" t="str">
        <f>Indice!C1</f>
        <v>GRUPO VAZQUEZ S.A.E.</v>
      </c>
      <c r="C1" s="207" t="s">
        <v>106</v>
      </c>
    </row>
    <row r="5" spans="1:16" x14ac:dyDescent="0.2">
      <c r="A5" s="639" t="s">
        <v>236</v>
      </c>
      <c r="B5" s="639"/>
      <c r="C5" s="639"/>
      <c r="D5" s="15"/>
      <c r="E5" s="163"/>
      <c r="F5" s="163"/>
      <c r="G5" s="163"/>
      <c r="H5" s="163"/>
      <c r="I5" s="163"/>
      <c r="J5" s="163"/>
      <c r="K5" s="163"/>
      <c r="L5" s="163"/>
      <c r="M5" s="163"/>
      <c r="N5" s="163"/>
      <c r="O5" s="163"/>
      <c r="P5" s="163"/>
    </row>
    <row r="6" spans="1:16" x14ac:dyDescent="0.2">
      <c r="A6" s="712" t="s">
        <v>184</v>
      </c>
      <c r="B6" s="712"/>
    </row>
    <row r="7" spans="1:16" x14ac:dyDescent="0.2">
      <c r="B7" s="226"/>
      <c r="C7" s="226"/>
      <c r="D7" s="55"/>
    </row>
    <row r="8" spans="1:16" x14ac:dyDescent="0.2">
      <c r="A8" s="7" t="s">
        <v>113</v>
      </c>
      <c r="B8" s="508" t="s">
        <v>2375</v>
      </c>
      <c r="C8" s="508" t="s">
        <v>2378</v>
      </c>
      <c r="D8" s="55"/>
      <c r="E8" s="163"/>
      <c r="F8" s="163"/>
      <c r="G8" s="163"/>
      <c r="H8" s="163"/>
      <c r="I8" s="163"/>
      <c r="J8" s="163"/>
      <c r="K8" s="163"/>
      <c r="L8" s="163"/>
      <c r="M8" s="163"/>
      <c r="N8" s="163"/>
      <c r="O8" s="163"/>
      <c r="P8" s="163"/>
    </row>
    <row r="9" spans="1:16" x14ac:dyDescent="0.2">
      <c r="A9" s="249" t="s">
        <v>820</v>
      </c>
      <c r="B9" s="250">
        <v>-1026924.802</v>
      </c>
      <c r="C9" s="250">
        <v>-56044965.657000005</v>
      </c>
      <c r="D9" s="55"/>
      <c r="E9" s="163"/>
      <c r="F9" s="163"/>
      <c r="G9" s="163"/>
      <c r="H9" s="163"/>
      <c r="I9" s="163"/>
      <c r="J9" s="163"/>
      <c r="K9" s="163"/>
      <c r="L9" s="163"/>
      <c r="M9" s="163"/>
      <c r="N9" s="163"/>
      <c r="O9" s="163"/>
      <c r="P9" s="163"/>
    </row>
    <row r="10" spans="1:16" x14ac:dyDescent="0.2">
      <c r="A10" s="163" t="s">
        <v>2228</v>
      </c>
      <c r="B10" s="304">
        <v>-115425.929</v>
      </c>
      <c r="C10" s="304">
        <v>0</v>
      </c>
      <c r="D10" s="55"/>
      <c r="E10" s="163"/>
      <c r="F10" s="163"/>
      <c r="G10" s="163"/>
      <c r="H10" s="163"/>
      <c r="I10" s="163"/>
      <c r="J10" s="163"/>
      <c r="K10" s="163"/>
      <c r="L10" s="163"/>
      <c r="M10" s="163"/>
      <c r="N10" s="163"/>
      <c r="O10" s="163"/>
      <c r="P10" s="163"/>
    </row>
    <row r="11" spans="1:16" x14ac:dyDescent="0.2">
      <c r="A11" s="249" t="s">
        <v>821</v>
      </c>
      <c r="B11" s="304">
        <v>-11070523.198000001</v>
      </c>
      <c r="C11" s="304">
        <v>-2161541.6320000002</v>
      </c>
      <c r="D11" s="55"/>
      <c r="E11" s="163"/>
      <c r="F11" s="163"/>
      <c r="G11" s="163"/>
      <c r="H11" s="163"/>
      <c r="I11" s="163"/>
      <c r="J11" s="163"/>
      <c r="K11" s="163"/>
      <c r="L11" s="163"/>
      <c r="M11" s="163"/>
      <c r="N11" s="163"/>
      <c r="O11" s="163"/>
      <c r="P11" s="163"/>
    </row>
    <row r="12" spans="1:16" x14ac:dyDescent="0.2">
      <c r="A12" s="249" t="s">
        <v>822</v>
      </c>
      <c r="B12" s="253">
        <v>0</v>
      </c>
      <c r="C12" s="304">
        <v>-883.971</v>
      </c>
      <c r="D12" s="55"/>
      <c r="E12" s="163"/>
      <c r="F12" s="163"/>
      <c r="G12" s="163"/>
      <c r="H12" s="163"/>
      <c r="I12" s="163"/>
      <c r="J12" s="163"/>
      <c r="K12" s="163"/>
      <c r="L12" s="163"/>
      <c r="M12" s="163"/>
      <c r="N12" s="163"/>
      <c r="O12" s="163"/>
      <c r="P12" s="163"/>
    </row>
    <row r="13" spans="1:16" s="421" customFormat="1" x14ac:dyDescent="0.2">
      <c r="A13" s="249" t="s">
        <v>918</v>
      </c>
      <c r="B13" s="253">
        <v>-101017500</v>
      </c>
      <c r="C13" s="304">
        <v>-19806000</v>
      </c>
      <c r="E13" s="163"/>
      <c r="F13" s="163"/>
      <c r="G13" s="163"/>
      <c r="H13" s="163"/>
      <c r="I13" s="163"/>
      <c r="J13" s="163"/>
      <c r="K13" s="163"/>
      <c r="L13" s="163"/>
      <c r="M13" s="163"/>
      <c r="N13" s="163"/>
      <c r="O13" s="163"/>
      <c r="P13" s="163"/>
    </row>
    <row r="14" spans="1:16" x14ac:dyDescent="0.2">
      <c r="A14" s="249" t="s">
        <v>823</v>
      </c>
      <c r="B14" s="250">
        <v>-3856715.906</v>
      </c>
      <c r="C14" s="304">
        <v>-50219218.917999998</v>
      </c>
      <c r="D14" s="55"/>
      <c r="E14" s="163"/>
      <c r="F14" s="163"/>
      <c r="G14" s="163"/>
      <c r="H14" s="163"/>
      <c r="I14" s="163"/>
      <c r="J14" s="163"/>
      <c r="K14" s="163"/>
      <c r="L14" s="163"/>
      <c r="M14" s="163"/>
      <c r="N14" s="163"/>
      <c r="O14" s="163"/>
      <c r="P14" s="163"/>
    </row>
    <row r="15" spans="1:16" x14ac:dyDescent="0.2">
      <c r="A15" s="249" t="s">
        <v>2227</v>
      </c>
      <c r="B15" s="250">
        <v>-9497815.3230000008</v>
      </c>
      <c r="C15" s="250">
        <v>0</v>
      </c>
      <c r="D15" s="55"/>
      <c r="E15" s="163"/>
      <c r="F15" s="163"/>
      <c r="G15" s="163"/>
      <c r="H15" s="163"/>
      <c r="I15" s="163"/>
      <c r="J15" s="163"/>
      <c r="K15" s="163"/>
      <c r="L15" s="163"/>
      <c r="M15" s="163"/>
      <c r="N15" s="163"/>
      <c r="O15" s="163"/>
      <c r="P15" s="163"/>
    </row>
    <row r="16" spans="1:16" x14ac:dyDescent="0.2">
      <c r="A16" s="7" t="s">
        <v>188</v>
      </c>
      <c r="B16" s="417">
        <f>SUM(B9:B15)</f>
        <v>-126584905.15800001</v>
      </c>
      <c r="C16" s="417">
        <f>SUM(C9:C15)</f>
        <v>-128232610.178</v>
      </c>
      <c r="D16" s="55"/>
      <c r="E16" s="163"/>
      <c r="F16" s="163"/>
      <c r="G16" s="163"/>
      <c r="H16" s="163"/>
      <c r="I16" s="163"/>
      <c r="J16" s="163"/>
      <c r="K16" s="163"/>
      <c r="L16" s="163"/>
      <c r="M16" s="163"/>
      <c r="N16" s="163"/>
      <c r="O16" s="163"/>
      <c r="P16" s="163"/>
    </row>
    <row r="17" spans="1:4" x14ac:dyDescent="0.2">
      <c r="A17" s="163"/>
      <c r="B17" s="30"/>
      <c r="C17" s="30"/>
      <c r="D17" s="55"/>
    </row>
    <row r="18" spans="1:4" x14ac:dyDescent="0.2">
      <c r="B18" s="253"/>
      <c r="C18" s="253"/>
    </row>
    <row r="19" spans="1:4" x14ac:dyDescent="0.2">
      <c r="B19" s="253"/>
      <c r="C19" s="253"/>
    </row>
  </sheetData>
  <mergeCells count="2">
    <mergeCell ref="A5:C5"/>
    <mergeCell ref="A6:B6"/>
  </mergeCells>
  <hyperlinks>
    <hyperlink ref="C1" location="ER!A1" display="ER" xr:uid="{00000000-0004-0000-1E00-000000000000}"/>
  </hyperlinks>
  <printOptions horizontalCentered="1"/>
  <pageMargins left="0.31496062992125984" right="0.70866141732283472" top="0.74803149606299213" bottom="0.74803149606299213" header="0.31496062992125984" footer="0.31496062992125984"/>
  <pageSetup paperSize="9" scale="24"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pageSetUpPr fitToPage="1"/>
  </sheetPr>
  <dimension ref="A1:P126"/>
  <sheetViews>
    <sheetView showGridLines="0" zoomScale="85" zoomScaleNormal="85" workbookViewId="0"/>
  </sheetViews>
  <sheetFormatPr baseColWidth="10" defaultColWidth="11.42578125" defaultRowHeight="12.75" x14ac:dyDescent="0.2"/>
  <cols>
    <col min="1" max="1" width="38" style="55" customWidth="1"/>
    <col min="2" max="7" width="23" style="55" customWidth="1"/>
    <col min="8" max="8" width="13.85546875" style="253" customWidth="1"/>
    <col min="9" max="16" width="11.42578125" style="55"/>
    <col min="17" max="16384" width="11.42578125" style="226"/>
  </cols>
  <sheetData>
    <row r="1" spans="1:16" x14ac:dyDescent="0.2">
      <c r="A1" s="55" t="str">
        <f>Indice!C1</f>
        <v>GRUPO VAZQUEZ S.A.E.</v>
      </c>
      <c r="G1" s="207" t="s">
        <v>106</v>
      </c>
    </row>
    <row r="5" spans="1:16" x14ac:dyDescent="0.2">
      <c r="A5" s="101" t="s">
        <v>237</v>
      </c>
      <c r="B5" s="101"/>
      <c r="C5" s="101"/>
      <c r="D5" s="101"/>
      <c r="E5" s="101"/>
      <c r="F5" s="101"/>
      <c r="G5" s="101"/>
      <c r="H5" s="15"/>
      <c r="I5" s="163"/>
      <c r="J5" s="163"/>
      <c r="K5" s="163"/>
      <c r="L5" s="163"/>
      <c r="M5" s="163"/>
      <c r="N5" s="163"/>
      <c r="O5" s="163"/>
      <c r="P5" s="163"/>
    </row>
    <row r="6" spans="1:16" s="199" customFormat="1" x14ac:dyDescent="0.2">
      <c r="A6" s="255" t="s">
        <v>184</v>
      </c>
      <c r="B6" s="85"/>
      <c r="C6" s="85"/>
      <c r="D6" s="85"/>
      <c r="E6" s="85"/>
      <c r="F6" s="85"/>
      <c r="G6" s="85"/>
      <c r="H6" s="157"/>
      <c r="I6" s="85"/>
      <c r="J6" s="85"/>
      <c r="K6" s="85"/>
      <c r="L6" s="85"/>
      <c r="M6" s="85"/>
      <c r="N6" s="85"/>
      <c r="O6" s="85"/>
      <c r="P6" s="85"/>
    </row>
    <row r="8" spans="1:16" s="199" customFormat="1" x14ac:dyDescent="0.2">
      <c r="A8" s="85" t="s">
        <v>134</v>
      </c>
      <c r="B8" s="85"/>
      <c r="C8" s="85"/>
      <c r="D8" s="85"/>
      <c r="E8" s="85"/>
      <c r="F8" s="85"/>
      <c r="G8" s="85"/>
      <c r="H8" s="157"/>
      <c r="I8" s="85"/>
      <c r="J8" s="85"/>
      <c r="K8" s="85"/>
      <c r="L8" s="85"/>
      <c r="M8" s="85"/>
      <c r="N8" s="85"/>
      <c r="O8" s="85"/>
      <c r="P8" s="85"/>
    </row>
    <row r="9" spans="1:16" s="199" customFormat="1" ht="13.5" thickBot="1" x14ac:dyDescent="0.25">
      <c r="B9" s="256"/>
      <c r="D9" s="255"/>
      <c r="E9" s="255"/>
      <c r="F9" s="257"/>
      <c r="G9" s="85"/>
      <c r="H9" s="157"/>
      <c r="I9" s="85"/>
      <c r="J9" s="85"/>
      <c r="K9" s="85"/>
      <c r="L9" s="85"/>
      <c r="M9" s="85"/>
      <c r="N9" s="85"/>
      <c r="O9" s="85"/>
      <c r="P9" s="85"/>
    </row>
    <row r="10" spans="1:16" s="199" customFormat="1" ht="15.75" customHeight="1" thickBot="1" x14ac:dyDescent="0.25">
      <c r="A10" s="713"/>
      <c r="B10" s="715" t="s">
        <v>2375</v>
      </c>
      <c r="C10" s="716"/>
      <c r="D10" s="717"/>
      <c r="E10" s="715" t="s">
        <v>2378</v>
      </c>
      <c r="F10" s="716"/>
      <c r="G10" s="717"/>
      <c r="H10" s="157"/>
      <c r="I10" s="85"/>
      <c r="J10" s="85"/>
      <c r="K10" s="85"/>
    </row>
    <row r="11" spans="1:16" s="199" customFormat="1" ht="13.5" thickBot="1" x14ac:dyDescent="0.25">
      <c r="A11" s="714"/>
      <c r="B11" s="258" t="s">
        <v>135</v>
      </c>
      <c r="C11" s="258" t="s">
        <v>136</v>
      </c>
      <c r="D11" s="258" t="s">
        <v>3</v>
      </c>
      <c r="E11" s="258" t="s">
        <v>135</v>
      </c>
      <c r="F11" s="258" t="s">
        <v>136</v>
      </c>
      <c r="G11" s="258" t="s">
        <v>3</v>
      </c>
      <c r="H11" s="157"/>
    </row>
    <row r="12" spans="1:16" s="199" customFormat="1" x14ac:dyDescent="0.2">
      <c r="A12" s="259" t="s">
        <v>826</v>
      </c>
      <c r="B12" s="466">
        <v>151729.098</v>
      </c>
      <c r="C12" s="408">
        <v>0</v>
      </c>
      <c r="D12" s="518">
        <v>151729.098</v>
      </c>
      <c r="E12" s="466">
        <v>134344.74799999996</v>
      </c>
      <c r="F12" s="466">
        <v>0</v>
      </c>
      <c r="G12" s="518">
        <v>134344.74799999996</v>
      </c>
      <c r="H12" s="157"/>
    </row>
    <row r="13" spans="1:16" s="199" customFormat="1" x14ac:dyDescent="0.2">
      <c r="A13" s="259" t="s">
        <v>829</v>
      </c>
      <c r="B13" s="466">
        <v>72008.69</v>
      </c>
      <c r="C13" s="408">
        <v>0</v>
      </c>
      <c r="D13" s="518">
        <v>72008.69</v>
      </c>
      <c r="E13" s="466">
        <v>132958.61499999999</v>
      </c>
      <c r="F13" s="466">
        <v>0</v>
      </c>
      <c r="G13" s="518">
        <v>132958.61499999999</v>
      </c>
      <c r="H13" s="157"/>
    </row>
    <row r="14" spans="1:16" s="199" customFormat="1" x14ac:dyDescent="0.2">
      <c r="A14" s="259" t="s">
        <v>142</v>
      </c>
      <c r="B14" s="466">
        <v>8581.8179999999993</v>
      </c>
      <c r="C14" s="408">
        <v>0</v>
      </c>
      <c r="D14" s="518">
        <v>8581.8179999999993</v>
      </c>
      <c r="E14" s="466">
        <v>39618.963000000003</v>
      </c>
      <c r="F14" s="466">
        <v>0</v>
      </c>
      <c r="G14" s="518">
        <v>39618.963000000003</v>
      </c>
      <c r="H14" s="157"/>
      <c r="I14" s="85"/>
    </row>
    <row r="15" spans="1:16" s="199" customFormat="1" x14ac:dyDescent="0.2">
      <c r="A15" s="259" t="s">
        <v>827</v>
      </c>
      <c r="B15" s="466">
        <v>0</v>
      </c>
      <c r="C15" s="408">
        <v>0</v>
      </c>
      <c r="D15" s="518">
        <v>0</v>
      </c>
      <c r="E15" s="466">
        <v>17422.441999999995</v>
      </c>
      <c r="F15" s="466">
        <v>0</v>
      </c>
      <c r="G15" s="518">
        <v>17422.441999999995</v>
      </c>
      <c r="H15" s="157"/>
      <c r="I15" s="85"/>
    </row>
    <row r="16" spans="1:16" s="199" customFormat="1" x14ac:dyDescent="0.2">
      <c r="A16" s="259" t="s">
        <v>828</v>
      </c>
      <c r="B16" s="466">
        <v>80731</v>
      </c>
      <c r="C16" s="408">
        <v>0</v>
      </c>
      <c r="D16" s="518">
        <v>80731</v>
      </c>
      <c r="E16" s="466">
        <v>15645.3</v>
      </c>
      <c r="F16" s="466">
        <v>0</v>
      </c>
      <c r="G16" s="518">
        <v>15645.3</v>
      </c>
      <c r="H16" s="157"/>
      <c r="I16" s="85"/>
    </row>
    <row r="17" spans="1:9" s="199" customFormat="1" x14ac:dyDescent="0.2">
      <c r="A17" s="260" t="s">
        <v>825</v>
      </c>
      <c r="B17" s="466">
        <v>119555.33500000001</v>
      </c>
      <c r="C17" s="409">
        <v>0</v>
      </c>
      <c r="D17" s="518">
        <v>119555.33500000001</v>
      </c>
      <c r="E17" s="466">
        <v>0</v>
      </c>
      <c r="F17" s="466">
        <v>0</v>
      </c>
      <c r="G17" s="518">
        <v>0</v>
      </c>
      <c r="H17" s="157"/>
      <c r="I17" s="85"/>
    </row>
    <row r="18" spans="1:9" s="199" customFormat="1" x14ac:dyDescent="0.2">
      <c r="A18" s="260" t="s">
        <v>835</v>
      </c>
      <c r="B18" s="410">
        <v>0</v>
      </c>
      <c r="C18" s="409">
        <v>14938.621999999999</v>
      </c>
      <c r="D18" s="518">
        <v>14938.621999999999</v>
      </c>
      <c r="E18" s="466">
        <v>0</v>
      </c>
      <c r="F18" s="409">
        <v>16831.304999999997</v>
      </c>
      <c r="G18" s="518">
        <v>16831.304999999997</v>
      </c>
      <c r="H18" s="157"/>
      <c r="I18" s="85"/>
    </row>
    <row r="19" spans="1:9" s="199" customFormat="1" x14ac:dyDescent="0.2">
      <c r="A19" s="260" t="s">
        <v>830</v>
      </c>
      <c r="B19" s="410">
        <v>0</v>
      </c>
      <c r="C19" s="409">
        <v>130828.79700000001</v>
      </c>
      <c r="D19" s="518">
        <v>130828.79700000001</v>
      </c>
      <c r="E19" s="466">
        <v>0</v>
      </c>
      <c r="F19" s="409">
        <v>70139.751000000004</v>
      </c>
      <c r="G19" s="518">
        <v>70139.751000000004</v>
      </c>
      <c r="H19" s="157"/>
      <c r="I19" s="85"/>
    </row>
    <row r="20" spans="1:9" s="199" customFormat="1" x14ac:dyDescent="0.2">
      <c r="A20" s="260" t="s">
        <v>832</v>
      </c>
      <c r="B20" s="410">
        <v>0</v>
      </c>
      <c r="C20" s="409">
        <v>3413.8320000000003</v>
      </c>
      <c r="D20" s="518">
        <v>3413.8320000000003</v>
      </c>
      <c r="E20" s="466">
        <v>0</v>
      </c>
      <c r="F20" s="409">
        <v>4633.9260000000004</v>
      </c>
      <c r="G20" s="518">
        <v>4633.9260000000004</v>
      </c>
      <c r="H20" s="157"/>
      <c r="I20" s="85"/>
    </row>
    <row r="21" spans="1:9" s="199" customFormat="1" x14ac:dyDescent="0.2">
      <c r="A21" s="260" t="s">
        <v>837</v>
      </c>
      <c r="B21" s="410">
        <v>0</v>
      </c>
      <c r="C21" s="409">
        <v>379707.98599999998</v>
      </c>
      <c r="D21" s="518">
        <v>379707.98599999998</v>
      </c>
      <c r="E21" s="466">
        <v>0</v>
      </c>
      <c r="F21" s="409">
        <v>201572.01200000008</v>
      </c>
      <c r="G21" s="518">
        <v>201572.01200000008</v>
      </c>
      <c r="H21" s="157"/>
      <c r="I21" s="85"/>
    </row>
    <row r="22" spans="1:9" s="199" customFormat="1" x14ac:dyDescent="0.2">
      <c r="A22" s="260" t="s">
        <v>841</v>
      </c>
      <c r="B22" s="410">
        <v>0</v>
      </c>
      <c r="C22" s="409">
        <v>0</v>
      </c>
      <c r="D22" s="518">
        <v>0</v>
      </c>
      <c r="E22" s="466">
        <v>0</v>
      </c>
      <c r="F22" s="409">
        <v>0</v>
      </c>
      <c r="G22" s="518">
        <v>0</v>
      </c>
      <c r="H22" s="157"/>
      <c r="I22" s="85"/>
    </row>
    <row r="23" spans="1:9" s="199" customFormat="1" x14ac:dyDescent="0.2">
      <c r="A23" s="260" t="s">
        <v>141</v>
      </c>
      <c r="B23" s="410">
        <v>0</v>
      </c>
      <c r="C23" s="409">
        <v>259041.01200000002</v>
      </c>
      <c r="D23" s="518">
        <v>259041.01200000002</v>
      </c>
      <c r="E23" s="466">
        <v>0</v>
      </c>
      <c r="F23" s="409">
        <v>183371.712</v>
      </c>
      <c r="G23" s="518">
        <v>183371.712</v>
      </c>
      <c r="H23" s="157"/>
      <c r="I23" s="85"/>
    </row>
    <row r="24" spans="1:9" s="199" customFormat="1" x14ac:dyDescent="0.2">
      <c r="A24" s="260" t="s">
        <v>833</v>
      </c>
      <c r="B24" s="410">
        <v>0</v>
      </c>
      <c r="C24" s="409">
        <v>57590.58</v>
      </c>
      <c r="D24" s="518">
        <v>57590.58</v>
      </c>
      <c r="E24" s="466">
        <v>0</v>
      </c>
      <c r="F24" s="409">
        <v>30035.96</v>
      </c>
      <c r="G24" s="518">
        <v>30035.96</v>
      </c>
      <c r="H24" s="157"/>
      <c r="I24" s="85"/>
    </row>
    <row r="25" spans="1:9" s="199" customFormat="1" x14ac:dyDescent="0.2">
      <c r="A25" s="260" t="s">
        <v>923</v>
      </c>
      <c r="B25" s="410">
        <v>0</v>
      </c>
      <c r="C25" s="409">
        <v>30946.109</v>
      </c>
      <c r="D25" s="518">
        <v>30946.109</v>
      </c>
      <c r="E25" s="466">
        <v>0</v>
      </c>
      <c r="F25" s="409">
        <v>207946.16500000004</v>
      </c>
      <c r="G25" s="518">
        <v>207946.16500000004</v>
      </c>
      <c r="H25" s="157"/>
      <c r="I25" s="85"/>
    </row>
    <row r="26" spans="1:9" s="199" customFormat="1" x14ac:dyDescent="0.2">
      <c r="A26" s="260" t="s">
        <v>137</v>
      </c>
      <c r="B26" s="466">
        <v>0</v>
      </c>
      <c r="C26" s="409">
        <v>1089622.841</v>
      </c>
      <c r="D26" s="518">
        <v>1089622.841</v>
      </c>
      <c r="E26" s="466">
        <v>0</v>
      </c>
      <c r="F26" s="409">
        <v>298489.815</v>
      </c>
      <c r="G26" s="518">
        <v>298489.815</v>
      </c>
      <c r="H26" s="157"/>
      <c r="I26" s="85"/>
    </row>
    <row r="27" spans="1:9" s="199" customFormat="1" x14ac:dyDescent="0.2">
      <c r="A27" s="260" t="s">
        <v>842</v>
      </c>
      <c r="B27" s="466">
        <v>0</v>
      </c>
      <c r="C27" s="409">
        <v>58643.44</v>
      </c>
      <c r="D27" s="518">
        <v>58643.44</v>
      </c>
      <c r="E27" s="466">
        <v>0</v>
      </c>
      <c r="F27" s="409">
        <v>158675.45800000004</v>
      </c>
      <c r="G27" s="518">
        <v>158675.45800000004</v>
      </c>
      <c r="H27" s="157"/>
      <c r="I27" s="85"/>
    </row>
    <row r="28" spans="1:9" s="199" customFormat="1" x14ac:dyDescent="0.2">
      <c r="A28" s="260" t="s">
        <v>922</v>
      </c>
      <c r="B28" s="466">
        <v>0</v>
      </c>
      <c r="C28" s="409">
        <v>107276.48699999999</v>
      </c>
      <c r="D28" s="518">
        <v>107276.48699999999</v>
      </c>
      <c r="E28" s="466">
        <v>0</v>
      </c>
      <c r="F28" s="409">
        <v>33394.718000000001</v>
      </c>
      <c r="G28" s="518">
        <v>33394.718000000001</v>
      </c>
      <c r="H28" s="157"/>
      <c r="I28" s="85"/>
    </row>
    <row r="29" spans="1:9" s="199" customFormat="1" x14ac:dyDescent="0.2">
      <c r="A29" s="260" t="s">
        <v>843</v>
      </c>
      <c r="B29" s="466">
        <v>0</v>
      </c>
      <c r="C29" s="409">
        <v>1129976.8430000001</v>
      </c>
      <c r="D29" s="518">
        <v>1129976.8430000001</v>
      </c>
      <c r="E29" s="466">
        <v>0</v>
      </c>
      <c r="F29" s="409">
        <v>369907.07299999968</v>
      </c>
      <c r="G29" s="518">
        <v>369907.07299999968</v>
      </c>
      <c r="H29" s="157"/>
      <c r="I29" s="85"/>
    </row>
    <row r="30" spans="1:9" s="199" customFormat="1" x14ac:dyDescent="0.2">
      <c r="A30" s="260" t="s">
        <v>847</v>
      </c>
      <c r="B30" s="466">
        <v>0</v>
      </c>
      <c r="C30" s="409">
        <v>1588215.0699999998</v>
      </c>
      <c r="D30" s="518">
        <v>1588215.0699999998</v>
      </c>
      <c r="E30" s="466">
        <v>0</v>
      </c>
      <c r="F30" s="409">
        <v>521671.43499999976</v>
      </c>
      <c r="G30" s="518">
        <v>521671.43499999976</v>
      </c>
      <c r="H30" s="157"/>
      <c r="I30" s="85"/>
    </row>
    <row r="31" spans="1:9" s="199" customFormat="1" x14ac:dyDescent="0.2">
      <c r="A31" s="260" t="s">
        <v>905</v>
      </c>
      <c r="B31" s="466">
        <v>0</v>
      </c>
      <c r="C31" s="409">
        <v>300.19</v>
      </c>
      <c r="D31" s="518">
        <v>300.19</v>
      </c>
      <c r="E31" s="466">
        <v>0</v>
      </c>
      <c r="F31" s="409">
        <v>86303.277999999962</v>
      </c>
      <c r="G31" s="518">
        <v>86303.277999999962</v>
      </c>
      <c r="H31" s="157"/>
      <c r="I31" s="85"/>
    </row>
    <row r="32" spans="1:9" s="199" customFormat="1" x14ac:dyDescent="0.2">
      <c r="A32" s="260" t="s">
        <v>1914</v>
      </c>
      <c r="B32" s="466">
        <v>0</v>
      </c>
      <c r="C32" s="409">
        <v>416656.48800000001</v>
      </c>
      <c r="D32" s="518">
        <v>416656.48800000001</v>
      </c>
      <c r="E32" s="466">
        <v>0</v>
      </c>
      <c r="F32" s="409">
        <v>0</v>
      </c>
      <c r="G32" s="518">
        <v>0</v>
      </c>
      <c r="H32" s="157"/>
      <c r="I32" s="85"/>
    </row>
    <row r="33" spans="1:10" s="199" customFormat="1" x14ac:dyDescent="0.2">
      <c r="A33" s="260" t="s">
        <v>840</v>
      </c>
      <c r="B33" s="466">
        <v>0</v>
      </c>
      <c r="C33" s="409">
        <v>0</v>
      </c>
      <c r="D33" s="518">
        <v>0</v>
      </c>
      <c r="E33" s="466">
        <v>0</v>
      </c>
      <c r="F33" s="409">
        <v>0</v>
      </c>
      <c r="G33" s="518">
        <v>0</v>
      </c>
      <c r="H33" s="157"/>
      <c r="I33" s="85"/>
    </row>
    <row r="34" spans="1:10" s="199" customFormat="1" x14ac:dyDescent="0.2">
      <c r="A34" s="260" t="s">
        <v>844</v>
      </c>
      <c r="B34" s="466">
        <v>0</v>
      </c>
      <c r="C34" s="409">
        <v>13636.364</v>
      </c>
      <c r="D34" s="518">
        <v>13636.364</v>
      </c>
      <c r="E34" s="466">
        <v>0</v>
      </c>
      <c r="F34" s="409">
        <v>5345.091999999996</v>
      </c>
      <c r="G34" s="518">
        <v>5345.091999999996</v>
      </c>
      <c r="H34" s="157"/>
      <c r="I34" s="85"/>
    </row>
    <row r="35" spans="1:10" s="199" customFormat="1" x14ac:dyDescent="0.2">
      <c r="A35" s="260" t="s">
        <v>846</v>
      </c>
      <c r="B35" s="466">
        <v>0</v>
      </c>
      <c r="C35" s="409">
        <v>228159.79800000001</v>
      </c>
      <c r="D35" s="518">
        <v>228159.79800000001</v>
      </c>
      <c r="E35" s="466">
        <v>0</v>
      </c>
      <c r="F35" s="409">
        <v>0</v>
      </c>
      <c r="G35" s="518">
        <v>0</v>
      </c>
      <c r="H35" s="157"/>
      <c r="I35" s="85"/>
    </row>
    <row r="36" spans="1:10" s="199" customFormat="1" x14ac:dyDescent="0.2">
      <c r="A36" s="260" t="s">
        <v>138</v>
      </c>
      <c r="B36" s="466">
        <v>0</v>
      </c>
      <c r="C36" s="409">
        <v>7450328.8410000009</v>
      </c>
      <c r="D36" s="518">
        <v>7450328.8410000009</v>
      </c>
      <c r="E36" s="466">
        <v>0</v>
      </c>
      <c r="F36" s="409">
        <v>4087117.4559999993</v>
      </c>
      <c r="G36" s="518">
        <v>4087117.4559999993</v>
      </c>
      <c r="H36" s="157"/>
      <c r="I36" s="85"/>
    </row>
    <row r="37" spans="1:10" s="199" customFormat="1" x14ac:dyDescent="0.2">
      <c r="A37" s="260" t="s">
        <v>848</v>
      </c>
      <c r="B37" s="466">
        <v>0</v>
      </c>
      <c r="C37" s="409">
        <v>616732.33700000006</v>
      </c>
      <c r="D37" s="518">
        <v>616732.33700000006</v>
      </c>
      <c r="E37" s="466">
        <v>0</v>
      </c>
      <c r="F37" s="409">
        <v>204521.60399999996</v>
      </c>
      <c r="G37" s="518">
        <v>204521.60399999996</v>
      </c>
      <c r="H37" s="157"/>
      <c r="I37" s="85"/>
    </row>
    <row r="38" spans="1:10" s="199" customFormat="1" x14ac:dyDescent="0.2">
      <c r="A38" s="260" t="s">
        <v>831</v>
      </c>
      <c r="B38" s="466">
        <v>0</v>
      </c>
      <c r="C38" s="409">
        <v>18223.883999999998</v>
      </c>
      <c r="D38" s="518">
        <v>18223.883999999998</v>
      </c>
      <c r="E38" s="466">
        <v>0</v>
      </c>
      <c r="F38" s="409">
        <v>3768.6370000000002</v>
      </c>
      <c r="G38" s="518">
        <v>3768.6370000000002</v>
      </c>
      <c r="H38" s="157"/>
      <c r="I38" s="85"/>
    </row>
    <row r="39" spans="1:10" s="199" customFormat="1" x14ac:dyDescent="0.2">
      <c r="A39" s="260" t="s">
        <v>838</v>
      </c>
      <c r="B39" s="466">
        <v>0</v>
      </c>
      <c r="C39" s="409">
        <v>559427.34</v>
      </c>
      <c r="D39" s="518">
        <v>559427.34</v>
      </c>
      <c r="E39" s="466">
        <v>0</v>
      </c>
      <c r="F39" s="409">
        <v>707545.61700000032</v>
      </c>
      <c r="G39" s="518">
        <v>707545.61700000032</v>
      </c>
      <c r="H39" s="157"/>
      <c r="I39" s="85"/>
    </row>
    <row r="40" spans="1:10" s="199" customFormat="1" x14ac:dyDescent="0.2">
      <c r="A40" s="260" t="s">
        <v>845</v>
      </c>
      <c r="B40" s="466">
        <v>0</v>
      </c>
      <c r="C40" s="409">
        <v>4227.2719999999999</v>
      </c>
      <c r="D40" s="518">
        <v>4227.2719999999999</v>
      </c>
      <c r="E40" s="466">
        <v>0</v>
      </c>
      <c r="F40" s="409">
        <v>463.63600000000002</v>
      </c>
      <c r="G40" s="518">
        <v>463.63600000000002</v>
      </c>
      <c r="H40" s="157"/>
      <c r="I40" s="85"/>
    </row>
    <row r="41" spans="1:10" s="199" customFormat="1" x14ac:dyDescent="0.2">
      <c r="A41" s="260" t="s">
        <v>139</v>
      </c>
      <c r="B41" s="466">
        <v>0</v>
      </c>
      <c r="C41" s="409">
        <v>377753.03200000001</v>
      </c>
      <c r="D41" s="518">
        <v>377753.03200000001</v>
      </c>
      <c r="E41" s="466">
        <v>0</v>
      </c>
      <c r="F41" s="409">
        <v>380006.21899999992</v>
      </c>
      <c r="G41" s="518">
        <v>380006.21899999992</v>
      </c>
      <c r="H41" s="157"/>
      <c r="I41" s="85"/>
    </row>
    <row r="42" spans="1:10" s="199" customFormat="1" x14ac:dyDescent="0.2">
      <c r="A42" s="260" t="s">
        <v>140</v>
      </c>
      <c r="B42" s="466">
        <v>0</v>
      </c>
      <c r="C42" s="409">
        <v>1569945.5519999999</v>
      </c>
      <c r="D42" s="518">
        <v>1569945.5519999999</v>
      </c>
      <c r="E42" s="466">
        <v>0</v>
      </c>
      <c r="F42" s="409">
        <v>1112311.5659999999</v>
      </c>
      <c r="G42" s="518">
        <v>1112311.5659999999</v>
      </c>
      <c r="H42" s="157"/>
      <c r="I42" s="85"/>
    </row>
    <row r="43" spans="1:10" s="199" customFormat="1" x14ac:dyDescent="0.2">
      <c r="A43" s="260" t="s">
        <v>834</v>
      </c>
      <c r="B43" s="410">
        <v>0</v>
      </c>
      <c r="C43" s="409">
        <v>39681.157999999996</v>
      </c>
      <c r="D43" s="518">
        <v>39681.157999999996</v>
      </c>
      <c r="E43" s="466">
        <v>0</v>
      </c>
      <c r="F43" s="409">
        <v>31613.620999999999</v>
      </c>
      <c r="G43" s="518">
        <v>31613.620999999999</v>
      </c>
      <c r="H43" s="157"/>
      <c r="I43" s="85"/>
    </row>
    <row r="44" spans="1:10" s="199" customFormat="1" x14ac:dyDescent="0.2">
      <c r="A44" s="260" t="s">
        <v>839</v>
      </c>
      <c r="B44" s="410">
        <v>0</v>
      </c>
      <c r="C44" s="409">
        <v>9527.1810000000005</v>
      </c>
      <c r="D44" s="518">
        <v>9527.1810000000005</v>
      </c>
      <c r="E44" s="466">
        <v>0</v>
      </c>
      <c r="F44" s="409">
        <v>12864.629000000001</v>
      </c>
      <c r="G44" s="518">
        <v>12864.629000000001</v>
      </c>
      <c r="H44" s="157"/>
      <c r="I44" s="85"/>
      <c r="J44" s="85"/>
    </row>
    <row r="45" spans="1:10" s="199" customFormat="1" x14ac:dyDescent="0.2">
      <c r="A45" s="260" t="s">
        <v>836</v>
      </c>
      <c r="B45" s="410">
        <v>0</v>
      </c>
      <c r="C45" s="409">
        <v>6297.61</v>
      </c>
      <c r="D45" s="518">
        <v>6297.61</v>
      </c>
      <c r="E45" s="466">
        <v>0</v>
      </c>
      <c r="F45" s="409">
        <v>7163.0870000000004</v>
      </c>
      <c r="G45" s="518">
        <v>7163.0870000000004</v>
      </c>
      <c r="H45" s="157"/>
      <c r="I45" s="85"/>
      <c r="J45" s="85"/>
    </row>
    <row r="46" spans="1:10" s="199" customFormat="1" x14ac:dyDescent="0.2">
      <c r="A46" s="260" t="s">
        <v>929</v>
      </c>
      <c r="B46" s="410">
        <v>0</v>
      </c>
      <c r="C46" s="409">
        <v>81690.983999999997</v>
      </c>
      <c r="D46" s="518">
        <v>81690.983999999997</v>
      </c>
      <c r="E46" s="466">
        <v>0</v>
      </c>
      <c r="F46" s="409">
        <v>4107.8729999999987</v>
      </c>
      <c r="G46" s="518">
        <v>4107.8729999999987</v>
      </c>
      <c r="H46" s="157"/>
      <c r="I46" s="85"/>
      <c r="J46" s="85"/>
    </row>
    <row r="47" spans="1:10" s="199" customFormat="1" x14ac:dyDescent="0.2">
      <c r="A47" s="260" t="s">
        <v>1915</v>
      </c>
      <c r="B47" s="410">
        <v>0</v>
      </c>
      <c r="C47" s="409">
        <v>0</v>
      </c>
      <c r="D47" s="519"/>
      <c r="E47" s="466">
        <v>0</v>
      </c>
      <c r="F47" s="409">
        <v>0</v>
      </c>
      <c r="G47" s="518">
        <v>0</v>
      </c>
      <c r="H47" s="157"/>
      <c r="I47" s="85"/>
      <c r="J47" s="85"/>
    </row>
    <row r="48" spans="1:10" s="199" customFormat="1" ht="13.5" thickBot="1" x14ac:dyDescent="0.25">
      <c r="A48" s="261" t="s">
        <v>3</v>
      </c>
      <c r="B48" s="398">
        <f t="shared" ref="B48:G48" si="0">-SUM(B12:B47)</f>
        <v>-432605.94100000005</v>
      </c>
      <c r="C48" s="398">
        <f t="shared" si="0"/>
        <v>-16242789.649999999</v>
      </c>
      <c r="D48" s="398">
        <f t="shared" si="0"/>
        <v>-16675395.590999998</v>
      </c>
      <c r="E48" s="398">
        <f t="shared" si="0"/>
        <v>-339990.06799999991</v>
      </c>
      <c r="F48" s="398">
        <f t="shared" si="0"/>
        <v>-8739801.6449999996</v>
      </c>
      <c r="G48" s="398">
        <f t="shared" si="0"/>
        <v>-9079791.7129999995</v>
      </c>
      <c r="H48" s="157"/>
      <c r="I48" s="85"/>
      <c r="J48" s="85"/>
    </row>
    <row r="49" spans="1:11" s="199" customFormat="1" x14ac:dyDescent="0.2">
      <c r="A49" s="85"/>
      <c r="B49" s="262"/>
      <c r="C49" s="262"/>
      <c r="D49" s="262"/>
      <c r="E49" s="85"/>
      <c r="F49" s="85"/>
      <c r="G49" s="85"/>
      <c r="H49" s="157"/>
      <c r="I49" s="85"/>
      <c r="J49" s="85"/>
    </row>
    <row r="50" spans="1:11" s="199" customFormat="1" x14ac:dyDescent="0.2">
      <c r="A50" s="85"/>
      <c r="B50" s="85"/>
      <c r="C50" s="539"/>
      <c r="D50" s="85"/>
      <c r="E50" s="85"/>
      <c r="F50" s="85"/>
      <c r="G50" s="85"/>
      <c r="H50" s="157"/>
      <c r="I50" s="85"/>
      <c r="J50" s="85"/>
    </row>
    <row r="51" spans="1:11" s="199" customFormat="1" x14ac:dyDescent="0.2">
      <c r="A51" s="85"/>
      <c r="B51" s="85"/>
      <c r="C51" s="85"/>
      <c r="D51" s="85"/>
      <c r="E51" s="85"/>
      <c r="F51" s="85"/>
      <c r="G51" s="157"/>
      <c r="H51" s="157"/>
      <c r="I51" s="85"/>
      <c r="J51" s="85"/>
    </row>
    <row r="52" spans="1:11" s="199" customFormat="1" x14ac:dyDescent="0.2">
      <c r="A52" s="85"/>
      <c r="B52" s="85"/>
      <c r="C52" s="85"/>
      <c r="D52" s="85"/>
      <c r="E52" s="85"/>
      <c r="F52" s="85"/>
      <c r="G52" s="157"/>
      <c r="H52" s="157"/>
      <c r="I52" s="85"/>
      <c r="J52" s="85"/>
    </row>
    <row r="53" spans="1:11" s="199" customFormat="1" x14ac:dyDescent="0.2">
      <c r="A53" s="85"/>
      <c r="B53" s="85"/>
      <c r="C53" s="85"/>
      <c r="D53" s="85"/>
      <c r="E53" s="85"/>
      <c r="F53" s="85"/>
      <c r="G53" s="85"/>
      <c r="H53" s="157"/>
      <c r="I53" s="85"/>
      <c r="J53" s="85"/>
    </row>
    <row r="54" spans="1:11" s="199" customFormat="1" x14ac:dyDescent="0.2">
      <c r="A54" s="85"/>
      <c r="B54" s="85"/>
      <c r="C54" s="85"/>
      <c r="D54" s="85"/>
      <c r="E54" s="85"/>
      <c r="F54" s="85"/>
      <c r="G54" s="85"/>
      <c r="H54" s="157"/>
      <c r="I54" s="85"/>
      <c r="J54" s="85"/>
    </row>
    <row r="55" spans="1:11" s="199" customFormat="1" x14ac:dyDescent="0.2">
      <c r="A55" s="85"/>
      <c r="B55" s="85"/>
      <c r="C55" s="85"/>
      <c r="D55" s="85"/>
      <c r="E55" s="85"/>
      <c r="F55" s="85"/>
      <c r="G55" s="85"/>
      <c r="H55" s="157"/>
      <c r="I55" s="85"/>
      <c r="J55" s="85"/>
    </row>
    <row r="56" spans="1:11" s="199" customFormat="1" x14ac:dyDescent="0.2">
      <c r="A56" s="85"/>
      <c r="B56" s="85"/>
      <c r="C56" s="85"/>
      <c r="D56" s="85"/>
      <c r="E56" s="85"/>
      <c r="F56" s="85"/>
      <c r="G56" s="85"/>
      <c r="H56" s="157"/>
      <c r="I56" s="85"/>
      <c r="J56" s="85"/>
    </row>
    <row r="57" spans="1:11" s="263" customFormat="1" x14ac:dyDescent="0.2">
      <c r="A57" s="208"/>
      <c r="B57" s="208"/>
      <c r="G57" s="208"/>
      <c r="H57" s="157"/>
      <c r="I57" s="208"/>
      <c r="J57" s="208"/>
      <c r="K57" s="208"/>
    </row>
    <row r="58" spans="1:11" s="263" customFormat="1" x14ac:dyDescent="0.2">
      <c r="A58" s="208"/>
      <c r="B58" s="208"/>
      <c r="G58" s="208"/>
      <c r="H58" s="157"/>
      <c r="I58" s="208"/>
      <c r="J58" s="208"/>
      <c r="K58" s="208"/>
    </row>
    <row r="59" spans="1:11" x14ac:dyDescent="0.2">
      <c r="H59" s="157"/>
    </row>
    <row r="60" spans="1:11" x14ac:dyDescent="0.2">
      <c r="H60" s="157"/>
    </row>
    <row r="61" spans="1:11" x14ac:dyDescent="0.2">
      <c r="H61" s="157"/>
    </row>
    <row r="62" spans="1:11" x14ac:dyDescent="0.2">
      <c r="H62" s="157"/>
    </row>
    <row r="63" spans="1:11" x14ac:dyDescent="0.2">
      <c r="H63" s="157"/>
    </row>
    <row r="64" spans="1:11" x14ac:dyDescent="0.2">
      <c r="H64" s="157"/>
    </row>
    <row r="65" spans="8:8" x14ac:dyDescent="0.2">
      <c r="H65" s="157"/>
    </row>
    <row r="66" spans="8:8" x14ac:dyDescent="0.2">
      <c r="H66" s="157"/>
    </row>
    <row r="67" spans="8:8" x14ac:dyDescent="0.2">
      <c r="H67" s="157"/>
    </row>
    <row r="68" spans="8:8" x14ac:dyDescent="0.2">
      <c r="H68" s="157"/>
    </row>
    <row r="69" spans="8:8" x14ac:dyDescent="0.2">
      <c r="H69" s="157"/>
    </row>
    <row r="70" spans="8:8" x14ac:dyDescent="0.2">
      <c r="H70" s="157"/>
    </row>
    <row r="71" spans="8:8" x14ac:dyDescent="0.2">
      <c r="H71" s="157"/>
    </row>
    <row r="72" spans="8:8" x14ac:dyDescent="0.2">
      <c r="H72" s="157"/>
    </row>
    <row r="73" spans="8:8" x14ac:dyDescent="0.2">
      <c r="H73" s="157"/>
    </row>
    <row r="74" spans="8:8" x14ac:dyDescent="0.2">
      <c r="H74" s="157"/>
    </row>
    <row r="75" spans="8:8" x14ac:dyDescent="0.2">
      <c r="H75" s="157"/>
    </row>
    <row r="76" spans="8:8" x14ac:dyDescent="0.2">
      <c r="H76" s="157"/>
    </row>
    <row r="77" spans="8:8" x14ac:dyDescent="0.2">
      <c r="H77" s="157"/>
    </row>
    <row r="78" spans="8:8" x14ac:dyDescent="0.2">
      <c r="H78" s="157"/>
    </row>
    <row r="79" spans="8:8" x14ac:dyDescent="0.2">
      <c r="H79" s="157"/>
    </row>
    <row r="80" spans="8:8" x14ac:dyDescent="0.2">
      <c r="H80" s="157"/>
    </row>
    <row r="81" spans="8:8" x14ac:dyDescent="0.2">
      <c r="H81" s="157"/>
    </row>
    <row r="82" spans="8:8" x14ac:dyDescent="0.2">
      <c r="H82" s="157"/>
    </row>
    <row r="83" spans="8:8" x14ac:dyDescent="0.2">
      <c r="H83" s="157"/>
    </row>
    <row r="84" spans="8:8" x14ac:dyDescent="0.2">
      <c r="H84" s="157"/>
    </row>
    <row r="85" spans="8:8" x14ac:dyDescent="0.2">
      <c r="H85" s="157"/>
    </row>
    <row r="86" spans="8:8" x14ac:dyDescent="0.2">
      <c r="H86" s="157"/>
    </row>
    <row r="87" spans="8:8" x14ac:dyDescent="0.2">
      <c r="H87" s="157"/>
    </row>
    <row r="88" spans="8:8" x14ac:dyDescent="0.2">
      <c r="H88" s="157"/>
    </row>
    <row r="89" spans="8:8" x14ac:dyDescent="0.2">
      <c r="H89" s="157"/>
    </row>
    <row r="90" spans="8:8" x14ac:dyDescent="0.2">
      <c r="H90" s="157"/>
    </row>
    <row r="91" spans="8:8" x14ac:dyDescent="0.2">
      <c r="H91" s="157"/>
    </row>
    <row r="92" spans="8:8" x14ac:dyDescent="0.2">
      <c r="H92" s="157"/>
    </row>
    <row r="93" spans="8:8" x14ac:dyDescent="0.2">
      <c r="H93" s="157"/>
    </row>
    <row r="94" spans="8:8" x14ac:dyDescent="0.2">
      <c r="H94" s="157"/>
    </row>
    <row r="95" spans="8:8" x14ac:dyDescent="0.2">
      <c r="H95" s="157"/>
    </row>
    <row r="96" spans="8:8" x14ac:dyDescent="0.2">
      <c r="H96" s="157"/>
    </row>
    <row r="97" spans="8:8" x14ac:dyDescent="0.2">
      <c r="H97" s="157"/>
    </row>
    <row r="98" spans="8:8" x14ac:dyDescent="0.2">
      <c r="H98" s="157"/>
    </row>
    <row r="99" spans="8:8" x14ac:dyDescent="0.2">
      <c r="H99" s="157"/>
    </row>
    <row r="100" spans="8:8" x14ac:dyDescent="0.2">
      <c r="H100" s="157"/>
    </row>
    <row r="101" spans="8:8" x14ac:dyDescent="0.2">
      <c r="H101" s="157"/>
    </row>
    <row r="102" spans="8:8" x14ac:dyDescent="0.2">
      <c r="H102" s="157"/>
    </row>
    <row r="103" spans="8:8" x14ac:dyDescent="0.2">
      <c r="H103" s="157"/>
    </row>
    <row r="104" spans="8:8" x14ac:dyDescent="0.2">
      <c r="H104" s="157"/>
    </row>
    <row r="105" spans="8:8" x14ac:dyDescent="0.2">
      <c r="H105" s="157"/>
    </row>
    <row r="106" spans="8:8" x14ac:dyDescent="0.2">
      <c r="H106" s="157"/>
    </row>
    <row r="107" spans="8:8" x14ac:dyDescent="0.2">
      <c r="H107" s="157"/>
    </row>
    <row r="108" spans="8:8" x14ac:dyDescent="0.2">
      <c r="H108" s="157"/>
    </row>
    <row r="109" spans="8:8" x14ac:dyDescent="0.2">
      <c r="H109" s="157"/>
    </row>
    <row r="110" spans="8:8" x14ac:dyDescent="0.2">
      <c r="H110" s="157"/>
    </row>
    <row r="111" spans="8:8" x14ac:dyDescent="0.2">
      <c r="H111" s="157"/>
    </row>
    <row r="112" spans="8:8" x14ac:dyDescent="0.2">
      <c r="H112" s="157"/>
    </row>
    <row r="113" spans="8:8" x14ac:dyDescent="0.2">
      <c r="H113" s="157"/>
    </row>
    <row r="114" spans="8:8" x14ac:dyDescent="0.2">
      <c r="H114" s="157"/>
    </row>
    <row r="115" spans="8:8" x14ac:dyDescent="0.2">
      <c r="H115" s="157"/>
    </row>
    <row r="116" spans="8:8" x14ac:dyDescent="0.2">
      <c r="H116" s="157"/>
    </row>
    <row r="117" spans="8:8" x14ac:dyDescent="0.2">
      <c r="H117" s="157"/>
    </row>
    <row r="118" spans="8:8" x14ac:dyDescent="0.2">
      <c r="H118" s="157"/>
    </row>
    <row r="119" spans="8:8" x14ac:dyDescent="0.2">
      <c r="H119" s="157"/>
    </row>
    <row r="120" spans="8:8" x14ac:dyDescent="0.2">
      <c r="H120" s="157"/>
    </row>
    <row r="121" spans="8:8" x14ac:dyDescent="0.2">
      <c r="H121" s="157"/>
    </row>
    <row r="122" spans="8:8" x14ac:dyDescent="0.2">
      <c r="H122" s="157"/>
    </row>
    <row r="123" spans="8:8" x14ac:dyDescent="0.2">
      <c r="H123" s="157"/>
    </row>
    <row r="124" spans="8:8" x14ac:dyDescent="0.2">
      <c r="H124" s="157"/>
    </row>
    <row r="125" spans="8:8" x14ac:dyDescent="0.2">
      <c r="H125" s="157"/>
    </row>
    <row r="126" spans="8:8" x14ac:dyDescent="0.2">
      <c r="H126" s="157"/>
    </row>
  </sheetData>
  <sortState xmlns:xlrd2="http://schemas.microsoft.com/office/spreadsheetml/2017/richdata2" ref="H18:H43">
    <sortCondition ref="H18:H43"/>
  </sortState>
  <mergeCells count="3">
    <mergeCell ref="A10:A11"/>
    <mergeCell ref="B10:D10"/>
    <mergeCell ref="E10:G10"/>
  </mergeCells>
  <hyperlinks>
    <hyperlink ref="G1" location="ER!A1" display="ER" xr:uid="{00000000-0004-0000-1F00-000000000000}"/>
  </hyperlinks>
  <printOptions horizontalCentered="1"/>
  <pageMargins left="0.31496062992125984" right="0.70866141732283472" top="0.74803149606299213" bottom="0.74803149606299213" header="0.31496062992125984" footer="0.31496062992125984"/>
  <pageSetup paperSize="9" scale="20"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pageSetUpPr fitToPage="1"/>
  </sheetPr>
  <dimension ref="A1:N42"/>
  <sheetViews>
    <sheetView showGridLines="0" zoomScaleNormal="100" workbookViewId="0"/>
  </sheetViews>
  <sheetFormatPr baseColWidth="10" defaultColWidth="11.42578125" defaultRowHeight="12.75" x14ac:dyDescent="0.2"/>
  <cols>
    <col min="1" max="1" width="38" style="55" customWidth="1"/>
    <col min="2" max="2" width="15.28515625" style="55" customWidth="1"/>
    <col min="3" max="3" width="16.7109375" style="55" customWidth="1"/>
    <col min="4" max="4" width="4.85546875" style="55" customWidth="1"/>
    <col min="5" max="5" width="27.7109375" style="55" customWidth="1"/>
    <col min="6" max="6" width="15.140625" style="55" customWidth="1"/>
    <col min="7" max="7" width="16.42578125" style="55" customWidth="1"/>
    <col min="8" max="10" width="11.42578125" style="55"/>
    <col min="11" max="16384" width="11.42578125" style="226"/>
  </cols>
  <sheetData>
    <row r="1" spans="1:14" x14ac:dyDescent="0.2">
      <c r="A1" s="55" t="str">
        <f>Indice!C1</f>
        <v>GRUPO VAZQUEZ S.A.E.</v>
      </c>
      <c r="E1" s="207" t="s">
        <v>106</v>
      </c>
    </row>
    <row r="5" spans="1:14" x14ac:dyDescent="0.2">
      <c r="A5" s="718" t="s">
        <v>238</v>
      </c>
      <c r="B5" s="718"/>
      <c r="C5" s="718"/>
      <c r="D5" s="718"/>
      <c r="E5" s="718"/>
      <c r="F5" s="245"/>
      <c r="G5" s="245"/>
      <c r="K5" s="55"/>
      <c r="L5" s="55"/>
      <c r="M5" s="55"/>
      <c r="N5" s="55"/>
    </row>
    <row r="6" spans="1:14" x14ac:dyDescent="0.2">
      <c r="A6" s="268" t="s">
        <v>184</v>
      </c>
      <c r="B6" s="719"/>
      <c r="C6" s="719"/>
      <c r="D6" s="71"/>
      <c r="E6" s="71"/>
      <c r="F6" s="73"/>
      <c r="K6" s="55"/>
      <c r="L6" s="55"/>
      <c r="M6" s="55"/>
      <c r="N6" s="55"/>
    </row>
    <row r="7" spans="1:14" x14ac:dyDescent="0.2">
      <c r="A7" s="179"/>
      <c r="D7" s="71"/>
      <c r="E7" s="71"/>
      <c r="F7" s="73"/>
      <c r="K7" s="55"/>
      <c r="L7" s="55"/>
      <c r="M7" s="55"/>
      <c r="N7" s="55"/>
    </row>
    <row r="8" spans="1:14" x14ac:dyDescent="0.2">
      <c r="A8" s="74" t="s">
        <v>114</v>
      </c>
      <c r="B8" s="508" t="s">
        <v>2375</v>
      </c>
      <c r="C8" s="508" t="s">
        <v>2378</v>
      </c>
      <c r="D8" s="71"/>
      <c r="E8" s="74" t="s">
        <v>186</v>
      </c>
      <c r="F8" s="508" t="s">
        <v>2375</v>
      </c>
      <c r="G8" s="508" t="s">
        <v>2378</v>
      </c>
      <c r="K8" s="55"/>
      <c r="L8" s="55"/>
      <c r="M8" s="55"/>
      <c r="N8" s="55"/>
    </row>
    <row r="9" spans="1:14" x14ac:dyDescent="0.2">
      <c r="A9" s="179" t="s">
        <v>866</v>
      </c>
      <c r="B9" s="411">
        <v>8703294.3790000007</v>
      </c>
      <c r="C9" s="411">
        <v>1304996.7180000001</v>
      </c>
      <c r="D9" s="411"/>
      <c r="E9" s="411" t="s">
        <v>850</v>
      </c>
      <c r="F9" s="411">
        <v>-48683.315999999999</v>
      </c>
      <c r="G9" s="411">
        <v>-49179.481</v>
      </c>
      <c r="H9" s="30"/>
      <c r="K9" s="55"/>
      <c r="L9" s="55"/>
      <c r="M9" s="55"/>
      <c r="N9" s="55"/>
    </row>
    <row r="10" spans="1:14" x14ac:dyDescent="0.2">
      <c r="A10" s="179" t="s">
        <v>921</v>
      </c>
      <c r="B10" s="411">
        <v>257612.43299999999</v>
      </c>
      <c r="C10" s="411">
        <v>481574.951</v>
      </c>
      <c r="D10" s="411"/>
      <c r="E10" s="411" t="s">
        <v>851</v>
      </c>
      <c r="F10" s="411">
        <v>-1109274.186</v>
      </c>
      <c r="G10" s="411">
        <v>-825874.02800000017</v>
      </c>
      <c r="H10" s="30"/>
      <c r="K10" s="55"/>
      <c r="L10" s="55"/>
      <c r="M10" s="55"/>
      <c r="N10" s="55"/>
    </row>
    <row r="11" spans="1:14" x14ac:dyDescent="0.2">
      <c r="A11" s="179" t="s">
        <v>1919</v>
      </c>
      <c r="B11" s="411">
        <v>1006778.814</v>
      </c>
      <c r="C11" s="411">
        <v>0</v>
      </c>
      <c r="D11" s="411"/>
      <c r="E11" s="411" t="s">
        <v>852</v>
      </c>
      <c r="F11" s="411">
        <v>-137231.25899999999</v>
      </c>
      <c r="G11" s="411">
        <v>-262542.23600000003</v>
      </c>
      <c r="H11" s="30"/>
      <c r="K11" s="55"/>
      <c r="L11" s="55"/>
      <c r="M11" s="55"/>
      <c r="N11" s="55"/>
    </row>
    <row r="12" spans="1:14" x14ac:dyDescent="0.2">
      <c r="A12" s="74" t="s">
        <v>3</v>
      </c>
      <c r="B12" s="412">
        <f>SUM($B$9:B11)</f>
        <v>9967685.6260000002</v>
      </c>
      <c r="C12" s="412">
        <f>SUM($C$9:C11)</f>
        <v>1786571.6690000002</v>
      </c>
      <c r="D12" s="411"/>
      <c r="E12" s="411" t="s">
        <v>853</v>
      </c>
      <c r="F12" s="411">
        <v>0</v>
      </c>
      <c r="G12" s="411">
        <v>-8908.2789999999986</v>
      </c>
      <c r="H12" s="30"/>
      <c r="K12" s="55"/>
      <c r="L12" s="55"/>
      <c r="M12" s="55"/>
      <c r="N12" s="55"/>
    </row>
    <row r="13" spans="1:14" x14ac:dyDescent="0.2">
      <c r="A13" s="12"/>
      <c r="B13" s="413"/>
      <c r="C13" s="413"/>
      <c r="D13" s="411"/>
      <c r="E13" s="411" t="s">
        <v>901</v>
      </c>
      <c r="F13" s="411">
        <v>-193726.454</v>
      </c>
      <c r="G13" s="411">
        <v>-173537.84500000003</v>
      </c>
      <c r="H13" s="30"/>
      <c r="K13" s="55"/>
      <c r="L13" s="55"/>
      <c r="M13" s="55"/>
      <c r="N13" s="55"/>
    </row>
    <row r="14" spans="1:14" x14ac:dyDescent="0.2">
      <c r="A14" s="226"/>
      <c r="B14" s="176"/>
      <c r="C14" s="176"/>
      <c r="D14" s="411"/>
      <c r="E14" s="411" t="s">
        <v>854</v>
      </c>
      <c r="F14" s="411">
        <v>0</v>
      </c>
      <c r="G14" s="411">
        <v>0</v>
      </c>
      <c r="H14" s="30"/>
      <c r="K14" s="55"/>
      <c r="L14" s="55"/>
      <c r="M14" s="55"/>
      <c r="N14" s="55"/>
    </row>
    <row r="15" spans="1:14" x14ac:dyDescent="0.2">
      <c r="A15" s="226"/>
      <c r="B15" s="176"/>
      <c r="C15" s="176"/>
      <c r="D15" s="411"/>
      <c r="E15" s="411" t="s">
        <v>855</v>
      </c>
      <c r="F15" s="411">
        <v>0</v>
      </c>
      <c r="G15" s="411">
        <v>0</v>
      </c>
      <c r="H15" s="30"/>
      <c r="K15" s="55"/>
      <c r="L15" s="55"/>
      <c r="M15" s="55"/>
      <c r="N15" s="55"/>
    </row>
    <row r="16" spans="1:14" x14ac:dyDescent="0.2">
      <c r="A16" s="158"/>
      <c r="B16" s="30"/>
      <c r="C16" s="30"/>
      <c r="D16" s="411"/>
      <c r="E16" s="411" t="s">
        <v>900</v>
      </c>
      <c r="F16" s="411">
        <v>0</v>
      </c>
      <c r="G16" s="411">
        <v>-575329.11699999974</v>
      </c>
      <c r="H16" s="30"/>
      <c r="K16" s="55"/>
      <c r="L16" s="55"/>
      <c r="M16" s="55"/>
      <c r="N16" s="55"/>
    </row>
    <row r="17" spans="1:14" x14ac:dyDescent="0.2">
      <c r="A17" s="158"/>
      <c r="B17" s="30"/>
      <c r="C17" s="30"/>
      <c r="D17" s="411"/>
      <c r="E17" s="411" t="s">
        <v>186</v>
      </c>
      <c r="F17" s="411">
        <v>-5037389.3870000001</v>
      </c>
      <c r="G17" s="411">
        <v>-363.63600000000002</v>
      </c>
      <c r="H17" s="30"/>
      <c r="K17" s="55"/>
      <c r="L17" s="55"/>
      <c r="M17" s="55"/>
      <c r="N17" s="55"/>
    </row>
    <row r="18" spans="1:14" x14ac:dyDescent="0.2">
      <c r="B18" s="30"/>
      <c r="D18" s="411"/>
      <c r="E18" s="414" t="s">
        <v>3</v>
      </c>
      <c r="F18" s="412">
        <f>SUM(F9:F17)</f>
        <v>-6526304.602</v>
      </c>
      <c r="G18" s="412">
        <f>SUM($G$9:G17)</f>
        <v>-1895734.622</v>
      </c>
      <c r="K18" s="55"/>
      <c r="L18" s="55"/>
      <c r="M18" s="55"/>
      <c r="N18" s="55"/>
    </row>
    <row r="19" spans="1:14" x14ac:dyDescent="0.2">
      <c r="A19" s="158"/>
      <c r="B19" s="30"/>
      <c r="D19" s="414"/>
      <c r="E19" s="415"/>
      <c r="F19" s="416"/>
      <c r="G19" s="413"/>
      <c r="K19" s="55"/>
      <c r="L19" s="55"/>
      <c r="M19" s="55"/>
      <c r="N19" s="55"/>
    </row>
    <row r="20" spans="1:14" x14ac:dyDescent="0.2">
      <c r="A20" s="253"/>
      <c r="B20" s="30"/>
      <c r="D20" s="415"/>
      <c r="E20" s="71"/>
      <c r="F20" s="73"/>
      <c r="G20" s="73"/>
      <c r="K20" s="55"/>
      <c r="L20" s="55"/>
      <c r="M20" s="55"/>
      <c r="N20" s="55"/>
    </row>
    <row r="21" spans="1:14" x14ac:dyDescent="0.2">
      <c r="B21" s="30"/>
      <c r="C21" s="30"/>
      <c r="D21" s="71"/>
      <c r="K21" s="55"/>
      <c r="L21" s="55"/>
      <c r="M21" s="55"/>
      <c r="N21" s="55"/>
    </row>
    <row r="22" spans="1:14" x14ac:dyDescent="0.2">
      <c r="A22" s="74" t="s">
        <v>186</v>
      </c>
      <c r="B22" s="508" t="s">
        <v>2375</v>
      </c>
      <c r="C22" s="508" t="s">
        <v>2378</v>
      </c>
      <c r="D22" s="71"/>
      <c r="K22" s="55"/>
      <c r="L22" s="55"/>
      <c r="M22" s="55"/>
      <c r="N22" s="55"/>
    </row>
    <row r="23" spans="1:14" x14ac:dyDescent="0.2">
      <c r="A23" s="411" t="s">
        <v>849</v>
      </c>
      <c r="B23" s="411">
        <v>-1500201.3419999999</v>
      </c>
      <c r="C23" s="411">
        <v>-736520.31700000004</v>
      </c>
      <c r="D23" s="71"/>
      <c r="K23" s="55"/>
      <c r="L23" s="55"/>
      <c r="M23" s="55"/>
      <c r="N23" s="55"/>
    </row>
    <row r="24" spans="1:14" x14ac:dyDescent="0.2">
      <c r="A24" s="411" t="s">
        <v>930</v>
      </c>
      <c r="B24" s="411">
        <v>0</v>
      </c>
      <c r="C24" s="30">
        <v>-85123.471999999994</v>
      </c>
      <c r="D24" s="71"/>
      <c r="E24" s="71"/>
      <c r="F24" s="73"/>
      <c r="K24" s="55"/>
      <c r="L24" s="55"/>
      <c r="M24" s="55"/>
      <c r="N24" s="55"/>
    </row>
    <row r="25" spans="1:14" x14ac:dyDescent="0.2">
      <c r="A25" s="414" t="s">
        <v>3</v>
      </c>
      <c r="B25" s="412">
        <f>SUM(B23:B24)</f>
        <v>-1500201.3419999999</v>
      </c>
      <c r="C25" s="412">
        <f>SUM(C23:C24)</f>
        <v>-821643.78899999999</v>
      </c>
      <c r="D25" s="71"/>
      <c r="E25" s="71"/>
      <c r="F25" s="73"/>
      <c r="K25" s="55"/>
      <c r="L25" s="55"/>
      <c r="M25" s="55"/>
      <c r="N25" s="55"/>
    </row>
    <row r="26" spans="1:14" x14ac:dyDescent="0.2">
      <c r="A26" s="158"/>
      <c r="B26" s="158"/>
      <c r="D26" s="71"/>
      <c r="E26" s="71"/>
      <c r="F26" s="73"/>
      <c r="K26" s="55"/>
      <c r="L26" s="55"/>
      <c r="M26" s="55"/>
      <c r="N26" s="55"/>
    </row>
    <row r="27" spans="1:14" x14ac:dyDescent="0.2">
      <c r="A27" s="158"/>
      <c r="B27" s="158"/>
      <c r="D27" s="71"/>
      <c r="F27" s="73"/>
      <c r="K27" s="55"/>
      <c r="L27" s="55"/>
      <c r="M27" s="55"/>
      <c r="N27" s="55"/>
    </row>
    <row r="28" spans="1:14" x14ac:dyDescent="0.2">
      <c r="A28" s="158"/>
      <c r="B28" s="158"/>
      <c r="D28" s="71"/>
      <c r="F28" s="73"/>
      <c r="K28" s="55"/>
      <c r="L28" s="55"/>
      <c r="M28" s="55"/>
      <c r="N28" s="55"/>
    </row>
    <row r="29" spans="1:14" x14ac:dyDescent="0.2">
      <c r="A29" s="158"/>
      <c r="B29" s="158"/>
      <c r="D29" s="71"/>
      <c r="E29" s="71"/>
      <c r="F29" s="73"/>
    </row>
    <row r="30" spans="1:14" x14ac:dyDescent="0.2">
      <c r="A30" s="226"/>
      <c r="B30" s="226"/>
      <c r="C30" s="226"/>
      <c r="D30" s="71"/>
      <c r="E30" s="71"/>
      <c r="F30" s="73"/>
    </row>
    <row r="31" spans="1:14" x14ac:dyDescent="0.2">
      <c r="A31" s="226"/>
      <c r="B31" s="226"/>
      <c r="C31" s="226"/>
      <c r="D31" s="71"/>
      <c r="E31" s="71"/>
      <c r="F31" s="73"/>
    </row>
    <row r="32" spans="1:14" x14ac:dyDescent="0.2">
      <c r="A32" s="226"/>
      <c r="B32" s="226"/>
      <c r="C32" s="226"/>
      <c r="D32" s="71"/>
      <c r="E32" s="71"/>
      <c r="F32" s="73"/>
    </row>
    <row r="33" spans="1:6" x14ac:dyDescent="0.2">
      <c r="A33" s="226"/>
      <c r="B33" s="226"/>
      <c r="C33" s="226"/>
      <c r="D33" s="71"/>
      <c r="E33" s="71"/>
      <c r="F33" s="73"/>
    </row>
    <row r="34" spans="1:6" x14ac:dyDescent="0.2">
      <c r="A34" s="226"/>
      <c r="B34" s="226"/>
      <c r="C34" s="226"/>
      <c r="D34" s="71"/>
      <c r="E34" s="71"/>
      <c r="F34" s="73"/>
    </row>
    <row r="35" spans="1:6" x14ac:dyDescent="0.2">
      <c r="A35" s="226"/>
      <c r="B35" s="226"/>
      <c r="C35" s="226"/>
      <c r="D35" s="71"/>
      <c r="E35" s="71"/>
      <c r="F35" s="73"/>
    </row>
    <row r="36" spans="1:6" x14ac:dyDescent="0.2">
      <c r="A36" s="226"/>
      <c r="D36" s="71"/>
      <c r="E36" s="71"/>
      <c r="F36" s="73"/>
    </row>
    <row r="37" spans="1:6" x14ac:dyDescent="0.2">
      <c r="A37" s="226"/>
      <c r="D37" s="71"/>
      <c r="E37" s="71"/>
      <c r="F37" s="73"/>
    </row>
    <row r="38" spans="1:6" x14ac:dyDescent="0.2">
      <c r="D38" s="71"/>
      <c r="E38" s="71"/>
      <c r="F38" s="73"/>
    </row>
    <row r="39" spans="1:6" x14ac:dyDescent="0.2">
      <c r="D39" s="71"/>
      <c r="E39" s="71"/>
      <c r="F39" s="73"/>
    </row>
    <row r="40" spans="1:6" x14ac:dyDescent="0.2">
      <c r="D40" s="71"/>
      <c r="E40" s="71"/>
      <c r="F40" s="73"/>
    </row>
    <row r="41" spans="1:6" x14ac:dyDescent="0.2">
      <c r="D41" s="71"/>
      <c r="E41" s="71"/>
      <c r="F41" s="73"/>
    </row>
    <row r="42" spans="1:6" x14ac:dyDescent="0.2">
      <c r="D42" s="71"/>
    </row>
  </sheetData>
  <mergeCells count="2">
    <mergeCell ref="A5:E5"/>
    <mergeCell ref="B6:C6"/>
  </mergeCells>
  <hyperlinks>
    <hyperlink ref="E1" location="ER!A1" display="ER" xr:uid="{00000000-0004-0000-2000-000000000000}"/>
  </hyperlinks>
  <printOptions horizontalCentered="1"/>
  <pageMargins left="0.31496062992125984" right="0.70866141732283472" top="0.74803149606299213" bottom="0.74803149606299213" header="0.31496062992125984" footer="0.31496062992125984"/>
  <pageSetup paperSize="9" scale="25"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pageSetUpPr fitToPage="1"/>
  </sheetPr>
  <dimension ref="A1:X21"/>
  <sheetViews>
    <sheetView showGridLines="0" workbookViewId="0"/>
  </sheetViews>
  <sheetFormatPr baseColWidth="10" defaultColWidth="11.42578125" defaultRowHeight="12.75" x14ac:dyDescent="0.2"/>
  <cols>
    <col min="1" max="1" width="35.85546875" style="55" customWidth="1"/>
    <col min="2" max="2" width="18.42578125" style="55" customWidth="1"/>
    <col min="3" max="3" width="16.7109375" style="55" customWidth="1"/>
    <col min="4" max="4" width="11.42578125" style="55"/>
    <col min="5" max="5" width="25.7109375" style="55" customWidth="1"/>
    <col min="6" max="6" width="17.28515625" style="55" customWidth="1"/>
    <col min="7" max="7" width="16" style="55" customWidth="1"/>
    <col min="8" max="9" width="11.42578125" style="55"/>
    <col min="10" max="16384" width="11.42578125" style="226"/>
  </cols>
  <sheetData>
    <row r="1" spans="1:24" x14ac:dyDescent="0.2">
      <c r="A1" s="55" t="str">
        <f>Indice!C1</f>
        <v>GRUPO VAZQUEZ S.A.E.</v>
      </c>
      <c r="E1" s="207" t="s">
        <v>106</v>
      </c>
    </row>
    <row r="5" spans="1:24" x14ac:dyDescent="0.2">
      <c r="A5" s="101" t="s">
        <v>862</v>
      </c>
      <c r="B5" s="101"/>
      <c r="C5" s="101"/>
      <c r="D5" s="101"/>
      <c r="E5" s="101"/>
      <c r="F5" s="101"/>
      <c r="G5" s="101"/>
      <c r="H5" s="163"/>
      <c r="I5" s="163"/>
      <c r="J5" s="163"/>
      <c r="K5" s="163"/>
      <c r="L5" s="163"/>
      <c r="M5" s="163"/>
      <c r="N5" s="163"/>
      <c r="O5" s="163"/>
      <c r="P5" s="163"/>
      <c r="Q5" s="163"/>
      <c r="R5" s="163"/>
      <c r="S5" s="163"/>
      <c r="T5" s="163"/>
      <c r="U5" s="163"/>
      <c r="V5" s="163"/>
      <c r="W5" s="163"/>
    </row>
    <row r="6" spans="1:24" x14ac:dyDescent="0.2">
      <c r="A6" s="266" t="s">
        <v>184</v>
      </c>
    </row>
    <row r="7" spans="1:24" x14ac:dyDescent="0.2">
      <c r="C7" s="254"/>
    </row>
    <row r="8" spans="1:24" x14ac:dyDescent="0.2">
      <c r="A8" s="7" t="s">
        <v>865</v>
      </c>
      <c r="B8" s="508" t="s">
        <v>2375</v>
      </c>
      <c r="C8" s="508" t="s">
        <v>2378</v>
      </c>
      <c r="D8" s="163"/>
      <c r="E8" s="7" t="s">
        <v>863</v>
      </c>
      <c r="F8" s="508" t="s">
        <v>2375</v>
      </c>
      <c r="G8" s="508" t="s">
        <v>2378</v>
      </c>
      <c r="H8" s="163"/>
      <c r="I8" s="163"/>
      <c r="J8" s="163"/>
      <c r="K8" s="163"/>
      <c r="L8" s="163"/>
      <c r="M8" s="163"/>
      <c r="N8" s="163"/>
      <c r="O8" s="163"/>
      <c r="P8" s="163"/>
      <c r="Q8" s="163"/>
      <c r="R8" s="163"/>
      <c r="S8" s="163"/>
      <c r="T8" s="163"/>
      <c r="U8" s="163"/>
      <c r="V8" s="163"/>
      <c r="W8" s="163"/>
    </row>
    <row r="9" spans="1:24" x14ac:dyDescent="0.2">
      <c r="A9" s="163" t="s">
        <v>811</v>
      </c>
      <c r="B9" s="30">
        <v>13386282.596000001</v>
      </c>
      <c r="C9" s="30">
        <v>9233796.1810000017</v>
      </c>
      <c r="D9" s="30"/>
      <c r="E9" s="30" t="s">
        <v>864</v>
      </c>
      <c r="F9" s="30">
        <v>9842798.1199999992</v>
      </c>
      <c r="G9" s="30">
        <v>1102710.6720000033</v>
      </c>
      <c r="H9" s="15"/>
      <c r="I9" s="163"/>
      <c r="J9" s="163"/>
      <c r="K9" s="163"/>
      <c r="L9" s="163"/>
      <c r="M9" s="163"/>
      <c r="N9" s="163"/>
      <c r="O9" s="163"/>
      <c r="P9" s="163"/>
      <c r="Q9" s="163"/>
      <c r="R9" s="163"/>
      <c r="S9" s="163"/>
      <c r="T9" s="163"/>
      <c r="U9" s="163"/>
      <c r="V9" s="163"/>
      <c r="W9" s="163"/>
    </row>
    <row r="10" spans="1:24" s="462" customFormat="1" x14ac:dyDescent="0.2">
      <c r="A10" s="163" t="s">
        <v>931</v>
      </c>
      <c r="B10" s="30">
        <v>13183214.694</v>
      </c>
      <c r="C10" s="30">
        <v>3274721.4060000004</v>
      </c>
      <c r="D10" s="30"/>
      <c r="E10" s="406" t="s">
        <v>919</v>
      </c>
      <c r="F10" s="405">
        <f>SUM($F9:F9)</f>
        <v>9842798.1199999992</v>
      </c>
      <c r="G10" s="405">
        <f>SUM($G9:G9)</f>
        <v>1102710.6720000033</v>
      </c>
      <c r="H10" s="15"/>
      <c r="I10" s="163"/>
      <c r="J10" s="163"/>
      <c r="K10" s="163"/>
      <c r="L10" s="163"/>
      <c r="M10" s="163"/>
      <c r="N10" s="163"/>
      <c r="O10" s="163"/>
      <c r="P10" s="163"/>
      <c r="Q10" s="163"/>
      <c r="R10" s="163"/>
      <c r="S10" s="163"/>
      <c r="T10" s="163"/>
      <c r="U10" s="163"/>
      <c r="V10" s="163"/>
      <c r="W10" s="163"/>
    </row>
    <row r="11" spans="1:24" s="12" customFormat="1" x14ac:dyDescent="0.2">
      <c r="A11" s="163" t="s">
        <v>920</v>
      </c>
      <c r="B11" s="30">
        <v>2913714.9280000003</v>
      </c>
      <c r="C11" s="30">
        <v>103232.72399999975</v>
      </c>
      <c r="D11" s="30"/>
      <c r="F11" s="494"/>
      <c r="H11" s="267"/>
      <c r="I11" s="7"/>
      <c r="J11" s="7"/>
      <c r="K11" s="7"/>
      <c r="L11" s="7"/>
      <c r="M11" s="7"/>
      <c r="N11" s="7"/>
      <c r="O11" s="7"/>
      <c r="P11" s="7"/>
      <c r="Q11" s="7"/>
      <c r="R11" s="7"/>
      <c r="S11" s="7"/>
      <c r="T11" s="7"/>
      <c r="U11" s="7"/>
      <c r="V11" s="7"/>
      <c r="W11" s="7"/>
    </row>
    <row r="12" spans="1:24" x14ac:dyDescent="0.2">
      <c r="A12" s="7" t="s">
        <v>189</v>
      </c>
      <c r="B12" s="405">
        <f>SUM($B9:B11)</f>
        <v>29483212.217999998</v>
      </c>
      <c r="C12" s="405">
        <f>SUM($C9:C11)</f>
        <v>12611750.311000001</v>
      </c>
      <c r="D12" s="406"/>
      <c r="E12" s="30"/>
      <c r="F12" s="30"/>
      <c r="G12" s="30"/>
      <c r="H12" s="15"/>
      <c r="I12" s="163"/>
      <c r="J12" s="163"/>
      <c r="K12" s="163"/>
      <c r="L12" s="163"/>
      <c r="M12" s="163"/>
      <c r="N12" s="163"/>
      <c r="O12" s="163"/>
      <c r="P12" s="163"/>
      <c r="Q12" s="163"/>
      <c r="R12" s="163"/>
      <c r="S12" s="163"/>
      <c r="T12" s="163"/>
      <c r="U12" s="163"/>
      <c r="V12" s="163"/>
      <c r="W12" s="163"/>
      <c r="X12" s="163"/>
    </row>
    <row r="13" spans="1:24" x14ac:dyDescent="0.2">
      <c r="A13" s="163"/>
      <c r="B13" s="317"/>
      <c r="C13" s="317"/>
      <c r="D13" s="30"/>
      <c r="E13" s="176"/>
      <c r="F13" s="176"/>
      <c r="G13" s="176"/>
    </row>
    <row r="14" spans="1:24" x14ac:dyDescent="0.2">
      <c r="B14" s="176"/>
      <c r="C14" s="176"/>
      <c r="D14" s="176"/>
      <c r="E14" s="176"/>
      <c r="F14" s="176"/>
      <c r="G14" s="176"/>
      <c r="H14" s="163"/>
      <c r="I14" s="163"/>
      <c r="J14" s="163"/>
      <c r="K14" s="163"/>
      <c r="L14" s="163"/>
      <c r="M14" s="163"/>
      <c r="N14" s="163"/>
      <c r="O14" s="163"/>
      <c r="P14" s="163"/>
      <c r="Q14" s="163"/>
      <c r="R14" s="163"/>
      <c r="S14" s="163"/>
      <c r="T14" s="163"/>
      <c r="U14" s="163"/>
      <c r="V14" s="163"/>
      <c r="W14" s="163"/>
      <c r="X14" s="163"/>
    </row>
    <row r="15" spans="1:24" x14ac:dyDescent="0.2">
      <c r="A15" s="30"/>
      <c r="B15" s="30"/>
      <c r="C15" s="30"/>
      <c r="E15" s="158"/>
      <c r="F15" s="30"/>
      <c r="G15" s="30"/>
      <c r="H15" s="163"/>
      <c r="I15" s="163"/>
      <c r="J15" s="163"/>
      <c r="K15" s="163"/>
      <c r="L15" s="163"/>
      <c r="M15" s="163"/>
      <c r="N15" s="163"/>
      <c r="O15" s="163"/>
      <c r="P15" s="163"/>
      <c r="Q15" s="163"/>
      <c r="R15" s="163"/>
      <c r="S15" s="163"/>
      <c r="T15" s="163"/>
      <c r="U15" s="163"/>
    </row>
    <row r="16" spans="1:24" x14ac:dyDescent="0.2">
      <c r="A16" s="158"/>
      <c r="B16" s="30"/>
      <c r="C16" s="30"/>
      <c r="E16" s="163"/>
      <c r="F16" s="163"/>
      <c r="G16" s="163"/>
      <c r="H16" s="163"/>
      <c r="I16" s="163"/>
      <c r="J16" s="163"/>
      <c r="K16" s="163"/>
      <c r="L16" s="163"/>
      <c r="M16" s="163"/>
      <c r="N16" s="163"/>
      <c r="O16" s="163"/>
      <c r="P16" s="163"/>
      <c r="Q16" s="163"/>
      <c r="R16" s="163"/>
      <c r="S16" s="163"/>
      <c r="T16" s="163"/>
      <c r="U16" s="163"/>
    </row>
    <row r="17" spans="1:21" x14ac:dyDescent="0.2">
      <c r="A17" s="158"/>
      <c r="B17" s="30"/>
      <c r="C17" s="30"/>
      <c r="E17" s="163"/>
      <c r="F17" s="163"/>
      <c r="G17" s="163"/>
      <c r="H17" s="163"/>
      <c r="I17" s="163"/>
      <c r="J17" s="163"/>
      <c r="K17" s="163"/>
      <c r="L17" s="163"/>
      <c r="M17" s="163"/>
      <c r="N17" s="163"/>
      <c r="O17" s="163"/>
      <c r="P17" s="163"/>
      <c r="Q17" s="163"/>
      <c r="R17" s="163"/>
      <c r="S17" s="163"/>
      <c r="T17" s="163"/>
      <c r="U17" s="163"/>
    </row>
    <row r="18" spans="1:21" x14ac:dyDescent="0.2">
      <c r="C18" s="30"/>
      <c r="E18" s="163"/>
      <c r="F18" s="163"/>
      <c r="G18" s="163"/>
      <c r="H18" s="163"/>
      <c r="I18" s="163"/>
      <c r="J18" s="163"/>
      <c r="K18" s="163"/>
      <c r="L18" s="163"/>
      <c r="M18" s="163"/>
      <c r="N18" s="163"/>
      <c r="O18" s="163"/>
      <c r="P18" s="163"/>
      <c r="Q18" s="163"/>
      <c r="R18" s="163"/>
      <c r="S18" s="163"/>
      <c r="T18" s="163"/>
      <c r="U18" s="163"/>
    </row>
    <row r="19" spans="1:21" x14ac:dyDescent="0.2">
      <c r="C19" s="15"/>
      <c r="E19" s="163"/>
      <c r="F19" s="163"/>
      <c r="G19" s="163"/>
      <c r="H19" s="163"/>
      <c r="I19" s="163"/>
      <c r="J19" s="163"/>
      <c r="K19" s="163"/>
      <c r="L19" s="163"/>
      <c r="M19" s="163"/>
      <c r="N19" s="163"/>
      <c r="O19" s="163"/>
      <c r="P19" s="163"/>
      <c r="Q19" s="163"/>
      <c r="R19" s="163"/>
      <c r="S19" s="163"/>
      <c r="T19" s="163"/>
      <c r="U19" s="163"/>
    </row>
    <row r="20" spans="1:21" x14ac:dyDescent="0.2">
      <c r="C20" s="15"/>
      <c r="H20" s="163"/>
      <c r="I20" s="163"/>
      <c r="J20" s="163"/>
      <c r="K20" s="163"/>
      <c r="L20" s="163"/>
      <c r="M20" s="163"/>
      <c r="N20" s="163"/>
      <c r="O20" s="163"/>
      <c r="P20" s="163"/>
      <c r="Q20" s="163"/>
      <c r="R20" s="163"/>
      <c r="S20" s="163"/>
      <c r="T20" s="163"/>
      <c r="U20" s="163"/>
    </row>
    <row r="21" spans="1:21" x14ac:dyDescent="0.2">
      <c r="C21" s="15"/>
    </row>
  </sheetData>
  <hyperlinks>
    <hyperlink ref="E1" location="ER!A1" display="ER" xr:uid="{00000000-0004-0000-2100-000000000000}"/>
  </hyperlinks>
  <printOptions horizontalCentered="1"/>
  <pageMargins left="0.31496062992125984" right="0.70866141732283472" top="0.74803149606299213" bottom="0.74803149606299213" header="0.31496062992125984" footer="0.31496062992125984"/>
  <pageSetup paperSize="9" scale="20"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pageSetUpPr fitToPage="1"/>
  </sheetPr>
  <dimension ref="A1:T14"/>
  <sheetViews>
    <sheetView workbookViewId="0"/>
  </sheetViews>
  <sheetFormatPr baseColWidth="10" defaultColWidth="11.42578125" defaultRowHeight="12.75" x14ac:dyDescent="0.2"/>
  <cols>
    <col min="1" max="1" width="38" style="55" customWidth="1"/>
    <col min="2" max="2" width="16.5703125" style="55" customWidth="1"/>
    <col min="3" max="3" width="18.42578125" style="55" customWidth="1"/>
    <col min="4" max="17" width="11.42578125" style="55"/>
    <col min="18" max="16384" width="11.42578125" style="226"/>
  </cols>
  <sheetData>
    <row r="1" spans="1:20" x14ac:dyDescent="0.2">
      <c r="A1" s="55" t="str">
        <f>Indice!C1</f>
        <v>GRUPO VAZQUEZ S.A.E.</v>
      </c>
      <c r="E1" s="207" t="s">
        <v>106</v>
      </c>
    </row>
    <row r="5" spans="1:20" ht="15.75" customHeight="1" x14ac:dyDescent="0.2">
      <c r="A5" s="116" t="s">
        <v>2419</v>
      </c>
      <c r="B5" s="145"/>
      <c r="C5" s="145"/>
      <c r="D5" s="145"/>
      <c r="E5" s="145"/>
      <c r="F5" s="179"/>
      <c r="G5" s="73"/>
      <c r="R5" s="55"/>
      <c r="S5" s="55"/>
      <c r="T5" s="55"/>
    </row>
    <row r="6" spans="1:20" ht="15.75" customHeight="1" x14ac:dyDescent="0.2">
      <c r="A6" s="268" t="s">
        <v>184</v>
      </c>
      <c r="B6" s="265"/>
      <c r="C6" s="84"/>
      <c r="D6" s="84"/>
      <c r="E6" s="84"/>
      <c r="F6" s="179"/>
      <c r="G6" s="73"/>
      <c r="R6" s="55"/>
      <c r="S6" s="55"/>
      <c r="T6" s="55"/>
    </row>
    <row r="7" spans="1:20" x14ac:dyDescent="0.2">
      <c r="A7" s="179"/>
      <c r="B7" s="719"/>
      <c r="C7" s="719"/>
      <c r="D7" s="71"/>
      <c r="E7" s="71"/>
      <c r="F7" s="179"/>
      <c r="G7" s="73"/>
      <c r="R7" s="55"/>
      <c r="S7" s="55"/>
      <c r="T7" s="55"/>
    </row>
    <row r="8" spans="1:20" x14ac:dyDescent="0.2">
      <c r="A8" s="179"/>
      <c r="D8" s="71"/>
      <c r="E8" s="71"/>
      <c r="F8" s="179"/>
      <c r="G8" s="73"/>
      <c r="R8" s="55"/>
      <c r="S8" s="55"/>
      <c r="T8" s="55"/>
    </row>
    <row r="9" spans="1:20" x14ac:dyDescent="0.2">
      <c r="A9" s="74" t="s">
        <v>116</v>
      </c>
      <c r="B9" s="508" t="s">
        <v>2375</v>
      </c>
      <c r="C9" s="508" t="s">
        <v>2378</v>
      </c>
      <c r="D9" s="71"/>
      <c r="E9" s="71"/>
      <c r="F9" s="179"/>
      <c r="G9" s="73"/>
      <c r="R9" s="55"/>
      <c r="S9" s="55"/>
      <c r="T9" s="55"/>
    </row>
    <row r="10" spans="1:20" x14ac:dyDescent="0.2">
      <c r="A10" s="179" t="s">
        <v>2420</v>
      </c>
      <c r="B10" s="541">
        <v>27437961.07</v>
      </c>
      <c r="C10" s="411">
        <v>0</v>
      </c>
      <c r="D10" s="71"/>
      <c r="E10" s="71"/>
      <c r="F10" s="179"/>
      <c r="G10" s="73"/>
      <c r="R10" s="55"/>
      <c r="S10" s="55"/>
      <c r="T10" s="55"/>
    </row>
    <row r="11" spans="1:20" x14ac:dyDescent="0.2">
      <c r="A11" s="74" t="s">
        <v>3</v>
      </c>
      <c r="B11" s="264">
        <f>SUM(B10:B10)</f>
        <v>27437961.07</v>
      </c>
      <c r="C11" s="264">
        <f>SUM(C10:C10)</f>
        <v>0</v>
      </c>
      <c r="D11" s="71"/>
      <c r="E11" s="71"/>
      <c r="F11" s="179"/>
      <c r="G11" s="73"/>
      <c r="R11" s="55"/>
    </row>
    <row r="12" spans="1:20" x14ac:dyDescent="0.2">
      <c r="A12" s="179"/>
      <c r="B12" s="603"/>
      <c r="C12" s="71"/>
      <c r="D12" s="71"/>
      <c r="E12" s="71"/>
      <c r="F12" s="179"/>
      <c r="G12" s="73"/>
      <c r="R12" s="55"/>
    </row>
    <row r="13" spans="1:20" x14ac:dyDescent="0.2">
      <c r="A13" s="176"/>
      <c r="F13" s="179"/>
      <c r="G13" s="73"/>
      <c r="R13" s="55"/>
      <c r="S13" s="55"/>
      <c r="T13" s="55"/>
    </row>
    <row r="14" spans="1:20" x14ac:dyDescent="0.2">
      <c r="F14" s="179"/>
      <c r="G14" s="73"/>
      <c r="R14" s="55"/>
      <c r="S14" s="55"/>
      <c r="T14" s="55"/>
    </row>
  </sheetData>
  <mergeCells count="1">
    <mergeCell ref="B7:C7"/>
  </mergeCells>
  <hyperlinks>
    <hyperlink ref="E1" location="ER!A1" display="ER" xr:uid="{00000000-0004-0000-2200-000000000000}"/>
  </hyperlinks>
  <printOptions horizontalCentered="1"/>
  <pageMargins left="0.31496062992125984" right="0.70866141732283472" top="0.74803149606299213" bottom="0.74803149606299213" header="0.31496062992125984" footer="0.31496062992125984"/>
  <pageSetup paperSize="9" scale="2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085E8-0376-4533-9FF7-3AB3F9AA01B9}">
  <sheetPr>
    <pageSetUpPr fitToPage="1"/>
  </sheetPr>
  <dimension ref="A1:F697"/>
  <sheetViews>
    <sheetView topLeftCell="A266" workbookViewId="0">
      <selection activeCell="G16" sqref="G16"/>
    </sheetView>
  </sheetViews>
  <sheetFormatPr baseColWidth="10" defaultRowHeight="15" x14ac:dyDescent="0.25"/>
  <cols>
    <col min="1" max="1" width="14.42578125" style="175" customWidth="1"/>
    <col min="2" max="2" width="49" style="175" bestFit="1" customWidth="1"/>
    <col min="3" max="3" width="14.42578125" style="175" customWidth="1"/>
    <col min="4" max="4" width="44.42578125" style="175" customWidth="1"/>
    <col min="5" max="5" width="24" style="175" customWidth="1"/>
    <col min="6" max="6" width="67.7109375" style="175" bestFit="1" customWidth="1"/>
    <col min="7" max="254" width="9.140625" style="175" customWidth="1"/>
    <col min="255" max="255" width="14.42578125" style="175" customWidth="1"/>
    <col min="256" max="256" width="44.42578125" style="175" customWidth="1"/>
    <col min="257" max="257" width="14.42578125" style="175" customWidth="1"/>
    <col min="258" max="258" width="44.42578125" style="175" customWidth="1"/>
    <col min="259" max="259" width="24" style="175" customWidth="1"/>
    <col min="260" max="510" width="9.140625" style="175" customWidth="1"/>
    <col min="511" max="511" width="14.42578125" style="175" customWidth="1"/>
    <col min="512" max="512" width="44.42578125" style="175" customWidth="1"/>
    <col min="513" max="513" width="14.42578125" style="175" customWidth="1"/>
    <col min="514" max="514" width="44.42578125" style="175" customWidth="1"/>
    <col min="515" max="515" width="24" style="175" customWidth="1"/>
    <col min="516" max="766" width="9.140625" style="175" customWidth="1"/>
    <col min="767" max="767" width="14.42578125" style="175" customWidth="1"/>
    <col min="768" max="768" width="44.42578125" style="175" customWidth="1"/>
    <col min="769" max="769" width="14.42578125" style="175" customWidth="1"/>
    <col min="770" max="770" width="44.42578125" style="175" customWidth="1"/>
    <col min="771" max="771" width="24" style="175" customWidth="1"/>
    <col min="772" max="1022" width="9.140625" style="175" customWidth="1"/>
    <col min="1023" max="1023" width="14.42578125" style="175" customWidth="1"/>
    <col min="1024" max="1024" width="44.42578125" style="175" customWidth="1"/>
    <col min="1025" max="1025" width="14.42578125" style="175" customWidth="1"/>
    <col min="1026" max="1026" width="44.42578125" style="175" customWidth="1"/>
    <col min="1027" max="1027" width="24" style="175" customWidth="1"/>
    <col min="1028" max="1278" width="9.140625" style="175" customWidth="1"/>
    <col min="1279" max="1279" width="14.42578125" style="175" customWidth="1"/>
    <col min="1280" max="1280" width="44.42578125" style="175" customWidth="1"/>
    <col min="1281" max="1281" width="14.42578125" style="175" customWidth="1"/>
    <col min="1282" max="1282" width="44.42578125" style="175" customWidth="1"/>
    <col min="1283" max="1283" width="24" style="175" customWidth="1"/>
    <col min="1284" max="1534" width="9.140625" style="175" customWidth="1"/>
    <col min="1535" max="1535" width="14.42578125" style="175" customWidth="1"/>
    <col min="1536" max="1536" width="44.42578125" style="175" customWidth="1"/>
    <col min="1537" max="1537" width="14.42578125" style="175" customWidth="1"/>
    <col min="1538" max="1538" width="44.42578125" style="175" customWidth="1"/>
    <col min="1539" max="1539" width="24" style="175" customWidth="1"/>
    <col min="1540" max="1790" width="9.140625" style="175" customWidth="1"/>
    <col min="1791" max="1791" width="14.42578125" style="175" customWidth="1"/>
    <col min="1792" max="1792" width="44.42578125" style="175" customWidth="1"/>
    <col min="1793" max="1793" width="14.42578125" style="175" customWidth="1"/>
    <col min="1794" max="1794" width="44.42578125" style="175" customWidth="1"/>
    <col min="1795" max="1795" width="24" style="175" customWidth="1"/>
    <col min="1796" max="2046" width="9.140625" style="175" customWidth="1"/>
    <col min="2047" max="2047" width="14.42578125" style="175" customWidth="1"/>
    <col min="2048" max="2048" width="44.42578125" style="175" customWidth="1"/>
    <col min="2049" max="2049" width="14.42578125" style="175" customWidth="1"/>
    <col min="2050" max="2050" width="44.42578125" style="175" customWidth="1"/>
    <col min="2051" max="2051" width="24" style="175" customWidth="1"/>
    <col min="2052" max="2302" width="9.140625" style="175" customWidth="1"/>
    <col min="2303" max="2303" width="14.42578125" style="175" customWidth="1"/>
    <col min="2304" max="2304" width="44.42578125" style="175" customWidth="1"/>
    <col min="2305" max="2305" width="14.42578125" style="175" customWidth="1"/>
    <col min="2306" max="2306" width="44.42578125" style="175" customWidth="1"/>
    <col min="2307" max="2307" width="24" style="175" customWidth="1"/>
    <col min="2308" max="2558" width="9.140625" style="175" customWidth="1"/>
    <col min="2559" max="2559" width="14.42578125" style="175" customWidth="1"/>
    <col min="2560" max="2560" width="44.42578125" style="175" customWidth="1"/>
    <col min="2561" max="2561" width="14.42578125" style="175" customWidth="1"/>
    <col min="2562" max="2562" width="44.42578125" style="175" customWidth="1"/>
    <col min="2563" max="2563" width="24" style="175" customWidth="1"/>
    <col min="2564" max="2814" width="9.140625" style="175" customWidth="1"/>
    <col min="2815" max="2815" width="14.42578125" style="175" customWidth="1"/>
    <col min="2816" max="2816" width="44.42578125" style="175" customWidth="1"/>
    <col min="2817" max="2817" width="14.42578125" style="175" customWidth="1"/>
    <col min="2818" max="2818" width="44.42578125" style="175" customWidth="1"/>
    <col min="2819" max="2819" width="24" style="175" customWidth="1"/>
    <col min="2820" max="3070" width="9.140625" style="175" customWidth="1"/>
    <col min="3071" max="3071" width="14.42578125" style="175" customWidth="1"/>
    <col min="3072" max="3072" width="44.42578125" style="175" customWidth="1"/>
    <col min="3073" max="3073" width="14.42578125" style="175" customWidth="1"/>
    <col min="3074" max="3074" width="44.42578125" style="175" customWidth="1"/>
    <col min="3075" max="3075" width="24" style="175" customWidth="1"/>
    <col min="3076" max="3326" width="9.140625" style="175" customWidth="1"/>
    <col min="3327" max="3327" width="14.42578125" style="175" customWidth="1"/>
    <col min="3328" max="3328" width="44.42578125" style="175" customWidth="1"/>
    <col min="3329" max="3329" width="14.42578125" style="175" customWidth="1"/>
    <col min="3330" max="3330" width="44.42578125" style="175" customWidth="1"/>
    <col min="3331" max="3331" width="24" style="175" customWidth="1"/>
    <col min="3332" max="3582" width="9.140625" style="175" customWidth="1"/>
    <col min="3583" max="3583" width="14.42578125" style="175" customWidth="1"/>
    <col min="3584" max="3584" width="44.42578125" style="175" customWidth="1"/>
    <col min="3585" max="3585" width="14.42578125" style="175" customWidth="1"/>
    <col min="3586" max="3586" width="44.42578125" style="175" customWidth="1"/>
    <col min="3587" max="3587" width="24" style="175" customWidth="1"/>
    <col min="3588" max="3838" width="9.140625" style="175" customWidth="1"/>
    <col min="3839" max="3839" width="14.42578125" style="175" customWidth="1"/>
    <col min="3840" max="3840" width="44.42578125" style="175" customWidth="1"/>
    <col min="3841" max="3841" width="14.42578125" style="175" customWidth="1"/>
    <col min="3842" max="3842" width="44.42578125" style="175" customWidth="1"/>
    <col min="3843" max="3843" width="24" style="175" customWidth="1"/>
    <col min="3844" max="4094" width="9.140625" style="175" customWidth="1"/>
    <col min="4095" max="4095" width="14.42578125" style="175" customWidth="1"/>
    <col min="4096" max="4096" width="44.42578125" style="175" customWidth="1"/>
    <col min="4097" max="4097" width="14.42578125" style="175" customWidth="1"/>
    <col min="4098" max="4098" width="44.42578125" style="175" customWidth="1"/>
    <col min="4099" max="4099" width="24" style="175" customWidth="1"/>
    <col min="4100" max="4350" width="9.140625" style="175" customWidth="1"/>
    <col min="4351" max="4351" width="14.42578125" style="175" customWidth="1"/>
    <col min="4352" max="4352" width="44.42578125" style="175" customWidth="1"/>
    <col min="4353" max="4353" width="14.42578125" style="175" customWidth="1"/>
    <col min="4354" max="4354" width="44.42578125" style="175" customWidth="1"/>
    <col min="4355" max="4355" width="24" style="175" customWidth="1"/>
    <col min="4356" max="4606" width="9.140625" style="175" customWidth="1"/>
    <col min="4607" max="4607" width="14.42578125" style="175" customWidth="1"/>
    <col min="4608" max="4608" width="44.42578125" style="175" customWidth="1"/>
    <col min="4609" max="4609" width="14.42578125" style="175" customWidth="1"/>
    <col min="4610" max="4610" width="44.42578125" style="175" customWidth="1"/>
    <col min="4611" max="4611" width="24" style="175" customWidth="1"/>
    <col min="4612" max="4862" width="9.140625" style="175" customWidth="1"/>
    <col min="4863" max="4863" width="14.42578125" style="175" customWidth="1"/>
    <col min="4864" max="4864" width="44.42578125" style="175" customWidth="1"/>
    <col min="4865" max="4865" width="14.42578125" style="175" customWidth="1"/>
    <col min="4866" max="4866" width="44.42578125" style="175" customWidth="1"/>
    <col min="4867" max="4867" width="24" style="175" customWidth="1"/>
    <col min="4868" max="5118" width="9.140625" style="175" customWidth="1"/>
    <col min="5119" max="5119" width="14.42578125" style="175" customWidth="1"/>
    <col min="5120" max="5120" width="44.42578125" style="175" customWidth="1"/>
    <col min="5121" max="5121" width="14.42578125" style="175" customWidth="1"/>
    <col min="5122" max="5122" width="44.42578125" style="175" customWidth="1"/>
    <col min="5123" max="5123" width="24" style="175" customWidth="1"/>
    <col min="5124" max="5374" width="9.140625" style="175" customWidth="1"/>
    <col min="5375" max="5375" width="14.42578125" style="175" customWidth="1"/>
    <col min="5376" max="5376" width="44.42578125" style="175" customWidth="1"/>
    <col min="5377" max="5377" width="14.42578125" style="175" customWidth="1"/>
    <col min="5378" max="5378" width="44.42578125" style="175" customWidth="1"/>
    <col min="5379" max="5379" width="24" style="175" customWidth="1"/>
    <col min="5380" max="5630" width="9.140625" style="175" customWidth="1"/>
    <col min="5631" max="5631" width="14.42578125" style="175" customWidth="1"/>
    <col min="5632" max="5632" width="44.42578125" style="175" customWidth="1"/>
    <col min="5633" max="5633" width="14.42578125" style="175" customWidth="1"/>
    <col min="5634" max="5634" width="44.42578125" style="175" customWidth="1"/>
    <col min="5635" max="5635" width="24" style="175" customWidth="1"/>
    <col min="5636" max="5886" width="9.140625" style="175" customWidth="1"/>
    <col min="5887" max="5887" width="14.42578125" style="175" customWidth="1"/>
    <col min="5888" max="5888" width="44.42578125" style="175" customWidth="1"/>
    <col min="5889" max="5889" width="14.42578125" style="175" customWidth="1"/>
    <col min="5890" max="5890" width="44.42578125" style="175" customWidth="1"/>
    <col min="5891" max="5891" width="24" style="175" customWidth="1"/>
    <col min="5892" max="6142" width="9.140625" style="175" customWidth="1"/>
    <col min="6143" max="6143" width="14.42578125" style="175" customWidth="1"/>
    <col min="6144" max="6144" width="44.42578125" style="175" customWidth="1"/>
    <col min="6145" max="6145" width="14.42578125" style="175" customWidth="1"/>
    <col min="6146" max="6146" width="44.42578125" style="175" customWidth="1"/>
    <col min="6147" max="6147" width="24" style="175" customWidth="1"/>
    <col min="6148" max="6398" width="9.140625" style="175" customWidth="1"/>
    <col min="6399" max="6399" width="14.42578125" style="175" customWidth="1"/>
    <col min="6400" max="6400" width="44.42578125" style="175" customWidth="1"/>
    <col min="6401" max="6401" width="14.42578125" style="175" customWidth="1"/>
    <col min="6402" max="6402" width="44.42578125" style="175" customWidth="1"/>
    <col min="6403" max="6403" width="24" style="175" customWidth="1"/>
    <col min="6404" max="6654" width="9.140625" style="175" customWidth="1"/>
    <col min="6655" max="6655" width="14.42578125" style="175" customWidth="1"/>
    <col min="6656" max="6656" width="44.42578125" style="175" customWidth="1"/>
    <col min="6657" max="6657" width="14.42578125" style="175" customWidth="1"/>
    <col min="6658" max="6658" width="44.42578125" style="175" customWidth="1"/>
    <col min="6659" max="6659" width="24" style="175" customWidth="1"/>
    <col min="6660" max="6910" width="9.140625" style="175" customWidth="1"/>
    <col min="6911" max="6911" width="14.42578125" style="175" customWidth="1"/>
    <col min="6912" max="6912" width="44.42578125" style="175" customWidth="1"/>
    <col min="6913" max="6913" width="14.42578125" style="175" customWidth="1"/>
    <col min="6914" max="6914" width="44.42578125" style="175" customWidth="1"/>
    <col min="6915" max="6915" width="24" style="175" customWidth="1"/>
    <col min="6916" max="7166" width="9.140625" style="175" customWidth="1"/>
    <col min="7167" max="7167" width="14.42578125" style="175" customWidth="1"/>
    <col min="7168" max="7168" width="44.42578125" style="175" customWidth="1"/>
    <col min="7169" max="7169" width="14.42578125" style="175" customWidth="1"/>
    <col min="7170" max="7170" width="44.42578125" style="175" customWidth="1"/>
    <col min="7171" max="7171" width="24" style="175" customWidth="1"/>
    <col min="7172" max="7422" width="9.140625" style="175" customWidth="1"/>
    <col min="7423" max="7423" width="14.42578125" style="175" customWidth="1"/>
    <col min="7424" max="7424" width="44.42578125" style="175" customWidth="1"/>
    <col min="7425" max="7425" width="14.42578125" style="175" customWidth="1"/>
    <col min="7426" max="7426" width="44.42578125" style="175" customWidth="1"/>
    <col min="7427" max="7427" width="24" style="175" customWidth="1"/>
    <col min="7428" max="7678" width="9.140625" style="175" customWidth="1"/>
    <col min="7679" max="7679" width="14.42578125" style="175" customWidth="1"/>
    <col min="7680" max="7680" width="44.42578125" style="175" customWidth="1"/>
    <col min="7681" max="7681" width="14.42578125" style="175" customWidth="1"/>
    <col min="7682" max="7682" width="44.42578125" style="175" customWidth="1"/>
    <col min="7683" max="7683" width="24" style="175" customWidth="1"/>
    <col min="7684" max="7934" width="9.140625" style="175" customWidth="1"/>
    <col min="7935" max="7935" width="14.42578125" style="175" customWidth="1"/>
    <col min="7936" max="7936" width="44.42578125" style="175" customWidth="1"/>
    <col min="7937" max="7937" width="14.42578125" style="175" customWidth="1"/>
    <col min="7938" max="7938" width="44.42578125" style="175" customWidth="1"/>
    <col min="7939" max="7939" width="24" style="175" customWidth="1"/>
    <col min="7940" max="8190" width="9.140625" style="175" customWidth="1"/>
    <col min="8191" max="8191" width="14.42578125" style="175" customWidth="1"/>
    <col min="8192" max="8192" width="44.42578125" style="175" customWidth="1"/>
    <col min="8193" max="8193" width="14.42578125" style="175" customWidth="1"/>
    <col min="8194" max="8194" width="44.42578125" style="175" customWidth="1"/>
    <col min="8195" max="8195" width="24" style="175" customWidth="1"/>
    <col min="8196" max="8446" width="9.140625" style="175" customWidth="1"/>
    <col min="8447" max="8447" width="14.42578125" style="175" customWidth="1"/>
    <col min="8448" max="8448" width="44.42578125" style="175" customWidth="1"/>
    <col min="8449" max="8449" width="14.42578125" style="175" customWidth="1"/>
    <col min="8450" max="8450" width="44.42578125" style="175" customWidth="1"/>
    <col min="8451" max="8451" width="24" style="175" customWidth="1"/>
    <col min="8452" max="8702" width="9.140625" style="175" customWidth="1"/>
    <col min="8703" max="8703" width="14.42578125" style="175" customWidth="1"/>
    <col min="8704" max="8704" width="44.42578125" style="175" customWidth="1"/>
    <col min="8705" max="8705" width="14.42578125" style="175" customWidth="1"/>
    <col min="8706" max="8706" width="44.42578125" style="175" customWidth="1"/>
    <col min="8707" max="8707" width="24" style="175" customWidth="1"/>
    <col min="8708" max="8958" width="9.140625" style="175" customWidth="1"/>
    <col min="8959" max="8959" width="14.42578125" style="175" customWidth="1"/>
    <col min="8960" max="8960" width="44.42578125" style="175" customWidth="1"/>
    <col min="8961" max="8961" width="14.42578125" style="175" customWidth="1"/>
    <col min="8962" max="8962" width="44.42578125" style="175" customWidth="1"/>
    <col min="8963" max="8963" width="24" style="175" customWidth="1"/>
    <col min="8964" max="9214" width="9.140625" style="175" customWidth="1"/>
    <col min="9215" max="9215" width="14.42578125" style="175" customWidth="1"/>
    <col min="9216" max="9216" width="44.42578125" style="175" customWidth="1"/>
    <col min="9217" max="9217" width="14.42578125" style="175" customWidth="1"/>
    <col min="9218" max="9218" width="44.42578125" style="175" customWidth="1"/>
    <col min="9219" max="9219" width="24" style="175" customWidth="1"/>
    <col min="9220" max="9470" width="9.140625" style="175" customWidth="1"/>
    <col min="9471" max="9471" width="14.42578125" style="175" customWidth="1"/>
    <col min="9472" max="9472" width="44.42578125" style="175" customWidth="1"/>
    <col min="9473" max="9473" width="14.42578125" style="175" customWidth="1"/>
    <col min="9474" max="9474" width="44.42578125" style="175" customWidth="1"/>
    <col min="9475" max="9475" width="24" style="175" customWidth="1"/>
    <col min="9476" max="9726" width="9.140625" style="175" customWidth="1"/>
    <col min="9727" max="9727" width="14.42578125" style="175" customWidth="1"/>
    <col min="9728" max="9728" width="44.42578125" style="175" customWidth="1"/>
    <col min="9729" max="9729" width="14.42578125" style="175" customWidth="1"/>
    <col min="9730" max="9730" width="44.42578125" style="175" customWidth="1"/>
    <col min="9731" max="9731" width="24" style="175" customWidth="1"/>
    <col min="9732" max="9982" width="9.140625" style="175" customWidth="1"/>
    <col min="9983" max="9983" width="14.42578125" style="175" customWidth="1"/>
    <col min="9984" max="9984" width="44.42578125" style="175" customWidth="1"/>
    <col min="9985" max="9985" width="14.42578125" style="175" customWidth="1"/>
    <col min="9986" max="9986" width="44.42578125" style="175" customWidth="1"/>
    <col min="9987" max="9987" width="24" style="175" customWidth="1"/>
    <col min="9988" max="10238" width="9.140625" style="175" customWidth="1"/>
    <col min="10239" max="10239" width="14.42578125" style="175" customWidth="1"/>
    <col min="10240" max="10240" width="44.42578125" style="175" customWidth="1"/>
    <col min="10241" max="10241" width="14.42578125" style="175" customWidth="1"/>
    <col min="10242" max="10242" width="44.42578125" style="175" customWidth="1"/>
    <col min="10243" max="10243" width="24" style="175" customWidth="1"/>
    <col min="10244" max="10494" width="9.140625" style="175" customWidth="1"/>
    <col min="10495" max="10495" width="14.42578125" style="175" customWidth="1"/>
    <col min="10496" max="10496" width="44.42578125" style="175" customWidth="1"/>
    <col min="10497" max="10497" width="14.42578125" style="175" customWidth="1"/>
    <col min="10498" max="10498" width="44.42578125" style="175" customWidth="1"/>
    <col min="10499" max="10499" width="24" style="175" customWidth="1"/>
    <col min="10500" max="10750" width="9.140625" style="175" customWidth="1"/>
    <col min="10751" max="10751" width="14.42578125" style="175" customWidth="1"/>
    <col min="10752" max="10752" width="44.42578125" style="175" customWidth="1"/>
    <col min="10753" max="10753" width="14.42578125" style="175" customWidth="1"/>
    <col min="10754" max="10754" width="44.42578125" style="175" customWidth="1"/>
    <col min="10755" max="10755" width="24" style="175" customWidth="1"/>
    <col min="10756" max="11006" width="9.140625" style="175" customWidth="1"/>
    <col min="11007" max="11007" width="14.42578125" style="175" customWidth="1"/>
    <col min="11008" max="11008" width="44.42578125" style="175" customWidth="1"/>
    <col min="11009" max="11009" width="14.42578125" style="175" customWidth="1"/>
    <col min="11010" max="11010" width="44.42578125" style="175" customWidth="1"/>
    <col min="11011" max="11011" width="24" style="175" customWidth="1"/>
    <col min="11012" max="11262" width="9.140625" style="175" customWidth="1"/>
    <col min="11263" max="11263" width="14.42578125" style="175" customWidth="1"/>
    <col min="11264" max="11264" width="44.42578125" style="175" customWidth="1"/>
    <col min="11265" max="11265" width="14.42578125" style="175" customWidth="1"/>
    <col min="11266" max="11266" width="44.42578125" style="175" customWidth="1"/>
    <col min="11267" max="11267" width="24" style="175" customWidth="1"/>
    <col min="11268" max="11518" width="9.140625" style="175" customWidth="1"/>
    <col min="11519" max="11519" width="14.42578125" style="175" customWidth="1"/>
    <col min="11520" max="11520" width="44.42578125" style="175" customWidth="1"/>
    <col min="11521" max="11521" width="14.42578125" style="175" customWidth="1"/>
    <col min="11522" max="11522" width="44.42578125" style="175" customWidth="1"/>
    <col min="11523" max="11523" width="24" style="175" customWidth="1"/>
    <col min="11524" max="11774" width="9.140625" style="175" customWidth="1"/>
    <col min="11775" max="11775" width="14.42578125" style="175" customWidth="1"/>
    <col min="11776" max="11776" width="44.42578125" style="175" customWidth="1"/>
    <col min="11777" max="11777" width="14.42578125" style="175" customWidth="1"/>
    <col min="11778" max="11778" width="44.42578125" style="175" customWidth="1"/>
    <col min="11779" max="11779" width="24" style="175" customWidth="1"/>
    <col min="11780" max="12030" width="9.140625" style="175" customWidth="1"/>
    <col min="12031" max="12031" width="14.42578125" style="175" customWidth="1"/>
    <col min="12032" max="12032" width="44.42578125" style="175" customWidth="1"/>
    <col min="12033" max="12033" width="14.42578125" style="175" customWidth="1"/>
    <col min="12034" max="12034" width="44.42578125" style="175" customWidth="1"/>
    <col min="12035" max="12035" width="24" style="175" customWidth="1"/>
    <col min="12036" max="12286" width="9.140625" style="175" customWidth="1"/>
    <col min="12287" max="12287" width="14.42578125" style="175" customWidth="1"/>
    <col min="12288" max="12288" width="44.42578125" style="175" customWidth="1"/>
    <col min="12289" max="12289" width="14.42578125" style="175" customWidth="1"/>
    <col min="12290" max="12290" width="44.42578125" style="175" customWidth="1"/>
    <col min="12291" max="12291" width="24" style="175" customWidth="1"/>
    <col min="12292" max="12542" width="9.140625" style="175" customWidth="1"/>
    <col min="12543" max="12543" width="14.42578125" style="175" customWidth="1"/>
    <col min="12544" max="12544" width="44.42578125" style="175" customWidth="1"/>
    <col min="12545" max="12545" width="14.42578125" style="175" customWidth="1"/>
    <col min="12546" max="12546" width="44.42578125" style="175" customWidth="1"/>
    <col min="12547" max="12547" width="24" style="175" customWidth="1"/>
    <col min="12548" max="12798" width="9.140625" style="175" customWidth="1"/>
    <col min="12799" max="12799" width="14.42578125" style="175" customWidth="1"/>
    <col min="12800" max="12800" width="44.42578125" style="175" customWidth="1"/>
    <col min="12801" max="12801" width="14.42578125" style="175" customWidth="1"/>
    <col min="12802" max="12802" width="44.42578125" style="175" customWidth="1"/>
    <col min="12803" max="12803" width="24" style="175" customWidth="1"/>
    <col min="12804" max="13054" width="9.140625" style="175" customWidth="1"/>
    <col min="13055" max="13055" width="14.42578125" style="175" customWidth="1"/>
    <col min="13056" max="13056" width="44.42578125" style="175" customWidth="1"/>
    <col min="13057" max="13057" width="14.42578125" style="175" customWidth="1"/>
    <col min="13058" max="13058" width="44.42578125" style="175" customWidth="1"/>
    <col min="13059" max="13059" width="24" style="175" customWidth="1"/>
    <col min="13060" max="13310" width="9.140625" style="175" customWidth="1"/>
    <col min="13311" max="13311" width="14.42578125" style="175" customWidth="1"/>
    <col min="13312" max="13312" width="44.42578125" style="175" customWidth="1"/>
    <col min="13313" max="13313" width="14.42578125" style="175" customWidth="1"/>
    <col min="13314" max="13314" width="44.42578125" style="175" customWidth="1"/>
    <col min="13315" max="13315" width="24" style="175" customWidth="1"/>
    <col min="13316" max="13566" width="9.140625" style="175" customWidth="1"/>
    <col min="13567" max="13567" width="14.42578125" style="175" customWidth="1"/>
    <col min="13568" max="13568" width="44.42578125" style="175" customWidth="1"/>
    <col min="13569" max="13569" width="14.42578125" style="175" customWidth="1"/>
    <col min="13570" max="13570" width="44.42578125" style="175" customWidth="1"/>
    <col min="13571" max="13571" width="24" style="175" customWidth="1"/>
    <col min="13572" max="13822" width="9.140625" style="175" customWidth="1"/>
    <col min="13823" max="13823" width="14.42578125" style="175" customWidth="1"/>
    <col min="13824" max="13824" width="44.42578125" style="175" customWidth="1"/>
    <col min="13825" max="13825" width="14.42578125" style="175" customWidth="1"/>
    <col min="13826" max="13826" width="44.42578125" style="175" customWidth="1"/>
    <col min="13827" max="13827" width="24" style="175" customWidth="1"/>
    <col min="13828" max="14078" width="9.140625" style="175" customWidth="1"/>
    <col min="14079" max="14079" width="14.42578125" style="175" customWidth="1"/>
    <col min="14080" max="14080" width="44.42578125" style="175" customWidth="1"/>
    <col min="14081" max="14081" width="14.42578125" style="175" customWidth="1"/>
    <col min="14082" max="14082" width="44.42578125" style="175" customWidth="1"/>
    <col min="14083" max="14083" width="24" style="175" customWidth="1"/>
    <col min="14084" max="14334" width="9.140625" style="175" customWidth="1"/>
    <col min="14335" max="14335" width="14.42578125" style="175" customWidth="1"/>
    <col min="14336" max="14336" width="44.42578125" style="175" customWidth="1"/>
    <col min="14337" max="14337" width="14.42578125" style="175" customWidth="1"/>
    <col min="14338" max="14338" width="44.42578125" style="175" customWidth="1"/>
    <col min="14339" max="14339" width="24" style="175" customWidth="1"/>
    <col min="14340" max="14590" width="9.140625" style="175" customWidth="1"/>
    <col min="14591" max="14591" width="14.42578125" style="175" customWidth="1"/>
    <col min="14592" max="14592" width="44.42578125" style="175" customWidth="1"/>
    <col min="14593" max="14593" width="14.42578125" style="175" customWidth="1"/>
    <col min="14594" max="14594" width="44.42578125" style="175" customWidth="1"/>
    <col min="14595" max="14595" width="24" style="175" customWidth="1"/>
    <col min="14596" max="14846" width="9.140625" style="175" customWidth="1"/>
    <col min="14847" max="14847" width="14.42578125" style="175" customWidth="1"/>
    <col min="14848" max="14848" width="44.42578125" style="175" customWidth="1"/>
    <col min="14849" max="14849" width="14.42578125" style="175" customWidth="1"/>
    <col min="14850" max="14850" width="44.42578125" style="175" customWidth="1"/>
    <col min="14851" max="14851" width="24" style="175" customWidth="1"/>
    <col min="14852" max="15102" width="9.140625" style="175" customWidth="1"/>
    <col min="15103" max="15103" width="14.42578125" style="175" customWidth="1"/>
    <col min="15104" max="15104" width="44.42578125" style="175" customWidth="1"/>
    <col min="15105" max="15105" width="14.42578125" style="175" customWidth="1"/>
    <col min="15106" max="15106" width="44.42578125" style="175" customWidth="1"/>
    <col min="15107" max="15107" width="24" style="175" customWidth="1"/>
    <col min="15108" max="15358" width="9.140625" style="175" customWidth="1"/>
    <col min="15359" max="15359" width="14.42578125" style="175" customWidth="1"/>
    <col min="15360" max="15360" width="44.42578125" style="175" customWidth="1"/>
    <col min="15361" max="15361" width="14.42578125" style="175" customWidth="1"/>
    <col min="15362" max="15362" width="44.42578125" style="175" customWidth="1"/>
    <col min="15363" max="15363" width="24" style="175" customWidth="1"/>
    <col min="15364" max="15614" width="9.140625" style="175" customWidth="1"/>
    <col min="15615" max="15615" width="14.42578125" style="175" customWidth="1"/>
    <col min="15616" max="15616" width="44.42578125" style="175" customWidth="1"/>
    <col min="15617" max="15617" width="14.42578125" style="175" customWidth="1"/>
    <col min="15618" max="15618" width="44.42578125" style="175" customWidth="1"/>
    <col min="15619" max="15619" width="24" style="175" customWidth="1"/>
    <col min="15620" max="15870" width="9.140625" style="175" customWidth="1"/>
    <col min="15871" max="15871" width="14.42578125" style="175" customWidth="1"/>
    <col min="15872" max="15872" width="44.42578125" style="175" customWidth="1"/>
    <col min="15873" max="15873" width="14.42578125" style="175" customWidth="1"/>
    <col min="15874" max="15874" width="44.42578125" style="175" customWidth="1"/>
    <col min="15875" max="15875" width="24" style="175" customWidth="1"/>
    <col min="15876" max="16126" width="9.140625" style="175" customWidth="1"/>
    <col min="16127" max="16127" width="14.42578125" style="175" customWidth="1"/>
    <col min="16128" max="16128" width="44.42578125" style="175" customWidth="1"/>
    <col min="16129" max="16129" width="14.42578125" style="175" customWidth="1"/>
    <col min="16130" max="16130" width="44.42578125" style="175" customWidth="1"/>
    <col min="16131" max="16131" width="24" style="175" customWidth="1"/>
    <col min="16132" max="16384" width="9.140625" style="175" customWidth="1"/>
  </cols>
  <sheetData>
    <row r="1" spans="1:6" x14ac:dyDescent="0.25">
      <c r="A1" s="589" t="s">
        <v>1920</v>
      </c>
      <c r="B1" s="589"/>
      <c r="C1" s="589"/>
      <c r="D1" s="589"/>
      <c r="E1" s="589"/>
    </row>
    <row r="3" spans="1:6" ht="31.5" x14ac:dyDescent="0.25">
      <c r="B3" s="481" t="s">
        <v>768</v>
      </c>
      <c r="E3" s="482" t="s">
        <v>2244</v>
      </c>
    </row>
    <row r="4" spans="1:6" ht="18" customHeight="1" x14ac:dyDescent="0.25">
      <c r="B4" s="483" t="s">
        <v>935</v>
      </c>
    </row>
    <row r="5" spans="1:6" ht="15" customHeight="1" x14ac:dyDescent="0.25">
      <c r="A5" s="545" t="s">
        <v>936</v>
      </c>
      <c r="B5" s="546" t="s">
        <v>2054</v>
      </c>
    </row>
    <row r="6" spans="1:6" ht="15.75" customHeight="1" x14ac:dyDescent="0.25">
      <c r="B6" s="547" t="s">
        <v>2055</v>
      </c>
    </row>
    <row r="7" spans="1:6" ht="13.35" customHeight="1" x14ac:dyDescent="0.25">
      <c r="A7" s="484" t="s">
        <v>937</v>
      </c>
      <c r="B7" s="484" t="s">
        <v>938</v>
      </c>
      <c r="C7" s="484" t="s">
        <v>939</v>
      </c>
      <c r="D7" s="484" t="s">
        <v>938</v>
      </c>
      <c r="E7" s="485" t="s">
        <v>940</v>
      </c>
    </row>
    <row r="8" spans="1:6" ht="14.1" customHeight="1" x14ac:dyDescent="0.25">
      <c r="A8" s="486" t="s">
        <v>941</v>
      </c>
      <c r="B8" s="486" t="s">
        <v>747</v>
      </c>
      <c r="C8" s="486"/>
      <c r="D8" s="486"/>
      <c r="E8" s="487">
        <v>806295717151.00012</v>
      </c>
    </row>
    <row r="9" spans="1:6" ht="14.1" customHeight="1" x14ac:dyDescent="0.25">
      <c r="A9" s="486" t="s">
        <v>942</v>
      </c>
      <c r="B9" s="486" t="s">
        <v>943</v>
      </c>
      <c r="C9" s="486"/>
      <c r="D9" s="486"/>
      <c r="E9" s="487">
        <v>84254192324</v>
      </c>
    </row>
    <row r="10" spans="1:6" s="550" customFormat="1" ht="14.1" customHeight="1" x14ac:dyDescent="0.25">
      <c r="A10" s="486" t="s">
        <v>944</v>
      </c>
      <c r="B10" s="486" t="s">
        <v>945</v>
      </c>
      <c r="C10" s="486"/>
      <c r="D10" s="486"/>
      <c r="E10" s="487">
        <v>318468692.9921875</v>
      </c>
      <c r="F10" s="550" t="str">
        <f>VLOOKUP(A10,BalanceBASE!A:F,6,FALSE)</f>
        <v>NOTA 3 - EFECTIVO Y EQUIVALENTE DE EFECTIVO</v>
      </c>
    </row>
    <row r="11" spans="1:6" s="550" customFormat="1" ht="14.1" customHeight="1" x14ac:dyDescent="0.25">
      <c r="A11" s="486" t="s">
        <v>950</v>
      </c>
      <c r="B11" s="486" t="s">
        <v>951</v>
      </c>
      <c r="C11" s="486"/>
      <c r="D11" s="486"/>
      <c r="E11" s="487">
        <v>17321496</v>
      </c>
      <c r="F11" s="550" t="str">
        <f>VLOOKUP(A11,BalanceBASE!A:F,6,FALSE)</f>
        <v>NOTA 3 - EFECTIVO Y EQUIVALENTE DE EFECTIVO</v>
      </c>
    </row>
    <row r="12" spans="1:6" s="550" customFormat="1" ht="14.1" customHeight="1" x14ac:dyDescent="0.25">
      <c r="A12" s="175"/>
      <c r="B12" s="175"/>
      <c r="C12" s="486" t="s">
        <v>952</v>
      </c>
      <c r="D12" s="486" t="s">
        <v>953</v>
      </c>
      <c r="E12" s="487">
        <v>2143926</v>
      </c>
      <c r="F12" s="550" t="e">
        <f>VLOOKUP(A12,BalanceBASE!A:F,6,FALSE)</f>
        <v>#N/A</v>
      </c>
    </row>
    <row r="13" spans="1:6" s="550" customFormat="1" ht="14.1" customHeight="1" x14ac:dyDescent="0.25">
      <c r="A13" s="175"/>
      <c r="B13" s="175"/>
      <c r="C13" s="486" t="s">
        <v>954</v>
      </c>
      <c r="D13" s="486" t="s">
        <v>955</v>
      </c>
      <c r="E13" s="487">
        <v>6175705</v>
      </c>
      <c r="F13" s="550" t="e">
        <f>VLOOKUP(A13,BalanceBASE!A:F,6,FALSE)</f>
        <v>#N/A</v>
      </c>
    </row>
    <row r="14" spans="1:6" s="550" customFormat="1" ht="14.1" customHeight="1" x14ac:dyDescent="0.25">
      <c r="A14" s="175"/>
      <c r="B14" s="175"/>
      <c r="C14" s="486" t="s">
        <v>958</v>
      </c>
      <c r="D14" s="486" t="s">
        <v>1982</v>
      </c>
      <c r="E14" s="487">
        <v>2459999</v>
      </c>
      <c r="F14" s="550" t="e">
        <f>VLOOKUP(A14,BalanceBASE!A:F,6,FALSE)</f>
        <v>#N/A</v>
      </c>
    </row>
    <row r="15" spans="1:6" s="550" customFormat="1" ht="14.1" customHeight="1" x14ac:dyDescent="0.25">
      <c r="A15" s="175"/>
      <c r="B15" s="175"/>
      <c r="C15" s="486" t="s">
        <v>959</v>
      </c>
      <c r="D15" s="486" t="s">
        <v>960</v>
      </c>
      <c r="E15" s="487">
        <v>438000</v>
      </c>
      <c r="F15" s="550" t="e">
        <f>VLOOKUP(A15,BalanceBASE!A:F,6,FALSE)</f>
        <v>#N/A</v>
      </c>
    </row>
    <row r="16" spans="1:6" s="550" customFormat="1" ht="14.1" customHeight="1" x14ac:dyDescent="0.25">
      <c r="A16" s="175"/>
      <c r="B16" s="175"/>
      <c r="C16" s="486" t="s">
        <v>1748</v>
      </c>
      <c r="D16" s="486" t="s">
        <v>1749</v>
      </c>
      <c r="E16" s="487">
        <v>4007867</v>
      </c>
      <c r="F16" s="550" t="e">
        <f>VLOOKUP(A16,BalanceBASE!A:F,6,FALSE)</f>
        <v>#N/A</v>
      </c>
    </row>
    <row r="17" spans="1:6" s="550" customFormat="1" ht="14.1" customHeight="1" x14ac:dyDescent="0.25">
      <c r="A17" s="175"/>
      <c r="B17" s="175"/>
      <c r="C17" s="486" t="s">
        <v>1750</v>
      </c>
      <c r="D17" s="486" t="s">
        <v>1751</v>
      </c>
      <c r="E17" s="487">
        <v>2095999</v>
      </c>
      <c r="F17" s="550" t="e">
        <f>VLOOKUP(A17,BalanceBASE!A:F,6,FALSE)</f>
        <v>#N/A</v>
      </c>
    </row>
    <row r="18" spans="1:6" s="550" customFormat="1" ht="14.1" customHeight="1" x14ac:dyDescent="0.25">
      <c r="A18" s="486" t="s">
        <v>962</v>
      </c>
      <c r="B18" s="486" t="s">
        <v>963</v>
      </c>
      <c r="C18" s="486"/>
      <c r="D18" s="486"/>
      <c r="E18" s="487">
        <v>301147196.9921875</v>
      </c>
      <c r="F18" s="550" t="str">
        <f>VLOOKUP(A18,BalanceBASE!A:F,6,FALSE)</f>
        <v>NOTA 3 - EFECTIVO Y EQUIVALENTE DE EFECTIVO</v>
      </c>
    </row>
    <row r="19" spans="1:6" s="550" customFormat="1" ht="14.1" customHeight="1" x14ac:dyDescent="0.25">
      <c r="A19" s="175"/>
      <c r="B19" s="175"/>
      <c r="C19" s="486" t="s">
        <v>968</v>
      </c>
      <c r="D19" s="486" t="s">
        <v>969</v>
      </c>
      <c r="E19" s="487">
        <v>65031893</v>
      </c>
      <c r="F19" s="550" t="e">
        <f>VLOOKUP(A19,BalanceBASE!A:F,6,FALSE)</f>
        <v>#N/A</v>
      </c>
    </row>
    <row r="20" spans="1:6" s="550" customFormat="1" ht="14.1" customHeight="1" x14ac:dyDescent="0.25">
      <c r="A20" s="175"/>
      <c r="B20" s="175"/>
      <c r="C20" s="486" t="s">
        <v>1752</v>
      </c>
      <c r="D20" s="486" t="s">
        <v>1753</v>
      </c>
      <c r="E20" s="487">
        <v>5060</v>
      </c>
      <c r="F20" s="550" t="e">
        <f>VLOOKUP(A20,BalanceBASE!A:F,6,FALSE)</f>
        <v>#N/A</v>
      </c>
    </row>
    <row r="21" spans="1:6" s="550" customFormat="1" ht="14.1" customHeight="1" x14ac:dyDescent="0.25">
      <c r="A21" s="175"/>
      <c r="B21" s="175"/>
      <c r="C21" s="486" t="s">
        <v>970</v>
      </c>
      <c r="D21" s="486" t="s">
        <v>971</v>
      </c>
      <c r="E21" s="487">
        <v>39238</v>
      </c>
      <c r="F21" s="550" t="e">
        <f>VLOOKUP(A21,BalanceBASE!A:F,6,FALSE)</f>
        <v>#N/A</v>
      </c>
    </row>
    <row r="22" spans="1:6" s="550" customFormat="1" ht="14.1" customHeight="1" x14ac:dyDescent="0.25">
      <c r="A22" s="175"/>
      <c r="B22" s="175"/>
      <c r="C22" s="486" t="s">
        <v>972</v>
      </c>
      <c r="D22" s="486" t="s">
        <v>973</v>
      </c>
      <c r="E22" s="487">
        <v>274</v>
      </c>
      <c r="F22" s="550" t="e">
        <f>VLOOKUP(A22,BalanceBASE!A:F,6,FALSE)</f>
        <v>#N/A</v>
      </c>
    </row>
    <row r="23" spans="1:6" s="550" customFormat="1" ht="14.1" customHeight="1" x14ac:dyDescent="0.25">
      <c r="A23" s="175"/>
      <c r="B23" s="175"/>
      <c r="C23" s="486" t="s">
        <v>974</v>
      </c>
      <c r="D23" s="486" t="s">
        <v>975</v>
      </c>
      <c r="E23" s="487">
        <v>111408</v>
      </c>
      <c r="F23" s="550" t="e">
        <f>VLOOKUP(A23,BalanceBASE!A:F,6,FALSE)</f>
        <v>#N/A</v>
      </c>
    </row>
    <row r="24" spans="1:6" s="550" customFormat="1" ht="14.1" customHeight="1" x14ac:dyDescent="0.25">
      <c r="A24" s="175"/>
      <c r="B24" s="175"/>
      <c r="C24" s="486" t="s">
        <v>976</v>
      </c>
      <c r="D24" s="486" t="s">
        <v>977</v>
      </c>
      <c r="E24" s="487">
        <v>6906</v>
      </c>
      <c r="F24" s="550" t="e">
        <f>VLOOKUP(A24,BalanceBASE!A:F,6,FALSE)</f>
        <v>#N/A</v>
      </c>
    </row>
    <row r="25" spans="1:6" s="550" customFormat="1" ht="14.1" customHeight="1" x14ac:dyDescent="0.25">
      <c r="A25" s="175"/>
      <c r="B25" s="175"/>
      <c r="C25" s="486" t="s">
        <v>1754</v>
      </c>
      <c r="D25" s="486" t="s">
        <v>1755</v>
      </c>
      <c r="E25" s="487">
        <v>85076726</v>
      </c>
      <c r="F25" s="550" t="e">
        <f>VLOOKUP(A25,BalanceBASE!A:F,6,FALSE)</f>
        <v>#N/A</v>
      </c>
    </row>
    <row r="26" spans="1:6" s="550" customFormat="1" ht="14.1" customHeight="1" x14ac:dyDescent="0.25">
      <c r="A26" s="175"/>
      <c r="B26" s="175"/>
      <c r="C26" s="486" t="s">
        <v>2056</v>
      </c>
      <c r="D26" s="486" t="s">
        <v>2057</v>
      </c>
      <c r="E26" s="487">
        <v>205883</v>
      </c>
      <c r="F26" s="550" t="e">
        <f>VLOOKUP(A26,BalanceBASE!A:F,6,FALSE)</f>
        <v>#N/A</v>
      </c>
    </row>
    <row r="27" spans="1:6" s="550" customFormat="1" ht="14.1" customHeight="1" x14ac:dyDescent="0.25">
      <c r="A27" s="175"/>
      <c r="B27" s="175"/>
      <c r="C27" s="486" t="s">
        <v>2058</v>
      </c>
      <c r="D27" s="486" t="s">
        <v>2059</v>
      </c>
      <c r="E27" s="487">
        <v>278439</v>
      </c>
      <c r="F27" s="550" t="e">
        <f>VLOOKUP(A27,BalanceBASE!A:F,6,FALSE)</f>
        <v>#N/A</v>
      </c>
    </row>
    <row r="28" spans="1:6" s="550" customFormat="1" ht="14.1" customHeight="1" x14ac:dyDescent="0.25">
      <c r="A28" s="175"/>
      <c r="B28" s="175"/>
      <c r="C28" s="486" t="s">
        <v>980</v>
      </c>
      <c r="D28" s="486" t="s">
        <v>981</v>
      </c>
      <c r="E28" s="487">
        <v>25044758</v>
      </c>
      <c r="F28" s="550" t="e">
        <f>VLOOKUP(A28,BalanceBASE!A:F,6,FALSE)</f>
        <v>#N/A</v>
      </c>
    </row>
    <row r="29" spans="1:6" s="550" customFormat="1" ht="14.1" customHeight="1" x14ac:dyDescent="0.25">
      <c r="A29" s="175"/>
      <c r="B29" s="175"/>
      <c r="C29" s="486" t="s">
        <v>982</v>
      </c>
      <c r="D29" s="486" t="s">
        <v>983</v>
      </c>
      <c r="E29" s="487">
        <v>21207884</v>
      </c>
      <c r="F29" s="550" t="e">
        <f>VLOOKUP(A29,BalanceBASE!A:F,6,FALSE)</f>
        <v>#N/A</v>
      </c>
    </row>
    <row r="30" spans="1:6" s="550" customFormat="1" ht="14.1" customHeight="1" x14ac:dyDescent="0.25">
      <c r="A30" s="175"/>
      <c r="B30" s="175"/>
      <c r="C30" s="486" t="s">
        <v>986</v>
      </c>
      <c r="D30" s="486" t="s">
        <v>987</v>
      </c>
      <c r="E30" s="487">
        <v>104138728</v>
      </c>
      <c r="F30" s="550" t="e">
        <f>VLOOKUP(A30,BalanceBASE!A:F,6,FALSE)</f>
        <v>#N/A</v>
      </c>
    </row>
    <row r="31" spans="1:6" s="550" customFormat="1" ht="14.1" customHeight="1" x14ac:dyDescent="0.25">
      <c r="A31" s="486" t="s">
        <v>998</v>
      </c>
      <c r="B31" s="486" t="s">
        <v>999</v>
      </c>
      <c r="C31" s="486"/>
      <c r="D31" s="486"/>
      <c r="E31" s="487">
        <f>E32+E35</f>
        <v>4583184336</v>
      </c>
      <c r="F31" s="550" t="str">
        <f>VLOOKUP(A31,BalanceBASE!A:F,6,FALSE)</f>
        <v>NOTA 4 - INVERSIONES TEMPORALES</v>
      </c>
    </row>
    <row r="32" spans="1:6" s="550" customFormat="1" ht="14.1" customHeight="1" x14ac:dyDescent="0.25">
      <c r="A32" s="486" t="s">
        <v>1000</v>
      </c>
      <c r="B32" s="486" t="s">
        <v>1001</v>
      </c>
      <c r="C32" s="486"/>
      <c r="D32" s="486"/>
      <c r="E32" s="487">
        <v>1389199574</v>
      </c>
      <c r="F32" s="550" t="str">
        <f>VLOOKUP(A32,BalanceBASE!A:F,6,FALSE)</f>
        <v>NOTA 4 - INVERSIONES TEMPORALES</v>
      </c>
    </row>
    <row r="33" spans="1:6" s="550" customFormat="1" ht="14.1" customHeight="1" x14ac:dyDescent="0.25">
      <c r="A33" s="175"/>
      <c r="B33" s="175"/>
      <c r="C33" s="486" t="s">
        <v>2060</v>
      </c>
      <c r="D33" s="486" t="s">
        <v>2061</v>
      </c>
      <c r="E33" s="487">
        <v>465056451</v>
      </c>
      <c r="F33" s="550" t="e">
        <f>VLOOKUP(A33,BalanceBASE!A:F,6,FALSE)</f>
        <v>#N/A</v>
      </c>
    </row>
    <row r="34" spans="1:6" s="550" customFormat="1" ht="14.1" customHeight="1" x14ac:dyDescent="0.25">
      <c r="A34" s="175"/>
      <c r="B34" s="175"/>
      <c r="C34" s="486" t="s">
        <v>1983</v>
      </c>
      <c r="D34" s="486" t="s">
        <v>1984</v>
      </c>
      <c r="E34" s="487">
        <v>924143123</v>
      </c>
      <c r="F34" s="550" t="e">
        <f>VLOOKUP(A34,BalanceBASE!A:F,6,FALSE)</f>
        <v>#N/A</v>
      </c>
    </row>
    <row r="35" spans="1:6" s="550" customFormat="1" ht="14.1" customHeight="1" x14ac:dyDescent="0.25">
      <c r="A35" s="486" t="s">
        <v>1758</v>
      </c>
      <c r="B35" s="486" t="s">
        <v>789</v>
      </c>
      <c r="C35" s="486"/>
      <c r="D35" s="486"/>
      <c r="E35" s="487">
        <f>SUM(E36:E38)</f>
        <v>3193984762</v>
      </c>
      <c r="F35" s="550" t="str">
        <f>VLOOKUP(A35,BalanceBASE!A:F,6,FALSE)</f>
        <v>NOTA 4 - INVERSIONES TEMPORALES</v>
      </c>
    </row>
    <row r="36" spans="1:6" s="550" customFormat="1" ht="14.1" customHeight="1" x14ac:dyDescent="0.25">
      <c r="A36" s="175"/>
      <c r="B36" s="175"/>
      <c r="C36" s="486" t="s">
        <v>1759</v>
      </c>
      <c r="D36" s="486" t="s">
        <v>1760</v>
      </c>
      <c r="E36" s="487">
        <v>63984762</v>
      </c>
      <c r="F36" s="550" t="e">
        <f>VLOOKUP(A36,BalanceBASE!A:F,6,FALSE)</f>
        <v>#N/A</v>
      </c>
    </row>
    <row r="37" spans="1:6" s="551" customFormat="1" ht="14.1" customHeight="1" x14ac:dyDescent="0.25">
      <c r="C37" s="594" t="s">
        <v>1161</v>
      </c>
      <c r="D37" s="594" t="s">
        <v>2103</v>
      </c>
      <c r="E37" s="595">
        <v>1085500000</v>
      </c>
      <c r="F37" s="551" t="e">
        <f>VLOOKUP(A37,BalanceBASE!A:F,6,FALSE)</f>
        <v>#N/A</v>
      </c>
    </row>
    <row r="38" spans="1:6" s="551" customFormat="1" ht="14.1" customHeight="1" x14ac:dyDescent="0.25">
      <c r="C38" s="594" t="s">
        <v>2111</v>
      </c>
      <c r="D38" s="594" t="s">
        <v>2112</v>
      </c>
      <c r="E38" s="595">
        <v>2044500000</v>
      </c>
      <c r="F38" s="551" t="e">
        <f>VLOOKUP(A38,BalanceBASE!A:F,6,FALSE)</f>
        <v>#N/A</v>
      </c>
    </row>
    <row r="39" spans="1:6" ht="14.1" customHeight="1" x14ac:dyDescent="0.25">
      <c r="A39" s="486" t="s">
        <v>1003</v>
      </c>
      <c r="B39" s="486" t="s">
        <v>1004</v>
      </c>
      <c r="C39" s="486"/>
      <c r="D39" s="486"/>
      <c r="E39" s="487">
        <v>67681374862</v>
      </c>
      <c r="F39" s="550">
        <f>VLOOKUP(A39,BalanceBASE!A:F,6,FALSE)</f>
        <v>0</v>
      </c>
    </row>
    <row r="40" spans="1:6" s="550" customFormat="1" ht="14.1" customHeight="1" x14ac:dyDescent="0.25">
      <c r="A40" s="486" t="s">
        <v>1005</v>
      </c>
      <c r="B40" s="486" t="s">
        <v>1006</v>
      </c>
      <c r="C40" s="486"/>
      <c r="D40" s="486"/>
      <c r="E40" s="487">
        <v>8660679812</v>
      </c>
      <c r="F40" s="550" t="str">
        <f>VLOOKUP(A40,BalanceBASE!A:F,6,FALSE)</f>
        <v>NOTA  5 – CUENTAS POR COBRAR COMERCIALES</v>
      </c>
    </row>
    <row r="41" spans="1:6" s="550" customFormat="1" ht="14.1" customHeight="1" x14ac:dyDescent="0.25">
      <c r="A41" s="175"/>
      <c r="B41" s="175"/>
      <c r="C41" s="569" t="s">
        <v>2093</v>
      </c>
      <c r="D41" s="569" t="s">
        <v>2232</v>
      </c>
      <c r="E41" s="570">
        <v>5641470871</v>
      </c>
      <c r="F41" s="550" t="e">
        <f>VLOOKUP(A41,BalanceBASE!A:F,6,FALSE)</f>
        <v>#N/A</v>
      </c>
    </row>
    <row r="42" spans="1:6" s="550" customFormat="1" ht="14.1" customHeight="1" x14ac:dyDescent="0.25">
      <c r="A42" s="175"/>
      <c r="B42" s="175"/>
      <c r="C42" s="486" t="s">
        <v>2062</v>
      </c>
      <c r="D42" s="486" t="s">
        <v>2063</v>
      </c>
      <c r="E42" s="487">
        <v>570000000</v>
      </c>
      <c r="F42" s="550" t="e">
        <f>VLOOKUP(A42,BalanceBASE!A:F,6,FALSE)</f>
        <v>#N/A</v>
      </c>
    </row>
    <row r="43" spans="1:6" s="550" customFormat="1" ht="14.1" customHeight="1" x14ac:dyDescent="0.25">
      <c r="A43" s="175"/>
      <c r="B43" s="175"/>
      <c r="C43" s="569" t="s">
        <v>1985</v>
      </c>
      <c r="D43" s="569" t="s">
        <v>1986</v>
      </c>
      <c r="E43" s="570">
        <v>15759091</v>
      </c>
      <c r="F43" s="550" t="e">
        <f>VLOOKUP(A43,BalanceBASE!A:F,6,FALSE)</f>
        <v>#N/A</v>
      </c>
    </row>
    <row r="44" spans="1:6" s="550" customFormat="1" ht="14.1" customHeight="1" x14ac:dyDescent="0.25">
      <c r="A44" s="175"/>
      <c r="B44" s="175"/>
      <c r="C44" s="486" t="s">
        <v>2064</v>
      </c>
      <c r="D44" s="486" t="s">
        <v>2065</v>
      </c>
      <c r="E44" s="487">
        <v>317000000</v>
      </c>
      <c r="F44" s="550" t="e">
        <f>VLOOKUP(A44,BalanceBASE!A:F,6,FALSE)</f>
        <v>#N/A</v>
      </c>
    </row>
    <row r="45" spans="1:6" s="550" customFormat="1" ht="14.1" customHeight="1" x14ac:dyDescent="0.25">
      <c r="A45" s="175"/>
      <c r="B45" s="175"/>
      <c r="C45" s="569" t="s">
        <v>2066</v>
      </c>
      <c r="D45" s="569" t="s">
        <v>904</v>
      </c>
      <c r="E45" s="570">
        <v>6000000</v>
      </c>
      <c r="F45" s="550" t="e">
        <f>VLOOKUP(A45,BalanceBASE!A:F,6,FALSE)</f>
        <v>#N/A</v>
      </c>
    </row>
    <row r="46" spans="1:6" s="550" customFormat="1" ht="14.1" customHeight="1" x14ac:dyDescent="0.25">
      <c r="A46" s="175"/>
      <c r="B46" s="175"/>
      <c r="C46" s="486" t="s">
        <v>1764</v>
      </c>
      <c r="D46" s="486" t="s">
        <v>1765</v>
      </c>
      <c r="E46" s="487">
        <v>3530640</v>
      </c>
      <c r="F46" s="550" t="e">
        <f>VLOOKUP(A46,BalanceBASE!A:F,6,FALSE)</f>
        <v>#N/A</v>
      </c>
    </row>
    <row r="47" spans="1:6" s="550" customFormat="1" ht="14.1" customHeight="1" x14ac:dyDescent="0.25">
      <c r="A47" s="175"/>
      <c r="B47" s="175"/>
      <c r="C47" s="486" t="s">
        <v>2067</v>
      </c>
      <c r="D47" s="486" t="s">
        <v>2068</v>
      </c>
      <c r="E47" s="487">
        <v>6000000</v>
      </c>
      <c r="F47" s="550" t="e">
        <f>VLOOKUP(A47,BalanceBASE!A:F,6,FALSE)</f>
        <v>#N/A</v>
      </c>
    </row>
    <row r="48" spans="1:6" s="550" customFormat="1" ht="14.1" customHeight="1" x14ac:dyDescent="0.25">
      <c r="A48" s="175"/>
      <c r="B48" s="175"/>
      <c r="C48" s="486" t="s">
        <v>2069</v>
      </c>
      <c r="D48" s="486" t="s">
        <v>2070</v>
      </c>
      <c r="E48" s="487">
        <v>43497667</v>
      </c>
      <c r="F48" s="550" t="e">
        <f>VLOOKUP(A48,BalanceBASE!A:F,6,FALSE)</f>
        <v>#N/A</v>
      </c>
    </row>
    <row r="49" spans="1:6" s="550" customFormat="1" ht="14.1" customHeight="1" x14ac:dyDescent="0.25">
      <c r="A49" s="175"/>
      <c r="B49" s="175"/>
      <c r="C49" s="486" t="s">
        <v>2071</v>
      </c>
      <c r="D49" s="486" t="s">
        <v>1422</v>
      </c>
      <c r="E49" s="487">
        <v>17179058</v>
      </c>
      <c r="F49" s="550" t="e">
        <f>VLOOKUP(A49,BalanceBASE!A:F,6,FALSE)</f>
        <v>#N/A</v>
      </c>
    </row>
    <row r="50" spans="1:6" s="550" customFormat="1" ht="14.1" customHeight="1" x14ac:dyDescent="0.25">
      <c r="A50" s="175"/>
      <c r="B50" s="175"/>
      <c r="C50" s="486" t="s">
        <v>2072</v>
      </c>
      <c r="D50" s="486" t="s">
        <v>2073</v>
      </c>
      <c r="E50" s="487">
        <v>1711000000</v>
      </c>
      <c r="F50" s="550" t="e">
        <f>VLOOKUP(A50,BalanceBASE!A:F,6,FALSE)</f>
        <v>#N/A</v>
      </c>
    </row>
    <row r="51" spans="1:6" s="550" customFormat="1" ht="14.1" customHeight="1" x14ac:dyDescent="0.25">
      <c r="A51" s="175"/>
      <c r="B51" s="175"/>
      <c r="C51" s="486" t="s">
        <v>2074</v>
      </c>
      <c r="D51" s="486" t="s">
        <v>2075</v>
      </c>
      <c r="E51" s="487">
        <v>52000000</v>
      </c>
      <c r="F51" s="550" t="e">
        <f>VLOOKUP(A51,BalanceBASE!A:F,6,FALSE)</f>
        <v>#N/A</v>
      </c>
    </row>
    <row r="52" spans="1:6" s="550" customFormat="1" ht="14.1" customHeight="1" x14ac:dyDescent="0.25">
      <c r="A52" s="175"/>
      <c r="B52" s="175"/>
      <c r="C52" s="569" t="s">
        <v>2076</v>
      </c>
      <c r="D52" s="569" t="s">
        <v>2077</v>
      </c>
      <c r="E52" s="570">
        <v>6000000</v>
      </c>
      <c r="F52" s="550" t="e">
        <f>VLOOKUP(A52,BalanceBASE!A:F,6,FALSE)</f>
        <v>#N/A</v>
      </c>
    </row>
    <row r="53" spans="1:6" s="550" customFormat="1" ht="14.1" customHeight="1" x14ac:dyDescent="0.25">
      <c r="A53" s="175"/>
      <c r="B53" s="175"/>
      <c r="C53" s="569" t="s">
        <v>2078</v>
      </c>
      <c r="D53" s="569" t="s">
        <v>2079</v>
      </c>
      <c r="E53" s="570">
        <v>6000000</v>
      </c>
      <c r="F53" s="550" t="e">
        <f>VLOOKUP(A53,BalanceBASE!A:F,6,FALSE)</f>
        <v>#N/A</v>
      </c>
    </row>
    <row r="54" spans="1:6" s="550" customFormat="1" ht="14.1" customHeight="1" x14ac:dyDescent="0.25">
      <c r="A54" s="175"/>
      <c r="B54" s="175"/>
      <c r="C54" s="486" t="s">
        <v>1008</v>
      </c>
      <c r="D54" s="486" t="s">
        <v>1009</v>
      </c>
      <c r="E54" s="487">
        <v>4724738</v>
      </c>
      <c r="F54" s="550" t="e">
        <f>VLOOKUP(A54,BalanceBASE!A:F,6,FALSE)</f>
        <v>#N/A</v>
      </c>
    </row>
    <row r="55" spans="1:6" s="550" customFormat="1" ht="14.1" customHeight="1" x14ac:dyDescent="0.25">
      <c r="A55" s="175"/>
      <c r="B55" s="175"/>
      <c r="C55" s="569" t="s">
        <v>1010</v>
      </c>
      <c r="D55" s="569" t="s">
        <v>1987</v>
      </c>
      <c r="E55" s="570">
        <v>14580000</v>
      </c>
      <c r="F55" s="550" t="e">
        <f>VLOOKUP(A55,BalanceBASE!A:F,6,FALSE)</f>
        <v>#N/A</v>
      </c>
    </row>
    <row r="56" spans="1:6" s="550" customFormat="1" ht="14.1" customHeight="1" x14ac:dyDescent="0.25">
      <c r="A56" s="175"/>
      <c r="B56" s="175"/>
      <c r="C56" s="486" t="s">
        <v>1012</v>
      </c>
      <c r="D56" s="486" t="s">
        <v>1013</v>
      </c>
      <c r="E56" s="487">
        <v>20480000</v>
      </c>
      <c r="F56" s="550" t="e">
        <f>VLOOKUP(A56,BalanceBASE!A:F,6,FALSE)</f>
        <v>#N/A</v>
      </c>
    </row>
    <row r="57" spans="1:6" s="550" customFormat="1" ht="14.1" customHeight="1" x14ac:dyDescent="0.25">
      <c r="A57" s="175"/>
      <c r="B57" s="175"/>
      <c r="C57" s="569" t="s">
        <v>1014</v>
      </c>
      <c r="D57" s="569" t="s">
        <v>1015</v>
      </c>
      <c r="E57" s="570">
        <v>101184666</v>
      </c>
      <c r="F57" s="550" t="e">
        <f>VLOOKUP(A57,BalanceBASE!A:F,6,FALSE)</f>
        <v>#N/A</v>
      </c>
    </row>
    <row r="58" spans="1:6" s="550" customFormat="1" ht="14.1" customHeight="1" x14ac:dyDescent="0.25">
      <c r="A58" s="175"/>
      <c r="B58" s="175"/>
      <c r="C58" s="569" t="s">
        <v>1988</v>
      </c>
      <c r="D58" s="569" t="s">
        <v>1989</v>
      </c>
      <c r="E58" s="570">
        <v>472000</v>
      </c>
      <c r="F58" s="550" t="e">
        <f>VLOOKUP(A58,BalanceBASE!A:F,6,FALSE)</f>
        <v>#N/A</v>
      </c>
    </row>
    <row r="59" spans="1:6" s="550" customFormat="1" ht="14.1" customHeight="1" x14ac:dyDescent="0.25">
      <c r="A59" s="175"/>
      <c r="B59" s="175"/>
      <c r="C59" s="569" t="s">
        <v>2080</v>
      </c>
      <c r="D59" s="569" t="s">
        <v>2081</v>
      </c>
      <c r="E59" s="570">
        <v>5300000</v>
      </c>
      <c r="F59" s="550" t="e">
        <f>VLOOKUP(A59,BalanceBASE!A:F,6,FALSE)</f>
        <v>#N/A</v>
      </c>
    </row>
    <row r="60" spans="1:6" s="550" customFormat="1" ht="14.1" customHeight="1" x14ac:dyDescent="0.25">
      <c r="A60" s="175"/>
      <c r="B60" s="175"/>
      <c r="C60" s="486" t="s">
        <v>1770</v>
      </c>
      <c r="D60" s="486" t="s">
        <v>1771</v>
      </c>
      <c r="E60" s="487">
        <v>25000000</v>
      </c>
      <c r="F60" s="550" t="e">
        <f>VLOOKUP(A60,BalanceBASE!A:F,6,FALSE)</f>
        <v>#N/A</v>
      </c>
    </row>
    <row r="61" spans="1:6" s="550" customFormat="1" ht="14.1" customHeight="1" x14ac:dyDescent="0.25">
      <c r="A61" s="175"/>
      <c r="B61" s="175"/>
      <c r="C61" s="486" t="s">
        <v>1772</v>
      </c>
      <c r="D61" s="486" t="s">
        <v>1773</v>
      </c>
      <c r="E61" s="487">
        <v>93501081</v>
      </c>
      <c r="F61" s="550" t="e">
        <f>VLOOKUP(A61,BalanceBASE!A:F,6,FALSE)</f>
        <v>#N/A</v>
      </c>
    </row>
    <row r="62" spans="1:6" s="550" customFormat="1" ht="14.1" customHeight="1" x14ac:dyDescent="0.25">
      <c r="A62" s="486" t="s">
        <v>1016</v>
      </c>
      <c r="B62" s="486" t="s">
        <v>1017</v>
      </c>
      <c r="C62" s="486"/>
      <c r="D62" s="486"/>
      <c r="E62" s="487">
        <v>18826148881</v>
      </c>
      <c r="F62" s="550" t="str">
        <f>VLOOKUP(A62,BalanceBASE!A:F,6,FALSE)</f>
        <v>NOTA  5 – CUENTAS POR COBRAR COMERCIALES</v>
      </c>
    </row>
    <row r="63" spans="1:6" s="550" customFormat="1" ht="14.1" customHeight="1" x14ac:dyDescent="0.25">
      <c r="A63" s="175"/>
      <c r="B63" s="175"/>
      <c r="C63" s="569" t="s">
        <v>2094</v>
      </c>
      <c r="D63" s="569" t="s">
        <v>2233</v>
      </c>
      <c r="E63" s="570">
        <v>7708605364</v>
      </c>
      <c r="F63" s="550" t="e">
        <f>VLOOKUP(A63,BalanceBASE!A:F,6,FALSE)</f>
        <v>#N/A</v>
      </c>
    </row>
    <row r="64" spans="1:6" s="550" customFormat="1" ht="14.1" customHeight="1" x14ac:dyDescent="0.25">
      <c r="A64" s="175"/>
      <c r="B64" s="175"/>
      <c r="C64" s="569" t="s">
        <v>2095</v>
      </c>
      <c r="D64" s="569" t="s">
        <v>2096</v>
      </c>
      <c r="E64" s="570">
        <v>8603300749</v>
      </c>
      <c r="F64" s="550" t="e">
        <f>VLOOKUP(A64,BalanceBASE!A:F,6,FALSE)</f>
        <v>#N/A</v>
      </c>
    </row>
    <row r="65" spans="1:6" s="550" customFormat="1" ht="14.1" customHeight="1" x14ac:dyDescent="0.25">
      <c r="A65" s="175"/>
      <c r="B65" s="175"/>
      <c r="C65" s="486" t="s">
        <v>1018</v>
      </c>
      <c r="D65" s="486" t="s">
        <v>1019</v>
      </c>
      <c r="E65" s="487">
        <v>123082200</v>
      </c>
      <c r="F65" s="550" t="e">
        <f>VLOOKUP(A65,BalanceBASE!A:F,6,FALSE)</f>
        <v>#N/A</v>
      </c>
    </row>
    <row r="66" spans="1:6" s="550" customFormat="1" ht="14.1" customHeight="1" x14ac:dyDescent="0.25">
      <c r="A66" s="175"/>
      <c r="B66" s="175"/>
      <c r="C66" s="486" t="s">
        <v>1008</v>
      </c>
      <c r="D66" s="486" t="s">
        <v>1009</v>
      </c>
      <c r="E66" s="487">
        <v>683790000</v>
      </c>
      <c r="F66" s="550" t="e">
        <f>VLOOKUP(A66,BalanceBASE!A:F,6,FALSE)</f>
        <v>#N/A</v>
      </c>
    </row>
    <row r="67" spans="1:6" s="550" customFormat="1" ht="14.1" customHeight="1" x14ac:dyDescent="0.25">
      <c r="A67" s="175"/>
      <c r="B67" s="175"/>
      <c r="C67" s="569" t="s">
        <v>1010</v>
      </c>
      <c r="D67" s="569" t="s">
        <v>1987</v>
      </c>
      <c r="E67" s="570">
        <v>1079917000</v>
      </c>
      <c r="F67" s="550" t="e">
        <f>VLOOKUP(A67,BalanceBASE!A:F,6,FALSE)</f>
        <v>#N/A</v>
      </c>
    </row>
    <row r="68" spans="1:6" s="550" customFormat="1" ht="14.1" customHeight="1" x14ac:dyDescent="0.25">
      <c r="A68" s="175"/>
      <c r="B68" s="175"/>
      <c r="C68" s="569" t="s">
        <v>1014</v>
      </c>
      <c r="D68" s="569" t="s">
        <v>1015</v>
      </c>
      <c r="E68" s="570">
        <v>171557099</v>
      </c>
      <c r="F68" s="550" t="e">
        <f>VLOOKUP(A68,BalanceBASE!A:F,6,FALSE)</f>
        <v>#N/A</v>
      </c>
    </row>
    <row r="69" spans="1:6" s="550" customFormat="1" ht="14.1" customHeight="1" x14ac:dyDescent="0.25">
      <c r="A69" s="175"/>
      <c r="B69" s="175"/>
      <c r="C69" s="486" t="s">
        <v>1774</v>
      </c>
      <c r="D69" s="486" t="s">
        <v>1775</v>
      </c>
      <c r="E69" s="487">
        <v>455896469</v>
      </c>
      <c r="F69" s="550" t="e">
        <f>VLOOKUP(A69,BalanceBASE!A:F,6,FALSE)</f>
        <v>#N/A</v>
      </c>
    </row>
    <row r="70" spans="1:6" s="550" customFormat="1" ht="14.1" customHeight="1" x14ac:dyDescent="0.25">
      <c r="A70" s="486" t="s">
        <v>1021</v>
      </c>
      <c r="B70" s="486" t="s">
        <v>1022</v>
      </c>
      <c r="C70" s="486"/>
      <c r="D70" s="486"/>
      <c r="E70" s="487">
        <v>8403766365</v>
      </c>
      <c r="F70" s="550">
        <f>VLOOKUP(A70,BalanceBASE!A:F,6,FALSE)</f>
        <v>0</v>
      </c>
    </row>
    <row r="71" spans="1:6" s="550" customFormat="1" ht="14.1" customHeight="1" x14ac:dyDescent="0.25">
      <c r="A71" s="486" t="s">
        <v>1023</v>
      </c>
      <c r="B71" s="486" t="s">
        <v>1024</v>
      </c>
      <c r="C71" s="486"/>
      <c r="D71" s="486"/>
      <c r="E71" s="487">
        <v>109965000</v>
      </c>
      <c r="F71" s="550" t="str">
        <f>VLOOKUP(A71,BalanceBASE!A:F,6,FALSE)</f>
        <v>NOTA 6 - OTROS CRÉDITOS</v>
      </c>
    </row>
    <row r="72" spans="1:6" s="550" customFormat="1" ht="14.1" customHeight="1" x14ac:dyDescent="0.25">
      <c r="A72" s="175"/>
      <c r="B72" s="175"/>
      <c r="C72" s="486" t="s">
        <v>954</v>
      </c>
      <c r="D72" s="486" t="s">
        <v>1026</v>
      </c>
      <c r="E72" s="487">
        <v>109965000</v>
      </c>
      <c r="F72" s="550" t="e">
        <f>VLOOKUP(A72,BalanceBASE!A:F,6,FALSE)</f>
        <v>#N/A</v>
      </c>
    </row>
    <row r="73" spans="1:6" s="550" customFormat="1" ht="14.1" customHeight="1" x14ac:dyDescent="0.25">
      <c r="A73" s="486" t="s">
        <v>1027</v>
      </c>
      <c r="B73" s="486" t="s">
        <v>1028</v>
      </c>
      <c r="C73" s="486"/>
      <c r="D73" s="486"/>
      <c r="E73" s="487">
        <v>396462942</v>
      </c>
      <c r="F73" s="550" t="str">
        <f>VLOOKUP(A73,BalanceBASE!A:F,6,FALSE)</f>
        <v>NOTA 6 - OTROS CRÉDITOS</v>
      </c>
    </row>
    <row r="74" spans="1:6" s="550" customFormat="1" ht="14.1" customHeight="1" x14ac:dyDescent="0.25">
      <c r="A74" s="175"/>
      <c r="B74" s="175"/>
      <c r="C74" s="486" t="s">
        <v>952</v>
      </c>
      <c r="D74" s="486" t="s">
        <v>1029</v>
      </c>
      <c r="E74" s="487">
        <v>396462942</v>
      </c>
      <c r="F74" s="550" t="e">
        <f>VLOOKUP(A74,BalanceBASE!A:F,6,FALSE)</f>
        <v>#N/A</v>
      </c>
    </row>
    <row r="75" spans="1:6" s="550" customFormat="1" ht="14.1" customHeight="1" x14ac:dyDescent="0.25">
      <c r="A75" s="486" t="s">
        <v>1030</v>
      </c>
      <c r="B75" s="486" t="s">
        <v>1031</v>
      </c>
      <c r="C75" s="486"/>
      <c r="D75" s="486"/>
      <c r="E75" s="487">
        <v>5851815113</v>
      </c>
      <c r="F75" s="550" t="str">
        <f>VLOOKUP(A75,BalanceBASE!A:F,6,FALSE)</f>
        <v>NOTA 6 - OTROS CRÉDITOS</v>
      </c>
    </row>
    <row r="76" spans="1:6" s="550" customFormat="1" ht="14.1" customHeight="1" x14ac:dyDescent="0.25">
      <c r="A76" s="486" t="s">
        <v>1032</v>
      </c>
      <c r="B76" s="486" t="s">
        <v>1033</v>
      </c>
      <c r="C76" s="486"/>
      <c r="D76" s="486"/>
      <c r="E76" s="487">
        <v>6376017</v>
      </c>
      <c r="F76" s="550" t="str">
        <f>VLOOKUP(A76,BalanceBASE!A:F,6,FALSE)</f>
        <v>NOTA 6 - OTROS CRÉDITOS</v>
      </c>
    </row>
    <row r="77" spans="1:6" s="550" customFormat="1" ht="14.1" customHeight="1" x14ac:dyDescent="0.25">
      <c r="A77" s="175"/>
      <c r="B77" s="175"/>
      <c r="C77" s="486" t="s">
        <v>952</v>
      </c>
      <c r="D77" s="486" t="s">
        <v>1033</v>
      </c>
      <c r="E77" s="487">
        <v>6376017</v>
      </c>
      <c r="F77" s="550" t="e">
        <f>VLOOKUP(A77,BalanceBASE!A:F,6,FALSE)</f>
        <v>#N/A</v>
      </c>
    </row>
    <row r="78" spans="1:6" s="550" customFormat="1" ht="14.1" customHeight="1" x14ac:dyDescent="0.25">
      <c r="A78" s="486" t="s">
        <v>1034</v>
      </c>
      <c r="B78" s="486" t="s">
        <v>1035</v>
      </c>
      <c r="C78" s="486"/>
      <c r="D78" s="486"/>
      <c r="E78" s="487">
        <v>2039147293</v>
      </c>
      <c r="F78" s="550" t="str">
        <f>VLOOKUP(A78,BalanceBASE!A:F,6,FALSE)</f>
        <v>NOTA 6 - OTROS CRÉDITOS</v>
      </c>
    </row>
    <row r="79" spans="1:6" s="550" customFormat="1" ht="14.1" customHeight="1" x14ac:dyDescent="0.25">
      <c r="A79" s="175"/>
      <c r="B79" s="175"/>
      <c r="C79" s="486" t="s">
        <v>952</v>
      </c>
      <c r="D79" s="486" t="s">
        <v>1036</v>
      </c>
      <c r="E79" s="487">
        <v>1610522719</v>
      </c>
      <c r="F79" s="550" t="e">
        <f>VLOOKUP(A79,BalanceBASE!A:F,6,FALSE)</f>
        <v>#N/A</v>
      </c>
    </row>
    <row r="80" spans="1:6" s="550" customFormat="1" ht="14.1" customHeight="1" x14ac:dyDescent="0.25">
      <c r="A80" s="175"/>
      <c r="B80" s="175"/>
      <c r="C80" s="486" t="s">
        <v>954</v>
      </c>
      <c r="D80" s="486" t="s">
        <v>1037</v>
      </c>
      <c r="E80" s="487">
        <v>973541</v>
      </c>
      <c r="F80" s="550" t="e">
        <f>VLOOKUP(A80,BalanceBASE!A:F,6,FALSE)</f>
        <v>#N/A</v>
      </c>
    </row>
    <row r="81" spans="1:6" s="550" customFormat="1" ht="14.1" customHeight="1" x14ac:dyDescent="0.25">
      <c r="A81" s="175"/>
      <c r="B81" s="175"/>
      <c r="C81" s="486" t="s">
        <v>956</v>
      </c>
      <c r="D81" s="486" t="s">
        <v>1029</v>
      </c>
      <c r="E81" s="487">
        <v>207118045</v>
      </c>
      <c r="F81" s="550" t="e">
        <f>VLOOKUP(A81,BalanceBASE!A:F,6,FALSE)</f>
        <v>#N/A</v>
      </c>
    </row>
    <row r="82" spans="1:6" s="550" customFormat="1" ht="14.1" customHeight="1" x14ac:dyDescent="0.25">
      <c r="A82" s="175"/>
      <c r="B82" s="175"/>
      <c r="C82" s="486" t="s">
        <v>1038</v>
      </c>
      <c r="D82" s="486" t="s">
        <v>1039</v>
      </c>
      <c r="E82" s="487">
        <v>1552221</v>
      </c>
      <c r="F82" s="550" t="e">
        <f>VLOOKUP(A82,BalanceBASE!A:F,6,FALSE)</f>
        <v>#N/A</v>
      </c>
    </row>
    <row r="83" spans="1:6" s="550" customFormat="1" ht="14.1" customHeight="1" x14ac:dyDescent="0.25">
      <c r="A83" s="175"/>
      <c r="B83" s="175"/>
      <c r="C83" s="486" t="s">
        <v>957</v>
      </c>
      <c r="D83" s="486" t="s">
        <v>1040</v>
      </c>
      <c r="E83" s="487">
        <v>218980767</v>
      </c>
      <c r="F83" s="550" t="e">
        <f>VLOOKUP(A83,BalanceBASE!A:F,6,FALSE)</f>
        <v>#N/A</v>
      </c>
    </row>
    <row r="84" spans="1:6" s="550" customFormat="1" ht="14.1" customHeight="1" x14ac:dyDescent="0.25">
      <c r="A84" s="486" t="s">
        <v>1041</v>
      </c>
      <c r="B84" s="486" t="s">
        <v>1042</v>
      </c>
      <c r="C84" s="486"/>
      <c r="D84" s="486"/>
      <c r="E84" s="487">
        <v>6895895030</v>
      </c>
      <c r="F84" s="550" t="str">
        <f>VLOOKUP(A84,BalanceBASE!A:F,6,FALSE)</f>
        <v>NOTA 6 - OTROS CRÉDITOS</v>
      </c>
    </row>
    <row r="85" spans="1:6" s="550" customFormat="1" ht="14.1" customHeight="1" x14ac:dyDescent="0.25">
      <c r="A85" s="486" t="s">
        <v>1043</v>
      </c>
      <c r="B85" s="486" t="s">
        <v>1044</v>
      </c>
      <c r="C85" s="486"/>
      <c r="D85" s="486"/>
      <c r="E85" s="487">
        <v>6895895030</v>
      </c>
      <c r="F85" s="550" t="str">
        <f>VLOOKUP(A85,BalanceBASE!A:F,6,FALSE)</f>
        <v>NOTA 6 - OTROS CRÉDITOS</v>
      </c>
    </row>
    <row r="86" spans="1:6" s="550" customFormat="1" ht="14.1" customHeight="1" x14ac:dyDescent="0.25">
      <c r="A86" s="175"/>
      <c r="B86" s="175"/>
      <c r="C86" s="486" t="s">
        <v>952</v>
      </c>
      <c r="D86" s="486" t="s">
        <v>1874</v>
      </c>
      <c r="E86" s="487">
        <v>3590996</v>
      </c>
      <c r="F86" s="550" t="e">
        <f>VLOOKUP(A86,BalanceBASE!A:F,6,FALSE)</f>
        <v>#N/A</v>
      </c>
    </row>
    <row r="87" spans="1:6" s="550" customFormat="1" ht="14.1" customHeight="1" x14ac:dyDescent="0.25">
      <c r="A87" s="175"/>
      <c r="B87" s="175"/>
      <c r="C87" s="486" t="s">
        <v>1045</v>
      </c>
      <c r="D87" s="486" t="s">
        <v>1046</v>
      </c>
      <c r="E87" s="487">
        <v>232042875</v>
      </c>
      <c r="F87" s="550" t="e">
        <f>VLOOKUP(A87,BalanceBASE!A:F,6,FALSE)</f>
        <v>#N/A</v>
      </c>
    </row>
    <row r="88" spans="1:6" s="550" customFormat="1" ht="14.1" customHeight="1" x14ac:dyDescent="0.25">
      <c r="A88" s="175"/>
      <c r="B88" s="175"/>
      <c r="C88" s="486" t="s">
        <v>2082</v>
      </c>
      <c r="D88" s="486" t="s">
        <v>2083</v>
      </c>
      <c r="E88" s="487">
        <v>400400</v>
      </c>
      <c r="F88" s="550" t="e">
        <f>VLOOKUP(A88,BalanceBASE!A:F,6,FALSE)</f>
        <v>#N/A</v>
      </c>
    </row>
    <row r="89" spans="1:6" s="550" customFormat="1" ht="14.1" customHeight="1" x14ac:dyDescent="0.25">
      <c r="A89" s="175"/>
      <c r="B89" s="175"/>
      <c r="C89" s="486" t="s">
        <v>2084</v>
      </c>
      <c r="D89" s="486" t="s">
        <v>2085</v>
      </c>
      <c r="E89" s="487">
        <v>12000000</v>
      </c>
      <c r="F89" s="550" t="e">
        <f>VLOOKUP(A89,BalanceBASE!A:F,6,FALSE)</f>
        <v>#N/A</v>
      </c>
    </row>
    <row r="90" spans="1:6" s="550" customFormat="1" ht="14.1" customHeight="1" x14ac:dyDescent="0.25">
      <c r="A90" s="175"/>
      <c r="B90" s="175"/>
      <c r="C90" s="486" t="s">
        <v>1047</v>
      </c>
      <c r="D90" s="486" t="s">
        <v>1048</v>
      </c>
      <c r="E90" s="487">
        <v>5528407892</v>
      </c>
      <c r="F90" s="550" t="e">
        <f>VLOOKUP(A90,BalanceBASE!A:F,6,FALSE)</f>
        <v>#N/A</v>
      </c>
    </row>
    <row r="91" spans="1:6" s="550" customFormat="1" ht="14.1" customHeight="1" x14ac:dyDescent="0.25">
      <c r="A91" s="175"/>
      <c r="B91" s="175"/>
      <c r="C91" s="486" t="s">
        <v>1875</v>
      </c>
      <c r="D91" s="486" t="s">
        <v>1876</v>
      </c>
      <c r="E91" s="487">
        <v>3250000</v>
      </c>
      <c r="F91" s="550" t="e">
        <f>VLOOKUP(A91,BalanceBASE!A:F,6,FALSE)</f>
        <v>#N/A</v>
      </c>
    </row>
    <row r="92" spans="1:6" s="550" customFormat="1" ht="14.1" customHeight="1" x14ac:dyDescent="0.25">
      <c r="A92" s="175"/>
      <c r="B92" s="175"/>
      <c r="C92" s="486" t="s">
        <v>1990</v>
      </c>
      <c r="D92" s="486" t="s">
        <v>1991</v>
      </c>
      <c r="E92" s="487">
        <v>727272728</v>
      </c>
      <c r="F92" s="550" t="e">
        <f>VLOOKUP(A92,BalanceBASE!A:F,6,FALSE)</f>
        <v>#N/A</v>
      </c>
    </row>
    <row r="93" spans="1:6" s="550" customFormat="1" ht="14.1" customHeight="1" x14ac:dyDescent="0.25">
      <c r="A93" s="175"/>
      <c r="B93" s="175"/>
      <c r="C93" s="486" t="s">
        <v>2086</v>
      </c>
      <c r="D93" s="486" t="s">
        <v>2087</v>
      </c>
      <c r="E93" s="487">
        <v>279604900</v>
      </c>
      <c r="F93" s="550" t="e">
        <f>VLOOKUP(A93,BalanceBASE!A:F,6,FALSE)</f>
        <v>#N/A</v>
      </c>
    </row>
    <row r="94" spans="1:6" s="550" customFormat="1" ht="14.1" customHeight="1" x14ac:dyDescent="0.25">
      <c r="A94" s="175"/>
      <c r="B94" s="175"/>
      <c r="C94" s="486" t="s">
        <v>1222</v>
      </c>
      <c r="D94" s="486" t="s">
        <v>1223</v>
      </c>
      <c r="E94" s="487">
        <v>283114</v>
      </c>
      <c r="F94" s="550" t="e">
        <f>VLOOKUP(A94,BalanceBASE!A:F,6,FALSE)</f>
        <v>#N/A</v>
      </c>
    </row>
    <row r="95" spans="1:6" s="550" customFormat="1" ht="14.1" customHeight="1" x14ac:dyDescent="0.25">
      <c r="A95" s="175"/>
      <c r="B95" s="175"/>
      <c r="C95" s="486" t="s">
        <v>1051</v>
      </c>
      <c r="D95" s="486" t="s">
        <v>1052</v>
      </c>
      <c r="E95" s="487">
        <v>75216900</v>
      </c>
      <c r="F95" s="550" t="e">
        <f>VLOOKUP(A95,BalanceBASE!A:F,6,FALSE)</f>
        <v>#N/A</v>
      </c>
    </row>
    <row r="96" spans="1:6" s="550" customFormat="1" ht="14.1" customHeight="1" x14ac:dyDescent="0.25">
      <c r="A96" s="175"/>
      <c r="B96" s="175"/>
      <c r="C96" s="486" t="s">
        <v>1274</v>
      </c>
      <c r="D96" s="486" t="s">
        <v>1275</v>
      </c>
      <c r="E96" s="487">
        <v>825225</v>
      </c>
      <c r="F96" s="550" t="e">
        <f>VLOOKUP(A96,BalanceBASE!A:F,6,FALSE)</f>
        <v>#N/A</v>
      </c>
    </row>
    <row r="97" spans="1:6" s="550" customFormat="1" ht="14.1" customHeight="1" x14ac:dyDescent="0.25">
      <c r="A97" s="175"/>
      <c r="B97" s="175"/>
      <c r="C97" s="486" t="s">
        <v>2088</v>
      </c>
      <c r="D97" s="486" t="s">
        <v>2089</v>
      </c>
      <c r="E97" s="487">
        <v>33000000</v>
      </c>
      <c r="F97" s="550" t="e">
        <f>VLOOKUP(A97,BalanceBASE!A:F,6,FALSE)</f>
        <v>#N/A</v>
      </c>
    </row>
    <row r="98" spans="1:6" s="550" customFormat="1" ht="14.1" customHeight="1" x14ac:dyDescent="0.25">
      <c r="A98" s="486" t="s">
        <v>1057</v>
      </c>
      <c r="B98" s="486" t="s">
        <v>1058</v>
      </c>
      <c r="C98" s="486"/>
      <c r="D98" s="486"/>
      <c r="E98" s="487">
        <v>20894884774</v>
      </c>
      <c r="F98" s="550" t="str">
        <f>VLOOKUP(A98,BalanceBASE!A:F,6,FALSE)</f>
        <v>NOTA 6 - OTROS CRÉDITOS</v>
      </c>
    </row>
    <row r="99" spans="1:6" s="550" customFormat="1" ht="14.1" customHeight="1" x14ac:dyDescent="0.25">
      <c r="A99" s="175"/>
      <c r="B99" s="175"/>
      <c r="C99" s="486" t="s">
        <v>1061</v>
      </c>
      <c r="D99" s="486" t="s">
        <v>1992</v>
      </c>
      <c r="E99" s="487">
        <v>1008208000</v>
      </c>
      <c r="F99" s="550" t="e">
        <f>VLOOKUP(A99,BalanceBASE!A:F,6,FALSE)</f>
        <v>#N/A</v>
      </c>
    </row>
    <row r="100" spans="1:6" s="550" customFormat="1" ht="14.1" customHeight="1" x14ac:dyDescent="0.25">
      <c r="A100" s="175"/>
      <c r="B100" s="175"/>
      <c r="C100" s="569" t="s">
        <v>1748</v>
      </c>
      <c r="D100" s="569" t="s">
        <v>2090</v>
      </c>
      <c r="E100" s="570">
        <v>93384482</v>
      </c>
      <c r="F100" s="550" t="e">
        <f>VLOOKUP(A100,BalanceBASE!A:F,6,FALSE)</f>
        <v>#N/A</v>
      </c>
    </row>
    <row r="101" spans="1:6" s="550" customFormat="1" ht="14.1" customHeight="1" x14ac:dyDescent="0.25">
      <c r="A101" s="175"/>
      <c r="B101" s="175"/>
      <c r="C101" s="486" t="s">
        <v>1063</v>
      </c>
      <c r="D101" s="486" t="s">
        <v>1064</v>
      </c>
      <c r="E101" s="487">
        <v>300000000</v>
      </c>
      <c r="F101" s="550" t="e">
        <f>VLOOKUP(A101,BalanceBASE!A:F,6,FALSE)</f>
        <v>#N/A</v>
      </c>
    </row>
    <row r="102" spans="1:6" s="550" customFormat="1" ht="14.1" customHeight="1" x14ac:dyDescent="0.25">
      <c r="A102" s="175"/>
      <c r="B102" s="175"/>
      <c r="C102" s="486" t="s">
        <v>1065</v>
      </c>
      <c r="D102" s="486" t="s">
        <v>1066</v>
      </c>
      <c r="E102" s="487">
        <v>18575486080</v>
      </c>
      <c r="F102" s="550" t="e">
        <f>VLOOKUP(A102,BalanceBASE!A:F,6,FALSE)</f>
        <v>#N/A</v>
      </c>
    </row>
    <row r="103" spans="1:6" s="550" customFormat="1" ht="14.1" customHeight="1" x14ac:dyDescent="0.25">
      <c r="A103" s="175"/>
      <c r="B103" s="175"/>
      <c r="C103" s="569" t="s">
        <v>1067</v>
      </c>
      <c r="D103" s="569" t="s">
        <v>1993</v>
      </c>
      <c r="E103" s="570">
        <v>140000</v>
      </c>
      <c r="F103" s="550" t="e">
        <f>VLOOKUP(A103,BalanceBASE!A:F,6,FALSE)</f>
        <v>#N/A</v>
      </c>
    </row>
    <row r="104" spans="1:6" s="550" customFormat="1" ht="14.1" customHeight="1" x14ac:dyDescent="0.25">
      <c r="A104" s="175"/>
      <c r="B104" s="175"/>
      <c r="C104" s="569" t="s">
        <v>1128</v>
      </c>
      <c r="D104" s="569" t="s">
        <v>1994</v>
      </c>
      <c r="E104" s="570">
        <v>38987939</v>
      </c>
      <c r="F104" s="550" t="e">
        <f>VLOOKUP(A104,BalanceBASE!A:F,6,FALSE)</f>
        <v>#N/A</v>
      </c>
    </row>
    <row r="105" spans="1:6" s="550" customFormat="1" ht="14.1" customHeight="1" x14ac:dyDescent="0.25">
      <c r="A105" s="175"/>
      <c r="B105" s="175"/>
      <c r="C105" s="486" t="s">
        <v>2091</v>
      </c>
      <c r="D105" s="486" t="s">
        <v>2092</v>
      </c>
      <c r="E105" s="487">
        <v>265000</v>
      </c>
      <c r="F105" s="550" t="e">
        <f>VLOOKUP(A105,BalanceBASE!A:F,6,FALSE)</f>
        <v>#N/A</v>
      </c>
    </row>
    <row r="106" spans="1:6" s="550" customFormat="1" ht="14.1" customHeight="1" x14ac:dyDescent="0.25">
      <c r="A106" s="175"/>
      <c r="B106" s="175"/>
      <c r="C106" s="486" t="s">
        <v>1069</v>
      </c>
      <c r="D106" s="486" t="s">
        <v>1070</v>
      </c>
      <c r="E106" s="487">
        <v>577959648</v>
      </c>
      <c r="F106" s="550" t="e">
        <f>VLOOKUP(A106,BalanceBASE!A:F,6,FALSE)</f>
        <v>#N/A</v>
      </c>
    </row>
    <row r="107" spans="1:6" s="550" customFormat="1" ht="14.1" customHeight="1" x14ac:dyDescent="0.25">
      <c r="A107" s="175"/>
      <c r="B107" s="175"/>
      <c r="C107" s="569" t="s">
        <v>2097</v>
      </c>
      <c r="D107" s="569" t="s">
        <v>2098</v>
      </c>
      <c r="E107" s="570">
        <v>25168660</v>
      </c>
      <c r="F107" s="550" t="e">
        <f>VLOOKUP(A107,BalanceBASE!A:F,6,FALSE)</f>
        <v>#N/A</v>
      </c>
    </row>
    <row r="108" spans="1:6" s="550" customFormat="1" ht="14.1" customHeight="1" x14ac:dyDescent="0.25">
      <c r="A108" s="175"/>
      <c r="B108" s="175"/>
      <c r="C108" s="569" t="s">
        <v>1071</v>
      </c>
      <c r="D108" s="569" t="s">
        <v>1995</v>
      </c>
      <c r="E108" s="570">
        <v>275284965</v>
      </c>
      <c r="F108" s="550" t="e">
        <f>VLOOKUP(A108,BalanceBASE!A:F,6,FALSE)</f>
        <v>#N/A</v>
      </c>
    </row>
    <row r="109" spans="1:6" s="550" customFormat="1" ht="14.1" customHeight="1" x14ac:dyDescent="0.25">
      <c r="A109" s="486" t="s">
        <v>2099</v>
      </c>
      <c r="B109" s="486" t="s">
        <v>2100</v>
      </c>
      <c r="C109" s="486"/>
      <c r="D109" s="486"/>
      <c r="E109" s="487">
        <v>4000000000</v>
      </c>
      <c r="F109" s="550" t="str">
        <f>VLOOKUP(A109,BalanceBASE!A:F,6,FALSE)</f>
        <v>NOTA 6 - OTROS CRÉDITOS</v>
      </c>
    </row>
    <row r="110" spans="1:6" s="550" customFormat="1" ht="14.1" customHeight="1" x14ac:dyDescent="0.25">
      <c r="A110" s="486" t="s">
        <v>1073</v>
      </c>
      <c r="B110" s="486" t="s">
        <v>1074</v>
      </c>
      <c r="C110" s="486"/>
      <c r="D110" s="486"/>
      <c r="E110" s="487">
        <v>14479193642</v>
      </c>
      <c r="F110" s="550" t="str">
        <f>VLOOKUP(A110,BalanceBASE!A:F,6,FALSE)</f>
        <v>NOTA 7 – INVENTARIOS</v>
      </c>
    </row>
    <row r="111" spans="1:6" s="550" customFormat="1" ht="14.1" customHeight="1" x14ac:dyDescent="0.25">
      <c r="A111" s="486" t="s">
        <v>1075</v>
      </c>
      <c r="B111" s="486" t="s">
        <v>1076</v>
      </c>
      <c r="C111" s="486"/>
      <c r="D111" s="486"/>
      <c r="E111" s="487">
        <v>6584768896</v>
      </c>
      <c r="F111" s="550" t="str">
        <f>VLOOKUP(A111,BalanceBASE!A:F,6,FALSE)</f>
        <v>NOTA 7 – INVENTARIOS</v>
      </c>
    </row>
    <row r="112" spans="1:6" s="550" customFormat="1" ht="14.1" customHeight="1" x14ac:dyDescent="0.25">
      <c r="A112" s="486" t="s">
        <v>1077</v>
      </c>
      <c r="B112" s="486" t="s">
        <v>1078</v>
      </c>
      <c r="C112" s="486"/>
      <c r="D112" s="486"/>
      <c r="E112" s="487">
        <v>6584768896</v>
      </c>
      <c r="F112" s="550" t="str">
        <f>VLOOKUP(A112,BalanceBASE!A:F,6,FALSE)</f>
        <v>NOTA 7 – INVENTARIOS</v>
      </c>
    </row>
    <row r="113" spans="1:6" s="550" customFormat="1" ht="14.1" customHeight="1" x14ac:dyDescent="0.25">
      <c r="A113" s="175"/>
      <c r="B113" s="175"/>
      <c r="C113" s="486" t="s">
        <v>952</v>
      </c>
      <c r="D113" s="486" t="s">
        <v>1079</v>
      </c>
      <c r="E113" s="487">
        <v>6584768896</v>
      </c>
      <c r="F113" s="550" t="e">
        <f>VLOOKUP(A113,BalanceBASE!A:F,6,FALSE)</f>
        <v>#N/A</v>
      </c>
    </row>
    <row r="114" spans="1:6" s="550" customFormat="1" ht="14.1" customHeight="1" x14ac:dyDescent="0.25">
      <c r="A114" s="486" t="s">
        <v>1080</v>
      </c>
      <c r="B114" s="486" t="s">
        <v>1081</v>
      </c>
      <c r="C114" s="486"/>
      <c r="D114" s="486"/>
      <c r="E114" s="487">
        <v>7894424746</v>
      </c>
      <c r="F114" s="550" t="str">
        <f>VLOOKUP(A114,BalanceBASE!A:F,6,FALSE)</f>
        <v>NOTA 7 – INVENTARIOS</v>
      </c>
    </row>
    <row r="115" spans="1:6" ht="14.1" customHeight="1" x14ac:dyDescent="0.25">
      <c r="C115" s="486" t="s">
        <v>952</v>
      </c>
      <c r="D115" s="486" t="s">
        <v>1082</v>
      </c>
      <c r="E115" s="487">
        <v>7348671591</v>
      </c>
      <c r="F115" s="550" t="e">
        <f>VLOOKUP(A115,BalanceBASE!A:F,6,FALSE)</f>
        <v>#N/A</v>
      </c>
    </row>
    <row r="116" spans="1:6" ht="14.1" customHeight="1" x14ac:dyDescent="0.25">
      <c r="C116" s="486" t="s">
        <v>1378</v>
      </c>
      <c r="D116" s="486" t="s">
        <v>1924</v>
      </c>
      <c r="E116" s="487">
        <v>5007512328</v>
      </c>
      <c r="F116" s="550" t="e">
        <f>VLOOKUP(A116,BalanceBASE!A:F,6,FALSE)</f>
        <v>#N/A</v>
      </c>
    </row>
    <row r="117" spans="1:6" ht="14.1" customHeight="1" x14ac:dyDescent="0.25">
      <c r="C117" s="486" t="s">
        <v>1379</v>
      </c>
      <c r="D117" s="486" t="s">
        <v>1925</v>
      </c>
      <c r="E117" s="487">
        <v>6873761</v>
      </c>
      <c r="F117" s="550" t="e">
        <f>VLOOKUP(A117,BalanceBASE!A:F,6,FALSE)</f>
        <v>#N/A</v>
      </c>
    </row>
    <row r="118" spans="1:6" ht="14.1" customHeight="1" x14ac:dyDescent="0.25">
      <c r="C118" s="486" t="s">
        <v>1926</v>
      </c>
      <c r="D118" s="486" t="s">
        <v>1927</v>
      </c>
      <c r="E118" s="487">
        <v>1141487098</v>
      </c>
      <c r="F118" s="550" t="e">
        <f>VLOOKUP(A118,BalanceBASE!A:F,6,FALSE)</f>
        <v>#N/A</v>
      </c>
    </row>
    <row r="119" spans="1:6" ht="14.1" customHeight="1" x14ac:dyDescent="0.25">
      <c r="C119" s="486" t="s">
        <v>1928</v>
      </c>
      <c r="D119" s="486" t="s">
        <v>1929</v>
      </c>
      <c r="E119" s="487">
        <v>335430650</v>
      </c>
      <c r="F119" s="550" t="e">
        <f>VLOOKUP(A119,BalanceBASE!A:F,6,FALSE)</f>
        <v>#N/A</v>
      </c>
    </row>
    <row r="120" spans="1:6" ht="14.1" customHeight="1" x14ac:dyDescent="0.25">
      <c r="C120" s="486" t="s">
        <v>1930</v>
      </c>
      <c r="D120" s="486" t="s">
        <v>1931</v>
      </c>
      <c r="E120" s="487">
        <v>228355133</v>
      </c>
      <c r="F120" s="550" t="e">
        <f>VLOOKUP(A120,BalanceBASE!A:F,6,FALSE)</f>
        <v>#N/A</v>
      </c>
    </row>
    <row r="121" spans="1:6" ht="14.1" customHeight="1" x14ac:dyDescent="0.25">
      <c r="C121" s="486" t="s">
        <v>1932</v>
      </c>
      <c r="D121" s="486" t="s">
        <v>1933</v>
      </c>
      <c r="E121" s="487">
        <v>606874746</v>
      </c>
      <c r="F121" s="550" t="e">
        <f>VLOOKUP(A121,BalanceBASE!A:F,6,FALSE)</f>
        <v>#N/A</v>
      </c>
    </row>
    <row r="122" spans="1:6" ht="14.1" customHeight="1" x14ac:dyDescent="0.25">
      <c r="C122" s="486" t="s">
        <v>1934</v>
      </c>
      <c r="D122" s="486" t="s">
        <v>1935</v>
      </c>
      <c r="E122" s="487">
        <v>22137875</v>
      </c>
      <c r="F122" s="550" t="e">
        <f>VLOOKUP(A122,BalanceBASE!A:F,6,FALSE)</f>
        <v>#N/A</v>
      </c>
    </row>
    <row r="123" spans="1:6" ht="14.1" customHeight="1" x14ac:dyDescent="0.25">
      <c r="C123" s="486" t="s">
        <v>954</v>
      </c>
      <c r="D123" s="486" t="s">
        <v>1083</v>
      </c>
      <c r="E123" s="487">
        <v>26481159</v>
      </c>
      <c r="F123" s="550" t="e">
        <f>VLOOKUP(A123,BalanceBASE!A:F,6,FALSE)</f>
        <v>#N/A</v>
      </c>
    </row>
    <row r="124" spans="1:6" ht="14.1" customHeight="1" x14ac:dyDescent="0.25">
      <c r="C124" s="486" t="s">
        <v>956</v>
      </c>
      <c r="D124" s="486" t="s">
        <v>1084</v>
      </c>
      <c r="E124" s="487">
        <v>519271996</v>
      </c>
      <c r="F124" s="550" t="e">
        <f>VLOOKUP(A124,BalanceBASE!A:F,6,FALSE)</f>
        <v>#N/A</v>
      </c>
    </row>
    <row r="125" spans="1:6" ht="14.1" customHeight="1" x14ac:dyDescent="0.25">
      <c r="A125" s="486" t="s">
        <v>1085</v>
      </c>
      <c r="B125" s="486" t="s">
        <v>1086</v>
      </c>
      <c r="C125" s="486"/>
      <c r="D125" s="486"/>
      <c r="E125" s="487">
        <v>321970791</v>
      </c>
      <c r="F125" s="550" t="str">
        <f>VLOOKUP(A125,BalanceBASE!A:F,6,FALSE)</f>
        <v>NOTA 6 - OTROS CRÉDITOS</v>
      </c>
    </row>
    <row r="126" spans="1:6" ht="14.1" customHeight="1" x14ac:dyDescent="0.25">
      <c r="A126" s="486" t="s">
        <v>1087</v>
      </c>
      <c r="B126" s="486" t="s">
        <v>1088</v>
      </c>
      <c r="C126" s="486"/>
      <c r="D126" s="486"/>
      <c r="E126" s="487">
        <v>234244524</v>
      </c>
      <c r="F126" s="550" t="str">
        <f>VLOOKUP(A126,BalanceBASE!A:F,6,FALSE)</f>
        <v>NOTA 6 - OTROS CRÉDITOS</v>
      </c>
    </row>
    <row r="127" spans="1:6" ht="14.1" customHeight="1" x14ac:dyDescent="0.25">
      <c r="C127" s="486" t="s">
        <v>952</v>
      </c>
      <c r="D127" s="486" t="s">
        <v>1089</v>
      </c>
      <c r="E127" s="487">
        <v>234244524</v>
      </c>
      <c r="F127" s="550" t="e">
        <f>VLOOKUP(A127,BalanceBASE!A:F,6,FALSE)</f>
        <v>#N/A</v>
      </c>
    </row>
    <row r="128" spans="1:6" ht="14.1" customHeight="1" x14ac:dyDescent="0.25">
      <c r="A128" s="486" t="s">
        <v>1091</v>
      </c>
      <c r="B128" s="486" t="s">
        <v>1092</v>
      </c>
      <c r="C128" s="486"/>
      <c r="D128" s="486"/>
      <c r="E128" s="487">
        <v>87726267</v>
      </c>
      <c r="F128" s="550" t="str">
        <f>VLOOKUP(A128,BalanceBASE!A:F,6,FALSE)</f>
        <v>NOTA 6 - OTROS CRÉDITOS</v>
      </c>
    </row>
    <row r="129" spans="1:6" ht="14.1" customHeight="1" x14ac:dyDescent="0.25">
      <c r="A129" s="486" t="s">
        <v>1096</v>
      </c>
      <c r="B129" s="486" t="s">
        <v>1097</v>
      </c>
      <c r="C129" s="486"/>
      <c r="D129" s="486"/>
      <c r="E129" s="487">
        <v>722041524827.00012</v>
      </c>
      <c r="F129" s="550">
        <f>VLOOKUP(A129,BalanceBASE!A:F,6,FALSE)</f>
        <v>0</v>
      </c>
    </row>
    <row r="130" spans="1:6" ht="14.1" customHeight="1" x14ac:dyDescent="0.25">
      <c r="A130" s="486" t="s">
        <v>1098</v>
      </c>
      <c r="B130" s="486" t="s">
        <v>1099</v>
      </c>
      <c r="C130" s="486"/>
      <c r="D130" s="486"/>
      <c r="E130" s="487">
        <v>37410503969</v>
      </c>
      <c r="F130" s="550">
        <f>VLOOKUP(A130,BalanceBASE!A:F,6,FALSE)</f>
        <v>0</v>
      </c>
    </row>
    <row r="131" spans="1:6" ht="14.1" customHeight="1" x14ac:dyDescent="0.25">
      <c r="A131" s="486" t="s">
        <v>2234</v>
      </c>
      <c r="B131" s="486" t="s">
        <v>1006</v>
      </c>
      <c r="C131" s="486"/>
      <c r="D131" s="486"/>
      <c r="E131" s="487">
        <v>35766114435</v>
      </c>
      <c r="F131" s="550" t="str">
        <f>VLOOKUP(A131,BalanceBASE!A:F,6,FALSE)</f>
        <v>NOTA  5 – CUENTAS POR COBRAR COMERCIALES</v>
      </c>
    </row>
    <row r="132" spans="1:6" ht="14.1" customHeight="1" x14ac:dyDescent="0.25">
      <c r="C132" s="569" t="s">
        <v>2101</v>
      </c>
      <c r="D132" s="569" t="s">
        <v>2102</v>
      </c>
      <c r="E132" s="570">
        <v>5617437236</v>
      </c>
      <c r="F132" s="550" t="e">
        <f>VLOOKUP(A132,BalanceBASE!A:F,6,FALSE)</f>
        <v>#N/A</v>
      </c>
    </row>
    <row r="133" spans="1:6" ht="14.1" customHeight="1" x14ac:dyDescent="0.25">
      <c r="C133" s="486" t="s">
        <v>2235</v>
      </c>
      <c r="D133" s="486" t="s">
        <v>2236</v>
      </c>
      <c r="E133" s="487">
        <v>30148677199</v>
      </c>
      <c r="F133" s="550" t="e">
        <f>VLOOKUP(A133,BalanceBASE!A:F,6,FALSE)</f>
        <v>#N/A</v>
      </c>
    </row>
    <row r="134" spans="1:6" ht="14.1" customHeight="1" x14ac:dyDescent="0.25">
      <c r="A134" s="486" t="s">
        <v>1100</v>
      </c>
      <c r="B134" s="486" t="s">
        <v>1101</v>
      </c>
      <c r="C134" s="486"/>
      <c r="D134" s="486"/>
      <c r="E134" s="487">
        <v>1644389534</v>
      </c>
      <c r="F134" s="550" t="str">
        <f>VLOOKUP(A134,BalanceBASE!A:F,6,FALSE)</f>
        <v>NOTA 6 - OTROS CRÉDITOS LP</v>
      </c>
    </row>
    <row r="135" spans="1:6" ht="14.1" customHeight="1" x14ac:dyDescent="0.25">
      <c r="C135" s="569" t="s">
        <v>1160</v>
      </c>
      <c r="D135" s="569" t="s">
        <v>1996</v>
      </c>
      <c r="E135" s="570">
        <v>1644389534</v>
      </c>
      <c r="F135" s="550" t="e">
        <f>VLOOKUP(A135,BalanceBASE!A:F,6,FALSE)</f>
        <v>#N/A</v>
      </c>
    </row>
    <row r="136" spans="1:6" ht="14.1" customHeight="1" x14ac:dyDescent="0.25">
      <c r="A136" s="486" t="s">
        <v>1104</v>
      </c>
      <c r="B136" s="486" t="s">
        <v>1105</v>
      </c>
      <c r="C136" s="486"/>
      <c r="D136" s="486"/>
      <c r="E136" s="487">
        <v>472053992597</v>
      </c>
      <c r="F136" s="550">
        <f>VLOOKUP(A136,BalanceBASE!A:F,6,FALSE)</f>
        <v>0</v>
      </c>
    </row>
    <row r="137" spans="1:6" ht="14.1" customHeight="1" x14ac:dyDescent="0.25">
      <c r="A137" s="486" t="s">
        <v>1106</v>
      </c>
      <c r="B137" s="486" t="s">
        <v>1107</v>
      </c>
      <c r="C137" s="486"/>
      <c r="D137" s="486"/>
      <c r="E137" s="487">
        <v>471760272045</v>
      </c>
      <c r="F137" s="550" t="str">
        <f>VLOOKUP(A137,BalanceBASE!A:F,6,FALSE)</f>
        <v>Nota 8 - INVERSIONES EN ASOCIADAS</v>
      </c>
    </row>
    <row r="138" spans="1:6" ht="14.1" customHeight="1" x14ac:dyDescent="0.25">
      <c r="C138" s="486" t="s">
        <v>952</v>
      </c>
      <c r="D138" s="486" t="s">
        <v>1108</v>
      </c>
      <c r="E138" s="487">
        <v>73229000000</v>
      </c>
      <c r="F138" s="550" t="e">
        <f>VLOOKUP(A138,BalanceBASE!A:F,6,FALSE)</f>
        <v>#N/A</v>
      </c>
    </row>
    <row r="139" spans="1:6" ht="14.1" customHeight="1" x14ac:dyDescent="0.25">
      <c r="C139" s="486" t="s">
        <v>954</v>
      </c>
      <c r="D139" s="486" t="s">
        <v>1109</v>
      </c>
      <c r="E139" s="487">
        <v>14229000000</v>
      </c>
      <c r="F139" s="550" t="e">
        <f>VLOOKUP(A139,BalanceBASE!A:F,6,FALSE)</f>
        <v>#N/A</v>
      </c>
    </row>
    <row r="140" spans="1:6" ht="14.1" customHeight="1" x14ac:dyDescent="0.25">
      <c r="C140" s="486" t="s">
        <v>956</v>
      </c>
      <c r="D140" s="486" t="s">
        <v>1110</v>
      </c>
      <c r="E140" s="487">
        <v>126108000000</v>
      </c>
      <c r="F140" s="550" t="e">
        <f>VLOOKUP(A140,BalanceBASE!A:F,6,FALSE)</f>
        <v>#N/A</v>
      </c>
    </row>
    <row r="141" spans="1:6" ht="14.1" customHeight="1" x14ac:dyDescent="0.25">
      <c r="C141" s="486" t="s">
        <v>1038</v>
      </c>
      <c r="D141" s="486" t="s">
        <v>1111</v>
      </c>
      <c r="E141" s="487">
        <v>688400000</v>
      </c>
      <c r="F141" s="550" t="e">
        <f>VLOOKUP(A141,BalanceBASE!A:F,6,FALSE)</f>
        <v>#N/A</v>
      </c>
    </row>
    <row r="142" spans="1:6" ht="14.1" customHeight="1" x14ac:dyDescent="0.25">
      <c r="C142" s="486" t="s">
        <v>957</v>
      </c>
      <c r="D142" s="486" t="s">
        <v>1112</v>
      </c>
      <c r="E142" s="487">
        <v>394097386</v>
      </c>
      <c r="F142" s="550" t="e">
        <f>VLOOKUP(A142,BalanceBASE!A:F,6,FALSE)</f>
        <v>#N/A</v>
      </c>
    </row>
    <row r="143" spans="1:6" ht="14.1" customHeight="1" x14ac:dyDescent="0.25">
      <c r="C143" s="486" t="s">
        <v>961</v>
      </c>
      <c r="D143" s="486" t="s">
        <v>1116</v>
      </c>
      <c r="E143" s="487">
        <v>100000000</v>
      </c>
      <c r="F143" s="550" t="e">
        <f>VLOOKUP(A143,BalanceBASE!A:F,6,FALSE)</f>
        <v>#N/A</v>
      </c>
    </row>
    <row r="144" spans="1:6" ht="14.1" customHeight="1" x14ac:dyDescent="0.25">
      <c r="C144" s="486" t="s">
        <v>1117</v>
      </c>
      <c r="D144" s="486" t="s">
        <v>1118</v>
      </c>
      <c r="E144" s="487">
        <v>38311000000</v>
      </c>
      <c r="F144" s="550" t="e">
        <f>VLOOKUP(A144,BalanceBASE!A:F,6,FALSE)</f>
        <v>#N/A</v>
      </c>
    </row>
    <row r="145" spans="1:6" ht="14.1" customHeight="1" x14ac:dyDescent="0.25">
      <c r="C145" s="486" t="s">
        <v>1063</v>
      </c>
      <c r="D145" s="486" t="s">
        <v>1997</v>
      </c>
      <c r="E145" s="487">
        <v>60479000000</v>
      </c>
      <c r="F145" s="550" t="e">
        <f>VLOOKUP(A145,BalanceBASE!A:F,6,FALSE)</f>
        <v>#N/A</v>
      </c>
    </row>
    <row r="146" spans="1:6" ht="14.1" customHeight="1" x14ac:dyDescent="0.25">
      <c r="C146" s="486" t="s">
        <v>1065</v>
      </c>
      <c r="D146" s="486" t="s">
        <v>1120</v>
      </c>
      <c r="E146" s="487">
        <v>7999000000</v>
      </c>
      <c r="F146" s="550" t="e">
        <f>VLOOKUP(A146,BalanceBASE!A:F,6,FALSE)</f>
        <v>#N/A</v>
      </c>
    </row>
    <row r="147" spans="1:6" ht="14.1" customHeight="1" x14ac:dyDescent="0.25">
      <c r="C147" s="486" t="s">
        <v>1067</v>
      </c>
      <c r="D147" s="486" t="s">
        <v>1998</v>
      </c>
      <c r="E147" s="487">
        <v>1000000</v>
      </c>
      <c r="F147" s="550" t="e">
        <f>VLOOKUP(A147,BalanceBASE!A:F,6,FALSE)</f>
        <v>#N/A</v>
      </c>
    </row>
    <row r="148" spans="1:6" ht="14.1" customHeight="1" x14ac:dyDescent="0.25">
      <c r="C148" s="486" t="s">
        <v>1121</v>
      </c>
      <c r="D148" s="486" t="s">
        <v>1122</v>
      </c>
      <c r="E148" s="487">
        <v>19285909091</v>
      </c>
      <c r="F148" s="550" t="e">
        <f>VLOOKUP(A148,BalanceBASE!A:F,6,FALSE)</f>
        <v>#N/A</v>
      </c>
    </row>
    <row r="149" spans="1:6" ht="14.1" customHeight="1" x14ac:dyDescent="0.25">
      <c r="C149" s="486" t="s">
        <v>1157</v>
      </c>
      <c r="D149" s="486" t="s">
        <v>1891</v>
      </c>
      <c r="E149" s="487">
        <v>24094367884</v>
      </c>
      <c r="F149" s="550" t="e">
        <f>VLOOKUP(A149,BalanceBASE!A:F,6,FALSE)</f>
        <v>#N/A</v>
      </c>
    </row>
    <row r="150" spans="1:6" ht="14.1" customHeight="1" x14ac:dyDescent="0.25">
      <c r="C150" s="486" t="s">
        <v>1102</v>
      </c>
      <c r="D150" s="486" t="s">
        <v>1892</v>
      </c>
      <c r="E150" s="487">
        <v>10000000</v>
      </c>
      <c r="F150" s="550" t="e">
        <f>VLOOKUP(A150,BalanceBASE!A:F,6,FALSE)</f>
        <v>#N/A</v>
      </c>
    </row>
    <row r="151" spans="1:6" ht="14.1" customHeight="1" x14ac:dyDescent="0.25">
      <c r="C151" s="486" t="s">
        <v>1160</v>
      </c>
      <c r="D151" s="486" t="s">
        <v>1893</v>
      </c>
      <c r="E151" s="487">
        <v>24730774223</v>
      </c>
      <c r="F151" s="550" t="e">
        <f>VLOOKUP(A151,BalanceBASE!A:F,6,FALSE)</f>
        <v>#N/A</v>
      </c>
    </row>
    <row r="153" spans="1:6" ht="14.1" customHeight="1" x14ac:dyDescent="0.25">
      <c r="C153" s="486" t="s">
        <v>2091</v>
      </c>
      <c r="D153" s="486" t="s">
        <v>2104</v>
      </c>
      <c r="E153" s="487">
        <v>8000000000</v>
      </c>
      <c r="F153" s="550" t="e">
        <f>VLOOKUP(A153,BalanceBASE!A:F,6,FALSE)</f>
        <v>#N/A</v>
      </c>
    </row>
    <row r="154" spans="1:6" ht="14.1" customHeight="1" x14ac:dyDescent="0.25">
      <c r="C154" s="486" t="s">
        <v>2105</v>
      </c>
      <c r="D154" s="486" t="s">
        <v>2106</v>
      </c>
      <c r="E154" s="487">
        <v>806549</v>
      </c>
      <c r="F154" s="550" t="e">
        <f>VLOOKUP(A154,BalanceBASE!A:F,6,FALSE)</f>
        <v>#N/A</v>
      </c>
    </row>
    <row r="155" spans="1:6" ht="14.1" customHeight="1" x14ac:dyDescent="0.25">
      <c r="C155" s="486" t="s">
        <v>2107</v>
      </c>
      <c r="D155" s="486" t="s">
        <v>2108</v>
      </c>
      <c r="E155" s="487">
        <v>25211283</v>
      </c>
      <c r="F155" s="550" t="e">
        <f>VLOOKUP(A155,BalanceBASE!A:F,6,FALSE)</f>
        <v>#N/A</v>
      </c>
    </row>
    <row r="156" spans="1:6" ht="14.1" customHeight="1" x14ac:dyDescent="0.25">
      <c r="C156" s="486" t="s">
        <v>2109</v>
      </c>
      <c r="D156" s="486" t="s">
        <v>2110</v>
      </c>
      <c r="E156" s="487">
        <v>60832566591</v>
      </c>
      <c r="F156" s="550" t="e">
        <f>VLOOKUP(A156,BalanceBASE!A:F,6,FALSE)</f>
        <v>#N/A</v>
      </c>
    </row>
    <row r="158" spans="1:6" ht="14.1" customHeight="1" x14ac:dyDescent="0.25">
      <c r="C158" s="486" t="s">
        <v>1069</v>
      </c>
      <c r="D158" s="486" t="s">
        <v>1895</v>
      </c>
      <c r="E158" s="487">
        <v>10112139038</v>
      </c>
      <c r="F158" s="550" t="e">
        <f>VLOOKUP(A158,BalanceBASE!A:F,6,FALSE)</f>
        <v>#N/A</v>
      </c>
    </row>
    <row r="159" spans="1:6" ht="14.1" customHeight="1" x14ac:dyDescent="0.25">
      <c r="A159" s="486" t="s">
        <v>1123</v>
      </c>
      <c r="B159" s="486" t="s">
        <v>789</v>
      </c>
      <c r="C159" s="486"/>
      <c r="D159" s="486"/>
      <c r="E159" s="487">
        <v>293720552</v>
      </c>
      <c r="F159" s="550" t="str">
        <f>VLOOKUP(A159,BalanceBASE!A:F,6,FALSE)</f>
        <v>OTRAS INVERSIONES</v>
      </c>
    </row>
    <row r="160" spans="1:6" ht="14.1" customHeight="1" x14ac:dyDescent="0.25">
      <c r="C160" s="486" t="s">
        <v>954</v>
      </c>
      <c r="D160" s="486" t="s">
        <v>1124</v>
      </c>
      <c r="E160" s="487">
        <v>293720552</v>
      </c>
      <c r="F160" s="550" t="e">
        <f>VLOOKUP(A160,BalanceBASE!A:F,6,FALSE)</f>
        <v>#N/A</v>
      </c>
    </row>
    <row r="161" spans="1:6" ht="14.1" customHeight="1" x14ac:dyDescent="0.25">
      <c r="A161" s="486" t="s">
        <v>1125</v>
      </c>
      <c r="B161" s="486" t="s">
        <v>1126</v>
      </c>
      <c r="C161" s="486"/>
      <c r="D161" s="486"/>
      <c r="E161" s="487">
        <v>61961675305</v>
      </c>
      <c r="F161" s="550" t="str">
        <f>VLOOKUP(A161,BalanceBASE!A:F,6,FALSE)</f>
        <v>NOTA 9 - PROPIEDADES, PLANTA Y EQUIPO - NETO</v>
      </c>
    </row>
    <row r="162" spans="1:6" ht="14.1" customHeight="1" x14ac:dyDescent="0.25">
      <c r="A162" s="486" t="s">
        <v>1127</v>
      </c>
      <c r="B162" s="486" t="s">
        <v>1079</v>
      </c>
      <c r="C162" s="486"/>
      <c r="D162" s="486"/>
      <c r="E162" s="487">
        <v>4317717397</v>
      </c>
      <c r="F162" s="550" t="str">
        <f>VLOOKUP(A162,BalanceBASE!A:F,6,FALSE)</f>
        <v>NOTA 9 - PROPIEDADES, PLANTA Y EQUIPO - NETO</v>
      </c>
    </row>
    <row r="163" spans="1:6" ht="14.1" customHeight="1" x14ac:dyDescent="0.25">
      <c r="C163" s="486" t="s">
        <v>1128</v>
      </c>
      <c r="D163" s="486" t="s">
        <v>1129</v>
      </c>
      <c r="E163" s="487">
        <v>4317717397</v>
      </c>
      <c r="F163" s="550" t="e">
        <f>VLOOKUP(A163,BalanceBASE!A:F,6,FALSE)</f>
        <v>#N/A</v>
      </c>
    </row>
    <row r="164" spans="1:6" ht="14.1" customHeight="1" x14ac:dyDescent="0.25">
      <c r="A164" s="486" t="s">
        <v>1130</v>
      </c>
      <c r="B164" s="486" t="s">
        <v>1131</v>
      </c>
      <c r="C164" s="486"/>
      <c r="D164" s="486"/>
      <c r="E164" s="487">
        <v>10635321626</v>
      </c>
      <c r="F164" s="550" t="str">
        <f>VLOOKUP(A164,BalanceBASE!A:F,6,FALSE)</f>
        <v>NOTA 9 - PROPIEDADES, PLANTA Y EQUIPO - NETO</v>
      </c>
    </row>
    <row r="165" spans="1:6" ht="14.1" customHeight="1" x14ac:dyDescent="0.25">
      <c r="C165" s="486" t="s">
        <v>952</v>
      </c>
      <c r="D165" s="486" t="s">
        <v>1132</v>
      </c>
      <c r="E165" s="487">
        <v>10635321626</v>
      </c>
      <c r="F165" s="550" t="e">
        <f>VLOOKUP(A165,BalanceBASE!A:F,6,FALSE)</f>
        <v>#N/A</v>
      </c>
    </row>
    <row r="166" spans="1:6" ht="14.1" customHeight="1" x14ac:dyDescent="0.25">
      <c r="A166" s="486" t="s">
        <v>1133</v>
      </c>
      <c r="B166" s="486" t="s">
        <v>1134</v>
      </c>
      <c r="C166" s="486"/>
      <c r="D166" s="486"/>
      <c r="E166" s="487">
        <v>1774293638</v>
      </c>
      <c r="F166" s="550" t="str">
        <f>VLOOKUP(A166,BalanceBASE!A:F,6,FALSE)</f>
        <v>NOTA 9 - PROPIEDADES, PLANTA Y EQUIPO - NETO</v>
      </c>
    </row>
    <row r="167" spans="1:6" ht="14.1" customHeight="1" x14ac:dyDescent="0.25">
      <c r="C167" s="486" t="s">
        <v>952</v>
      </c>
      <c r="D167" s="486" t="s">
        <v>1135</v>
      </c>
      <c r="E167" s="487">
        <v>1757981994</v>
      </c>
      <c r="F167" s="550" t="e">
        <f>VLOOKUP(A167,BalanceBASE!A:F,6,FALSE)</f>
        <v>#N/A</v>
      </c>
    </row>
    <row r="168" spans="1:6" ht="14.1" customHeight="1" x14ac:dyDescent="0.25">
      <c r="C168" s="486" t="s">
        <v>954</v>
      </c>
      <c r="D168" s="486" t="s">
        <v>1136</v>
      </c>
      <c r="E168" s="487">
        <v>16311644</v>
      </c>
      <c r="F168" s="550" t="e">
        <f>VLOOKUP(A168,BalanceBASE!A:F,6,FALSE)</f>
        <v>#N/A</v>
      </c>
    </row>
    <row r="169" spans="1:6" ht="14.1" customHeight="1" x14ac:dyDescent="0.25">
      <c r="A169" s="486" t="s">
        <v>1137</v>
      </c>
      <c r="B169" s="486" t="s">
        <v>1138</v>
      </c>
      <c r="C169" s="486"/>
      <c r="D169" s="486"/>
      <c r="E169" s="487">
        <v>3803824865</v>
      </c>
      <c r="F169" s="550" t="str">
        <f>VLOOKUP(A169,BalanceBASE!A:F,6,FALSE)</f>
        <v>NOTA 9 - PROPIEDADES, PLANTA Y EQUIPO - NETO</v>
      </c>
    </row>
    <row r="170" spans="1:6" ht="14.1" customHeight="1" x14ac:dyDescent="0.25">
      <c r="C170" s="486" t="s">
        <v>952</v>
      </c>
      <c r="D170" s="486" t="s">
        <v>1139</v>
      </c>
      <c r="E170" s="487">
        <v>3803824865</v>
      </c>
      <c r="F170" s="550" t="e">
        <f>VLOOKUP(A170,BalanceBASE!A:F,6,FALSE)</f>
        <v>#N/A</v>
      </c>
    </row>
    <row r="171" spans="1:6" ht="14.1" customHeight="1" x14ac:dyDescent="0.25">
      <c r="A171" s="486" t="s">
        <v>1140</v>
      </c>
      <c r="B171" s="486" t="s">
        <v>1141</v>
      </c>
      <c r="C171" s="486"/>
      <c r="D171" s="486"/>
      <c r="E171" s="487">
        <v>826857805</v>
      </c>
      <c r="F171" s="550" t="str">
        <f>VLOOKUP(A171,BalanceBASE!A:F,6,FALSE)</f>
        <v>NOTA 9 - PROPIEDADES, PLANTA Y EQUIPO - NETO</v>
      </c>
    </row>
    <row r="172" spans="1:6" ht="14.1" customHeight="1" x14ac:dyDescent="0.25">
      <c r="C172" s="486" t="s">
        <v>952</v>
      </c>
      <c r="D172" s="486" t="s">
        <v>1142</v>
      </c>
      <c r="E172" s="487">
        <v>307368694</v>
      </c>
      <c r="F172" s="550" t="e">
        <f>VLOOKUP(A172,BalanceBASE!A:F,6,FALSE)</f>
        <v>#N/A</v>
      </c>
    </row>
    <row r="173" spans="1:6" ht="14.1" customHeight="1" x14ac:dyDescent="0.25">
      <c r="C173" s="486" t="s">
        <v>954</v>
      </c>
      <c r="D173" s="486" t="s">
        <v>1143</v>
      </c>
      <c r="E173" s="487">
        <v>519489111</v>
      </c>
      <c r="F173" s="550" t="e">
        <f>VLOOKUP(A173,BalanceBASE!A:F,6,FALSE)</f>
        <v>#N/A</v>
      </c>
    </row>
    <row r="174" spans="1:6" ht="14.1" customHeight="1" x14ac:dyDescent="0.25">
      <c r="A174" s="486" t="s">
        <v>2113</v>
      </c>
      <c r="B174" s="486" t="s">
        <v>2114</v>
      </c>
      <c r="C174" s="486"/>
      <c r="D174" s="486"/>
      <c r="E174" s="487">
        <v>620000</v>
      </c>
      <c r="F174" s="550" t="str">
        <f>VLOOKUP(A174,BalanceBASE!A:F,6,FALSE)</f>
        <v>NOTA 9 - PROPIEDADES, PLANTA Y EQUIPO - NETO</v>
      </c>
    </row>
    <row r="175" spans="1:6" ht="14.1" customHeight="1" x14ac:dyDescent="0.25">
      <c r="A175" s="486" t="s">
        <v>1144</v>
      </c>
      <c r="B175" s="486" t="s">
        <v>1145</v>
      </c>
      <c r="C175" s="486"/>
      <c r="D175" s="486"/>
      <c r="E175" s="487">
        <v>4862795575</v>
      </c>
      <c r="F175" s="550" t="str">
        <f>VLOOKUP(A175,BalanceBASE!A:F,6,FALSE)</f>
        <v>NOTA 9 - PROPIEDADES, PLANTA Y EQUIPO - NETO</v>
      </c>
    </row>
    <row r="176" spans="1:6" ht="14.1" customHeight="1" x14ac:dyDescent="0.25">
      <c r="C176" s="486" t="s">
        <v>952</v>
      </c>
      <c r="D176" s="486" t="s">
        <v>1146</v>
      </c>
      <c r="E176" s="487">
        <v>4862795575</v>
      </c>
      <c r="F176" s="550" t="e">
        <f>VLOOKUP(A176,BalanceBASE!A:F,6,FALSE)</f>
        <v>#N/A</v>
      </c>
    </row>
    <row r="177" spans="1:6" ht="14.1" customHeight="1" x14ac:dyDescent="0.25">
      <c r="A177" s="486" t="s">
        <v>1147</v>
      </c>
      <c r="B177" s="486" t="s">
        <v>1148</v>
      </c>
      <c r="C177" s="486"/>
      <c r="D177" s="486"/>
      <c r="E177" s="487">
        <v>1138248725</v>
      </c>
      <c r="F177" s="550" t="str">
        <f>VLOOKUP(A177,BalanceBASE!A:F,6,FALSE)</f>
        <v>NOTA 9 - PROPIEDADES, PLANTA Y EQUIPO - NETO</v>
      </c>
    </row>
    <row r="178" spans="1:6" ht="14.1" customHeight="1" x14ac:dyDescent="0.25">
      <c r="C178" s="486" t="s">
        <v>952</v>
      </c>
      <c r="D178" s="486" t="s">
        <v>1149</v>
      </c>
      <c r="E178" s="487">
        <v>255473581</v>
      </c>
      <c r="F178" s="550" t="e">
        <f>VLOOKUP(A178,BalanceBASE!A:F,6,FALSE)</f>
        <v>#N/A</v>
      </c>
    </row>
    <row r="179" spans="1:6" ht="14.1" customHeight="1" x14ac:dyDescent="0.25">
      <c r="C179" s="486" t="s">
        <v>954</v>
      </c>
      <c r="D179" s="486" t="s">
        <v>1150</v>
      </c>
      <c r="E179" s="487">
        <v>366483080</v>
      </c>
      <c r="F179" s="550" t="e">
        <f>VLOOKUP(A179,BalanceBASE!A:F,6,FALSE)</f>
        <v>#N/A</v>
      </c>
    </row>
    <row r="180" spans="1:6" ht="14.1" customHeight="1" x14ac:dyDescent="0.25">
      <c r="C180" s="486" t="s">
        <v>956</v>
      </c>
      <c r="D180" s="486" t="s">
        <v>1151</v>
      </c>
      <c r="E180" s="487">
        <v>516292064</v>
      </c>
      <c r="F180" s="550" t="e">
        <f>VLOOKUP(A180,BalanceBASE!A:F,6,FALSE)</f>
        <v>#N/A</v>
      </c>
    </row>
    <row r="181" spans="1:6" ht="14.1" customHeight="1" x14ac:dyDescent="0.25">
      <c r="A181" s="486" t="s">
        <v>1936</v>
      </c>
      <c r="B181" s="486" t="s">
        <v>1937</v>
      </c>
      <c r="C181" s="486"/>
      <c r="D181" s="486"/>
      <c r="E181" s="487">
        <v>40307990148</v>
      </c>
      <c r="F181" s="550" t="str">
        <f>VLOOKUP(A181,BalanceBASE!A:F,6,FALSE)</f>
        <v>NOTA 9 - PROPIEDADES, PLANTA Y EQUIPO - NETO</v>
      </c>
    </row>
    <row r="182" spans="1:6" ht="14.1" customHeight="1" x14ac:dyDescent="0.25">
      <c r="A182" s="486" t="s">
        <v>1152</v>
      </c>
      <c r="B182" s="486" t="s">
        <v>1153</v>
      </c>
      <c r="C182" s="486"/>
      <c r="D182" s="486"/>
      <c r="E182" s="487">
        <v>-5705994474</v>
      </c>
      <c r="F182" s="550" t="str">
        <f>VLOOKUP(A182,BalanceBASE!A:F,6,FALSE)</f>
        <v>NOTA 9 - PROPIEDADES, PLANTA Y EQUIPO - NETO</v>
      </c>
    </row>
    <row r="183" spans="1:6" ht="14.1" customHeight="1" x14ac:dyDescent="0.25">
      <c r="C183" s="486" t="s">
        <v>952</v>
      </c>
      <c r="D183" s="486" t="s">
        <v>1154</v>
      </c>
      <c r="E183" s="487">
        <v>-466070054</v>
      </c>
      <c r="F183" s="550" t="e">
        <f>VLOOKUP(A183,BalanceBASE!A:F,6,FALSE)</f>
        <v>#N/A</v>
      </c>
    </row>
    <row r="184" spans="1:6" ht="14.1" customHeight="1" x14ac:dyDescent="0.25">
      <c r="C184" s="486" t="s">
        <v>1060</v>
      </c>
      <c r="D184" s="486" t="s">
        <v>1155</v>
      </c>
      <c r="E184" s="487">
        <v>-2057141117</v>
      </c>
      <c r="F184" s="550" t="e">
        <f>VLOOKUP(A184,BalanceBASE!A:F,6,FALSE)</f>
        <v>#N/A</v>
      </c>
    </row>
    <row r="185" spans="1:6" ht="14.1" customHeight="1" x14ac:dyDescent="0.25">
      <c r="C185" s="486" t="s">
        <v>1121</v>
      </c>
      <c r="D185" s="486" t="s">
        <v>1156</v>
      </c>
      <c r="E185" s="487">
        <v>-577582786</v>
      </c>
      <c r="F185" s="550" t="e">
        <f>VLOOKUP(A185,BalanceBASE!A:F,6,FALSE)</f>
        <v>#N/A</v>
      </c>
    </row>
    <row r="186" spans="1:6" ht="14.1" customHeight="1" x14ac:dyDescent="0.25">
      <c r="C186" s="486" t="s">
        <v>1157</v>
      </c>
      <c r="D186" s="486" t="s">
        <v>1158</v>
      </c>
      <c r="E186" s="487">
        <v>-511350145</v>
      </c>
      <c r="F186" s="550" t="e">
        <f>VLOOKUP(A186,BalanceBASE!A:F,6,FALSE)</f>
        <v>#N/A</v>
      </c>
    </row>
    <row r="187" spans="1:6" ht="14.1" customHeight="1" x14ac:dyDescent="0.25">
      <c r="C187" s="486" t="s">
        <v>1102</v>
      </c>
      <c r="D187" s="486" t="s">
        <v>1159</v>
      </c>
      <c r="E187" s="487">
        <v>-1697028978</v>
      </c>
      <c r="F187" s="550" t="e">
        <f>VLOOKUP(A187,BalanceBASE!A:F,6,FALSE)</f>
        <v>#N/A</v>
      </c>
    </row>
    <row r="188" spans="1:6" ht="14.1" customHeight="1" x14ac:dyDescent="0.25">
      <c r="C188" s="486" t="s">
        <v>1161</v>
      </c>
      <c r="D188" s="486" t="s">
        <v>1162</v>
      </c>
      <c r="E188" s="487">
        <v>-396821394</v>
      </c>
      <c r="F188" s="550" t="e">
        <f>VLOOKUP(A188,BalanceBASE!A:F,6,FALSE)</f>
        <v>#N/A</v>
      </c>
    </row>
    <row r="189" spans="1:6" ht="14.1" customHeight="1" x14ac:dyDescent="0.25">
      <c r="A189" s="486" t="s">
        <v>1164</v>
      </c>
      <c r="B189" s="486" t="s">
        <v>1165</v>
      </c>
      <c r="C189" s="486"/>
      <c r="D189" s="486"/>
      <c r="E189" s="487">
        <v>8702803895</v>
      </c>
      <c r="F189" s="550" t="str">
        <f>VLOOKUP(A189,BalanceBASE!A:F,6,FALSE)</f>
        <v>NOTA 9 - PROPIEDADES, PLANTA Y EQUIPO - NETO</v>
      </c>
    </row>
    <row r="190" spans="1:6" ht="14.1" customHeight="1" x14ac:dyDescent="0.25">
      <c r="A190" s="486" t="s">
        <v>1166</v>
      </c>
      <c r="B190" s="486" t="s">
        <v>1167</v>
      </c>
      <c r="C190" s="486"/>
      <c r="D190" s="486"/>
      <c r="E190" s="487">
        <v>338364623</v>
      </c>
      <c r="F190" s="550" t="str">
        <f>VLOOKUP(A190,BalanceBASE!A:F,6,FALSE)</f>
        <v>NOTA 11 – ACTIVOS INTANGIBLES</v>
      </c>
    </row>
    <row r="191" spans="1:6" ht="14.1" customHeight="1" x14ac:dyDescent="0.25">
      <c r="C191" s="486" t="s">
        <v>952</v>
      </c>
      <c r="D191" s="486" t="s">
        <v>1168</v>
      </c>
      <c r="E191" s="487">
        <v>38364623</v>
      </c>
      <c r="F191" s="550" t="e">
        <f>VLOOKUP(A191,BalanceBASE!A:F,6,FALSE)</f>
        <v>#N/A</v>
      </c>
    </row>
    <row r="192" spans="1:6" ht="14.1" customHeight="1" x14ac:dyDescent="0.25">
      <c r="C192" s="486" t="s">
        <v>954</v>
      </c>
      <c r="D192" s="486" t="s">
        <v>1169</v>
      </c>
      <c r="E192" s="487">
        <v>300000000</v>
      </c>
      <c r="F192" s="550" t="e">
        <f>VLOOKUP(A192,BalanceBASE!A:F,6,FALSE)</f>
        <v>#N/A</v>
      </c>
    </row>
    <row r="193" spans="1:6" ht="14.1" customHeight="1" x14ac:dyDescent="0.25">
      <c r="A193" s="486" t="s">
        <v>1170</v>
      </c>
      <c r="B193" s="486" t="s">
        <v>1171</v>
      </c>
      <c r="C193" s="486"/>
      <c r="D193" s="486"/>
      <c r="E193" s="487">
        <v>8364439272</v>
      </c>
      <c r="F193" s="550" t="str">
        <f>VLOOKUP(A193,BalanceBASE!A:F,6,FALSE)</f>
        <v>NOTA 11 – ACTIVOS INTANGIBLES</v>
      </c>
    </row>
    <row r="194" spans="1:6" ht="14.1" customHeight="1" x14ac:dyDescent="0.25">
      <c r="C194" s="486" t="s">
        <v>952</v>
      </c>
      <c r="D194" s="486" t="s">
        <v>1172</v>
      </c>
      <c r="E194" s="487">
        <v>8364439272</v>
      </c>
      <c r="F194" s="550" t="e">
        <f>VLOOKUP(A194,BalanceBASE!A:F,6,FALSE)</f>
        <v>#N/A</v>
      </c>
    </row>
    <row r="195" spans="1:6" ht="14.1" customHeight="1" x14ac:dyDescent="0.25">
      <c r="A195" s="486" t="s">
        <v>1173</v>
      </c>
      <c r="B195" s="486" t="s">
        <v>1174</v>
      </c>
      <c r="C195" s="486"/>
      <c r="D195" s="486"/>
      <c r="E195" s="487">
        <v>141912549061</v>
      </c>
      <c r="F195" s="550" t="str">
        <f>VLOOKUP(A195,BalanceBASE!A:F,6,FALSE)</f>
        <v>NOTA 10 – ACTIVOS EN FIDEICOMISO</v>
      </c>
    </row>
    <row r="196" spans="1:6" ht="14.1" customHeight="1" x14ac:dyDescent="0.25">
      <c r="A196" s="486" t="s">
        <v>1175</v>
      </c>
      <c r="B196" s="486" t="s">
        <v>1176</v>
      </c>
      <c r="C196" s="486"/>
      <c r="D196" s="486"/>
      <c r="E196" s="487">
        <v>141912549061</v>
      </c>
      <c r="F196" s="550" t="str">
        <f>VLOOKUP(A196,BalanceBASE!A:F,6,FALSE)</f>
        <v>NOTA 10 – ACTIVOS EN FIDEICOMISO</v>
      </c>
    </row>
    <row r="197" spans="1:6" ht="14.1" customHeight="1" x14ac:dyDescent="0.25">
      <c r="C197" s="486" t="s">
        <v>952</v>
      </c>
      <c r="D197" s="486" t="s">
        <v>1176</v>
      </c>
      <c r="E197" s="487">
        <v>138679309620</v>
      </c>
      <c r="F197" s="550" t="e">
        <f>VLOOKUP(A197,BalanceBASE!A:F,6,FALSE)</f>
        <v>#N/A</v>
      </c>
    </row>
    <row r="198" spans="1:6" ht="14.1" customHeight="1" x14ac:dyDescent="0.25">
      <c r="C198" s="486" t="s">
        <v>954</v>
      </c>
      <c r="D198" s="486" t="s">
        <v>1177</v>
      </c>
      <c r="E198" s="487">
        <v>3233239441</v>
      </c>
      <c r="F198" s="550" t="e">
        <f>VLOOKUP(A198,BalanceBASE!A:F,6,FALSE)</f>
        <v>#N/A</v>
      </c>
    </row>
    <row r="199" spans="1:6" ht="14.1" customHeight="1" x14ac:dyDescent="0.25">
      <c r="A199" s="486" t="s">
        <v>1178</v>
      </c>
      <c r="B199" s="486" t="s">
        <v>750</v>
      </c>
      <c r="C199" s="486"/>
      <c r="D199" s="486"/>
      <c r="E199" s="487">
        <v>505470337081.99219</v>
      </c>
      <c r="F199" s="550">
        <f>VLOOKUP(A199,BalanceBASE!A:F,6,FALSE)</f>
        <v>0</v>
      </c>
    </row>
    <row r="200" spans="1:6" ht="14.1" customHeight="1" x14ac:dyDescent="0.25">
      <c r="A200" s="486" t="s">
        <v>1179</v>
      </c>
      <c r="B200" s="486" t="s">
        <v>1180</v>
      </c>
      <c r="C200" s="486"/>
      <c r="D200" s="486"/>
      <c r="E200" s="487">
        <v>66987100746</v>
      </c>
      <c r="F200" s="550">
        <f>VLOOKUP(A200,BalanceBASE!A:F,6,FALSE)</f>
        <v>0</v>
      </c>
    </row>
    <row r="201" spans="1:6" ht="14.1" customHeight="1" x14ac:dyDescent="0.25">
      <c r="A201" s="486" t="s">
        <v>1181</v>
      </c>
      <c r="B201" s="486" t="s">
        <v>1182</v>
      </c>
      <c r="C201" s="486"/>
      <c r="D201" s="486"/>
      <c r="E201" s="487">
        <v>9625235911</v>
      </c>
      <c r="F201" s="550">
        <f>VLOOKUP(A201,BalanceBASE!A:F,6,FALSE)</f>
        <v>0</v>
      </c>
    </row>
    <row r="202" spans="1:6" ht="14.1" customHeight="1" x14ac:dyDescent="0.25">
      <c r="A202" s="486" t="s">
        <v>1183</v>
      </c>
      <c r="B202" s="486" t="s">
        <v>1184</v>
      </c>
      <c r="C202" s="486"/>
      <c r="D202" s="486"/>
      <c r="E202" s="487">
        <v>5700122266</v>
      </c>
      <c r="F202" s="550" t="str">
        <f>VLOOKUP(A202,BalanceBASE!A:F,6,FALSE)</f>
        <v>NOTA 13 – CUENTAS POR PAGAR COMERCIALES</v>
      </c>
    </row>
    <row r="203" spans="1:6" ht="14.1" customHeight="1" x14ac:dyDescent="0.25">
      <c r="C203" s="486" t="s">
        <v>2115</v>
      </c>
      <c r="D203" s="486" t="s">
        <v>2116</v>
      </c>
      <c r="E203" s="487">
        <v>238000</v>
      </c>
      <c r="F203" s="550" t="e">
        <f>VLOOKUP(A203,BalanceBASE!A:F,6,FALSE)</f>
        <v>#N/A</v>
      </c>
    </row>
    <row r="204" spans="1:6" ht="14.1" customHeight="1" x14ac:dyDescent="0.25">
      <c r="C204" s="486" t="s">
        <v>1189</v>
      </c>
      <c r="D204" s="486" t="s">
        <v>1190</v>
      </c>
      <c r="E204" s="487">
        <v>1895001</v>
      </c>
      <c r="F204" s="550" t="e">
        <f>VLOOKUP(A204,BalanceBASE!A:F,6,FALSE)</f>
        <v>#N/A</v>
      </c>
    </row>
    <row r="205" spans="1:6" ht="14.1" customHeight="1" x14ac:dyDescent="0.25">
      <c r="C205" s="486" t="s">
        <v>1192</v>
      </c>
      <c r="D205" s="486" t="s">
        <v>1193</v>
      </c>
      <c r="E205" s="487">
        <v>2500000</v>
      </c>
      <c r="F205" s="550" t="e">
        <f>VLOOKUP(A205,BalanceBASE!A:F,6,FALSE)</f>
        <v>#N/A</v>
      </c>
    </row>
    <row r="206" spans="1:6" ht="14.1" customHeight="1" x14ac:dyDescent="0.25">
      <c r="C206" s="486" t="s">
        <v>1194</v>
      </c>
      <c r="D206" s="486" t="s">
        <v>1195</v>
      </c>
      <c r="E206" s="487">
        <v>257668977</v>
      </c>
      <c r="F206" s="550" t="e">
        <f>VLOOKUP(A206,BalanceBASE!A:F,6,FALSE)</f>
        <v>#N/A</v>
      </c>
    </row>
    <row r="207" spans="1:6" ht="14.1" customHeight="1" x14ac:dyDescent="0.25">
      <c r="C207" s="486" t="s">
        <v>2117</v>
      </c>
      <c r="D207" s="486" t="s">
        <v>2118</v>
      </c>
      <c r="E207" s="487">
        <v>5145191</v>
      </c>
      <c r="F207" s="550" t="e">
        <f>VLOOKUP(A207,BalanceBASE!A:F,6,FALSE)</f>
        <v>#N/A</v>
      </c>
    </row>
    <row r="208" spans="1:6" ht="14.1" customHeight="1" x14ac:dyDescent="0.25">
      <c r="C208" s="486" t="s">
        <v>1198</v>
      </c>
      <c r="D208" s="486" t="s">
        <v>1199</v>
      </c>
      <c r="E208" s="487">
        <v>6237136</v>
      </c>
      <c r="F208" s="550" t="e">
        <f>VLOOKUP(A208,BalanceBASE!A:F,6,FALSE)</f>
        <v>#N/A</v>
      </c>
    </row>
    <row r="209" spans="3:6" ht="14.1" customHeight="1" x14ac:dyDescent="0.25">
      <c r="C209" s="486" t="s">
        <v>2119</v>
      </c>
      <c r="D209" s="486" t="s">
        <v>2120</v>
      </c>
      <c r="E209" s="487">
        <v>2390000</v>
      </c>
      <c r="F209" s="550" t="e">
        <f>VLOOKUP(A209,BalanceBASE!A:F,6,FALSE)</f>
        <v>#N/A</v>
      </c>
    </row>
    <row r="210" spans="3:6" ht="14.1" customHeight="1" x14ac:dyDescent="0.25">
      <c r="C210" s="486" t="s">
        <v>1782</v>
      </c>
      <c r="D210" s="486" t="s">
        <v>1783</v>
      </c>
      <c r="E210" s="487">
        <v>601568</v>
      </c>
      <c r="F210" s="550" t="e">
        <f>VLOOKUP(A210,BalanceBASE!A:F,6,FALSE)</f>
        <v>#N/A</v>
      </c>
    </row>
    <row r="211" spans="3:6" ht="14.1" customHeight="1" x14ac:dyDescent="0.25">
      <c r="C211" s="486" t="s">
        <v>1204</v>
      </c>
      <c r="D211" s="486" t="s">
        <v>1205</v>
      </c>
      <c r="E211" s="487">
        <v>4281500</v>
      </c>
      <c r="F211" s="550" t="e">
        <f>VLOOKUP(A211,BalanceBASE!A:F,6,FALSE)</f>
        <v>#N/A</v>
      </c>
    </row>
    <row r="212" spans="3:6" ht="14.1" customHeight="1" x14ac:dyDescent="0.25">
      <c r="C212" s="486" t="s">
        <v>1206</v>
      </c>
      <c r="D212" s="486" t="s">
        <v>1207</v>
      </c>
      <c r="E212" s="487">
        <v>10818777</v>
      </c>
      <c r="F212" s="550" t="e">
        <f>VLOOKUP(A212,BalanceBASE!A:F,6,FALSE)</f>
        <v>#N/A</v>
      </c>
    </row>
    <row r="213" spans="3:6" ht="14.1" customHeight="1" x14ac:dyDescent="0.25">
      <c r="C213" s="486" t="s">
        <v>1214</v>
      </c>
      <c r="D213" s="486" t="s">
        <v>1215</v>
      </c>
      <c r="E213" s="487">
        <v>1444189</v>
      </c>
      <c r="F213" s="550" t="e">
        <f>VLOOKUP(A213,BalanceBASE!A:F,6,FALSE)</f>
        <v>#N/A</v>
      </c>
    </row>
    <row r="214" spans="3:6" ht="14.1" customHeight="1" x14ac:dyDescent="0.25">
      <c r="C214" s="486" t="s">
        <v>2121</v>
      </c>
      <c r="D214" s="486" t="s">
        <v>2122</v>
      </c>
      <c r="E214" s="487">
        <v>23100000</v>
      </c>
      <c r="F214" s="550" t="e">
        <f>VLOOKUP(A214,BalanceBASE!A:F,6,FALSE)</f>
        <v>#N/A</v>
      </c>
    </row>
    <row r="215" spans="3:6" ht="14.1" customHeight="1" x14ac:dyDescent="0.25">
      <c r="C215" s="486" t="s">
        <v>1216</v>
      </c>
      <c r="D215" s="486" t="s">
        <v>1217</v>
      </c>
      <c r="E215" s="487">
        <v>510000</v>
      </c>
      <c r="F215" s="550" t="e">
        <f>VLOOKUP(A215,BalanceBASE!A:F,6,FALSE)</f>
        <v>#N/A</v>
      </c>
    </row>
    <row r="216" spans="3:6" ht="14.1" customHeight="1" x14ac:dyDescent="0.25">
      <c r="C216" s="486" t="s">
        <v>1999</v>
      </c>
      <c r="D216" s="486" t="s">
        <v>2000</v>
      </c>
      <c r="E216" s="487">
        <v>205635600</v>
      </c>
      <c r="F216" s="550" t="e">
        <f>VLOOKUP(A216,BalanceBASE!A:F,6,FALSE)</f>
        <v>#N/A</v>
      </c>
    </row>
    <row r="217" spans="3:6" ht="14.1" customHeight="1" x14ac:dyDescent="0.25">
      <c r="C217" s="486" t="s">
        <v>2123</v>
      </c>
      <c r="D217" s="486" t="s">
        <v>2124</v>
      </c>
      <c r="E217" s="487">
        <v>1840000</v>
      </c>
      <c r="F217" s="550" t="e">
        <f>VLOOKUP(A217,BalanceBASE!A:F,6,FALSE)</f>
        <v>#N/A</v>
      </c>
    </row>
    <row r="218" spans="3:6" ht="14.1" customHeight="1" x14ac:dyDescent="0.25">
      <c r="C218" s="486" t="s">
        <v>2125</v>
      </c>
      <c r="D218" s="486" t="s">
        <v>2126</v>
      </c>
      <c r="E218" s="487">
        <v>2628000</v>
      </c>
      <c r="F218" s="550" t="e">
        <f>VLOOKUP(A218,BalanceBASE!A:F,6,FALSE)</f>
        <v>#N/A</v>
      </c>
    </row>
    <row r="219" spans="3:6" ht="14.1" customHeight="1" x14ac:dyDescent="0.25">
      <c r="C219" s="486" t="s">
        <v>1222</v>
      </c>
      <c r="D219" s="486" t="s">
        <v>1223</v>
      </c>
      <c r="E219" s="487">
        <v>3702091</v>
      </c>
      <c r="F219" s="550" t="e">
        <f>VLOOKUP(A219,BalanceBASE!A:F,6,FALSE)</f>
        <v>#N/A</v>
      </c>
    </row>
    <row r="220" spans="3:6" ht="14.1" customHeight="1" x14ac:dyDescent="0.25">
      <c r="C220" s="569" t="s">
        <v>1233</v>
      </c>
      <c r="D220" s="569" t="s">
        <v>1234</v>
      </c>
      <c r="E220" s="570">
        <v>592931000</v>
      </c>
      <c r="F220" s="550" t="e">
        <f>VLOOKUP(A220,BalanceBASE!A:F,6,FALSE)</f>
        <v>#N/A</v>
      </c>
    </row>
    <row r="221" spans="3:6" ht="14.1" customHeight="1" x14ac:dyDescent="0.25">
      <c r="C221" s="486" t="s">
        <v>1342</v>
      </c>
      <c r="D221" s="486" t="s">
        <v>1343</v>
      </c>
      <c r="E221" s="487">
        <v>8775447</v>
      </c>
      <c r="F221" s="550" t="e">
        <f>VLOOKUP(A221,BalanceBASE!A:F,6,FALSE)</f>
        <v>#N/A</v>
      </c>
    </row>
    <row r="222" spans="3:6" ht="14.1" customHeight="1" x14ac:dyDescent="0.25">
      <c r="C222" s="486" t="s">
        <v>1786</v>
      </c>
      <c r="D222" s="486" t="s">
        <v>1787</v>
      </c>
      <c r="E222" s="487">
        <v>577000</v>
      </c>
      <c r="F222" s="550" t="e">
        <f>VLOOKUP(A222,BalanceBASE!A:F,6,FALSE)</f>
        <v>#N/A</v>
      </c>
    </row>
    <row r="223" spans="3:6" ht="14.1" customHeight="1" x14ac:dyDescent="0.25">
      <c r="C223" s="486" t="s">
        <v>1241</v>
      </c>
      <c r="D223" s="486" t="s">
        <v>1242</v>
      </c>
      <c r="E223" s="487">
        <v>5000000</v>
      </c>
      <c r="F223" s="550" t="e">
        <f>VLOOKUP(A223,BalanceBASE!A:F,6,FALSE)</f>
        <v>#N/A</v>
      </c>
    </row>
    <row r="224" spans="3:6" ht="14.1" customHeight="1" x14ac:dyDescent="0.25">
      <c r="C224" s="486" t="s">
        <v>1245</v>
      </c>
      <c r="D224" s="486" t="s">
        <v>1246</v>
      </c>
      <c r="E224" s="487">
        <v>42988000</v>
      </c>
      <c r="F224" s="550" t="e">
        <f>VLOOKUP(A224,BalanceBASE!A:F,6,FALSE)</f>
        <v>#N/A</v>
      </c>
    </row>
    <row r="225" spans="3:6" ht="14.1" customHeight="1" x14ac:dyDescent="0.25">
      <c r="C225" s="486" t="s">
        <v>2127</v>
      </c>
      <c r="D225" s="486" t="s">
        <v>2128</v>
      </c>
      <c r="E225" s="487">
        <v>1332000</v>
      </c>
      <c r="F225" s="550" t="e">
        <f>VLOOKUP(A225,BalanceBASE!A:F,6,FALSE)</f>
        <v>#N/A</v>
      </c>
    </row>
    <row r="226" spans="3:6" ht="14.1" customHeight="1" x14ac:dyDescent="0.25">
      <c r="C226" s="486" t="s">
        <v>1788</v>
      </c>
      <c r="D226" s="486" t="s">
        <v>1789</v>
      </c>
      <c r="E226" s="487">
        <v>600000</v>
      </c>
      <c r="F226" s="550" t="e">
        <f>VLOOKUP(A226,BalanceBASE!A:F,6,FALSE)</f>
        <v>#N/A</v>
      </c>
    </row>
    <row r="227" spans="3:6" ht="14.1" customHeight="1" x14ac:dyDescent="0.25">
      <c r="C227" s="486" t="s">
        <v>1256</v>
      </c>
      <c r="D227" s="486" t="s">
        <v>1257</v>
      </c>
      <c r="E227" s="487">
        <v>1800000</v>
      </c>
      <c r="F227" s="550" t="e">
        <f>VLOOKUP(A227,BalanceBASE!A:F,6,FALSE)</f>
        <v>#N/A</v>
      </c>
    </row>
    <row r="228" spans="3:6" ht="14.1" customHeight="1" x14ac:dyDescent="0.25">
      <c r="C228" s="486" t="s">
        <v>1258</v>
      </c>
      <c r="D228" s="486" t="s">
        <v>1259</v>
      </c>
      <c r="E228" s="487">
        <v>230</v>
      </c>
      <c r="F228" s="550" t="e">
        <f>VLOOKUP(A228,BalanceBASE!A:F,6,FALSE)</f>
        <v>#N/A</v>
      </c>
    </row>
    <row r="229" spans="3:6" ht="14.1" customHeight="1" x14ac:dyDescent="0.25">
      <c r="C229" s="486" t="s">
        <v>1260</v>
      </c>
      <c r="D229" s="486" t="s">
        <v>1261</v>
      </c>
      <c r="E229" s="487">
        <v>2706057</v>
      </c>
      <c r="F229" s="550" t="e">
        <f>VLOOKUP(A229,BalanceBASE!A:F,6,FALSE)</f>
        <v>#N/A</v>
      </c>
    </row>
    <row r="230" spans="3:6" ht="14.1" customHeight="1" x14ac:dyDescent="0.25">
      <c r="C230" s="486" t="s">
        <v>2001</v>
      </c>
      <c r="D230" s="486" t="s">
        <v>2002</v>
      </c>
      <c r="E230" s="487">
        <v>3985110</v>
      </c>
      <c r="F230" s="550" t="e">
        <f>VLOOKUP(A230,BalanceBASE!A:F,6,FALSE)</f>
        <v>#N/A</v>
      </c>
    </row>
    <row r="231" spans="3:6" ht="14.1" customHeight="1" x14ac:dyDescent="0.25">
      <c r="C231" s="486" t="s">
        <v>2129</v>
      </c>
      <c r="D231" s="486" t="s">
        <v>1103</v>
      </c>
      <c r="E231" s="487">
        <v>65466575</v>
      </c>
      <c r="F231" s="550" t="e">
        <f>VLOOKUP(A231,BalanceBASE!A:F,6,FALSE)</f>
        <v>#N/A</v>
      </c>
    </row>
    <row r="232" spans="3:6" ht="14.1" customHeight="1" x14ac:dyDescent="0.25">
      <c r="C232" s="486" t="s">
        <v>2003</v>
      </c>
      <c r="D232" s="486" t="s">
        <v>2004</v>
      </c>
      <c r="E232" s="487">
        <v>19591000</v>
      </c>
      <c r="F232" s="550" t="e">
        <f>VLOOKUP(A232,BalanceBASE!A:F,6,FALSE)</f>
        <v>#N/A</v>
      </c>
    </row>
    <row r="233" spans="3:6" ht="14.1" customHeight="1" x14ac:dyDescent="0.25">
      <c r="C233" s="486" t="s">
        <v>1268</v>
      </c>
      <c r="D233" s="486" t="s">
        <v>1269</v>
      </c>
      <c r="E233" s="487">
        <v>17549400</v>
      </c>
      <c r="F233" s="550" t="e">
        <f>VLOOKUP(A233,BalanceBASE!A:F,6,FALSE)</f>
        <v>#N/A</v>
      </c>
    </row>
    <row r="234" spans="3:6" ht="14.1" customHeight="1" x14ac:dyDescent="0.25">
      <c r="C234" s="486" t="s">
        <v>1272</v>
      </c>
      <c r="D234" s="486" t="s">
        <v>1273</v>
      </c>
      <c r="E234" s="487">
        <v>420000</v>
      </c>
      <c r="F234" s="550" t="e">
        <f>VLOOKUP(A234,BalanceBASE!A:F,6,FALSE)</f>
        <v>#N/A</v>
      </c>
    </row>
    <row r="235" spans="3:6" ht="14.1" customHeight="1" x14ac:dyDescent="0.25">
      <c r="C235" s="486" t="s">
        <v>1274</v>
      </c>
      <c r="D235" s="486" t="s">
        <v>1275</v>
      </c>
      <c r="E235" s="487">
        <v>626890</v>
      </c>
      <c r="F235" s="550" t="e">
        <f>VLOOKUP(A235,BalanceBASE!A:F,6,FALSE)</f>
        <v>#N/A</v>
      </c>
    </row>
    <row r="236" spans="3:6" ht="14.1" customHeight="1" x14ac:dyDescent="0.25">
      <c r="C236" s="486" t="s">
        <v>1792</v>
      </c>
      <c r="D236" s="486" t="s">
        <v>1793</v>
      </c>
      <c r="E236" s="487">
        <v>5232259</v>
      </c>
      <c r="F236" s="550" t="e">
        <f>VLOOKUP(A236,BalanceBASE!A:F,6,FALSE)</f>
        <v>#N/A</v>
      </c>
    </row>
    <row r="237" spans="3:6" ht="14.1" customHeight="1" x14ac:dyDescent="0.25">
      <c r="C237" s="486" t="s">
        <v>1285</v>
      </c>
      <c r="D237" s="486" t="s">
        <v>1286</v>
      </c>
      <c r="E237" s="487">
        <v>2500000</v>
      </c>
      <c r="F237" s="550" t="e">
        <f>VLOOKUP(A237,BalanceBASE!A:F,6,FALSE)</f>
        <v>#N/A</v>
      </c>
    </row>
    <row r="238" spans="3:6" ht="14.1" customHeight="1" x14ac:dyDescent="0.25">
      <c r="C238" s="486" t="s">
        <v>2130</v>
      </c>
      <c r="D238" s="486" t="s">
        <v>2131</v>
      </c>
      <c r="E238" s="487">
        <v>220000</v>
      </c>
      <c r="F238" s="550" t="e">
        <f>VLOOKUP(A238,BalanceBASE!A:F,6,FALSE)</f>
        <v>#N/A</v>
      </c>
    </row>
    <row r="239" spans="3:6" ht="14.1" customHeight="1" x14ac:dyDescent="0.25">
      <c r="C239" s="486" t="s">
        <v>1287</v>
      </c>
      <c r="D239" s="486" t="s">
        <v>1288</v>
      </c>
      <c r="E239" s="487">
        <v>3673932</v>
      </c>
      <c r="F239" s="550" t="e">
        <f>VLOOKUP(A239,BalanceBASE!A:F,6,FALSE)</f>
        <v>#N/A</v>
      </c>
    </row>
    <row r="240" spans="3:6" ht="14.1" customHeight="1" x14ac:dyDescent="0.25">
      <c r="C240" s="486" t="s">
        <v>2132</v>
      </c>
      <c r="D240" s="486" t="s">
        <v>2133</v>
      </c>
      <c r="E240" s="487">
        <v>2100000</v>
      </c>
      <c r="F240" s="550" t="e">
        <f>VLOOKUP(A240,BalanceBASE!A:F,6,FALSE)</f>
        <v>#N/A</v>
      </c>
    </row>
    <row r="241" spans="3:6" ht="14.1" customHeight="1" x14ac:dyDescent="0.25">
      <c r="C241" s="486" t="s">
        <v>1293</v>
      </c>
      <c r="D241" s="486" t="s">
        <v>1294</v>
      </c>
      <c r="E241" s="487">
        <v>343536</v>
      </c>
      <c r="F241" s="550" t="e">
        <f>VLOOKUP(A241,BalanceBASE!A:F,6,FALSE)</f>
        <v>#N/A</v>
      </c>
    </row>
    <row r="242" spans="3:6" ht="14.1" customHeight="1" x14ac:dyDescent="0.25">
      <c r="C242" s="486" t="s">
        <v>1299</v>
      </c>
      <c r="D242" s="486" t="s">
        <v>1300</v>
      </c>
      <c r="E242" s="487">
        <v>157500000</v>
      </c>
      <c r="F242" s="550" t="e">
        <f>VLOOKUP(A242,BalanceBASE!A:F,6,FALSE)</f>
        <v>#N/A</v>
      </c>
    </row>
    <row r="243" spans="3:6" ht="14.1" customHeight="1" x14ac:dyDescent="0.25">
      <c r="C243" s="486" t="s">
        <v>2088</v>
      </c>
      <c r="D243" s="486" t="s">
        <v>2089</v>
      </c>
      <c r="E243" s="487">
        <v>33000000</v>
      </c>
      <c r="F243" s="550" t="e">
        <f>VLOOKUP(A243,BalanceBASE!A:F,6,FALSE)</f>
        <v>#N/A</v>
      </c>
    </row>
    <row r="244" spans="3:6" ht="14.1" customHeight="1" x14ac:dyDescent="0.25">
      <c r="C244" s="486" t="s">
        <v>1798</v>
      </c>
      <c r="D244" s="486" t="s">
        <v>1799</v>
      </c>
      <c r="E244" s="487">
        <v>4400000</v>
      </c>
      <c r="F244" s="550" t="e">
        <f>VLOOKUP(A244,BalanceBASE!A:F,6,FALSE)</f>
        <v>#N/A</v>
      </c>
    </row>
    <row r="245" spans="3:6" ht="14.1" customHeight="1" x14ac:dyDescent="0.25">
      <c r="C245" s="569" t="s">
        <v>1309</v>
      </c>
      <c r="D245" s="569" t="s">
        <v>1800</v>
      </c>
      <c r="E245" s="570">
        <v>3234706134</v>
      </c>
      <c r="F245" s="550" t="e">
        <f>VLOOKUP(A245,BalanceBASE!A:F,6,FALSE)</f>
        <v>#N/A</v>
      </c>
    </row>
    <row r="246" spans="3:6" ht="14.1" customHeight="1" x14ac:dyDescent="0.25">
      <c r="C246" s="486" t="s">
        <v>2134</v>
      </c>
      <c r="D246" s="486" t="s">
        <v>2135</v>
      </c>
      <c r="E246" s="487">
        <v>25000</v>
      </c>
      <c r="F246" s="550" t="e">
        <f>VLOOKUP(A246,BalanceBASE!A:F,6,FALSE)</f>
        <v>#N/A</v>
      </c>
    </row>
    <row r="247" spans="3:6" ht="14.1" customHeight="1" x14ac:dyDescent="0.25">
      <c r="C247" s="486" t="s">
        <v>1801</v>
      </c>
      <c r="D247" s="486" t="s">
        <v>1802</v>
      </c>
      <c r="E247" s="487">
        <v>115403607</v>
      </c>
      <c r="F247" s="550" t="e">
        <f>VLOOKUP(A247,BalanceBASE!A:F,6,FALSE)</f>
        <v>#N/A</v>
      </c>
    </row>
    <row r="248" spans="3:6" ht="14.1" customHeight="1" x14ac:dyDescent="0.25">
      <c r="C248" s="486" t="s">
        <v>1807</v>
      </c>
      <c r="D248" s="486" t="s">
        <v>1808</v>
      </c>
      <c r="E248" s="487">
        <v>8400000</v>
      </c>
      <c r="F248" s="550" t="e">
        <f>VLOOKUP(A248,BalanceBASE!A:F,6,FALSE)</f>
        <v>#N/A</v>
      </c>
    </row>
    <row r="249" spans="3:6" ht="14.1" customHeight="1" x14ac:dyDescent="0.25">
      <c r="C249" s="486" t="s">
        <v>1811</v>
      </c>
      <c r="D249" s="486" t="s">
        <v>1812</v>
      </c>
      <c r="E249" s="487">
        <v>10133334</v>
      </c>
      <c r="F249" s="550" t="e">
        <f>VLOOKUP(A249,BalanceBASE!A:F,6,FALSE)</f>
        <v>#N/A</v>
      </c>
    </row>
    <row r="250" spans="3:6" ht="14.1" customHeight="1" x14ac:dyDescent="0.25">
      <c r="C250" s="486" t="s">
        <v>1819</v>
      </c>
      <c r="D250" s="486" t="s">
        <v>1820</v>
      </c>
      <c r="E250" s="487">
        <v>1266095</v>
      </c>
      <c r="F250" s="550" t="e">
        <f>VLOOKUP(A250,BalanceBASE!A:F,6,FALSE)</f>
        <v>#N/A</v>
      </c>
    </row>
    <row r="251" spans="3:6" ht="14.1" customHeight="1" x14ac:dyDescent="0.25">
      <c r="C251" s="486" t="s">
        <v>1821</v>
      </c>
      <c r="D251" s="486" t="s">
        <v>1822</v>
      </c>
      <c r="E251" s="487">
        <v>1434630</v>
      </c>
      <c r="F251" s="550" t="e">
        <f>VLOOKUP(A251,BalanceBASE!A:F,6,FALSE)</f>
        <v>#N/A</v>
      </c>
    </row>
    <row r="252" spans="3:6" ht="14.1" customHeight="1" x14ac:dyDescent="0.25">
      <c r="C252" s="486" t="s">
        <v>2005</v>
      </c>
      <c r="D252" s="486" t="s">
        <v>2006</v>
      </c>
      <c r="E252" s="487">
        <v>890000</v>
      </c>
      <c r="F252" s="550" t="e">
        <f>VLOOKUP(A252,BalanceBASE!A:F,6,FALSE)</f>
        <v>#N/A</v>
      </c>
    </row>
    <row r="253" spans="3:6" ht="14.1" customHeight="1" x14ac:dyDescent="0.25">
      <c r="C253" s="486" t="s">
        <v>1825</v>
      </c>
      <c r="D253" s="486" t="s">
        <v>1826</v>
      </c>
      <c r="E253" s="487">
        <v>2801000</v>
      </c>
      <c r="F253" s="550" t="e">
        <f>VLOOKUP(A253,BalanceBASE!A:F,6,FALSE)</f>
        <v>#N/A</v>
      </c>
    </row>
    <row r="254" spans="3:6" ht="14.1" customHeight="1" x14ac:dyDescent="0.25">
      <c r="C254" s="486" t="s">
        <v>1827</v>
      </c>
      <c r="D254" s="486" t="s">
        <v>1828</v>
      </c>
      <c r="E254" s="487">
        <v>46700000</v>
      </c>
      <c r="F254" s="550" t="e">
        <f>VLOOKUP(A254,BalanceBASE!A:F,6,FALSE)</f>
        <v>#N/A</v>
      </c>
    </row>
    <row r="255" spans="3:6" ht="14.1" customHeight="1" x14ac:dyDescent="0.25">
      <c r="C255" s="486" t="s">
        <v>1831</v>
      </c>
      <c r="D255" s="486" t="s">
        <v>1832</v>
      </c>
      <c r="E255" s="487">
        <v>208000</v>
      </c>
      <c r="F255" s="550" t="e">
        <f>VLOOKUP(A255,BalanceBASE!A:F,6,FALSE)</f>
        <v>#N/A</v>
      </c>
    </row>
    <row r="256" spans="3:6" ht="14.1" customHeight="1" x14ac:dyDescent="0.25">
      <c r="C256" s="486" t="s">
        <v>2007</v>
      </c>
      <c r="D256" s="486" t="s">
        <v>2008</v>
      </c>
      <c r="E256" s="487">
        <v>72000000</v>
      </c>
      <c r="F256" s="550" t="e">
        <f>VLOOKUP(A256,BalanceBASE!A:F,6,FALSE)</f>
        <v>#N/A</v>
      </c>
    </row>
    <row r="257" spans="1:6" ht="14.1" customHeight="1" x14ac:dyDescent="0.25">
      <c r="C257" s="486" t="s">
        <v>2136</v>
      </c>
      <c r="D257" s="486" t="s">
        <v>2137</v>
      </c>
      <c r="E257" s="487">
        <v>350000000</v>
      </c>
      <c r="F257" s="550" t="e">
        <f>VLOOKUP(A257,BalanceBASE!A:F,6,FALSE)</f>
        <v>#N/A</v>
      </c>
    </row>
    <row r="258" spans="1:6" ht="14.1" customHeight="1" x14ac:dyDescent="0.25">
      <c r="C258" s="486" t="s">
        <v>2138</v>
      </c>
      <c r="D258" s="486" t="s">
        <v>2139</v>
      </c>
      <c r="E258" s="487">
        <v>2200000</v>
      </c>
      <c r="F258" s="550" t="e">
        <f>VLOOKUP(A258,BalanceBASE!A:F,6,FALSE)</f>
        <v>#N/A</v>
      </c>
    </row>
    <row r="259" spans="1:6" ht="14.1" customHeight="1" x14ac:dyDescent="0.25">
      <c r="C259" s="486" t="s">
        <v>2140</v>
      </c>
      <c r="D259" s="486" t="s">
        <v>2141</v>
      </c>
      <c r="E259" s="487">
        <v>350000000</v>
      </c>
      <c r="F259" s="550" t="e">
        <f>VLOOKUP(A259,BalanceBASE!A:F,6,FALSE)</f>
        <v>#N/A</v>
      </c>
    </row>
    <row r="260" spans="1:6" ht="14.1" customHeight="1" x14ac:dyDescent="0.25">
      <c r="A260" s="486" t="s">
        <v>1332</v>
      </c>
      <c r="B260" s="486" t="s">
        <v>1333</v>
      </c>
      <c r="C260" s="486"/>
      <c r="D260" s="486"/>
      <c r="E260" s="487">
        <v>3925113645</v>
      </c>
      <c r="F260" s="550" t="str">
        <f>VLOOKUP(A260,BalanceBASE!A:F,6,FALSE)</f>
        <v>NOTA 13 – CUENTAS POR PAGAR COMERCIALES</v>
      </c>
    </row>
    <row r="261" spans="1:6" ht="14.1" customHeight="1" x14ac:dyDescent="0.25">
      <c r="C261" s="486" t="s">
        <v>1336</v>
      </c>
      <c r="D261" s="486" t="s">
        <v>1337</v>
      </c>
      <c r="E261" s="487">
        <v>4308681</v>
      </c>
      <c r="F261" s="550" t="e">
        <f>VLOOKUP(A261,BalanceBASE!A:F,6,FALSE)</f>
        <v>#N/A</v>
      </c>
    </row>
    <row r="262" spans="1:6" ht="14.1" customHeight="1" x14ac:dyDescent="0.25">
      <c r="C262" s="486" t="s">
        <v>1198</v>
      </c>
      <c r="D262" s="486" t="s">
        <v>1199</v>
      </c>
      <c r="E262" s="487">
        <v>193308617</v>
      </c>
      <c r="F262" s="550" t="e">
        <f>VLOOKUP(A262,BalanceBASE!A:F,6,FALSE)</f>
        <v>#N/A</v>
      </c>
    </row>
    <row r="263" spans="1:6" ht="14.1" customHeight="1" x14ac:dyDescent="0.25">
      <c r="C263" s="486" t="s">
        <v>2009</v>
      </c>
      <c r="D263" s="486" t="s">
        <v>2010</v>
      </c>
      <c r="E263" s="487">
        <v>56512913</v>
      </c>
      <c r="F263" s="550" t="e">
        <f>VLOOKUP(A263,BalanceBASE!A:F,6,FALSE)</f>
        <v>#N/A</v>
      </c>
    </row>
    <row r="264" spans="1:6" ht="14.1" customHeight="1" x14ac:dyDescent="0.25">
      <c r="C264" s="486" t="s">
        <v>1833</v>
      </c>
      <c r="D264" s="486" t="s">
        <v>1834</v>
      </c>
      <c r="E264" s="487">
        <v>95900700</v>
      </c>
      <c r="F264" s="550" t="e">
        <f>VLOOKUP(A264,BalanceBASE!A:F,6,FALSE)</f>
        <v>#N/A</v>
      </c>
    </row>
    <row r="265" spans="1:6" ht="14.1" customHeight="1" x14ac:dyDescent="0.25">
      <c r="C265" s="486" t="s">
        <v>1340</v>
      </c>
      <c r="D265" s="486" t="s">
        <v>1341</v>
      </c>
      <c r="E265" s="487">
        <v>20550150</v>
      </c>
      <c r="F265" s="550" t="e">
        <f>VLOOKUP(A265,BalanceBASE!A:F,6,FALSE)</f>
        <v>#N/A</v>
      </c>
    </row>
    <row r="266" spans="1:6" ht="14.1" customHeight="1" x14ac:dyDescent="0.25">
      <c r="C266" s="486" t="s">
        <v>1231</v>
      </c>
      <c r="D266" s="486" t="s">
        <v>1232</v>
      </c>
      <c r="E266" s="487">
        <v>271261980</v>
      </c>
      <c r="F266" s="550" t="e">
        <f>VLOOKUP(A266,BalanceBASE!A:F,6,FALSE)</f>
        <v>#N/A</v>
      </c>
    </row>
    <row r="267" spans="1:6" ht="14.1" customHeight="1" x14ac:dyDescent="0.25">
      <c r="C267" s="486" t="s">
        <v>2011</v>
      </c>
      <c r="D267" s="486" t="s">
        <v>2012</v>
      </c>
      <c r="E267" s="487">
        <v>40500921</v>
      </c>
      <c r="F267" s="550" t="e">
        <f>VLOOKUP(A267,BalanceBASE!A:F,6,FALSE)</f>
        <v>#N/A</v>
      </c>
    </row>
    <row r="268" spans="1:6" ht="14.1" customHeight="1" x14ac:dyDescent="0.25">
      <c r="C268" s="486" t="s">
        <v>1342</v>
      </c>
      <c r="D268" s="486" t="s">
        <v>1343</v>
      </c>
      <c r="E268" s="487">
        <v>40002853</v>
      </c>
      <c r="F268" s="550" t="e">
        <f>VLOOKUP(A268,BalanceBASE!A:F,6,FALSE)</f>
        <v>#N/A</v>
      </c>
    </row>
    <row r="269" spans="1:6" ht="14.1" customHeight="1" x14ac:dyDescent="0.25">
      <c r="C269" s="486" t="s">
        <v>1237</v>
      </c>
      <c r="D269" s="486" t="s">
        <v>1238</v>
      </c>
      <c r="E269" s="487">
        <v>575404200</v>
      </c>
      <c r="F269" s="550" t="e">
        <f>VLOOKUP(A269,BalanceBASE!A:F,6,FALSE)</f>
        <v>#N/A</v>
      </c>
    </row>
    <row r="270" spans="1:6" ht="14.1" customHeight="1" x14ac:dyDescent="0.25">
      <c r="C270" s="486" t="s">
        <v>1835</v>
      </c>
      <c r="D270" s="486" t="s">
        <v>1836</v>
      </c>
      <c r="E270" s="487">
        <v>296949668</v>
      </c>
      <c r="F270" s="550" t="e">
        <f>VLOOKUP(A270,BalanceBASE!A:F,6,FALSE)</f>
        <v>#N/A</v>
      </c>
    </row>
    <row r="271" spans="1:6" ht="14.1" customHeight="1" x14ac:dyDescent="0.25">
      <c r="C271" s="486" t="s">
        <v>2142</v>
      </c>
      <c r="D271" s="486" t="s">
        <v>2143</v>
      </c>
      <c r="E271" s="487">
        <v>197966445</v>
      </c>
      <c r="F271" s="550" t="e">
        <f>VLOOKUP(A271,BalanceBASE!A:F,6,FALSE)</f>
        <v>#N/A</v>
      </c>
    </row>
    <row r="272" spans="1:6" ht="14.1" customHeight="1" x14ac:dyDescent="0.25">
      <c r="C272" s="486" t="s">
        <v>1419</v>
      </c>
      <c r="D272" s="486" t="s">
        <v>1420</v>
      </c>
      <c r="E272" s="487">
        <v>52745385</v>
      </c>
      <c r="F272" s="550" t="e">
        <f>VLOOKUP(A272,BalanceBASE!A:F,6,FALSE)</f>
        <v>#N/A</v>
      </c>
    </row>
    <row r="273" spans="1:6" ht="14.1" customHeight="1" x14ac:dyDescent="0.25">
      <c r="C273" s="486" t="s">
        <v>2144</v>
      </c>
      <c r="D273" s="486" t="s">
        <v>2145</v>
      </c>
      <c r="E273" s="487">
        <v>16570809</v>
      </c>
      <c r="F273" s="550" t="e">
        <f>VLOOKUP(A273,BalanceBASE!A:F,6,FALSE)</f>
        <v>#N/A</v>
      </c>
    </row>
    <row r="274" spans="1:6" ht="14.1" customHeight="1" x14ac:dyDescent="0.25">
      <c r="C274" s="486" t="s">
        <v>1268</v>
      </c>
      <c r="D274" s="486" t="s">
        <v>1269</v>
      </c>
      <c r="E274" s="487">
        <v>18697485</v>
      </c>
      <c r="F274" s="550" t="e">
        <f>VLOOKUP(A274,BalanceBASE!A:F,6,FALSE)</f>
        <v>#N/A</v>
      </c>
    </row>
    <row r="275" spans="1:6" ht="14.1" customHeight="1" x14ac:dyDescent="0.25">
      <c r="C275" s="486" t="s">
        <v>1837</v>
      </c>
      <c r="D275" s="486" t="s">
        <v>1838</v>
      </c>
      <c r="E275" s="487">
        <v>18495135</v>
      </c>
      <c r="F275" s="550" t="e">
        <f>VLOOKUP(A275,BalanceBASE!A:F,6,FALSE)</f>
        <v>#N/A</v>
      </c>
    </row>
    <row r="276" spans="1:6" ht="14.1" customHeight="1" x14ac:dyDescent="0.25">
      <c r="C276" s="486" t="s">
        <v>1287</v>
      </c>
      <c r="D276" s="486" t="s">
        <v>1288</v>
      </c>
      <c r="E276" s="487">
        <v>6507548</v>
      </c>
      <c r="F276" s="550" t="e">
        <f>VLOOKUP(A276,BalanceBASE!A:F,6,FALSE)</f>
        <v>#N/A</v>
      </c>
    </row>
    <row r="277" spans="1:6" ht="14.1" customHeight="1" x14ac:dyDescent="0.25">
      <c r="C277" s="486" t="s">
        <v>2146</v>
      </c>
      <c r="D277" s="486" t="s">
        <v>2147</v>
      </c>
      <c r="E277" s="487">
        <v>1078379944</v>
      </c>
      <c r="F277" s="550" t="e">
        <f>VLOOKUP(A277,BalanceBASE!A:F,6,FALSE)</f>
        <v>#N/A</v>
      </c>
    </row>
    <row r="278" spans="1:6" ht="14.1" customHeight="1" x14ac:dyDescent="0.25">
      <c r="C278" s="486" t="s">
        <v>1350</v>
      </c>
      <c r="D278" s="486" t="s">
        <v>1351</v>
      </c>
      <c r="E278" s="487">
        <v>267916347</v>
      </c>
      <c r="F278" s="550" t="e">
        <f>VLOOKUP(A278,BalanceBASE!A:F,6,FALSE)</f>
        <v>#N/A</v>
      </c>
    </row>
    <row r="279" spans="1:6" ht="14.1" customHeight="1" x14ac:dyDescent="0.25">
      <c r="C279" s="486" t="s">
        <v>2013</v>
      </c>
      <c r="D279" s="486" t="s">
        <v>2014</v>
      </c>
      <c r="E279" s="487">
        <v>94188188</v>
      </c>
      <c r="F279" s="550" t="e">
        <f>VLOOKUP(A279,BalanceBASE!A:F,6,FALSE)</f>
        <v>#N/A</v>
      </c>
    </row>
    <row r="280" spans="1:6" ht="14.1" customHeight="1" x14ac:dyDescent="0.25">
      <c r="C280" s="486" t="s">
        <v>2148</v>
      </c>
      <c r="D280" s="486" t="s">
        <v>2149</v>
      </c>
      <c r="E280" s="487">
        <v>101688992</v>
      </c>
      <c r="F280" s="550" t="e">
        <f>VLOOKUP(A280,BalanceBASE!A:F,6,FALSE)</f>
        <v>#N/A</v>
      </c>
    </row>
    <row r="281" spans="1:6" ht="14.1" customHeight="1" x14ac:dyDescent="0.25">
      <c r="C281" s="486" t="s">
        <v>2015</v>
      </c>
      <c r="D281" s="486" t="s">
        <v>2016</v>
      </c>
      <c r="E281" s="487">
        <v>160256920</v>
      </c>
      <c r="F281" s="550" t="e">
        <f>VLOOKUP(A281,BalanceBASE!A:F,6,FALSE)</f>
        <v>#N/A</v>
      </c>
    </row>
    <row r="282" spans="1:6" ht="14.1" customHeight="1" x14ac:dyDescent="0.25">
      <c r="C282" s="486" t="s">
        <v>2017</v>
      </c>
      <c r="D282" s="486" t="s">
        <v>2018</v>
      </c>
      <c r="E282" s="487">
        <v>223482881</v>
      </c>
      <c r="F282" s="550" t="e">
        <f>VLOOKUP(A282,BalanceBASE!A:F,6,FALSE)</f>
        <v>#N/A</v>
      </c>
    </row>
    <row r="283" spans="1:6" ht="14.1" customHeight="1" x14ac:dyDescent="0.25">
      <c r="C283" s="486" t="s">
        <v>2150</v>
      </c>
      <c r="D283" s="486" t="s">
        <v>2151</v>
      </c>
      <c r="E283" s="487">
        <v>33565245</v>
      </c>
      <c r="F283" s="550" t="e">
        <f>VLOOKUP(A283,BalanceBASE!A:F,6,FALSE)</f>
        <v>#N/A</v>
      </c>
    </row>
    <row r="284" spans="1:6" ht="14.1" customHeight="1" x14ac:dyDescent="0.25">
      <c r="C284" s="486" t="s">
        <v>1352</v>
      </c>
      <c r="D284" s="486" t="s">
        <v>1353</v>
      </c>
      <c r="E284" s="487">
        <v>59951638</v>
      </c>
      <c r="F284" s="550" t="e">
        <f>VLOOKUP(A284,BalanceBASE!A:F,6,FALSE)</f>
        <v>#N/A</v>
      </c>
    </row>
    <row r="285" spans="1:6" ht="14.1" customHeight="1" x14ac:dyDescent="0.25">
      <c r="A285" s="486" t="s">
        <v>1354</v>
      </c>
      <c r="B285" s="486" t="s">
        <v>1355</v>
      </c>
      <c r="C285" s="486"/>
      <c r="D285" s="486"/>
      <c r="E285" s="487">
        <v>44567032927</v>
      </c>
      <c r="F285" s="550" t="str">
        <f>VLOOKUP(A285,BalanceBASE!A:F,6,FALSE)</f>
        <v>NOTA 14 –  PRESTAMOS A CORTO Y LARGO PLAZO</v>
      </c>
    </row>
    <row r="286" spans="1:6" ht="14.1" customHeight="1" x14ac:dyDescent="0.25">
      <c r="A286" s="486" t="s">
        <v>1356</v>
      </c>
      <c r="B286" s="486" t="s">
        <v>1357</v>
      </c>
      <c r="C286" s="486"/>
      <c r="D286" s="486"/>
      <c r="E286" s="487">
        <v>22036966849</v>
      </c>
      <c r="F286" s="550" t="str">
        <f>VLOOKUP(A286,BalanceBASE!A:F,6,FALSE)</f>
        <v>NOTA 14 –  PRESTAMOS A CORTO Y LARGO PLAZO</v>
      </c>
    </row>
    <row r="287" spans="1:6" ht="14.1" customHeight="1" x14ac:dyDescent="0.25">
      <c r="C287" s="569" t="s">
        <v>1121</v>
      </c>
      <c r="D287" s="569" t="s">
        <v>2152</v>
      </c>
      <c r="E287" s="570">
        <v>5615100658</v>
      </c>
      <c r="F287" s="550" t="e">
        <f>VLOOKUP(A287,BalanceBASE!A:F,6,FALSE)</f>
        <v>#N/A</v>
      </c>
    </row>
    <row r="288" spans="1:6" ht="14.1" customHeight="1" x14ac:dyDescent="0.25">
      <c r="C288" s="569" t="s">
        <v>2153</v>
      </c>
      <c r="D288" s="569" t="s">
        <v>2154</v>
      </c>
      <c r="E288" s="570">
        <v>5576599206</v>
      </c>
      <c r="F288" s="550" t="e">
        <f>VLOOKUP(A288,BalanceBASE!A:F,6,FALSE)</f>
        <v>#N/A</v>
      </c>
    </row>
    <row r="289" spans="1:6" ht="14.1" customHeight="1" x14ac:dyDescent="0.25">
      <c r="C289" s="569" t="s">
        <v>2155</v>
      </c>
      <c r="D289" s="569" t="s">
        <v>2156</v>
      </c>
      <c r="E289" s="570">
        <v>830187560</v>
      </c>
      <c r="F289" s="550" t="e">
        <f>VLOOKUP(A289,BalanceBASE!A:F,6,FALSE)</f>
        <v>#N/A</v>
      </c>
    </row>
    <row r="290" spans="1:6" ht="14.1" customHeight="1" x14ac:dyDescent="0.25">
      <c r="C290" s="569" t="s">
        <v>2157</v>
      </c>
      <c r="D290" s="569" t="s">
        <v>2158</v>
      </c>
      <c r="E290" s="570">
        <v>-791686108</v>
      </c>
      <c r="F290" s="550" t="e">
        <f>VLOOKUP(A290,BalanceBASE!A:F,6,FALSE)</f>
        <v>#N/A</v>
      </c>
    </row>
    <row r="291" spans="1:6" ht="14.1" customHeight="1" x14ac:dyDescent="0.25">
      <c r="C291" s="569" t="s">
        <v>1128</v>
      </c>
      <c r="D291" s="569" t="s">
        <v>2159</v>
      </c>
      <c r="E291" s="570">
        <v>16340890176</v>
      </c>
      <c r="F291" s="550" t="e">
        <f>VLOOKUP(A291,BalanceBASE!A:F,6,FALSE)</f>
        <v>#N/A</v>
      </c>
    </row>
    <row r="292" spans="1:6" ht="14.1" customHeight="1" x14ac:dyDescent="0.25">
      <c r="C292" s="569" t="s">
        <v>2160</v>
      </c>
      <c r="D292" s="569" t="s">
        <v>2161</v>
      </c>
      <c r="E292" s="570">
        <v>16266150993</v>
      </c>
      <c r="F292" s="550" t="e">
        <f>VLOOKUP(A292,BalanceBASE!A:F,6,FALSE)</f>
        <v>#N/A</v>
      </c>
    </row>
    <row r="293" spans="1:6" ht="14.1" customHeight="1" x14ac:dyDescent="0.25">
      <c r="C293" s="569" t="s">
        <v>2162</v>
      </c>
      <c r="D293" s="569" t="s">
        <v>2156</v>
      </c>
      <c r="E293" s="570">
        <v>839702282</v>
      </c>
      <c r="F293" s="550" t="e">
        <f>VLOOKUP(A293,BalanceBASE!A:F,6,FALSE)</f>
        <v>#N/A</v>
      </c>
    </row>
    <row r="294" spans="1:6" ht="14.1" customHeight="1" x14ac:dyDescent="0.25">
      <c r="C294" s="569" t="s">
        <v>2163</v>
      </c>
      <c r="D294" s="569" t="s">
        <v>2158</v>
      </c>
      <c r="E294" s="570">
        <v>-764963099</v>
      </c>
      <c r="F294" s="550" t="e">
        <f>VLOOKUP(A294,BalanceBASE!A:F,6,FALSE)</f>
        <v>#N/A</v>
      </c>
    </row>
    <row r="295" spans="1:6" ht="14.1" customHeight="1" x14ac:dyDescent="0.25">
      <c r="C295" s="569" t="s">
        <v>1839</v>
      </c>
      <c r="D295" s="569" t="s">
        <v>1840</v>
      </c>
      <c r="E295" s="570">
        <v>74420354</v>
      </c>
      <c r="F295" s="550" t="e">
        <f>VLOOKUP(A295,BalanceBASE!A:F,6,FALSE)</f>
        <v>#N/A</v>
      </c>
    </row>
    <row r="296" spans="1:6" ht="14.1" customHeight="1" x14ac:dyDescent="0.25">
      <c r="C296" s="569" t="s">
        <v>1841</v>
      </c>
      <c r="D296" s="569" t="s">
        <v>1842</v>
      </c>
      <c r="E296" s="570">
        <v>1373169</v>
      </c>
      <c r="F296" s="550" t="e">
        <f>VLOOKUP(A296,BalanceBASE!A:F,6,FALSE)</f>
        <v>#N/A</v>
      </c>
    </row>
    <row r="297" spans="1:6" ht="14.1" customHeight="1" x14ac:dyDescent="0.25">
      <c r="C297" s="569" t="s">
        <v>1843</v>
      </c>
      <c r="D297" s="569" t="s">
        <v>1844</v>
      </c>
      <c r="E297" s="570">
        <v>5182492</v>
      </c>
      <c r="F297" s="550" t="e">
        <f>VLOOKUP(A297,BalanceBASE!A:F,6,FALSE)</f>
        <v>#N/A</v>
      </c>
    </row>
    <row r="298" spans="1:6" ht="14.1" customHeight="1" x14ac:dyDescent="0.25">
      <c r="A298" s="486" t="s">
        <v>2019</v>
      </c>
      <c r="B298" s="486" t="s">
        <v>2020</v>
      </c>
      <c r="C298" s="486"/>
      <c r="D298" s="486"/>
      <c r="E298" s="487">
        <v>21673809828</v>
      </c>
      <c r="F298" s="550" t="str">
        <f>VLOOKUP(A298,BalanceBASE!A:F,6,FALSE)</f>
        <v>NOTA 14 –  PRESTAMOS A CORTO Y LARGO PLAZO</v>
      </c>
    </row>
    <row r="299" spans="1:6" ht="14.1" customHeight="1" x14ac:dyDescent="0.25">
      <c r="C299" s="569" t="s">
        <v>952</v>
      </c>
      <c r="D299" s="569" t="s">
        <v>2021</v>
      </c>
      <c r="E299" s="570">
        <v>10864869947</v>
      </c>
      <c r="F299" s="550" t="e">
        <f>VLOOKUP(A299,BalanceBASE!A:F,6,FALSE)</f>
        <v>#N/A</v>
      </c>
    </row>
    <row r="300" spans="1:6" ht="14.1" customHeight="1" x14ac:dyDescent="0.25">
      <c r="C300" s="569" t="s">
        <v>1378</v>
      </c>
      <c r="D300" s="569" t="s">
        <v>2164</v>
      </c>
      <c r="E300" s="570">
        <v>10861299109</v>
      </c>
      <c r="F300" s="550" t="e">
        <f>VLOOKUP(A300,BalanceBASE!A:F,6,FALSE)</f>
        <v>#N/A</v>
      </c>
    </row>
    <row r="301" spans="1:6" ht="14.1" customHeight="1" x14ac:dyDescent="0.25">
      <c r="C301" s="569" t="s">
        <v>1379</v>
      </c>
      <c r="D301" s="569" t="s">
        <v>2022</v>
      </c>
      <c r="E301" s="570">
        <v>1392626845</v>
      </c>
      <c r="F301" s="550" t="e">
        <f>VLOOKUP(A301,BalanceBASE!A:F,6,FALSE)</f>
        <v>#N/A</v>
      </c>
    </row>
    <row r="302" spans="1:6" ht="14.1" customHeight="1" x14ac:dyDescent="0.25">
      <c r="C302" s="569" t="s">
        <v>1380</v>
      </c>
      <c r="D302" s="569" t="s">
        <v>2023</v>
      </c>
      <c r="E302" s="570">
        <v>-1389056007</v>
      </c>
      <c r="F302" s="550" t="e">
        <f>VLOOKUP(A302,BalanceBASE!A:F,6,FALSE)</f>
        <v>#N/A</v>
      </c>
    </row>
    <row r="303" spans="1:6" ht="14.1" customHeight="1" x14ac:dyDescent="0.25">
      <c r="C303" s="569" t="s">
        <v>954</v>
      </c>
      <c r="D303" s="569" t="s">
        <v>2165</v>
      </c>
      <c r="E303" s="570">
        <v>10808939881</v>
      </c>
      <c r="F303" s="550" t="e">
        <f>VLOOKUP(A303,BalanceBASE!A:F,6,FALSE)</f>
        <v>#N/A</v>
      </c>
    </row>
    <row r="304" spans="1:6" ht="14.1" customHeight="1" x14ac:dyDescent="0.25">
      <c r="C304" s="569" t="s">
        <v>1461</v>
      </c>
      <c r="D304" s="569" t="s">
        <v>2166</v>
      </c>
      <c r="E304" s="570">
        <v>10795353697</v>
      </c>
      <c r="F304" s="550" t="e">
        <f>VLOOKUP(A304,BalanceBASE!A:F,6,FALSE)</f>
        <v>#N/A</v>
      </c>
    </row>
    <row r="305" spans="1:6" ht="14.1" customHeight="1" x14ac:dyDescent="0.25">
      <c r="C305" s="569" t="s">
        <v>1462</v>
      </c>
      <c r="D305" s="569" t="s">
        <v>2167</v>
      </c>
      <c r="E305" s="570">
        <v>1251602365</v>
      </c>
      <c r="F305" s="550" t="e">
        <f>VLOOKUP(A305,BalanceBASE!A:F,6,FALSE)</f>
        <v>#N/A</v>
      </c>
    </row>
    <row r="306" spans="1:6" ht="14.1" customHeight="1" x14ac:dyDescent="0.25">
      <c r="C306" s="569" t="s">
        <v>1463</v>
      </c>
      <c r="D306" s="569" t="s">
        <v>2023</v>
      </c>
      <c r="E306" s="570">
        <v>-1238016181</v>
      </c>
      <c r="F306" s="550" t="e">
        <f>VLOOKUP(A306,BalanceBASE!A:F,6,FALSE)</f>
        <v>#N/A</v>
      </c>
    </row>
    <row r="307" spans="1:6" ht="14.1" customHeight="1" x14ac:dyDescent="0.25">
      <c r="A307" s="486" t="s">
        <v>2168</v>
      </c>
      <c r="B307" s="486" t="s">
        <v>2169</v>
      </c>
      <c r="C307" s="486"/>
      <c r="D307" s="486"/>
      <c r="E307" s="487">
        <v>856256250</v>
      </c>
      <c r="F307" s="550" t="str">
        <f>VLOOKUP(A307,BalanceBASE!A:F,6,FALSE)</f>
        <v>NOTA 19 – OTROS PASIVOS CORRIENTES y NO CORRIENTE</v>
      </c>
    </row>
    <row r="308" spans="1:6" ht="14.1" customHeight="1" x14ac:dyDescent="0.25">
      <c r="C308" s="486" t="s">
        <v>2170</v>
      </c>
      <c r="D308" s="486" t="s">
        <v>1886</v>
      </c>
      <c r="E308" s="487">
        <v>856256250</v>
      </c>
      <c r="F308" s="550" t="e">
        <f>VLOOKUP(A308,BalanceBASE!A:F,6,FALSE)</f>
        <v>#N/A</v>
      </c>
    </row>
    <row r="309" spans="1:6" ht="14.1" customHeight="1" x14ac:dyDescent="0.25">
      <c r="A309" s="486" t="s">
        <v>1381</v>
      </c>
      <c r="B309" s="486" t="s">
        <v>1382</v>
      </c>
      <c r="C309" s="486"/>
      <c r="D309" s="486"/>
      <c r="E309" s="487">
        <v>12631206238</v>
      </c>
      <c r="F309" s="550">
        <f>VLOOKUP(A309,BalanceBASE!A:F,6,FALSE)</f>
        <v>0</v>
      </c>
    </row>
    <row r="310" spans="1:6" ht="14.1" customHeight="1" x14ac:dyDescent="0.25">
      <c r="A310" s="486" t="s">
        <v>1383</v>
      </c>
      <c r="B310" s="486" t="s">
        <v>1384</v>
      </c>
      <c r="C310" s="486"/>
      <c r="D310" s="486"/>
      <c r="E310" s="487">
        <v>2037744570</v>
      </c>
      <c r="F310" s="550">
        <f>VLOOKUP(A310,BalanceBASE!A:F,6,FALSE)</f>
        <v>0</v>
      </c>
    </row>
    <row r="311" spans="1:6" ht="14.1" customHeight="1" x14ac:dyDescent="0.25">
      <c r="A311" s="486" t="s">
        <v>1385</v>
      </c>
      <c r="B311" s="486" t="s">
        <v>1386</v>
      </c>
      <c r="C311" s="486"/>
      <c r="D311" s="486"/>
      <c r="E311" s="487">
        <v>1870755931</v>
      </c>
      <c r="F311" s="550" t="str">
        <f>VLOOKUP(A311,BalanceBASE!A:F,6,FALSE)</f>
        <v>NOTA 17 –  IMPUESTOS A PAGAR</v>
      </c>
    </row>
    <row r="312" spans="1:6" ht="14.1" customHeight="1" x14ac:dyDescent="0.25">
      <c r="A312" s="486" t="s">
        <v>2024</v>
      </c>
      <c r="B312" s="486" t="s">
        <v>2025</v>
      </c>
      <c r="C312" s="486"/>
      <c r="D312" s="486"/>
      <c r="E312" s="487">
        <v>166988639</v>
      </c>
      <c r="F312" s="550" t="str">
        <f>VLOOKUP(A312,BalanceBASE!A:F,6,FALSE)</f>
        <v>NOTA 17 –  IMPUESTOS A PAGAR</v>
      </c>
    </row>
    <row r="313" spans="1:6" ht="14.1" customHeight="1" x14ac:dyDescent="0.25">
      <c r="C313" s="486" t="s">
        <v>2171</v>
      </c>
      <c r="D313" s="486" t="s">
        <v>2172</v>
      </c>
      <c r="E313" s="487">
        <v>168176359</v>
      </c>
      <c r="F313" s="550" t="e">
        <f>VLOOKUP(A313,BalanceBASE!A:F,6,FALSE)</f>
        <v>#N/A</v>
      </c>
    </row>
    <row r="314" spans="1:6" ht="14.1" customHeight="1" x14ac:dyDescent="0.25">
      <c r="A314" s="486" t="s">
        <v>1387</v>
      </c>
      <c r="B314" s="486" t="s">
        <v>2026</v>
      </c>
      <c r="C314" s="486"/>
      <c r="D314" s="486"/>
      <c r="E314" s="487">
        <v>55872572</v>
      </c>
      <c r="F314" s="550" t="str">
        <f>VLOOKUP(A314,BalanceBASE!A:F,6,FALSE)</f>
        <v>NOTA 16 – REMUNERACIONES Y CARGAS SOCIALES A PAGAR</v>
      </c>
    </row>
    <row r="315" spans="1:6" ht="14.1" customHeight="1" x14ac:dyDescent="0.25">
      <c r="A315" s="486" t="s">
        <v>2173</v>
      </c>
      <c r="B315" s="486" t="s">
        <v>2174</v>
      </c>
      <c r="C315" s="486"/>
      <c r="D315" s="486"/>
      <c r="E315" s="487">
        <v>99619345</v>
      </c>
      <c r="F315" s="550" t="str">
        <f>VLOOKUP(A315,BalanceBASE!A:F,6,FALSE)</f>
        <v>NOTA 19 – OTROS PASIVOS CORRIENTES y NO CORRIENTE</v>
      </c>
    </row>
    <row r="316" spans="1:6" ht="14.1" customHeight="1" x14ac:dyDescent="0.25">
      <c r="A316" s="486" t="s">
        <v>1389</v>
      </c>
      <c r="B316" s="486" t="s">
        <v>1390</v>
      </c>
      <c r="C316" s="486"/>
      <c r="D316" s="486"/>
      <c r="E316" s="487">
        <v>2578210490</v>
      </c>
      <c r="F316" s="550" t="str">
        <f>VLOOKUP(A316,BalanceBASE!A:F,6,FALSE)</f>
        <v>NOTA 19 – OTROS PASIVOS CORRIENTES y NO CORRIENTE</v>
      </c>
    </row>
    <row r="317" spans="1:6" ht="14.1" customHeight="1" x14ac:dyDescent="0.25">
      <c r="C317" s="569" t="s">
        <v>1163</v>
      </c>
      <c r="D317" s="569" t="s">
        <v>2027</v>
      </c>
      <c r="E317" s="570">
        <v>2248020953</v>
      </c>
      <c r="F317" s="550" t="e">
        <f>VLOOKUP(A317,BalanceBASE!A:F,6,FALSE)</f>
        <v>#N/A</v>
      </c>
    </row>
    <row r="318" spans="1:6" ht="14.1" customHeight="1" x14ac:dyDescent="0.25">
      <c r="C318" s="569" t="s">
        <v>1404</v>
      </c>
      <c r="D318" s="569" t="s">
        <v>2028</v>
      </c>
      <c r="E318" s="570">
        <v>10000000</v>
      </c>
      <c r="F318" s="550" t="e">
        <f>VLOOKUP(A318,BalanceBASE!A:F,6,FALSE)</f>
        <v>#N/A</v>
      </c>
    </row>
    <row r="319" spans="1:6" ht="14.1" customHeight="1" x14ac:dyDescent="0.25">
      <c r="C319" s="486" t="s">
        <v>1393</v>
      </c>
      <c r="D319" s="486" t="s">
        <v>2029</v>
      </c>
      <c r="E319" s="487">
        <v>1500000</v>
      </c>
      <c r="F319" s="550" t="e">
        <f>VLOOKUP(A319,BalanceBASE!A:F,6,FALSE)</f>
        <v>#N/A</v>
      </c>
    </row>
    <row r="320" spans="1:6" ht="14.1" customHeight="1" x14ac:dyDescent="0.25">
      <c r="C320" s="486" t="s">
        <v>1395</v>
      </c>
      <c r="D320" s="486" t="s">
        <v>2030</v>
      </c>
      <c r="E320" s="487">
        <v>6000000</v>
      </c>
      <c r="F320" s="550" t="e">
        <f>VLOOKUP(A320,BalanceBASE!A:F,6,FALSE)</f>
        <v>#N/A</v>
      </c>
    </row>
    <row r="321" spans="1:6" ht="14.1" customHeight="1" x14ac:dyDescent="0.25">
      <c r="C321" s="569" t="s">
        <v>1483</v>
      </c>
      <c r="D321" s="569" t="s">
        <v>2175</v>
      </c>
      <c r="E321" s="570">
        <v>42284537</v>
      </c>
      <c r="F321" s="550" t="e">
        <f>VLOOKUP(A321,BalanceBASE!A:F,6,FALSE)</f>
        <v>#N/A</v>
      </c>
    </row>
    <row r="322" spans="1:6" ht="14.1" customHeight="1" x14ac:dyDescent="0.25">
      <c r="C322" s="569" t="s">
        <v>1868</v>
      </c>
      <c r="D322" s="569" t="s">
        <v>2176</v>
      </c>
      <c r="E322" s="570">
        <v>265805000</v>
      </c>
      <c r="F322" s="550" t="e">
        <f>VLOOKUP(A322,BalanceBASE!A:F,6,FALSE)</f>
        <v>#N/A</v>
      </c>
    </row>
    <row r="323" spans="1:6" ht="14.1" customHeight="1" x14ac:dyDescent="0.25">
      <c r="C323" s="569" t="s">
        <v>2179</v>
      </c>
      <c r="D323" s="569" t="s">
        <v>2180</v>
      </c>
      <c r="E323" s="570">
        <v>4600000</v>
      </c>
      <c r="F323" s="550" t="e">
        <f>VLOOKUP(A323,BalanceBASE!A:F,6,FALSE)</f>
        <v>#N/A</v>
      </c>
    </row>
    <row r="324" spans="1:6" ht="14.1" customHeight="1" x14ac:dyDescent="0.25">
      <c r="A324" s="486" t="s">
        <v>1399</v>
      </c>
      <c r="B324" s="486" t="s">
        <v>1382</v>
      </c>
      <c r="C324" s="486"/>
      <c r="D324" s="486"/>
      <c r="E324" s="487">
        <v>6949608594</v>
      </c>
      <c r="F324" s="550" t="str">
        <f>VLOOKUP(A324,BalanceBASE!A:F,6,FALSE)</f>
        <v>NOTA 19 – OTROS PASIVOS CORRIENTES y NO CORRIENTE</v>
      </c>
    </row>
    <row r="325" spans="1:6" ht="14.1" customHeight="1" x14ac:dyDescent="0.25">
      <c r="C325" s="569" t="s">
        <v>1392</v>
      </c>
      <c r="D325" s="569" t="s">
        <v>2031</v>
      </c>
      <c r="E325" s="570">
        <v>1739048</v>
      </c>
      <c r="F325" s="550" t="e">
        <f>VLOOKUP(A325,BalanceBASE!A:F,6,FALSE)</f>
        <v>#N/A</v>
      </c>
    </row>
    <row r="326" spans="1:6" ht="14.1" customHeight="1" x14ac:dyDescent="0.25">
      <c r="C326" s="486" t="s">
        <v>1400</v>
      </c>
      <c r="D326" s="486" t="s">
        <v>1401</v>
      </c>
      <c r="E326" s="487">
        <v>4143987204</v>
      </c>
      <c r="F326" s="550" t="e">
        <f>VLOOKUP(A326,BalanceBASE!A:F,6,FALSE)</f>
        <v>#N/A</v>
      </c>
    </row>
    <row r="327" spans="1:6" ht="14.1" customHeight="1" x14ac:dyDescent="0.25">
      <c r="C327" s="486" t="s">
        <v>1402</v>
      </c>
      <c r="D327" s="486" t="s">
        <v>1403</v>
      </c>
      <c r="E327" s="487">
        <v>11092149</v>
      </c>
      <c r="F327" s="550" t="e">
        <f>VLOOKUP(A327,BalanceBASE!A:F,6,FALSE)</f>
        <v>#N/A</v>
      </c>
    </row>
    <row r="328" spans="1:6" s="551" customFormat="1" ht="14.1" customHeight="1" x14ac:dyDescent="0.25">
      <c r="A328" s="175"/>
      <c r="B328" s="175"/>
      <c r="C328" s="486" t="s">
        <v>1404</v>
      </c>
      <c r="D328" s="486" t="s">
        <v>1405</v>
      </c>
      <c r="E328" s="487">
        <v>20000000</v>
      </c>
      <c r="F328" s="550" t="e">
        <f>VLOOKUP(A328,BalanceBASE!A:F,6,FALSE)</f>
        <v>#N/A</v>
      </c>
    </row>
    <row r="329" spans="1:6" ht="14.1" customHeight="1" x14ac:dyDescent="0.25">
      <c r="C329" s="486" t="s">
        <v>1393</v>
      </c>
      <c r="D329" s="486" t="s">
        <v>1406</v>
      </c>
      <c r="E329" s="487">
        <v>521240</v>
      </c>
      <c r="F329" s="550" t="e">
        <f>VLOOKUP(A329,BalanceBASE!A:F,6,FALSE)</f>
        <v>#N/A</v>
      </c>
    </row>
    <row r="330" spans="1:6" ht="14.1" customHeight="1" x14ac:dyDescent="0.25">
      <c r="C330" s="486" t="s">
        <v>1395</v>
      </c>
      <c r="D330" s="486" t="s">
        <v>1407</v>
      </c>
      <c r="E330" s="487">
        <v>4692000</v>
      </c>
      <c r="F330" s="550" t="e">
        <f>VLOOKUP(A330,BalanceBASE!A:F,6,FALSE)</f>
        <v>#N/A</v>
      </c>
    </row>
    <row r="331" spans="1:6" ht="14.1" customHeight="1" x14ac:dyDescent="0.25">
      <c r="C331" s="486" t="s">
        <v>1397</v>
      </c>
      <c r="D331" s="486" t="s">
        <v>1408</v>
      </c>
      <c r="E331" s="487">
        <v>610359</v>
      </c>
      <c r="F331" s="550" t="e">
        <f>VLOOKUP(A331,BalanceBASE!A:F,6,FALSE)</f>
        <v>#N/A</v>
      </c>
    </row>
    <row r="332" spans="1:6" ht="14.1" customHeight="1" x14ac:dyDescent="0.25">
      <c r="C332" s="569" t="s">
        <v>1409</v>
      </c>
      <c r="D332" s="569" t="s">
        <v>2032</v>
      </c>
      <c r="E332" s="570">
        <v>239751750</v>
      </c>
      <c r="F332" s="550" t="e">
        <f>VLOOKUP(A332,BalanceBASE!A:F,6,FALSE)</f>
        <v>#N/A</v>
      </c>
    </row>
    <row r="333" spans="1:6" ht="14.1" customHeight="1" x14ac:dyDescent="0.25">
      <c r="C333" s="486" t="s">
        <v>1410</v>
      </c>
      <c r="D333" s="486" t="s">
        <v>1411</v>
      </c>
      <c r="E333" s="487">
        <v>137610654</v>
      </c>
      <c r="F333" s="550" t="e">
        <f>VLOOKUP(A333,BalanceBASE!A:F,6,FALSE)</f>
        <v>#N/A</v>
      </c>
    </row>
    <row r="334" spans="1:6" ht="14.1" customHeight="1" x14ac:dyDescent="0.25">
      <c r="C334" s="569" t="s">
        <v>1671</v>
      </c>
      <c r="D334" s="569" t="s">
        <v>2033</v>
      </c>
      <c r="E334" s="570">
        <v>153251959</v>
      </c>
      <c r="F334" s="550" t="e">
        <f>VLOOKUP(A334,BalanceBASE!A:F,6,FALSE)</f>
        <v>#N/A</v>
      </c>
    </row>
    <row r="335" spans="1:6" ht="14.1" customHeight="1" x14ac:dyDescent="0.25">
      <c r="C335" s="486" t="s">
        <v>1673</v>
      </c>
      <c r="D335" s="486" t="s">
        <v>1865</v>
      </c>
      <c r="E335" s="487">
        <v>2236352231</v>
      </c>
      <c r="F335" s="550" t="e">
        <f>VLOOKUP(A335,BalanceBASE!A:F,6,FALSE)</f>
        <v>#N/A</v>
      </c>
    </row>
    <row r="336" spans="1:6" ht="14.1" customHeight="1" x14ac:dyDescent="0.25">
      <c r="A336" s="486" t="s">
        <v>1412</v>
      </c>
      <c r="B336" s="486" t="s">
        <v>1413</v>
      </c>
      <c r="C336" s="486"/>
      <c r="D336" s="486"/>
      <c r="E336" s="487">
        <v>192111134</v>
      </c>
      <c r="F336" s="550" t="str">
        <f>VLOOKUP(A336,BalanceBASE!A:F,6,FALSE)</f>
        <v>NOTA 16 – REMUNERACIONES Y CARGAS SOCIALES A PAGAR</v>
      </c>
    </row>
    <row r="337" spans="1:6" ht="14.1" customHeight="1" x14ac:dyDescent="0.25">
      <c r="C337" s="486" t="s">
        <v>952</v>
      </c>
      <c r="D337" s="486" t="s">
        <v>1414</v>
      </c>
      <c r="E337" s="487">
        <v>69643390</v>
      </c>
      <c r="F337" s="550" t="e">
        <f>VLOOKUP(A337,BalanceBASE!A:F,6,FALSE)</f>
        <v>#N/A</v>
      </c>
    </row>
    <row r="338" spans="1:6" ht="14.1" customHeight="1" x14ac:dyDescent="0.25">
      <c r="C338" s="486" t="s">
        <v>954</v>
      </c>
      <c r="D338" s="486" t="s">
        <v>2034</v>
      </c>
      <c r="E338" s="487">
        <v>50973384</v>
      </c>
      <c r="F338" s="550" t="e">
        <f>VLOOKUP(A338,BalanceBASE!A:F,6,FALSE)</f>
        <v>#N/A</v>
      </c>
    </row>
    <row r="339" spans="1:6" ht="14.1" customHeight="1" x14ac:dyDescent="0.25">
      <c r="C339" s="486" t="s">
        <v>956</v>
      </c>
      <c r="D339" s="486" t="s">
        <v>2035</v>
      </c>
      <c r="E339" s="487">
        <v>12133333</v>
      </c>
      <c r="F339" s="550" t="e">
        <f>VLOOKUP(A339,BalanceBASE!A:F,6,FALSE)</f>
        <v>#N/A</v>
      </c>
    </row>
    <row r="340" spans="1:6" ht="14.1" customHeight="1" x14ac:dyDescent="0.25">
      <c r="C340" s="486" t="s">
        <v>1038</v>
      </c>
      <c r="D340" s="486" t="s">
        <v>2036</v>
      </c>
      <c r="E340" s="487">
        <v>42122490</v>
      </c>
      <c r="F340" s="550" t="e">
        <f>VLOOKUP(A340,BalanceBASE!A:F,6,FALSE)</f>
        <v>#N/A</v>
      </c>
    </row>
    <row r="341" spans="1:6" ht="14.1" customHeight="1" x14ac:dyDescent="0.25">
      <c r="C341" s="486" t="s">
        <v>1060</v>
      </c>
      <c r="D341" s="486" t="s">
        <v>2037</v>
      </c>
      <c r="E341" s="487">
        <v>17238537</v>
      </c>
      <c r="F341" s="550" t="e">
        <f>VLOOKUP(A341,BalanceBASE!A:F,6,FALSE)</f>
        <v>#N/A</v>
      </c>
    </row>
    <row r="342" spans="1:6" ht="14.1" customHeight="1" x14ac:dyDescent="0.25">
      <c r="A342" s="486" t="s">
        <v>1415</v>
      </c>
      <c r="B342" s="486" t="s">
        <v>1416</v>
      </c>
      <c r="C342" s="486"/>
      <c r="D342" s="486"/>
      <c r="E342" s="487">
        <v>507766298</v>
      </c>
      <c r="F342" s="550" t="str">
        <f>VLOOKUP(A342,BalanceBASE!A:F,6,FALSE)</f>
        <v>NOTA 18 -  PROVISIONES</v>
      </c>
    </row>
    <row r="343" spans="1:6" ht="14.1" customHeight="1" x14ac:dyDescent="0.25">
      <c r="C343" s="486" t="s">
        <v>1417</v>
      </c>
      <c r="D343" s="486" t="s">
        <v>1418</v>
      </c>
      <c r="E343" s="487">
        <v>2000000</v>
      </c>
      <c r="F343" s="550" t="e">
        <f>VLOOKUP(A343,BalanceBASE!A:F,6,FALSE)</f>
        <v>#N/A</v>
      </c>
    </row>
    <row r="344" spans="1:6" ht="14.1" customHeight="1" x14ac:dyDescent="0.25">
      <c r="C344" s="569" t="s">
        <v>1857</v>
      </c>
      <c r="D344" s="569" t="s">
        <v>1858</v>
      </c>
      <c r="E344" s="570">
        <v>137388800</v>
      </c>
      <c r="F344" s="550" t="e">
        <f>VLOOKUP(A344,BalanceBASE!A:F,6,FALSE)</f>
        <v>#N/A</v>
      </c>
    </row>
    <row r="345" spans="1:6" ht="14.1" customHeight="1" x14ac:dyDescent="0.25">
      <c r="C345" s="486" t="s">
        <v>1419</v>
      </c>
      <c r="D345" s="486" t="s">
        <v>1420</v>
      </c>
      <c r="E345" s="487">
        <v>52922140</v>
      </c>
      <c r="F345" s="550" t="e">
        <f>VLOOKUP(A345,BalanceBASE!A:F,6,FALSE)</f>
        <v>#N/A</v>
      </c>
    </row>
    <row r="346" spans="1:6" ht="14.1" customHeight="1" x14ac:dyDescent="0.25">
      <c r="C346" s="486" t="s">
        <v>1276</v>
      </c>
      <c r="D346" s="486" t="s">
        <v>1007</v>
      </c>
      <c r="E346" s="487">
        <v>10474000</v>
      </c>
      <c r="F346" s="550" t="e">
        <f>VLOOKUP(A346,BalanceBASE!A:F,6,FALSE)</f>
        <v>#N/A</v>
      </c>
    </row>
    <row r="347" spans="1:6" ht="14.1" customHeight="1" x14ac:dyDescent="0.25">
      <c r="C347" s="486" t="s">
        <v>1421</v>
      </c>
      <c r="D347" s="486" t="s">
        <v>1422</v>
      </c>
      <c r="E347" s="487">
        <v>38500000</v>
      </c>
      <c r="F347" s="550" t="e">
        <f>VLOOKUP(A347,BalanceBASE!A:F,6,FALSE)</f>
        <v>#N/A</v>
      </c>
    </row>
    <row r="348" spans="1:6" ht="14.1" customHeight="1" x14ac:dyDescent="0.25">
      <c r="C348" s="486" t="s">
        <v>1423</v>
      </c>
      <c r="D348" s="486" t="s">
        <v>1424</v>
      </c>
      <c r="E348" s="487">
        <v>5000000</v>
      </c>
      <c r="F348" s="550" t="e">
        <f>VLOOKUP(A348,BalanceBASE!A:F,6,FALSE)</f>
        <v>#N/A</v>
      </c>
    </row>
    <row r="349" spans="1:6" ht="14.1" customHeight="1" x14ac:dyDescent="0.25">
      <c r="C349" s="486" t="s">
        <v>1301</v>
      </c>
      <c r="D349" s="486" t="s">
        <v>1302</v>
      </c>
      <c r="E349" s="487">
        <v>43474000</v>
      </c>
      <c r="F349" s="550" t="e">
        <f>VLOOKUP(A349,BalanceBASE!A:F,6,FALSE)</f>
        <v>#N/A</v>
      </c>
    </row>
    <row r="350" spans="1:6" ht="14.1" customHeight="1" x14ac:dyDescent="0.25">
      <c r="C350" s="486" t="s">
        <v>1425</v>
      </c>
      <c r="D350" s="486" t="s">
        <v>1426</v>
      </c>
      <c r="E350" s="487">
        <v>33000000</v>
      </c>
      <c r="F350" s="550" t="e">
        <f>VLOOKUP(A350,BalanceBASE!A:F,6,FALSE)</f>
        <v>#N/A</v>
      </c>
    </row>
    <row r="351" spans="1:6" ht="14.1" customHeight="1" x14ac:dyDescent="0.25">
      <c r="C351" s="486" t="s">
        <v>1427</v>
      </c>
      <c r="D351" s="486" t="s">
        <v>1428</v>
      </c>
      <c r="E351" s="487">
        <v>1100000</v>
      </c>
      <c r="F351" s="550" t="e">
        <f>VLOOKUP(A351,BalanceBASE!A:F,6,FALSE)</f>
        <v>#N/A</v>
      </c>
    </row>
    <row r="352" spans="1:6" ht="14.1" customHeight="1" x14ac:dyDescent="0.25">
      <c r="C352" s="486" t="s">
        <v>1859</v>
      </c>
      <c r="D352" s="486" t="s">
        <v>1860</v>
      </c>
      <c r="E352" s="487">
        <v>183907358</v>
      </c>
      <c r="F352" s="550" t="e">
        <f>VLOOKUP(A352,BalanceBASE!A:F,6,FALSE)</f>
        <v>#N/A</v>
      </c>
    </row>
    <row r="353" spans="1:6" ht="14.1" customHeight="1" x14ac:dyDescent="0.25">
      <c r="A353" s="486" t="s">
        <v>1429</v>
      </c>
      <c r="B353" s="486" t="s">
        <v>1430</v>
      </c>
      <c r="C353" s="486"/>
      <c r="D353" s="486"/>
      <c r="E353" s="487">
        <v>162995834</v>
      </c>
      <c r="F353" s="550" t="str">
        <f>VLOOKUP(A353,BalanceBASE!A:F,6,FALSE)</f>
        <v>NOTA 16 – REMUNERACIONES Y CARGAS SOCIALES A PAGAR</v>
      </c>
    </row>
    <row r="354" spans="1:6" ht="14.1" customHeight="1" x14ac:dyDescent="0.25">
      <c r="C354" s="486" t="s">
        <v>952</v>
      </c>
      <c r="D354" s="486" t="s">
        <v>1431</v>
      </c>
      <c r="E354" s="487">
        <v>108247761</v>
      </c>
      <c r="F354" s="550" t="e">
        <f>VLOOKUP(A354,BalanceBASE!A:F,6,FALSE)</f>
        <v>#N/A</v>
      </c>
    </row>
    <row r="355" spans="1:6" ht="14.1" customHeight="1" x14ac:dyDescent="0.25">
      <c r="C355" s="486" t="s">
        <v>954</v>
      </c>
      <c r="D355" s="486" t="s">
        <v>1093</v>
      </c>
      <c r="E355" s="487">
        <v>10651824</v>
      </c>
      <c r="F355" s="550" t="e">
        <f>VLOOKUP(A355,BalanceBASE!A:F,6,FALSE)</f>
        <v>#N/A</v>
      </c>
    </row>
    <row r="356" spans="1:6" ht="14.1" customHeight="1" x14ac:dyDescent="0.25">
      <c r="C356" s="486" t="s">
        <v>956</v>
      </c>
      <c r="D356" s="486" t="s">
        <v>1432</v>
      </c>
      <c r="E356" s="487">
        <v>2210010</v>
      </c>
      <c r="F356" s="550" t="e">
        <f>VLOOKUP(A356,BalanceBASE!A:F,6,FALSE)</f>
        <v>#N/A</v>
      </c>
    </row>
    <row r="357" spans="1:6" ht="14.1" customHeight="1" x14ac:dyDescent="0.25">
      <c r="C357" s="486" t="s">
        <v>1038</v>
      </c>
      <c r="D357" s="486" t="s">
        <v>1094</v>
      </c>
      <c r="E357" s="487">
        <v>35274722</v>
      </c>
      <c r="F357" s="550" t="e">
        <f>VLOOKUP(A357,BalanceBASE!A:F,6,FALSE)</f>
        <v>#N/A</v>
      </c>
    </row>
    <row r="358" spans="1:6" ht="14.1" customHeight="1" x14ac:dyDescent="0.25">
      <c r="C358" s="486" t="s">
        <v>1060</v>
      </c>
      <c r="D358" s="486" t="s">
        <v>2037</v>
      </c>
      <c r="E358" s="487">
        <v>6611517</v>
      </c>
      <c r="F358" s="550" t="e">
        <f>VLOOKUP(A358,BalanceBASE!A:F,6,FALSE)</f>
        <v>#N/A</v>
      </c>
    </row>
    <row r="359" spans="1:6" ht="14.1" customHeight="1" x14ac:dyDescent="0.25">
      <c r="A359" s="486" t="s">
        <v>1861</v>
      </c>
      <c r="B359" s="486" t="s">
        <v>1862</v>
      </c>
      <c r="C359" s="486"/>
      <c r="D359" s="486"/>
      <c r="E359" s="487">
        <v>47277401</v>
      </c>
      <c r="F359" s="550" t="str">
        <f>VLOOKUP(A359,BalanceBASE!A:F,6,FALSE)</f>
        <v>NOTA 18 -  PROVISIONES</v>
      </c>
    </row>
    <row r="360" spans="1:6" s="551" customFormat="1" ht="14.1" customHeight="1" x14ac:dyDescent="0.25">
      <c r="A360" s="175"/>
      <c r="B360" s="175"/>
      <c r="C360" s="486" t="s">
        <v>1863</v>
      </c>
      <c r="D360" s="486" t="s">
        <v>1864</v>
      </c>
      <c r="E360" s="487">
        <v>47277401</v>
      </c>
      <c r="F360" s="550" t="e">
        <f>VLOOKUP(A360,BalanceBASE!A:F,6,FALSE)</f>
        <v>#N/A</v>
      </c>
    </row>
    <row r="361" spans="1:6" ht="14.1" customHeight="1" x14ac:dyDescent="0.25">
      <c r="A361" s="486" t="s">
        <v>1433</v>
      </c>
      <c r="B361" s="486" t="s">
        <v>1434</v>
      </c>
      <c r="C361" s="486"/>
      <c r="D361" s="486"/>
      <c r="E361" s="487">
        <v>163625670</v>
      </c>
      <c r="F361" s="550">
        <f>VLOOKUP(A361,BalanceBASE!A:F,6,FALSE)</f>
        <v>0</v>
      </c>
    </row>
    <row r="362" spans="1:6" ht="14.1" customHeight="1" x14ac:dyDescent="0.25">
      <c r="A362" s="486" t="s">
        <v>1435</v>
      </c>
      <c r="B362" s="486" t="s">
        <v>1436</v>
      </c>
      <c r="C362" s="486"/>
      <c r="D362" s="486"/>
      <c r="E362" s="487">
        <v>163625670</v>
      </c>
      <c r="F362" s="550" t="str">
        <f>VLOOKUP(A362,BalanceBASE!A:F,6,FALSE)</f>
        <v>NOTA 19 – OTROS PASIVOS CORRIENTES y NO CORRIENTE</v>
      </c>
    </row>
    <row r="363" spans="1:6" ht="14.1" customHeight="1" x14ac:dyDescent="0.25">
      <c r="C363" s="486" t="s">
        <v>1437</v>
      </c>
      <c r="D363" s="486" t="s">
        <v>1438</v>
      </c>
      <c r="E363" s="487">
        <v>160225670</v>
      </c>
      <c r="F363" s="550" t="e">
        <f>VLOOKUP(A363,BalanceBASE!A:F,6,FALSE)</f>
        <v>#N/A</v>
      </c>
    </row>
    <row r="364" spans="1:6" ht="14.1" customHeight="1" x14ac:dyDescent="0.25">
      <c r="C364" s="486" t="s">
        <v>1439</v>
      </c>
      <c r="D364" s="486" t="s">
        <v>1440</v>
      </c>
      <c r="E364" s="487">
        <v>3400000</v>
      </c>
      <c r="F364" s="550" t="e">
        <f>VLOOKUP(A364,BalanceBASE!A:F,6,FALSE)</f>
        <v>#N/A</v>
      </c>
    </row>
    <row r="365" spans="1:6" ht="14.1" customHeight="1" x14ac:dyDescent="0.25">
      <c r="A365" s="486" t="s">
        <v>1441</v>
      </c>
      <c r="B365" s="486" t="s">
        <v>1442</v>
      </c>
      <c r="C365" s="486"/>
      <c r="D365" s="486"/>
      <c r="E365" s="487">
        <v>438483236336</v>
      </c>
      <c r="F365" s="550">
        <f>VLOOKUP(A365,BalanceBASE!A:F,6,FALSE)</f>
        <v>0</v>
      </c>
    </row>
    <row r="366" spans="1:6" ht="14.1" customHeight="1" x14ac:dyDescent="0.25">
      <c r="A366" s="486" t="s">
        <v>1443</v>
      </c>
      <c r="B366" s="486" t="s">
        <v>1444</v>
      </c>
      <c r="C366" s="486"/>
      <c r="D366" s="486"/>
      <c r="E366" s="487">
        <v>60122770396</v>
      </c>
      <c r="F366" s="550" t="str">
        <f>VLOOKUP(A366,BalanceBASE!A:F,6,FALSE)</f>
        <v>NOTA 13 – CUENTAS POR PAGAR COMERCIALES</v>
      </c>
    </row>
    <row r="367" spans="1:6" ht="14.1" customHeight="1" x14ac:dyDescent="0.25">
      <c r="A367" s="486" t="s">
        <v>1445</v>
      </c>
      <c r="B367" s="486" t="s">
        <v>1446</v>
      </c>
      <c r="C367" s="486"/>
      <c r="D367" s="486"/>
      <c r="E367" s="487">
        <v>6848245216</v>
      </c>
      <c r="F367" s="550" t="str">
        <f>VLOOKUP(A367,BalanceBASE!A:F,6,FALSE)</f>
        <v>NOTA 13 – CUENTAS POR PAGAR COMERCIALES</v>
      </c>
    </row>
    <row r="368" spans="1:6" ht="14.1" customHeight="1" x14ac:dyDescent="0.25">
      <c r="C368" s="569" t="s">
        <v>1334</v>
      </c>
      <c r="D368" s="569" t="s">
        <v>1447</v>
      </c>
      <c r="E368" s="570">
        <v>331330068</v>
      </c>
      <c r="F368" s="550" t="e">
        <f>VLOOKUP(A368,BalanceBASE!A:F,6,FALSE)</f>
        <v>#N/A</v>
      </c>
    </row>
    <row r="369" spans="1:6" ht="14.1" customHeight="1" x14ac:dyDescent="0.25">
      <c r="C369" s="486" t="s">
        <v>1336</v>
      </c>
      <c r="D369" s="486" t="s">
        <v>1448</v>
      </c>
      <c r="E369" s="487">
        <v>97753844</v>
      </c>
      <c r="F369" s="550" t="e">
        <f>VLOOKUP(A369,BalanceBASE!A:F,6,FALSE)</f>
        <v>#N/A</v>
      </c>
    </row>
    <row r="370" spans="1:6" ht="14.1" customHeight="1" x14ac:dyDescent="0.25">
      <c r="C370" s="486" t="s">
        <v>1338</v>
      </c>
      <c r="D370" s="486" t="s">
        <v>1449</v>
      </c>
      <c r="E370" s="487">
        <v>72391328</v>
      </c>
      <c r="F370" s="550" t="e">
        <f>VLOOKUP(A370,BalanceBASE!A:F,6,FALSE)</f>
        <v>#N/A</v>
      </c>
    </row>
    <row r="371" spans="1:6" ht="14.1" customHeight="1" x14ac:dyDescent="0.25">
      <c r="C371" s="486" t="s">
        <v>1198</v>
      </c>
      <c r="D371" s="486" t="s">
        <v>1450</v>
      </c>
      <c r="E371" s="487">
        <v>695478726</v>
      </c>
      <c r="F371" s="550" t="e">
        <f>VLOOKUP(A371,BalanceBASE!A:F,6,FALSE)</f>
        <v>#N/A</v>
      </c>
    </row>
    <row r="372" spans="1:6" ht="14.1" customHeight="1" x14ac:dyDescent="0.25">
      <c r="C372" s="486" t="s">
        <v>1339</v>
      </c>
      <c r="D372" s="486" t="s">
        <v>1451</v>
      </c>
      <c r="E372" s="487">
        <v>164401200</v>
      </c>
      <c r="F372" s="550" t="e">
        <f>VLOOKUP(A372,BalanceBASE!A:F,6,FALSE)</f>
        <v>#N/A</v>
      </c>
    </row>
    <row r="373" spans="1:6" ht="14.1" customHeight="1" x14ac:dyDescent="0.25">
      <c r="C373" s="486" t="s">
        <v>1237</v>
      </c>
      <c r="D373" s="486" t="s">
        <v>1238</v>
      </c>
      <c r="E373" s="487">
        <v>328802400</v>
      </c>
      <c r="F373" s="550" t="e">
        <f>VLOOKUP(A373,BalanceBASE!A:F,6,FALSE)</f>
        <v>#N/A</v>
      </c>
    </row>
    <row r="374" spans="1:6" ht="14.1" customHeight="1" x14ac:dyDescent="0.25">
      <c r="C374" s="486" t="s">
        <v>1239</v>
      </c>
      <c r="D374" s="486" t="s">
        <v>1240</v>
      </c>
      <c r="E374" s="487">
        <v>123300900</v>
      </c>
      <c r="F374" s="550" t="e">
        <f>VLOOKUP(A374,BalanceBASE!A:F,6,FALSE)</f>
        <v>#N/A</v>
      </c>
    </row>
    <row r="375" spans="1:6" ht="14.1" customHeight="1" x14ac:dyDescent="0.25">
      <c r="C375" s="486" t="s">
        <v>1452</v>
      </c>
      <c r="D375" s="486" t="s">
        <v>1453</v>
      </c>
      <c r="E375" s="487">
        <v>3921653625</v>
      </c>
      <c r="F375" s="550" t="e">
        <f>VLOOKUP(A375,BalanceBASE!A:F,6,FALSE)</f>
        <v>#N/A</v>
      </c>
    </row>
    <row r="376" spans="1:6" ht="14.1" customHeight="1" x14ac:dyDescent="0.25">
      <c r="C376" s="486" t="s">
        <v>1454</v>
      </c>
      <c r="D376" s="486" t="s">
        <v>1455</v>
      </c>
      <c r="E376" s="487">
        <v>1113133125</v>
      </c>
      <c r="F376" s="550" t="e">
        <f>VLOOKUP(A376,BalanceBASE!A:F,6,FALSE)</f>
        <v>#N/A</v>
      </c>
    </row>
    <row r="377" spans="1:6" ht="14.1" customHeight="1" x14ac:dyDescent="0.25">
      <c r="A377" s="486" t="s">
        <v>1456</v>
      </c>
      <c r="B377" s="486" t="s">
        <v>1457</v>
      </c>
      <c r="C377" s="486"/>
      <c r="D377" s="486"/>
      <c r="E377" s="487">
        <v>53274525180</v>
      </c>
      <c r="F377" s="550" t="str">
        <f>VLOOKUP(A377,BalanceBASE!A:F,6,FALSE)</f>
        <v>NOTA 13 – CUENTAS POR PAGAR COMERCIALES</v>
      </c>
    </row>
    <row r="378" spans="1:6" ht="14.1" customHeight="1" x14ac:dyDescent="0.25">
      <c r="C378" s="569" t="s">
        <v>1191</v>
      </c>
      <c r="D378" s="569" t="s">
        <v>860</v>
      </c>
      <c r="E378" s="570">
        <v>38479810435</v>
      </c>
      <c r="F378" s="550" t="e">
        <f>VLOOKUP(A378,BalanceBASE!A:F,6,FALSE)</f>
        <v>#N/A</v>
      </c>
    </row>
    <row r="379" spans="1:6" ht="14.1" customHeight="1" x14ac:dyDescent="0.25">
      <c r="C379" s="569" t="s">
        <v>1778</v>
      </c>
      <c r="D379" s="569" t="s">
        <v>1779</v>
      </c>
      <c r="E379" s="570">
        <v>14794714745</v>
      </c>
      <c r="F379" s="550" t="e">
        <f>VLOOKUP(A379,BalanceBASE!A:F,6,FALSE)</f>
        <v>#N/A</v>
      </c>
    </row>
    <row r="380" spans="1:6" ht="14.1" customHeight="1" x14ac:dyDescent="0.25">
      <c r="A380" s="486" t="s">
        <v>1458</v>
      </c>
      <c r="B380" s="486" t="s">
        <v>1459</v>
      </c>
      <c r="C380" s="486"/>
      <c r="D380" s="486"/>
      <c r="E380" s="487">
        <v>321578428171</v>
      </c>
      <c r="F380" s="550" t="str">
        <f>VLOOKUP(A380,BalanceBASE!A:F,6,FALSE)</f>
        <v>NOTA 14 –  PRESTAMOS A CORTO Y LARGO PLAZO</v>
      </c>
    </row>
    <row r="381" spans="1:6" ht="14.1" customHeight="1" x14ac:dyDescent="0.25">
      <c r="A381" s="486" t="s">
        <v>1460</v>
      </c>
      <c r="B381" s="486" t="s">
        <v>1357</v>
      </c>
      <c r="C381" s="486"/>
      <c r="D381" s="486"/>
      <c r="E381" s="487">
        <v>68230705813</v>
      </c>
      <c r="F381" s="550" t="str">
        <f>VLOOKUP(A381,BalanceBASE!A:F,6,FALSE)</f>
        <v>NOTA 14 –  PRESTAMOS A CORTO Y LARGO PLAZO</v>
      </c>
    </row>
    <row r="382" spans="1:6" ht="14.1" customHeight="1" x14ac:dyDescent="0.25">
      <c r="C382" s="486" t="s">
        <v>956</v>
      </c>
      <c r="D382" s="486" t="s">
        <v>1358</v>
      </c>
      <c r="E382" s="487">
        <v>23425182503</v>
      </c>
      <c r="F382" s="550" t="e">
        <f>VLOOKUP(A382,BalanceBASE!A:F,6,FALSE)</f>
        <v>#N/A</v>
      </c>
    </row>
    <row r="383" spans="1:6" ht="14.1" customHeight="1" x14ac:dyDescent="0.25">
      <c r="C383" s="486" t="s">
        <v>1359</v>
      </c>
      <c r="D383" s="486" t="s">
        <v>1360</v>
      </c>
      <c r="E383" s="487">
        <v>22576551699</v>
      </c>
      <c r="F383" s="550" t="e">
        <f>VLOOKUP(A383,BalanceBASE!A:F,6,FALSE)</f>
        <v>#N/A</v>
      </c>
    </row>
    <row r="384" spans="1:6" ht="14.1" customHeight="1" x14ac:dyDescent="0.25">
      <c r="C384" s="486" t="s">
        <v>1361</v>
      </c>
      <c r="D384" s="486" t="s">
        <v>1362</v>
      </c>
      <c r="E384" s="487">
        <v>14028385320</v>
      </c>
      <c r="F384" s="550" t="e">
        <f>VLOOKUP(A384,BalanceBASE!A:F,6,FALSE)</f>
        <v>#N/A</v>
      </c>
    </row>
    <row r="385" spans="1:6" ht="14.1" customHeight="1" x14ac:dyDescent="0.25">
      <c r="C385" s="486" t="s">
        <v>1363</v>
      </c>
      <c r="D385" s="486" t="s">
        <v>1364</v>
      </c>
      <c r="E385" s="487">
        <v>-13179754516</v>
      </c>
      <c r="F385" s="550" t="e">
        <f>VLOOKUP(A385,BalanceBASE!A:F,6,FALSE)</f>
        <v>#N/A</v>
      </c>
    </row>
    <row r="386" spans="1:6" ht="14.1" customHeight="1" x14ac:dyDescent="0.25">
      <c r="C386" s="486" t="s">
        <v>1038</v>
      </c>
      <c r="D386" s="486" t="s">
        <v>2181</v>
      </c>
      <c r="E386" s="487">
        <v>28686889074</v>
      </c>
      <c r="F386" s="550" t="e">
        <f>VLOOKUP(A386,BalanceBASE!A:F,6,FALSE)</f>
        <v>#N/A</v>
      </c>
    </row>
    <row r="387" spans="1:6" ht="14.1" customHeight="1" x14ac:dyDescent="0.25">
      <c r="C387" s="486" t="s">
        <v>1641</v>
      </c>
      <c r="D387" s="486" t="s">
        <v>2182</v>
      </c>
      <c r="E387" s="487">
        <v>28508466438</v>
      </c>
      <c r="F387" s="550" t="e">
        <f>VLOOKUP(A387,BalanceBASE!A:F,6,FALSE)</f>
        <v>#N/A</v>
      </c>
    </row>
    <row r="388" spans="1:6" ht="14.1" customHeight="1" x14ac:dyDescent="0.25">
      <c r="C388" s="486" t="s">
        <v>1643</v>
      </c>
      <c r="D388" s="486" t="s">
        <v>2183</v>
      </c>
      <c r="E388" s="487">
        <v>9518703713</v>
      </c>
      <c r="F388" s="550" t="e">
        <f>VLOOKUP(A388,BalanceBASE!A:F,6,FALSE)</f>
        <v>#N/A</v>
      </c>
    </row>
    <row r="389" spans="1:6" ht="14.1" customHeight="1" x14ac:dyDescent="0.25">
      <c r="C389" s="486" t="s">
        <v>1645</v>
      </c>
      <c r="D389" s="486" t="s">
        <v>1364</v>
      </c>
      <c r="E389" s="487">
        <v>-9340281077</v>
      </c>
      <c r="F389" s="550" t="e">
        <f>VLOOKUP(A389,BalanceBASE!A:F,6,FALSE)</f>
        <v>#N/A</v>
      </c>
    </row>
    <row r="390" spans="1:6" ht="14.1" customHeight="1" x14ac:dyDescent="0.25">
      <c r="C390" s="486" t="s">
        <v>1067</v>
      </c>
      <c r="D390" s="486" t="s">
        <v>2038</v>
      </c>
      <c r="E390" s="487">
        <v>10501197000</v>
      </c>
      <c r="F390" s="550" t="e">
        <f>VLOOKUP(A390,BalanceBASE!A:F,6,FALSE)</f>
        <v>#N/A</v>
      </c>
    </row>
    <row r="391" spans="1:6" ht="14.1" customHeight="1" x14ac:dyDescent="0.25">
      <c r="C391" s="486" t="s">
        <v>2039</v>
      </c>
      <c r="D391" s="486" t="s">
        <v>2040</v>
      </c>
      <c r="E391" s="487">
        <v>10275075000</v>
      </c>
      <c r="F391" s="550" t="e">
        <f>VLOOKUP(A391,BalanceBASE!A:F,6,FALSE)</f>
        <v>#N/A</v>
      </c>
    </row>
    <row r="392" spans="1:6" ht="14.1" customHeight="1" x14ac:dyDescent="0.25">
      <c r="C392" s="486" t="s">
        <v>2041</v>
      </c>
      <c r="D392" s="486" t="s">
        <v>2042</v>
      </c>
      <c r="E392" s="487">
        <v>1368133223</v>
      </c>
      <c r="F392" s="550" t="e">
        <f>VLOOKUP(A392,BalanceBASE!A:F,6,FALSE)</f>
        <v>#N/A</v>
      </c>
    </row>
    <row r="393" spans="1:6" ht="14.1" customHeight="1" x14ac:dyDescent="0.25">
      <c r="C393" s="486" t="s">
        <v>2043</v>
      </c>
      <c r="D393" s="486" t="s">
        <v>2044</v>
      </c>
      <c r="E393" s="487">
        <v>-1142011223</v>
      </c>
      <c r="F393" s="550" t="e">
        <f>VLOOKUP(A393,BalanceBASE!A:F,6,FALSE)</f>
        <v>#N/A</v>
      </c>
    </row>
    <row r="394" spans="1:6" ht="14.1" customHeight="1" x14ac:dyDescent="0.25">
      <c r="C394" s="569" t="s">
        <v>1121</v>
      </c>
      <c r="D394" s="569" t="s">
        <v>2184</v>
      </c>
      <c r="E394" s="570">
        <v>5617437236</v>
      </c>
      <c r="F394" s="550" t="e">
        <f>VLOOKUP(A394,BalanceBASE!A:F,6,FALSE)</f>
        <v>#N/A</v>
      </c>
    </row>
    <row r="395" spans="1:6" ht="14.1" customHeight="1" x14ac:dyDescent="0.25">
      <c r="C395" s="569" t="s">
        <v>2153</v>
      </c>
      <c r="D395" s="569" t="s">
        <v>2185</v>
      </c>
      <c r="E395" s="570">
        <v>5596095378</v>
      </c>
      <c r="F395" s="550" t="e">
        <f>VLOOKUP(A395,BalanceBASE!A:F,6,FALSE)</f>
        <v>#N/A</v>
      </c>
    </row>
    <row r="396" spans="1:6" ht="14.1" customHeight="1" x14ac:dyDescent="0.25">
      <c r="C396" s="569" t="s">
        <v>2155</v>
      </c>
      <c r="D396" s="569" t="s">
        <v>2156</v>
      </c>
      <c r="E396" s="570">
        <v>2245900463</v>
      </c>
      <c r="F396" s="550" t="e">
        <f>VLOOKUP(A396,BalanceBASE!A:F,6,FALSE)</f>
        <v>#N/A</v>
      </c>
    </row>
    <row r="397" spans="1:6" ht="14.1" customHeight="1" x14ac:dyDescent="0.25">
      <c r="C397" s="569" t="s">
        <v>2157</v>
      </c>
      <c r="D397" s="569" t="s">
        <v>2158</v>
      </c>
      <c r="E397" s="570">
        <v>-2224558605</v>
      </c>
      <c r="F397" s="550" t="e">
        <f>VLOOKUP(A397,BalanceBASE!A:F,6,FALSE)</f>
        <v>#N/A</v>
      </c>
    </row>
    <row r="398" spans="1:6" ht="14.1" customHeight="1" x14ac:dyDescent="0.25">
      <c r="A398" s="486" t="s">
        <v>1847</v>
      </c>
      <c r="B398" s="486" t="s">
        <v>1848</v>
      </c>
      <c r="C398" s="486"/>
      <c r="D398" s="486"/>
      <c r="E398" s="487">
        <v>31135283306</v>
      </c>
      <c r="F398" s="550" t="str">
        <f>VLOOKUP(A398,BalanceBASE!A:F,6,FALSE)</f>
        <v>NOTA 14 –  PRESTAMOS A CORTO Y LARGO PLAZO</v>
      </c>
    </row>
    <row r="399" spans="1:6" ht="14.1" customHeight="1" x14ac:dyDescent="0.25">
      <c r="C399" s="569" t="s">
        <v>952</v>
      </c>
      <c r="D399" s="569" t="s">
        <v>1849</v>
      </c>
      <c r="E399" s="570">
        <v>18502241556</v>
      </c>
      <c r="F399" s="550" t="e">
        <f>VLOOKUP(A399,BalanceBASE!A:F,6,FALSE)</f>
        <v>#N/A</v>
      </c>
    </row>
    <row r="400" spans="1:6" ht="14.1" customHeight="1" x14ac:dyDescent="0.25">
      <c r="C400" s="569" t="s">
        <v>1378</v>
      </c>
      <c r="D400" s="569" t="s">
        <v>1850</v>
      </c>
      <c r="E400" s="570">
        <v>17867261374</v>
      </c>
      <c r="F400" s="550" t="e">
        <f>VLOOKUP(A400,BalanceBASE!A:F,6,FALSE)</f>
        <v>#N/A</v>
      </c>
    </row>
    <row r="401" spans="1:6" ht="14.1" customHeight="1" x14ac:dyDescent="0.25">
      <c r="C401" s="569" t="s">
        <v>1379</v>
      </c>
      <c r="D401" s="569" t="s">
        <v>1851</v>
      </c>
      <c r="E401" s="570">
        <v>13945275124</v>
      </c>
      <c r="F401" s="550" t="e">
        <f>VLOOKUP(A401,BalanceBASE!A:F,6,FALSE)</f>
        <v>#N/A</v>
      </c>
    </row>
    <row r="402" spans="1:6" ht="14.1" customHeight="1" x14ac:dyDescent="0.25">
      <c r="C402" s="569" t="s">
        <v>1380</v>
      </c>
      <c r="D402" s="569" t="s">
        <v>1852</v>
      </c>
      <c r="E402" s="570">
        <v>-13310294942</v>
      </c>
      <c r="F402" s="550" t="e">
        <f>VLOOKUP(A402,BalanceBASE!A:F,6,FALSE)</f>
        <v>#N/A</v>
      </c>
    </row>
    <row r="403" spans="1:6" ht="14.1" customHeight="1" x14ac:dyDescent="0.25">
      <c r="C403" s="569" t="s">
        <v>954</v>
      </c>
      <c r="D403" s="569" t="s">
        <v>1853</v>
      </c>
      <c r="E403" s="570">
        <v>12633041750</v>
      </c>
      <c r="F403" s="550" t="e">
        <f>VLOOKUP(A403,BalanceBASE!A:F,6,FALSE)</f>
        <v>#N/A</v>
      </c>
    </row>
    <row r="404" spans="1:6" s="552" customFormat="1" ht="14.1" customHeight="1" x14ac:dyDescent="0.25">
      <c r="A404" s="175"/>
      <c r="B404" s="175"/>
      <c r="C404" s="569" t="s">
        <v>1461</v>
      </c>
      <c r="D404" s="569" t="s">
        <v>1854</v>
      </c>
      <c r="E404" s="570">
        <v>12537235443</v>
      </c>
      <c r="F404" s="550" t="e">
        <f>VLOOKUP(A404,BalanceBASE!A:F,6,FALSE)</f>
        <v>#N/A</v>
      </c>
    </row>
    <row r="405" spans="1:6" s="552" customFormat="1" ht="14.1" customHeight="1" x14ac:dyDescent="0.25">
      <c r="A405" s="175"/>
      <c r="B405" s="175"/>
      <c r="C405" s="569" t="s">
        <v>1462</v>
      </c>
      <c r="D405" s="569" t="s">
        <v>1855</v>
      </c>
      <c r="E405" s="570">
        <v>8448379017</v>
      </c>
      <c r="F405" s="550" t="e">
        <f>VLOOKUP(A405,BalanceBASE!A:F,6,FALSE)</f>
        <v>#N/A</v>
      </c>
    </row>
    <row r="406" spans="1:6" s="551" customFormat="1" ht="14.1" customHeight="1" x14ac:dyDescent="0.25">
      <c r="A406" s="175"/>
      <c r="B406" s="175"/>
      <c r="C406" s="569" t="s">
        <v>1463</v>
      </c>
      <c r="D406" s="569" t="s">
        <v>1856</v>
      </c>
      <c r="E406" s="570">
        <v>-8352572710</v>
      </c>
      <c r="F406" s="550" t="e">
        <f>VLOOKUP(A406,BalanceBASE!A:F,6,FALSE)</f>
        <v>#N/A</v>
      </c>
    </row>
    <row r="407" spans="1:6" ht="14.1" customHeight="1" x14ac:dyDescent="0.25">
      <c r="A407" s="486" t="s">
        <v>1464</v>
      </c>
      <c r="B407" s="486" t="s">
        <v>1465</v>
      </c>
      <c r="C407" s="486"/>
      <c r="D407" s="486"/>
      <c r="E407" s="487">
        <v>222212439052</v>
      </c>
      <c r="F407" s="550" t="str">
        <f>VLOOKUP(A407,BalanceBASE!A:F,6,FALSE)</f>
        <v>NOTA 14 –  PRESTAMOS A CORTO Y LARGO PLAZO</v>
      </c>
    </row>
    <row r="408" spans="1:6" s="552" customFormat="1" ht="14.1" customHeight="1" x14ac:dyDescent="0.25">
      <c r="A408" s="175"/>
      <c r="B408" s="175"/>
      <c r="C408" s="486" t="s">
        <v>952</v>
      </c>
      <c r="D408" s="486" t="s">
        <v>1466</v>
      </c>
      <c r="E408" s="487">
        <v>50015000002</v>
      </c>
      <c r="F408" s="550" t="e">
        <f>VLOOKUP(A408,BalanceBASE!A:F,6,FALSE)</f>
        <v>#N/A</v>
      </c>
    </row>
    <row r="409" spans="1:6" s="551" customFormat="1" ht="14.1" customHeight="1" x14ac:dyDescent="0.25">
      <c r="A409" s="175"/>
      <c r="B409" s="175"/>
      <c r="C409" s="486" t="s">
        <v>1378</v>
      </c>
      <c r="D409" s="486" t="s">
        <v>1467</v>
      </c>
      <c r="E409" s="487">
        <v>50000000000</v>
      </c>
      <c r="F409" s="550" t="e">
        <f>VLOOKUP(A409,BalanceBASE!A:F,6,FALSE)</f>
        <v>#N/A</v>
      </c>
    </row>
    <row r="410" spans="1:6" s="551" customFormat="1" ht="14.1" customHeight="1" x14ac:dyDescent="0.25">
      <c r="A410" s="175"/>
      <c r="B410" s="175"/>
      <c r="C410" s="486" t="s">
        <v>1379</v>
      </c>
      <c r="D410" s="486" t="s">
        <v>1468</v>
      </c>
      <c r="E410" s="487">
        <v>40927808219</v>
      </c>
      <c r="F410" s="550" t="e">
        <f>VLOOKUP(A410,BalanceBASE!A:F,6,FALSE)</f>
        <v>#N/A</v>
      </c>
    </row>
    <row r="411" spans="1:6" ht="14.1" customHeight="1" x14ac:dyDescent="0.25">
      <c r="C411" s="486" t="s">
        <v>1380</v>
      </c>
      <c r="D411" s="486" t="s">
        <v>1469</v>
      </c>
      <c r="E411" s="487">
        <v>-40912808217</v>
      </c>
      <c r="F411" s="550" t="e">
        <f>VLOOKUP(A411,BalanceBASE!A:F,6,FALSE)</f>
        <v>#N/A</v>
      </c>
    </row>
    <row r="412" spans="1:6" ht="14.1" customHeight="1" x14ac:dyDescent="0.25">
      <c r="C412" s="486" t="s">
        <v>954</v>
      </c>
      <c r="D412" s="486" t="s">
        <v>1470</v>
      </c>
      <c r="E412" s="487">
        <v>172197439050</v>
      </c>
      <c r="F412" s="550" t="e">
        <f>VLOOKUP(A412,BalanceBASE!A:F,6,FALSE)</f>
        <v>#N/A</v>
      </c>
    </row>
    <row r="413" spans="1:6" s="552" customFormat="1" ht="14.1" customHeight="1" x14ac:dyDescent="0.25">
      <c r="A413" s="175"/>
      <c r="B413" s="175"/>
      <c r="C413" s="486" t="s">
        <v>1461</v>
      </c>
      <c r="D413" s="486" t="s">
        <v>1471</v>
      </c>
      <c r="E413" s="487">
        <v>171251756904</v>
      </c>
      <c r="F413" s="550" t="e">
        <f>VLOOKUP(A413,BalanceBASE!A:F,6,FALSE)</f>
        <v>#N/A</v>
      </c>
    </row>
    <row r="414" spans="1:6" s="552" customFormat="1" ht="14.1" customHeight="1" x14ac:dyDescent="0.25">
      <c r="A414" s="175"/>
      <c r="B414" s="175"/>
      <c r="C414" s="486" t="s">
        <v>1462</v>
      </c>
      <c r="D414" s="486" t="s">
        <v>1472</v>
      </c>
      <c r="E414" s="487">
        <v>81150102020</v>
      </c>
      <c r="F414" s="550" t="e">
        <f>VLOOKUP(A414,BalanceBASE!A:F,6,FALSE)</f>
        <v>#N/A</v>
      </c>
    </row>
    <row r="415" spans="1:6" s="551" customFormat="1" ht="14.1" customHeight="1" x14ac:dyDescent="0.25">
      <c r="A415" s="175"/>
      <c r="B415" s="175"/>
      <c r="C415" s="486" t="s">
        <v>1463</v>
      </c>
      <c r="D415" s="486" t="s">
        <v>1473</v>
      </c>
      <c r="E415" s="487">
        <v>-80204419874</v>
      </c>
      <c r="F415" s="550" t="e">
        <f>VLOOKUP(A415,BalanceBASE!A:F,6,FALSE)</f>
        <v>#N/A</v>
      </c>
    </row>
    <row r="416" spans="1:6" ht="14.1" customHeight="1" x14ac:dyDescent="0.25">
      <c r="A416" s="486" t="s">
        <v>1474</v>
      </c>
      <c r="B416" s="486" t="s">
        <v>1382</v>
      </c>
      <c r="C416" s="486"/>
      <c r="D416" s="486"/>
      <c r="E416" s="487">
        <v>49507210355.007813</v>
      </c>
      <c r="F416" s="550">
        <f>VLOOKUP(A416,BalanceBASE!A:F,6,FALSE)</f>
        <v>0</v>
      </c>
    </row>
    <row r="417" spans="1:6" s="552" customFormat="1" ht="14.1" customHeight="1" x14ac:dyDescent="0.25">
      <c r="A417" s="486" t="s">
        <v>1475</v>
      </c>
      <c r="B417" s="486" t="s">
        <v>1382</v>
      </c>
      <c r="C417" s="486"/>
      <c r="D417" s="486"/>
      <c r="E417" s="487">
        <v>16741442636.992189</v>
      </c>
      <c r="F417" s="550" t="str">
        <f>VLOOKUP(A417,BalanceBASE!A:F,6,FALSE)</f>
        <v>NOTA 19 – OTROS PASIVOS CORRIENTES y NO CORRIENTE</v>
      </c>
    </row>
    <row r="418" spans="1:6" s="551" customFormat="1" ht="14.1" customHeight="1" x14ac:dyDescent="0.25">
      <c r="A418" s="175"/>
      <c r="B418" s="175"/>
      <c r="C418" s="486" t="s">
        <v>952</v>
      </c>
      <c r="D418" s="486" t="s">
        <v>1476</v>
      </c>
      <c r="E418" s="487">
        <v>10773770970</v>
      </c>
      <c r="F418" s="550" t="e">
        <f>VLOOKUP(A418,BalanceBASE!A:F,6,FALSE)</f>
        <v>#N/A</v>
      </c>
    </row>
    <row r="419" spans="1:6" s="551" customFormat="1" ht="14.1" customHeight="1" x14ac:dyDescent="0.25">
      <c r="A419" s="175"/>
      <c r="B419" s="175"/>
      <c r="C419" s="486" t="s">
        <v>1038</v>
      </c>
      <c r="D419" s="486" t="s">
        <v>1477</v>
      </c>
      <c r="E419" s="487">
        <v>4242666667</v>
      </c>
      <c r="F419" s="550" t="e">
        <f>VLOOKUP(A419,BalanceBASE!A:F,6,FALSE)</f>
        <v>#N/A</v>
      </c>
    </row>
    <row r="420" spans="1:6" ht="14.1" customHeight="1" x14ac:dyDescent="0.25">
      <c r="C420" s="486" t="s">
        <v>1750</v>
      </c>
      <c r="D420" s="486" t="s">
        <v>1939</v>
      </c>
      <c r="E420" s="487">
        <v>685005000</v>
      </c>
      <c r="F420" s="550" t="e">
        <f>VLOOKUP(A420,BalanceBASE!A:F,6,FALSE)</f>
        <v>#N/A</v>
      </c>
    </row>
    <row r="421" spans="1:6" ht="14.1" customHeight="1" x14ac:dyDescent="0.25">
      <c r="C421" s="486" t="s">
        <v>1947</v>
      </c>
      <c r="D421" s="486" t="s">
        <v>1948</v>
      </c>
      <c r="E421" s="487">
        <v>1040000000</v>
      </c>
      <c r="F421" s="550" t="e">
        <f>VLOOKUP(A421,BalanceBASE!A:F,6,FALSE)</f>
        <v>#N/A</v>
      </c>
    </row>
    <row r="422" spans="1:6" ht="14.1" customHeight="1" x14ac:dyDescent="0.25">
      <c r="A422" s="486" t="s">
        <v>1481</v>
      </c>
      <c r="B422" s="486" t="s">
        <v>1482</v>
      </c>
      <c r="C422" s="486"/>
      <c r="D422" s="486"/>
      <c r="E422" s="487">
        <v>10512099422</v>
      </c>
      <c r="F422" s="550" t="str">
        <f>VLOOKUP(A422,BalanceBASE!A:F,6,FALSE)</f>
        <v>NOTA 19 – OTROS PASIVOS CORRIENTES y NO CORRIENTE</v>
      </c>
    </row>
    <row r="423" spans="1:6" ht="14.1" customHeight="1" x14ac:dyDescent="0.25">
      <c r="C423" s="486" t="s">
        <v>1483</v>
      </c>
      <c r="D423" s="486" t="s">
        <v>1484</v>
      </c>
      <c r="E423" s="487">
        <v>200000000</v>
      </c>
      <c r="F423" s="550" t="e">
        <f>VLOOKUP(A423,BalanceBASE!A:F,6,FALSE)</f>
        <v>#N/A</v>
      </c>
    </row>
    <row r="424" spans="1:6" ht="14.1" customHeight="1" x14ac:dyDescent="0.25">
      <c r="C424" s="486" t="s">
        <v>2177</v>
      </c>
      <c r="D424" s="486" t="s">
        <v>2178</v>
      </c>
      <c r="E424" s="487">
        <v>10312099422</v>
      </c>
      <c r="F424" s="550" t="e">
        <f>VLOOKUP(A424,BalanceBASE!A:F,6,FALSE)</f>
        <v>#N/A</v>
      </c>
    </row>
    <row r="425" spans="1:6" ht="14.1" customHeight="1" x14ac:dyDescent="0.25">
      <c r="A425" s="486" t="s">
        <v>2186</v>
      </c>
      <c r="B425" s="486" t="s">
        <v>2187</v>
      </c>
      <c r="C425" s="486"/>
      <c r="D425" s="486"/>
      <c r="E425" s="487">
        <v>22253668296</v>
      </c>
      <c r="F425" s="550" t="str">
        <f>VLOOKUP(A425,BalanceBASE!A:F,6,FALSE)</f>
        <v>NOTA 19 – OTROS PASIVOS CORRIENTES y NO CORRIENTE</v>
      </c>
    </row>
    <row r="426" spans="1:6" ht="14.1" customHeight="1" x14ac:dyDescent="0.25">
      <c r="C426" s="486" t="s">
        <v>2188</v>
      </c>
      <c r="D426" s="486" t="s">
        <v>2189</v>
      </c>
      <c r="E426" s="487">
        <v>5570000000</v>
      </c>
      <c r="F426" s="550" t="e">
        <f>VLOOKUP(A426,BalanceBASE!A:F,6,FALSE)</f>
        <v>#N/A</v>
      </c>
    </row>
    <row r="427" spans="1:6" ht="14.1" customHeight="1" x14ac:dyDescent="0.25">
      <c r="C427" s="486" t="s">
        <v>2190</v>
      </c>
      <c r="D427" s="486" t="s">
        <v>2191</v>
      </c>
      <c r="E427" s="487">
        <v>5570000000</v>
      </c>
      <c r="F427" s="550" t="e">
        <f>VLOOKUP(A427,BalanceBASE!A:F,6,FALSE)</f>
        <v>#N/A</v>
      </c>
    </row>
    <row r="428" spans="1:6" ht="14.1" customHeight="1" x14ac:dyDescent="0.25">
      <c r="C428" s="486" t="s">
        <v>2192</v>
      </c>
      <c r="D428" s="486" t="s">
        <v>2193</v>
      </c>
      <c r="E428" s="487">
        <v>775000000</v>
      </c>
      <c r="F428" s="550" t="e">
        <f>VLOOKUP(A428,BalanceBASE!A:F,6,FALSE)</f>
        <v>#N/A</v>
      </c>
    </row>
    <row r="429" spans="1:6" ht="14.1" customHeight="1" x14ac:dyDescent="0.25">
      <c r="C429" s="486" t="s">
        <v>2194</v>
      </c>
      <c r="D429" s="486" t="s">
        <v>2195</v>
      </c>
      <c r="E429" s="487">
        <v>775000000</v>
      </c>
      <c r="F429" s="550" t="e">
        <f>VLOOKUP(A429,BalanceBASE!A:F,6,FALSE)</f>
        <v>#N/A</v>
      </c>
    </row>
    <row r="430" spans="1:6" ht="14.1" customHeight="1" x14ac:dyDescent="0.25">
      <c r="C430" s="486" t="s">
        <v>2196</v>
      </c>
      <c r="D430" s="486" t="s">
        <v>2197</v>
      </c>
      <c r="E430" s="487">
        <v>250000000</v>
      </c>
      <c r="F430" s="550" t="e">
        <f>VLOOKUP(A430,BalanceBASE!A:F,6,FALSE)</f>
        <v>#N/A</v>
      </c>
    </row>
    <row r="431" spans="1:6" ht="14.1" customHeight="1" x14ac:dyDescent="0.25">
      <c r="C431" s="486" t="s">
        <v>2198</v>
      </c>
      <c r="D431" s="486" t="s">
        <v>2199</v>
      </c>
      <c r="E431" s="487">
        <v>250000000</v>
      </c>
      <c r="F431" s="550" t="e">
        <f>VLOOKUP(A431,BalanceBASE!A:F,6,FALSE)</f>
        <v>#N/A</v>
      </c>
    </row>
    <row r="432" spans="1:6" ht="14.1" customHeight="1" x14ac:dyDescent="0.25">
      <c r="C432" s="486" t="s">
        <v>2200</v>
      </c>
      <c r="D432" s="486" t="s">
        <v>2201</v>
      </c>
      <c r="E432" s="487">
        <v>1472760750</v>
      </c>
      <c r="F432" s="550" t="e">
        <f>VLOOKUP(A432,BalanceBASE!A:F,6,FALSE)</f>
        <v>#N/A</v>
      </c>
    </row>
    <row r="433" spans="1:6" ht="14.1" customHeight="1" x14ac:dyDescent="0.25">
      <c r="C433" s="486" t="s">
        <v>2202</v>
      </c>
      <c r="D433" s="486" t="s">
        <v>2203</v>
      </c>
      <c r="E433" s="487">
        <v>1472760750</v>
      </c>
      <c r="F433" s="550" t="e">
        <f>VLOOKUP(A433,BalanceBASE!A:F,6,FALSE)</f>
        <v>#N/A</v>
      </c>
    </row>
    <row r="434" spans="1:6" ht="14.1" customHeight="1" x14ac:dyDescent="0.25">
      <c r="C434" s="486" t="s">
        <v>2204</v>
      </c>
      <c r="D434" s="486" t="s">
        <v>2205</v>
      </c>
      <c r="E434" s="487">
        <v>3625000000</v>
      </c>
      <c r="F434" s="550" t="e">
        <f>VLOOKUP(A434,BalanceBASE!A:F,6,FALSE)</f>
        <v>#N/A</v>
      </c>
    </row>
    <row r="435" spans="1:6" ht="14.1" customHeight="1" x14ac:dyDescent="0.25">
      <c r="C435" s="486" t="s">
        <v>2206</v>
      </c>
      <c r="D435" s="486" t="s">
        <v>2207</v>
      </c>
      <c r="E435" s="487">
        <v>3625000000</v>
      </c>
      <c r="F435" s="550" t="e">
        <f>VLOOKUP(A435,BalanceBASE!A:F,6,FALSE)</f>
        <v>#N/A</v>
      </c>
    </row>
    <row r="436" spans="1:6" ht="14.1" customHeight="1" x14ac:dyDescent="0.25">
      <c r="C436" s="486" t="s">
        <v>2208</v>
      </c>
      <c r="D436" s="486" t="s">
        <v>2209</v>
      </c>
      <c r="E436" s="487">
        <v>400000000</v>
      </c>
      <c r="F436" s="550" t="e">
        <f>VLOOKUP(A436,BalanceBASE!A:F,6,FALSE)</f>
        <v>#N/A</v>
      </c>
    </row>
    <row r="437" spans="1:6" ht="14.1" customHeight="1" x14ac:dyDescent="0.25">
      <c r="C437" s="486" t="s">
        <v>2210</v>
      </c>
      <c r="D437" s="486" t="s">
        <v>2211</v>
      </c>
      <c r="E437" s="487">
        <v>400000000</v>
      </c>
      <c r="F437" s="550" t="e">
        <f>VLOOKUP(A437,BalanceBASE!A:F,6,FALSE)</f>
        <v>#N/A</v>
      </c>
    </row>
    <row r="438" spans="1:6" ht="14.1" customHeight="1" x14ac:dyDescent="0.25">
      <c r="C438" s="486" t="s">
        <v>2212</v>
      </c>
      <c r="D438" s="486" t="s">
        <v>2213</v>
      </c>
      <c r="E438" s="487">
        <v>10160907546</v>
      </c>
      <c r="F438" s="550" t="e">
        <f>VLOOKUP(A438,BalanceBASE!A:F,6,FALSE)</f>
        <v>#N/A</v>
      </c>
    </row>
    <row r="439" spans="1:6" ht="14.1" customHeight="1" x14ac:dyDescent="0.25">
      <c r="C439" s="486" t="s">
        <v>2214</v>
      </c>
      <c r="D439" s="486" t="s">
        <v>2215</v>
      </c>
      <c r="E439" s="487">
        <v>10160907546</v>
      </c>
      <c r="F439" s="550" t="e">
        <f>VLOOKUP(A439,BalanceBASE!A:F,6,FALSE)</f>
        <v>#N/A</v>
      </c>
    </row>
    <row r="440" spans="1:6" ht="14.1" customHeight="1" x14ac:dyDescent="0.25">
      <c r="A440" s="486" t="s">
        <v>1485</v>
      </c>
      <c r="B440" s="486" t="s">
        <v>1486</v>
      </c>
      <c r="C440" s="486"/>
      <c r="D440" s="486"/>
      <c r="E440" s="487">
        <v>7274827414</v>
      </c>
      <c r="F440" s="550" t="str">
        <f>VLOOKUP(A440,BalanceBASE!A:F,6,FALSE)</f>
        <v>NOTA 19 – OTROS PASIVOS CORRIENTES y NO CORRIENTE</v>
      </c>
    </row>
    <row r="441" spans="1:6" ht="14.1" customHeight="1" x14ac:dyDescent="0.25">
      <c r="A441" s="486" t="s">
        <v>1487</v>
      </c>
      <c r="B441" s="486" t="s">
        <v>1436</v>
      </c>
      <c r="C441" s="486"/>
      <c r="D441" s="486"/>
      <c r="E441" s="487">
        <v>7274827414</v>
      </c>
      <c r="F441" s="550" t="str">
        <f>VLOOKUP(A441,BalanceBASE!A:F,6,FALSE)</f>
        <v>NOTA 19 – OTROS PASIVOS CORRIENTES y NO CORRIENTE</v>
      </c>
    </row>
    <row r="442" spans="1:6" ht="14.1" customHeight="1" x14ac:dyDescent="0.25">
      <c r="C442" s="486" t="s">
        <v>1439</v>
      </c>
      <c r="D442" s="486" t="s">
        <v>1440</v>
      </c>
      <c r="E442" s="487">
        <v>2000000</v>
      </c>
      <c r="F442" s="550" t="e">
        <f>VLOOKUP(A442,BalanceBASE!A:F,6,FALSE)</f>
        <v>#N/A</v>
      </c>
    </row>
    <row r="443" spans="1:6" ht="14.1" customHeight="1" x14ac:dyDescent="0.25">
      <c r="C443" s="486" t="s">
        <v>1872</v>
      </c>
      <c r="D443" s="486" t="s">
        <v>2237</v>
      </c>
      <c r="E443" s="487">
        <v>7272827414</v>
      </c>
      <c r="F443" s="550" t="e">
        <f>VLOOKUP(A443,BalanceBASE!A:F,6,FALSE)</f>
        <v>#N/A</v>
      </c>
    </row>
    <row r="444" spans="1:6" ht="14.1" customHeight="1" x14ac:dyDescent="0.25">
      <c r="A444" s="486" t="s">
        <v>1488</v>
      </c>
      <c r="B444" s="486" t="s">
        <v>1489</v>
      </c>
      <c r="C444" s="486"/>
      <c r="D444" s="486"/>
      <c r="E444" s="487">
        <v>300825380069</v>
      </c>
      <c r="F444" s="550">
        <f>VLOOKUP(A444,BalanceBASE!A:F,6,FALSE)</f>
        <v>0</v>
      </c>
    </row>
    <row r="445" spans="1:6" ht="14.1" customHeight="1" x14ac:dyDescent="0.25">
      <c r="A445" s="486" t="s">
        <v>1490</v>
      </c>
      <c r="B445" s="486" t="s">
        <v>1491</v>
      </c>
      <c r="C445" s="486"/>
      <c r="D445" s="486"/>
      <c r="E445" s="487">
        <v>249454448339</v>
      </c>
      <c r="F445" s="550" t="str">
        <f>VLOOKUP(A445,BalanceBASE!A:F,6,FALSE)</f>
        <v>NOTA 20 – CAPITAL INTEGRADO</v>
      </c>
    </row>
    <row r="446" spans="1:6" ht="14.1" customHeight="1" x14ac:dyDescent="0.25">
      <c r="A446" s="486" t="s">
        <v>1492</v>
      </c>
      <c r="B446" s="486" t="s">
        <v>1493</v>
      </c>
      <c r="C446" s="486"/>
      <c r="D446" s="486"/>
      <c r="E446" s="487">
        <v>249400000000</v>
      </c>
      <c r="F446" s="550" t="str">
        <f>VLOOKUP(A446,BalanceBASE!A:F,6,FALSE)</f>
        <v>NOTA 20 – CAPITAL INTEGRADO</v>
      </c>
    </row>
    <row r="447" spans="1:6" ht="14.1" customHeight="1" x14ac:dyDescent="0.25">
      <c r="A447" s="486" t="s">
        <v>1494</v>
      </c>
      <c r="B447" s="486" t="s">
        <v>1495</v>
      </c>
      <c r="C447" s="486"/>
      <c r="D447" s="486"/>
      <c r="E447" s="487">
        <v>249400000000</v>
      </c>
      <c r="F447" s="550" t="str">
        <f>VLOOKUP(A447,BalanceBASE!A:F,6,FALSE)</f>
        <v>NOTA 20 – CAPITAL INTEGRADO</v>
      </c>
    </row>
    <row r="448" spans="1:6" ht="14.1" customHeight="1" x14ac:dyDescent="0.25">
      <c r="A448" s="486" t="s">
        <v>1496</v>
      </c>
      <c r="B448" s="486" t="s">
        <v>1497</v>
      </c>
      <c r="C448" s="486"/>
      <c r="D448" s="486"/>
      <c r="E448" s="487">
        <v>54448339</v>
      </c>
      <c r="F448" s="550" t="str">
        <f>VLOOKUP(A448,BalanceBASE!A:F,6,FALSE)</f>
        <v>NOTA 20 – CAPITAL INTEGRADO</v>
      </c>
    </row>
    <row r="449" spans="1:6" ht="14.1" customHeight="1" x14ac:dyDescent="0.25">
      <c r="A449" s="486" t="s">
        <v>1498</v>
      </c>
      <c r="B449" s="486" t="s">
        <v>1499</v>
      </c>
      <c r="C449" s="486"/>
      <c r="D449" s="486"/>
      <c r="E449" s="487">
        <v>44703566731</v>
      </c>
      <c r="F449" s="550" t="str">
        <f>VLOOKUP(A449,BalanceBASE!A:F,6,FALSE)</f>
        <v>NOTA 21 – RESERVAS</v>
      </c>
    </row>
    <row r="450" spans="1:6" ht="14.1" customHeight="1" x14ac:dyDescent="0.25">
      <c r="A450" s="486" t="s">
        <v>1500</v>
      </c>
      <c r="B450" s="486" t="s">
        <v>1501</v>
      </c>
      <c r="C450" s="486"/>
      <c r="D450" s="486"/>
      <c r="E450" s="487">
        <v>1924226980</v>
      </c>
      <c r="F450" s="550" t="str">
        <f>VLOOKUP(A450,BalanceBASE!A:F,6,FALSE)</f>
        <v>NOTA 21 – RESERVAS</v>
      </c>
    </row>
    <row r="451" spans="1:6" ht="14.1" customHeight="1" x14ac:dyDescent="0.25">
      <c r="A451" s="486" t="s">
        <v>1502</v>
      </c>
      <c r="B451" s="486" t="s">
        <v>1503</v>
      </c>
      <c r="C451" s="486"/>
      <c r="D451" s="486"/>
      <c r="E451" s="487">
        <v>42779339751</v>
      </c>
      <c r="F451" s="550" t="str">
        <f>VLOOKUP(A451,BalanceBASE!A:F,6,FALSE)</f>
        <v>NOTA 21 – RESERVAS</v>
      </c>
    </row>
    <row r="452" spans="1:6" ht="14.1" customHeight="1" x14ac:dyDescent="0.25">
      <c r="A452" s="486" t="s">
        <v>1504</v>
      </c>
      <c r="B452" s="486" t="s">
        <v>1505</v>
      </c>
      <c r="C452" s="486"/>
      <c r="D452" s="486"/>
      <c r="E452" s="487">
        <v>8280279563</v>
      </c>
      <c r="F452" s="550" t="str">
        <f>VLOOKUP(A452,BalanceBASE!A:F,6,FALSE)</f>
        <v>NOTA 21 – RESERVAS</v>
      </c>
    </row>
    <row r="453" spans="1:6" ht="14.1" customHeight="1" x14ac:dyDescent="0.25">
      <c r="A453" s="486" t="s">
        <v>1506</v>
      </c>
      <c r="B453" s="486" t="s">
        <v>1507</v>
      </c>
      <c r="C453" s="486"/>
      <c r="D453" s="486"/>
      <c r="E453" s="487">
        <v>34499060188</v>
      </c>
      <c r="F453" s="550" t="str">
        <f>VLOOKUP(A453,BalanceBASE!A:F,6,FALSE)</f>
        <v>NOTA 21 – RESERVAS</v>
      </c>
    </row>
    <row r="454" spans="1:6" ht="14.1" customHeight="1" x14ac:dyDescent="0.25">
      <c r="A454" s="486" t="s">
        <v>1508</v>
      </c>
      <c r="B454" s="486" t="s">
        <v>1509</v>
      </c>
      <c r="C454" s="486"/>
      <c r="D454" s="486"/>
      <c r="E454" s="487">
        <v>6667364999</v>
      </c>
      <c r="F454" s="550">
        <f>VLOOKUP(A454,BalanceBASE!A:F,6,FALSE)</f>
        <v>0</v>
      </c>
    </row>
    <row r="455" spans="1:6" ht="14.1" customHeight="1" x14ac:dyDescent="0.25">
      <c r="A455" s="486" t="s">
        <v>1510</v>
      </c>
      <c r="B455" s="486" t="s">
        <v>1511</v>
      </c>
      <c r="C455" s="486"/>
      <c r="D455" s="486"/>
      <c r="E455" s="487">
        <v>6667364999</v>
      </c>
      <c r="F455" s="550" t="str">
        <f>VLOOKUP(A455,BalanceBASE!A:F,6,FALSE)</f>
        <v>NOTA 23 –  RESULTADOS</v>
      </c>
    </row>
    <row r="456" spans="1:6" ht="14.1" customHeight="1" x14ac:dyDescent="0.25">
      <c r="B456" s="488"/>
      <c r="F456" s="550" t="e">
        <f>VLOOKUP(A456,BalanceBASE!A:F,6,FALSE)</f>
        <v>#N/A</v>
      </c>
    </row>
    <row r="457" spans="1:6" ht="14.1" customHeight="1" x14ac:dyDescent="0.25">
      <c r="A457" s="486" t="s">
        <v>1512</v>
      </c>
      <c r="B457" s="486" t="s">
        <v>1513</v>
      </c>
      <c r="C457" s="486"/>
      <c r="D457" s="486"/>
      <c r="E457" s="487">
        <v>85085740810</v>
      </c>
      <c r="F457" s="550">
        <f>VLOOKUP(A457,BalanceBASE!A:F,6,FALSE)</f>
        <v>0</v>
      </c>
    </row>
    <row r="458" spans="1:6" ht="14.1" customHeight="1" x14ac:dyDescent="0.25">
      <c r="A458" s="486" t="s">
        <v>1514</v>
      </c>
      <c r="B458" s="486" t="s">
        <v>1515</v>
      </c>
      <c r="C458" s="486"/>
      <c r="D458" s="486"/>
      <c r="E458" s="487">
        <v>76079527722</v>
      </c>
      <c r="F458" s="550">
        <f>VLOOKUP(A458,BalanceBASE!A:F,6,FALSE)</f>
        <v>0</v>
      </c>
    </row>
    <row r="459" spans="1:6" ht="14.1" customHeight="1" x14ac:dyDescent="0.25">
      <c r="A459" s="486" t="s">
        <v>1516</v>
      </c>
      <c r="B459" s="486" t="s">
        <v>1517</v>
      </c>
      <c r="C459" s="486"/>
      <c r="D459" s="486"/>
      <c r="E459" s="487">
        <v>48878270</v>
      </c>
      <c r="F459" s="550" t="str">
        <f>VLOOKUP(A459,BalanceBASE!A:F,6,FALSE)</f>
        <v>NOTA 25 –  VENTAS</v>
      </c>
    </row>
    <row r="460" spans="1:6" ht="17.25" customHeight="1" x14ac:dyDescent="0.25">
      <c r="A460" s="486" t="s">
        <v>1518</v>
      </c>
      <c r="B460" s="486" t="s">
        <v>1519</v>
      </c>
      <c r="C460" s="486"/>
      <c r="D460" s="486"/>
      <c r="E460" s="487">
        <v>48878270</v>
      </c>
      <c r="F460" s="550" t="str">
        <f>VLOOKUP(A460,BalanceBASE!A:F,6,FALSE)</f>
        <v>NOTA 25 –  VENTAS</v>
      </c>
    </row>
    <row r="461" spans="1:6" ht="14.1" customHeight="1" x14ac:dyDescent="0.25">
      <c r="C461" s="486" t="s">
        <v>952</v>
      </c>
      <c r="D461" s="486" t="s">
        <v>1431</v>
      </c>
      <c r="E461" s="487">
        <v>48878270</v>
      </c>
      <c r="F461" s="550" t="e">
        <f>VLOOKUP(A461,BalanceBASE!A:F,6,FALSE)</f>
        <v>#N/A</v>
      </c>
    </row>
    <row r="462" spans="1:6" ht="14.1" customHeight="1" x14ac:dyDescent="0.25">
      <c r="A462" s="486" t="s">
        <v>1520</v>
      </c>
      <c r="B462" s="486" t="s">
        <v>1521</v>
      </c>
      <c r="C462" s="486"/>
      <c r="D462" s="486"/>
      <c r="E462" s="487">
        <v>11746244587</v>
      </c>
      <c r="F462" s="550" t="str">
        <f>VLOOKUP(A462,BalanceBASE!A:F,6,FALSE)</f>
        <v>NOTA 25 –  VENTAS</v>
      </c>
    </row>
    <row r="463" spans="1:6" ht="14.1" customHeight="1" x14ac:dyDescent="0.25">
      <c r="C463" s="486" t="s">
        <v>1522</v>
      </c>
      <c r="D463" s="486" t="s">
        <v>1523</v>
      </c>
      <c r="E463" s="487">
        <v>2870715983</v>
      </c>
      <c r="F463" s="550" t="e">
        <f>VLOOKUP(A463,BalanceBASE!A:F,6,FALSE)</f>
        <v>#N/A</v>
      </c>
    </row>
    <row r="464" spans="1:6" ht="14.1" customHeight="1" x14ac:dyDescent="0.25">
      <c r="C464" s="486" t="s">
        <v>1526</v>
      </c>
      <c r="D464" s="486" t="s">
        <v>1527</v>
      </c>
      <c r="E464" s="487">
        <v>1080200000</v>
      </c>
      <c r="F464" s="550" t="e">
        <f>VLOOKUP(A464,BalanceBASE!A:F,6,FALSE)</f>
        <v>#N/A</v>
      </c>
    </row>
    <row r="465" spans="1:6" ht="14.1" customHeight="1" x14ac:dyDescent="0.25">
      <c r="C465" s="486" t="s">
        <v>1534</v>
      </c>
      <c r="D465" s="486" t="s">
        <v>1535</v>
      </c>
      <c r="E465" s="487">
        <v>7795328604</v>
      </c>
      <c r="F465" s="550" t="e">
        <f>VLOOKUP(A465,BalanceBASE!A:F,6,FALSE)</f>
        <v>#N/A</v>
      </c>
    </row>
    <row r="466" spans="1:6" ht="14.1" customHeight="1" x14ac:dyDescent="0.25">
      <c r="A466" s="486" t="s">
        <v>1536</v>
      </c>
      <c r="B466" s="486" t="s">
        <v>1537</v>
      </c>
      <c r="C466" s="486"/>
      <c r="D466" s="486"/>
      <c r="E466" s="487">
        <v>345775409</v>
      </c>
      <c r="F466" s="550" t="str">
        <f>VLOOKUP(A466,BalanceBASE!A:F,6,FALSE)</f>
        <v>NOTA 25 –  VENTAS</v>
      </c>
    </row>
    <row r="467" spans="1:6" ht="14.1" customHeight="1" x14ac:dyDescent="0.25">
      <c r="C467" s="486" t="s">
        <v>1538</v>
      </c>
      <c r="D467" s="486" t="s">
        <v>1539</v>
      </c>
      <c r="E467" s="487">
        <v>345775409</v>
      </c>
      <c r="F467" s="550" t="e">
        <f>VLOOKUP(A467,BalanceBASE!A:F,6,FALSE)</f>
        <v>#N/A</v>
      </c>
    </row>
    <row r="468" spans="1:6" ht="14.1" customHeight="1" x14ac:dyDescent="0.25">
      <c r="A468" s="486" t="s">
        <v>1540</v>
      </c>
      <c r="B468" s="486" t="s">
        <v>1541</v>
      </c>
      <c r="C468" s="486"/>
      <c r="D468" s="486"/>
      <c r="E468" s="487">
        <v>3454750015</v>
      </c>
      <c r="F468" s="550" t="str">
        <f>VLOOKUP(A468,BalanceBASE!A:F,6,FALSE)</f>
        <v>NOTA 25 –  VENTAS</v>
      </c>
    </row>
    <row r="469" spans="1:6" ht="14.1" customHeight="1" x14ac:dyDescent="0.25">
      <c r="C469" s="486" t="s">
        <v>952</v>
      </c>
      <c r="D469" s="486" t="s">
        <v>1431</v>
      </c>
      <c r="E469" s="487">
        <v>3454750015</v>
      </c>
      <c r="F469" s="550" t="e">
        <f>VLOOKUP(A469,BalanceBASE!A:F,6,FALSE)</f>
        <v>#N/A</v>
      </c>
    </row>
    <row r="470" spans="1:6" ht="14.1" customHeight="1" x14ac:dyDescent="0.25">
      <c r="A470" s="486" t="s">
        <v>1908</v>
      </c>
      <c r="B470" s="486" t="s">
        <v>1909</v>
      </c>
      <c r="C470" s="486"/>
      <c r="D470" s="486"/>
      <c r="E470" s="487">
        <v>2237993453</v>
      </c>
      <c r="F470" s="550" t="str">
        <f>VLOOKUP(A470,BalanceBASE!A:F,6,FALSE)</f>
        <v>NOTA 25 –  VENTAS</v>
      </c>
    </row>
    <row r="471" spans="1:6" ht="14.1" customHeight="1" x14ac:dyDescent="0.25">
      <c r="C471" s="486" t="s">
        <v>952</v>
      </c>
      <c r="D471" s="486" t="s">
        <v>1431</v>
      </c>
      <c r="E471" s="487">
        <v>2237993453</v>
      </c>
      <c r="F471" s="550" t="e">
        <f>VLOOKUP(A471,BalanceBASE!A:F,6,FALSE)</f>
        <v>#N/A</v>
      </c>
    </row>
    <row r="472" spans="1:6" ht="14.1" customHeight="1" x14ac:dyDescent="0.25">
      <c r="A472" s="486" t="s">
        <v>1542</v>
      </c>
      <c r="B472" s="486" t="s">
        <v>1543</v>
      </c>
      <c r="C472" s="486"/>
      <c r="D472" s="486"/>
      <c r="E472" s="487">
        <v>784540017</v>
      </c>
      <c r="F472" s="550" t="str">
        <f>VLOOKUP(A472,BalanceBASE!A:F,6,FALSE)</f>
        <v>NOTA 25 –  VENTAS</v>
      </c>
    </row>
    <row r="473" spans="1:6" ht="14.1" customHeight="1" x14ac:dyDescent="0.25">
      <c r="C473" s="486" t="s">
        <v>952</v>
      </c>
      <c r="D473" s="486" t="s">
        <v>1431</v>
      </c>
      <c r="E473" s="487">
        <v>784540017</v>
      </c>
      <c r="F473" s="550" t="e">
        <f>VLOOKUP(A473,BalanceBASE!A:F,6,FALSE)</f>
        <v>#N/A</v>
      </c>
    </row>
    <row r="474" spans="1:6" ht="14.1" customHeight="1" x14ac:dyDescent="0.25">
      <c r="A474" s="486" t="s">
        <v>1544</v>
      </c>
      <c r="B474" s="486" t="s">
        <v>1545</v>
      </c>
      <c r="C474" s="486"/>
      <c r="D474" s="486"/>
      <c r="E474" s="487">
        <v>54976487899</v>
      </c>
      <c r="F474" s="550" t="str">
        <f>VLOOKUP(A474,BalanceBASE!A:F,6,FALSE)</f>
        <v>NOTA 25 –  VENTAS</v>
      </c>
    </row>
    <row r="475" spans="1:6" ht="14.1" customHeight="1" x14ac:dyDescent="0.25">
      <c r="A475" s="486" t="s">
        <v>1546</v>
      </c>
      <c r="B475" s="486" t="s">
        <v>1547</v>
      </c>
      <c r="C475" s="486"/>
      <c r="D475" s="486"/>
      <c r="E475" s="487">
        <v>22194677899</v>
      </c>
      <c r="F475" s="550" t="str">
        <f>VLOOKUP(A475,BalanceBASE!A:F,6,FALSE)</f>
        <v>NOTA 25 –  VENTAS</v>
      </c>
    </row>
    <row r="476" spans="1:6" ht="14.1" customHeight="1" x14ac:dyDescent="0.25">
      <c r="A476" s="486" t="s">
        <v>1548</v>
      </c>
      <c r="B476" s="486" t="s">
        <v>1549</v>
      </c>
      <c r="C476" s="486"/>
      <c r="D476" s="486"/>
      <c r="E476" s="487">
        <v>32781810000</v>
      </c>
      <c r="F476" s="550" t="str">
        <f>VLOOKUP(A476,BalanceBASE!A:F,6,FALSE)</f>
        <v>NOTA 25 –  VENTAS</v>
      </c>
    </row>
    <row r="477" spans="1:6" ht="14.1" customHeight="1" x14ac:dyDescent="0.25">
      <c r="A477" s="486" t="s">
        <v>1550</v>
      </c>
      <c r="B477" s="486" t="s">
        <v>1551</v>
      </c>
      <c r="C477" s="486"/>
      <c r="D477" s="486"/>
      <c r="E477" s="487">
        <v>2085547287</v>
      </c>
      <c r="F477" s="550" t="str">
        <f>VLOOKUP(A477,BalanceBASE!A:F,6,FALSE)</f>
        <v>NOTA 25 –  VENTAS</v>
      </c>
    </row>
    <row r="478" spans="1:6" ht="14.1" customHeight="1" x14ac:dyDescent="0.25">
      <c r="C478" s="486" t="s">
        <v>952</v>
      </c>
      <c r="D478" s="486" t="s">
        <v>1552</v>
      </c>
      <c r="E478" s="487">
        <v>2085547287</v>
      </c>
      <c r="F478" s="550" t="e">
        <f>VLOOKUP(A478,BalanceBASE!A:F,6,FALSE)</f>
        <v>#N/A</v>
      </c>
    </row>
    <row r="479" spans="1:6" ht="14.1" customHeight="1" x14ac:dyDescent="0.25">
      <c r="A479" s="486" t="s">
        <v>1910</v>
      </c>
      <c r="B479" s="486" t="s">
        <v>1911</v>
      </c>
      <c r="C479" s="486"/>
      <c r="D479" s="486"/>
      <c r="E479" s="487">
        <v>399310785</v>
      </c>
      <c r="F479" s="550" t="str">
        <f>VLOOKUP(A479,BalanceBASE!A:F,6,FALSE)</f>
        <v>NOTA 25 –  VENTAS</v>
      </c>
    </row>
    <row r="480" spans="1:6" ht="14.1" customHeight="1" x14ac:dyDescent="0.25">
      <c r="C480" s="486" t="s">
        <v>1912</v>
      </c>
      <c r="D480" s="486" t="s">
        <v>1913</v>
      </c>
      <c r="E480" s="487">
        <v>399310785</v>
      </c>
      <c r="F480" s="550" t="e">
        <f>VLOOKUP(A480,BalanceBASE!A:F,6,FALSE)</f>
        <v>#N/A</v>
      </c>
    </row>
    <row r="481" spans="1:6" ht="14.1" customHeight="1" x14ac:dyDescent="0.25">
      <c r="A481" s="486" t="s">
        <v>1555</v>
      </c>
      <c r="B481" s="486" t="s">
        <v>1556</v>
      </c>
      <c r="C481" s="486"/>
      <c r="D481" s="486"/>
      <c r="E481" s="487">
        <v>9006213088</v>
      </c>
      <c r="F481" s="550" t="str">
        <f>VLOOKUP(A481,BalanceBASE!A:F,6,FALSE)</f>
        <v>Nota 28 - Otros Ingresos y gastos operativos</v>
      </c>
    </row>
    <row r="482" spans="1:6" ht="14.1" customHeight="1" x14ac:dyDescent="0.25">
      <c r="A482" s="486" t="s">
        <v>1557</v>
      </c>
      <c r="B482" s="486" t="s">
        <v>1558</v>
      </c>
      <c r="C482" s="486"/>
      <c r="D482" s="486"/>
      <c r="E482" s="487">
        <v>195048724</v>
      </c>
      <c r="F482" s="550" t="str">
        <f>VLOOKUP(A482,BalanceBASE!A:F,6,FALSE)</f>
        <v>Nota 28 - Otros Ingresos y gastos operativos</v>
      </c>
    </row>
    <row r="483" spans="1:6" ht="14.1" customHeight="1" x14ac:dyDescent="0.25">
      <c r="C483" s="486" t="s">
        <v>952</v>
      </c>
      <c r="D483" s="486" t="s">
        <v>1431</v>
      </c>
      <c r="E483" s="487">
        <v>147880934</v>
      </c>
      <c r="F483" s="550" t="e">
        <f>VLOOKUP(A483,BalanceBASE!A:F,6,FALSE)</f>
        <v>#N/A</v>
      </c>
    </row>
    <row r="484" spans="1:6" ht="14.1" customHeight="1" x14ac:dyDescent="0.25">
      <c r="C484" s="486" t="s">
        <v>954</v>
      </c>
      <c r="D484" s="486" t="s">
        <v>1093</v>
      </c>
      <c r="E484" s="487">
        <v>47113652</v>
      </c>
      <c r="F484" s="550" t="e">
        <f>VLOOKUP(A484,BalanceBASE!A:F,6,FALSE)</f>
        <v>#N/A</v>
      </c>
    </row>
    <row r="485" spans="1:6" ht="14.1" customHeight="1" x14ac:dyDescent="0.25">
      <c r="C485" s="486" t="s">
        <v>1060</v>
      </c>
      <c r="D485" s="486" t="s">
        <v>2037</v>
      </c>
      <c r="E485" s="487">
        <v>54138</v>
      </c>
      <c r="F485" s="550" t="e">
        <f>VLOOKUP(A485,BalanceBASE!A:F,6,FALSE)</f>
        <v>#N/A</v>
      </c>
    </row>
    <row r="486" spans="1:6" ht="14.1" customHeight="1" x14ac:dyDescent="0.25">
      <c r="A486" s="486" t="s">
        <v>1559</v>
      </c>
      <c r="B486" s="486" t="s">
        <v>1560</v>
      </c>
      <c r="C486" s="486"/>
      <c r="D486" s="486"/>
      <c r="E486" s="487">
        <v>216386064</v>
      </c>
      <c r="F486" s="550" t="str">
        <f>VLOOKUP(A486,BalanceBASE!A:F,6,FALSE)</f>
        <v>Nota 28 - Otros Ingresos y gastos operativos</v>
      </c>
    </row>
    <row r="487" spans="1:6" ht="14.1" customHeight="1" x14ac:dyDescent="0.25">
      <c r="C487" s="486" t="s">
        <v>952</v>
      </c>
      <c r="D487" s="486" t="s">
        <v>1431</v>
      </c>
      <c r="E487" s="487">
        <v>216386064</v>
      </c>
      <c r="F487" s="550" t="e">
        <f>VLOOKUP(A487,BalanceBASE!A:F,6,FALSE)</f>
        <v>#N/A</v>
      </c>
    </row>
    <row r="488" spans="1:6" ht="14.1" customHeight="1" x14ac:dyDescent="0.25">
      <c r="A488" s="486" t="s">
        <v>1563</v>
      </c>
      <c r="B488" s="486" t="s">
        <v>1564</v>
      </c>
      <c r="C488" s="486"/>
      <c r="D488" s="486"/>
      <c r="E488" s="487">
        <v>8594778300</v>
      </c>
      <c r="F488" s="550" t="str">
        <f>VLOOKUP(A488,BalanceBASE!A:F,6,FALSE)</f>
        <v>Nota 28 - Otros Ingresos y gastos operativos</v>
      </c>
    </row>
    <row r="489" spans="1:6" ht="14.1" customHeight="1" x14ac:dyDescent="0.25">
      <c r="C489" s="486" t="s">
        <v>952</v>
      </c>
      <c r="D489" s="486" t="s">
        <v>1431</v>
      </c>
      <c r="E489" s="487">
        <v>6946842343</v>
      </c>
      <c r="F489" s="550" t="e">
        <f>VLOOKUP(A489,BalanceBASE!A:F,6,FALSE)</f>
        <v>#N/A</v>
      </c>
    </row>
    <row r="490" spans="1:6" ht="14.1" customHeight="1" x14ac:dyDescent="0.25">
      <c r="C490" s="486" t="s">
        <v>954</v>
      </c>
      <c r="D490" s="486" t="s">
        <v>1093</v>
      </c>
      <c r="E490" s="487">
        <v>1745328</v>
      </c>
      <c r="F490" s="550" t="e">
        <f>VLOOKUP(A490,BalanceBASE!A:F,6,FALSE)</f>
        <v>#N/A</v>
      </c>
    </row>
    <row r="491" spans="1:6" ht="14.1" customHeight="1" x14ac:dyDescent="0.25">
      <c r="C491" s="486" t="s">
        <v>1038</v>
      </c>
      <c r="D491" s="486" t="s">
        <v>1094</v>
      </c>
      <c r="E491" s="487">
        <v>1646190629</v>
      </c>
      <c r="F491" s="550" t="e">
        <f>VLOOKUP(A491,BalanceBASE!A:F,6,FALSE)</f>
        <v>#N/A</v>
      </c>
    </row>
    <row r="492" spans="1:6" ht="14.1" customHeight="1" x14ac:dyDescent="0.25">
      <c r="A492" s="486" t="s">
        <v>1565</v>
      </c>
      <c r="B492" s="486" t="s">
        <v>1566</v>
      </c>
      <c r="C492" s="486"/>
      <c r="D492" s="486"/>
      <c r="E492" s="487">
        <v>78418375811</v>
      </c>
      <c r="F492" s="550">
        <f>VLOOKUP(A492,BalanceBASE!A:F,6,FALSE)</f>
        <v>0</v>
      </c>
    </row>
    <row r="493" spans="1:6" s="551" customFormat="1" ht="14.1" customHeight="1" x14ac:dyDescent="0.25">
      <c r="A493" s="486" t="s">
        <v>1567</v>
      </c>
      <c r="B493" s="486" t="s">
        <v>1568</v>
      </c>
      <c r="C493" s="486"/>
      <c r="D493" s="486"/>
      <c r="E493" s="487">
        <v>39976641970</v>
      </c>
      <c r="F493" s="550" t="str">
        <f>VLOOKUP(A493,BalanceBASE!A:F,6,FALSE)</f>
        <v>NOTA 26 - COSTO DE VENTAS</v>
      </c>
    </row>
    <row r="494" spans="1:6" s="551" customFormat="1" ht="14.1" customHeight="1" x14ac:dyDescent="0.25">
      <c r="A494" s="486" t="s">
        <v>1569</v>
      </c>
      <c r="B494" s="486" t="s">
        <v>1570</v>
      </c>
      <c r="C494" s="486"/>
      <c r="D494" s="486"/>
      <c r="E494" s="487">
        <v>1026444111</v>
      </c>
      <c r="F494" s="550" t="str">
        <f>VLOOKUP(A494,BalanceBASE!A:F,6,FALSE)</f>
        <v>NOTA 26 - COSTO DE VENTAS</v>
      </c>
    </row>
    <row r="495" spans="1:6" s="551" customFormat="1" ht="14.1" customHeight="1" x14ac:dyDescent="0.25">
      <c r="A495" s="486" t="s">
        <v>1571</v>
      </c>
      <c r="B495" s="486" t="s">
        <v>1572</v>
      </c>
      <c r="C495" s="486"/>
      <c r="D495" s="486"/>
      <c r="E495" s="487">
        <v>1026444111</v>
      </c>
      <c r="F495" s="550" t="str">
        <f>VLOOKUP(A495,BalanceBASE!A:F,6,FALSE)</f>
        <v>NOTA 26 - COSTO DE VENTAS</v>
      </c>
    </row>
    <row r="496" spans="1:6" ht="14.1" customHeight="1" x14ac:dyDescent="0.25">
      <c r="C496" s="486" t="s">
        <v>952</v>
      </c>
      <c r="D496" s="486" t="s">
        <v>1431</v>
      </c>
      <c r="E496" s="487">
        <v>1026444111</v>
      </c>
      <c r="F496" s="550" t="e">
        <f>VLOOKUP(A496,BalanceBASE!A:F,6,FALSE)</f>
        <v>#N/A</v>
      </c>
    </row>
    <row r="497" spans="1:6" ht="14.1" customHeight="1" x14ac:dyDescent="0.25">
      <c r="A497" s="486" t="s">
        <v>1573</v>
      </c>
      <c r="B497" s="486" t="s">
        <v>1574</v>
      </c>
      <c r="C497" s="486"/>
      <c r="D497" s="486"/>
      <c r="E497" s="487">
        <v>480691</v>
      </c>
      <c r="F497" s="550" t="str">
        <f>VLOOKUP(A497,BalanceBASE!A:F,6,FALSE)</f>
        <v>NOTA 26 - COSTO DE VENTAS</v>
      </c>
    </row>
    <row r="498" spans="1:6" ht="14.1" customHeight="1" x14ac:dyDescent="0.25">
      <c r="A498" s="486" t="s">
        <v>1575</v>
      </c>
      <c r="B498" s="486" t="s">
        <v>1576</v>
      </c>
      <c r="C498" s="486"/>
      <c r="D498" s="486"/>
      <c r="E498" s="487">
        <v>480691</v>
      </c>
      <c r="F498" s="550" t="str">
        <f>VLOOKUP(A498,BalanceBASE!A:F,6,FALSE)</f>
        <v>NOTA 26 - COSTO DE VENTAS</v>
      </c>
    </row>
    <row r="499" spans="1:6" ht="14.1" customHeight="1" x14ac:dyDescent="0.25">
      <c r="C499" s="486" t="s">
        <v>1038</v>
      </c>
      <c r="D499" s="486" t="s">
        <v>1094</v>
      </c>
      <c r="E499" s="487">
        <v>480691</v>
      </c>
      <c r="F499" s="550" t="e">
        <f>VLOOKUP(A499,BalanceBASE!A:F,6,FALSE)</f>
        <v>#N/A</v>
      </c>
    </row>
    <row r="500" spans="1:6" ht="14.1" customHeight="1" x14ac:dyDescent="0.25">
      <c r="A500" s="486" t="s">
        <v>1577</v>
      </c>
      <c r="B500" s="486" t="s">
        <v>1578</v>
      </c>
      <c r="C500" s="486"/>
      <c r="D500" s="486"/>
      <c r="E500" s="487">
        <v>8439163635</v>
      </c>
      <c r="F500" s="550" t="str">
        <f>VLOOKUP(A500,BalanceBASE!A:F,6,FALSE)</f>
        <v>NOTA 26 - COSTO DE VENTAS</v>
      </c>
    </row>
    <row r="501" spans="1:6" ht="14.1" customHeight="1" x14ac:dyDescent="0.25">
      <c r="C501" s="486" t="s">
        <v>952</v>
      </c>
      <c r="D501" s="486" t="s">
        <v>1431</v>
      </c>
      <c r="E501" s="487">
        <v>3071500</v>
      </c>
      <c r="F501" s="550" t="e">
        <f>VLOOKUP(A501,BalanceBASE!A:F,6,FALSE)</f>
        <v>#N/A</v>
      </c>
    </row>
    <row r="502" spans="1:6" ht="14.1" customHeight="1" x14ac:dyDescent="0.25">
      <c r="C502" s="486" t="s">
        <v>1038</v>
      </c>
      <c r="D502" s="486" t="s">
        <v>1094</v>
      </c>
      <c r="E502" s="487">
        <v>8436092135</v>
      </c>
      <c r="F502" s="550" t="e">
        <f>VLOOKUP(A502,BalanceBASE!A:F,6,FALSE)</f>
        <v>#N/A</v>
      </c>
    </row>
    <row r="503" spans="1:6" ht="14.1" customHeight="1" x14ac:dyDescent="0.25">
      <c r="A503" s="486" t="s">
        <v>2045</v>
      </c>
      <c r="B503" s="486" t="s">
        <v>2046</v>
      </c>
      <c r="C503" s="486"/>
      <c r="D503" s="486"/>
      <c r="E503" s="487">
        <v>115425929</v>
      </c>
      <c r="F503" s="550" t="str">
        <f>VLOOKUP(A503,BalanceBASE!A:F,6,FALSE)</f>
        <v>NOTA 26 - COSTO DE VENTAS</v>
      </c>
    </row>
    <row r="504" spans="1:6" ht="14.1" customHeight="1" x14ac:dyDescent="0.25">
      <c r="C504" s="486" t="s">
        <v>952</v>
      </c>
      <c r="D504" s="486" t="s">
        <v>1431</v>
      </c>
      <c r="E504" s="487">
        <v>115425929</v>
      </c>
      <c r="F504" s="550" t="e">
        <f>VLOOKUP(A504,BalanceBASE!A:F,6,FALSE)</f>
        <v>#N/A</v>
      </c>
    </row>
    <row r="505" spans="1:6" ht="14.1" customHeight="1" x14ac:dyDescent="0.25">
      <c r="A505" s="486" t="s">
        <v>1579</v>
      </c>
      <c r="B505" s="486" t="s">
        <v>1580</v>
      </c>
      <c r="C505" s="486"/>
      <c r="D505" s="486"/>
      <c r="E505" s="487">
        <v>29851315323</v>
      </c>
      <c r="F505" s="550" t="str">
        <f>VLOOKUP(A505,BalanceBASE!A:F,6,FALSE)</f>
        <v>NOTA 26 - COSTO DE VENTAS</v>
      </c>
    </row>
    <row r="506" spans="1:6" ht="14.1" customHeight="1" x14ac:dyDescent="0.25">
      <c r="C506" s="486" t="s">
        <v>952</v>
      </c>
      <c r="D506" s="486" t="s">
        <v>1431</v>
      </c>
      <c r="E506" s="487">
        <v>29851315323</v>
      </c>
      <c r="F506" s="550" t="e">
        <f>VLOOKUP(A506,BalanceBASE!A:F,6,FALSE)</f>
        <v>#N/A</v>
      </c>
    </row>
    <row r="507" spans="1:6" ht="14.1" customHeight="1" x14ac:dyDescent="0.25">
      <c r="A507" s="486" t="s">
        <v>1581</v>
      </c>
      <c r="B507" s="486" t="s">
        <v>1582</v>
      </c>
      <c r="C507" s="486"/>
      <c r="D507" s="486"/>
      <c r="E507" s="487">
        <v>543812281</v>
      </c>
      <c r="F507" s="550" t="str">
        <f>VLOOKUP(A507,BalanceBASE!A:F,6,FALSE)</f>
        <v>NOTA 26 - COSTO DE VENTAS</v>
      </c>
    </row>
    <row r="508" spans="1:6" ht="14.1" customHeight="1" x14ac:dyDescent="0.25">
      <c r="A508" s="486" t="s">
        <v>1583</v>
      </c>
      <c r="B508" s="486" t="s">
        <v>1584</v>
      </c>
      <c r="C508" s="486"/>
      <c r="D508" s="486"/>
      <c r="E508" s="487">
        <v>149617845</v>
      </c>
      <c r="F508" s="550" t="str">
        <f>VLOOKUP(A508,BalanceBASE!A:F,6,FALSE)</f>
        <v>NOTA 26 - COSTO DE VENTAS</v>
      </c>
    </row>
    <row r="509" spans="1:6" ht="14.1" customHeight="1" x14ac:dyDescent="0.25">
      <c r="A509" s="486" t="s">
        <v>1949</v>
      </c>
      <c r="B509" s="486" t="s">
        <v>1950</v>
      </c>
      <c r="C509" s="486"/>
      <c r="D509" s="486"/>
      <c r="E509" s="487">
        <v>25853520</v>
      </c>
      <c r="F509" s="550" t="str">
        <f>VLOOKUP(A509,BalanceBASE!A:F,6,FALSE)</f>
        <v>NOTA 27 - GASTOS</v>
      </c>
    </row>
    <row r="510" spans="1:6" ht="14.1" customHeight="1" x14ac:dyDescent="0.25">
      <c r="C510" s="486" t="s">
        <v>952</v>
      </c>
      <c r="D510" s="486" t="s">
        <v>1431</v>
      </c>
      <c r="E510" s="487">
        <v>25853520</v>
      </c>
      <c r="F510" s="550" t="e">
        <f>VLOOKUP(A510,BalanceBASE!A:F,6,FALSE)</f>
        <v>#N/A</v>
      </c>
    </row>
    <row r="511" spans="1:6" ht="14.1" customHeight="1" x14ac:dyDescent="0.25">
      <c r="A511" s="486" t="s">
        <v>1591</v>
      </c>
      <c r="B511" s="486" t="s">
        <v>1592</v>
      </c>
      <c r="C511" s="486"/>
      <c r="D511" s="486"/>
      <c r="E511" s="487">
        <v>8581818</v>
      </c>
      <c r="F511" s="550" t="str">
        <f>VLOOKUP(A511,BalanceBASE!A:F,6,FALSE)</f>
        <v>NOTA 27 - GASTOS</v>
      </c>
    </row>
    <row r="512" spans="1:6" ht="14.1" customHeight="1" x14ac:dyDescent="0.25">
      <c r="C512" s="486" t="s">
        <v>952</v>
      </c>
      <c r="D512" s="486" t="s">
        <v>1431</v>
      </c>
      <c r="E512" s="487">
        <v>8581818</v>
      </c>
      <c r="F512" s="550" t="e">
        <f>VLOOKUP(A512,BalanceBASE!A:F,6,FALSE)</f>
        <v>#N/A</v>
      </c>
    </row>
    <row r="513" spans="1:6" ht="14.1" customHeight="1" x14ac:dyDescent="0.25">
      <c r="A513" s="486" t="s">
        <v>1593</v>
      </c>
      <c r="B513" s="486" t="s">
        <v>1594</v>
      </c>
      <c r="C513" s="486"/>
      <c r="D513" s="486"/>
      <c r="E513" s="487">
        <v>24183817</v>
      </c>
      <c r="F513" s="550" t="str">
        <f>VLOOKUP(A513,BalanceBASE!A:F,6,FALSE)</f>
        <v>NOTA 27 - GASTOS</v>
      </c>
    </row>
    <row r="514" spans="1:6" ht="14.1" customHeight="1" x14ac:dyDescent="0.25">
      <c r="C514" s="486" t="s">
        <v>952</v>
      </c>
      <c r="D514" s="486" t="s">
        <v>1431</v>
      </c>
      <c r="E514" s="487">
        <v>236362</v>
      </c>
      <c r="F514" s="550" t="e">
        <f>VLOOKUP(A514,BalanceBASE!A:F,6,FALSE)</f>
        <v>#N/A</v>
      </c>
    </row>
    <row r="515" spans="1:6" ht="14.1" customHeight="1" x14ac:dyDescent="0.25">
      <c r="C515" s="486" t="s">
        <v>1038</v>
      </c>
      <c r="D515" s="486" t="s">
        <v>1094</v>
      </c>
      <c r="E515" s="487">
        <v>23947455</v>
      </c>
      <c r="F515" s="550" t="e">
        <f>VLOOKUP(A515,BalanceBASE!A:F,6,FALSE)</f>
        <v>#N/A</v>
      </c>
    </row>
    <row r="516" spans="1:6" ht="14.1" customHeight="1" x14ac:dyDescent="0.25">
      <c r="A516" s="486" t="s">
        <v>1597</v>
      </c>
      <c r="B516" s="486" t="s">
        <v>1598</v>
      </c>
      <c r="C516" s="486"/>
      <c r="D516" s="486"/>
      <c r="E516" s="487">
        <v>18990000</v>
      </c>
      <c r="F516" s="550" t="str">
        <f>VLOOKUP(A516,BalanceBASE!A:F,6,FALSE)</f>
        <v>NOTA 27 - GASTOS</v>
      </c>
    </row>
    <row r="517" spans="1:6" ht="14.1" customHeight="1" x14ac:dyDescent="0.25">
      <c r="C517" s="486" t="s">
        <v>952</v>
      </c>
      <c r="D517" s="486" t="s">
        <v>1431</v>
      </c>
      <c r="E517" s="487">
        <v>18990000</v>
      </c>
      <c r="F517" s="550" t="e">
        <f>VLOOKUP(A517,BalanceBASE!A:F,6,FALSE)</f>
        <v>#N/A</v>
      </c>
    </row>
    <row r="518" spans="1:6" ht="14.1" customHeight="1" x14ac:dyDescent="0.25">
      <c r="A518" s="486" t="s">
        <v>1599</v>
      </c>
      <c r="B518" s="486" t="s">
        <v>1600</v>
      </c>
      <c r="C518" s="486"/>
      <c r="D518" s="486"/>
      <c r="E518" s="487">
        <v>72008690</v>
      </c>
      <c r="F518" s="550" t="str">
        <f>VLOOKUP(A518,BalanceBASE!A:F,6,FALSE)</f>
        <v>NOTA 27 - GASTOS</v>
      </c>
    </row>
    <row r="519" spans="1:6" ht="14.1" customHeight="1" x14ac:dyDescent="0.25">
      <c r="C519" s="486" t="s">
        <v>1038</v>
      </c>
      <c r="D519" s="486" t="s">
        <v>1094</v>
      </c>
      <c r="E519" s="487">
        <v>72008690</v>
      </c>
      <c r="F519" s="550" t="e">
        <f>VLOOKUP(A519,BalanceBASE!A:F,6,FALSE)</f>
        <v>#N/A</v>
      </c>
    </row>
    <row r="520" spans="1:6" ht="14.1" customHeight="1" x14ac:dyDescent="0.25">
      <c r="A520" s="486" t="s">
        <v>1601</v>
      </c>
      <c r="B520" s="486" t="s">
        <v>1602</v>
      </c>
      <c r="C520" s="486"/>
      <c r="D520" s="486"/>
      <c r="E520" s="487">
        <v>13861430056</v>
      </c>
      <c r="F520" s="550" t="str">
        <f>VLOOKUP(A520,BalanceBASE!A:F,6,FALSE)</f>
        <v>NOTA 27 - GASTOS</v>
      </c>
    </row>
    <row r="521" spans="1:6" ht="14.1" customHeight="1" x14ac:dyDescent="0.25">
      <c r="A521" s="486" t="s">
        <v>1603</v>
      </c>
      <c r="B521" s="486" t="s">
        <v>1585</v>
      </c>
      <c r="C521" s="486"/>
      <c r="D521" s="486"/>
      <c r="E521" s="487">
        <v>1275876125</v>
      </c>
      <c r="F521" s="550" t="str">
        <f>VLOOKUP(A521,BalanceBASE!A:F,6,FALSE)</f>
        <v>NOTA 27 - GASTOS</v>
      </c>
    </row>
    <row r="522" spans="1:6" ht="14.1" customHeight="1" x14ac:dyDescent="0.25">
      <c r="A522" s="486" t="s">
        <v>1604</v>
      </c>
      <c r="B522" s="486" t="s">
        <v>1586</v>
      </c>
      <c r="C522" s="486"/>
      <c r="D522" s="486"/>
      <c r="E522" s="487">
        <v>1010720365</v>
      </c>
      <c r="F522" s="550" t="str">
        <f>VLOOKUP(A522,BalanceBASE!A:F,6,FALSE)</f>
        <v>NOTA 27 - GASTOS</v>
      </c>
    </row>
    <row r="523" spans="1:6" ht="14.1" customHeight="1" x14ac:dyDescent="0.25">
      <c r="C523" s="486" t="s">
        <v>952</v>
      </c>
      <c r="D523" s="486" t="s">
        <v>1431</v>
      </c>
      <c r="E523" s="487">
        <v>383172795</v>
      </c>
      <c r="F523" s="550" t="e">
        <f>VLOOKUP(A523,BalanceBASE!A:F,6,FALSE)</f>
        <v>#N/A</v>
      </c>
    </row>
    <row r="524" spans="1:6" ht="14.1" customHeight="1" x14ac:dyDescent="0.25">
      <c r="C524" s="486" t="s">
        <v>954</v>
      </c>
      <c r="D524" s="486" t="s">
        <v>1093</v>
      </c>
      <c r="E524" s="487">
        <v>98571874</v>
      </c>
      <c r="F524" s="550" t="e">
        <f>VLOOKUP(A524,BalanceBASE!A:F,6,FALSE)</f>
        <v>#N/A</v>
      </c>
    </row>
    <row r="525" spans="1:6" ht="14.1" customHeight="1" x14ac:dyDescent="0.25">
      <c r="C525" s="486" t="s">
        <v>956</v>
      </c>
      <c r="D525" s="486" t="s">
        <v>1432</v>
      </c>
      <c r="E525" s="487">
        <v>26520144</v>
      </c>
      <c r="F525" s="550" t="e">
        <f>VLOOKUP(A525,BalanceBASE!A:F,6,FALSE)</f>
        <v>#N/A</v>
      </c>
    </row>
    <row r="526" spans="1:6" ht="14.1" customHeight="1" x14ac:dyDescent="0.25">
      <c r="C526" s="486" t="s">
        <v>1038</v>
      </c>
      <c r="D526" s="486" t="s">
        <v>1094</v>
      </c>
      <c r="E526" s="487">
        <v>423117348</v>
      </c>
      <c r="F526" s="550" t="e">
        <f>VLOOKUP(A526,BalanceBASE!A:F,6,FALSE)</f>
        <v>#N/A</v>
      </c>
    </row>
    <row r="527" spans="1:6" ht="14.1" customHeight="1" x14ac:dyDescent="0.25">
      <c r="C527" s="486" t="s">
        <v>1060</v>
      </c>
      <c r="D527" s="486" t="s">
        <v>2037</v>
      </c>
      <c r="E527" s="487">
        <v>79338204</v>
      </c>
      <c r="F527" s="550" t="e">
        <f>VLOOKUP(A527,BalanceBASE!A:F,6,FALSE)</f>
        <v>#N/A</v>
      </c>
    </row>
    <row r="528" spans="1:6" ht="14.1" customHeight="1" x14ac:dyDescent="0.25">
      <c r="A528" s="486" t="s">
        <v>1605</v>
      </c>
      <c r="B528" s="486" t="s">
        <v>1606</v>
      </c>
      <c r="C528" s="486"/>
      <c r="D528" s="486"/>
      <c r="E528" s="487">
        <v>166768859</v>
      </c>
      <c r="F528" s="550" t="s">
        <v>237</v>
      </c>
    </row>
    <row r="529" spans="1:6" ht="14.1" customHeight="1" x14ac:dyDescent="0.25">
      <c r="C529" s="486" t="s">
        <v>952</v>
      </c>
      <c r="D529" s="486" t="s">
        <v>1431</v>
      </c>
      <c r="E529" s="487">
        <v>63223510</v>
      </c>
      <c r="F529" s="550" t="e">
        <f>VLOOKUP(A529,BalanceBASE!A:F,6,FALSE)</f>
        <v>#N/A</v>
      </c>
    </row>
    <row r="530" spans="1:6" ht="14.1" customHeight="1" x14ac:dyDescent="0.25">
      <c r="C530" s="486" t="s">
        <v>954</v>
      </c>
      <c r="D530" s="486" t="s">
        <v>1093</v>
      </c>
      <c r="E530" s="487">
        <v>16264358</v>
      </c>
      <c r="F530" s="550" t="e">
        <f>VLOOKUP(A530,BalanceBASE!A:F,6,FALSE)</f>
        <v>#N/A</v>
      </c>
    </row>
    <row r="531" spans="1:6" ht="14.1" customHeight="1" x14ac:dyDescent="0.25">
      <c r="C531" s="486" t="s">
        <v>956</v>
      </c>
      <c r="D531" s="486" t="s">
        <v>1432</v>
      </c>
      <c r="E531" s="487">
        <v>4375825</v>
      </c>
      <c r="F531" s="550" t="e">
        <f>VLOOKUP(A531,BalanceBASE!A:F,6,FALSE)</f>
        <v>#N/A</v>
      </c>
    </row>
    <row r="532" spans="1:6" ht="14.1" customHeight="1" x14ac:dyDescent="0.25">
      <c r="C532" s="486" t="s">
        <v>1038</v>
      </c>
      <c r="D532" s="486" t="s">
        <v>1094</v>
      </c>
      <c r="E532" s="487">
        <v>69814363</v>
      </c>
      <c r="F532" s="550" t="e">
        <f>VLOOKUP(A532,BalanceBASE!A:F,6,FALSE)</f>
        <v>#N/A</v>
      </c>
    </row>
    <row r="533" spans="1:6" ht="14.1" customHeight="1" x14ac:dyDescent="0.25">
      <c r="C533" s="486" t="s">
        <v>1060</v>
      </c>
      <c r="D533" s="486" t="s">
        <v>2037</v>
      </c>
      <c r="E533" s="487">
        <v>13090803</v>
      </c>
      <c r="F533" s="550" t="e">
        <f>VLOOKUP(A533,BalanceBASE!A:F,6,FALSE)</f>
        <v>#N/A</v>
      </c>
    </row>
    <row r="534" spans="1:6" ht="14.1" customHeight="1" x14ac:dyDescent="0.25">
      <c r="A534" s="486" t="s">
        <v>1607</v>
      </c>
      <c r="B534" s="486" t="s">
        <v>1608</v>
      </c>
      <c r="C534" s="486"/>
      <c r="D534" s="486"/>
      <c r="E534" s="487">
        <v>84226698</v>
      </c>
      <c r="F534" s="550" t="str">
        <f>VLOOKUP(A534,BalanceBASE!A:F,6,FALSE)</f>
        <v>NOTA 27 - GASTOS</v>
      </c>
    </row>
    <row r="535" spans="1:6" ht="14.1" customHeight="1" x14ac:dyDescent="0.25">
      <c r="C535" s="486" t="s">
        <v>952</v>
      </c>
      <c r="D535" s="486" t="s">
        <v>1431</v>
      </c>
      <c r="E535" s="487">
        <v>31931064</v>
      </c>
      <c r="F535" s="550" t="e">
        <f>VLOOKUP(A535,BalanceBASE!A:F,6,FALSE)</f>
        <v>#N/A</v>
      </c>
    </row>
    <row r="536" spans="1:6" ht="14.1" customHeight="1" x14ac:dyDescent="0.25">
      <c r="C536" s="486" t="s">
        <v>954</v>
      </c>
      <c r="D536" s="486" t="s">
        <v>1093</v>
      </c>
      <c r="E536" s="487">
        <v>8214322</v>
      </c>
      <c r="F536" s="550" t="e">
        <f>VLOOKUP(A536,BalanceBASE!A:F,6,FALSE)</f>
        <v>#N/A</v>
      </c>
    </row>
    <row r="537" spans="1:6" ht="14.1" customHeight="1" x14ac:dyDescent="0.25">
      <c r="C537" s="486" t="s">
        <v>956</v>
      </c>
      <c r="D537" s="486" t="s">
        <v>1432</v>
      </c>
      <c r="E537" s="487">
        <v>2210010</v>
      </c>
      <c r="F537" s="550" t="e">
        <f>VLOOKUP(A537,BalanceBASE!A:F,6,FALSE)</f>
        <v>#N/A</v>
      </c>
    </row>
    <row r="538" spans="1:6" ht="14.1" customHeight="1" x14ac:dyDescent="0.25">
      <c r="C538" s="486" t="s">
        <v>1038</v>
      </c>
      <c r="D538" s="486" t="s">
        <v>1094</v>
      </c>
      <c r="E538" s="487">
        <v>35259785</v>
      </c>
      <c r="F538" s="550" t="e">
        <f>VLOOKUP(A538,BalanceBASE!A:F,6,FALSE)</f>
        <v>#N/A</v>
      </c>
    </row>
    <row r="539" spans="1:6" ht="14.1" customHeight="1" x14ac:dyDescent="0.25">
      <c r="C539" s="486" t="s">
        <v>1060</v>
      </c>
      <c r="D539" s="486" t="s">
        <v>2037</v>
      </c>
      <c r="E539" s="487">
        <v>6611517</v>
      </c>
      <c r="F539" s="550" t="e">
        <f>VLOOKUP(A539,BalanceBASE!A:F,6,FALSE)</f>
        <v>#N/A</v>
      </c>
    </row>
    <row r="540" spans="1:6" ht="14.1" customHeight="1" x14ac:dyDescent="0.25">
      <c r="A540" s="486" t="s">
        <v>1609</v>
      </c>
      <c r="B540" s="486" t="s">
        <v>1610</v>
      </c>
      <c r="C540" s="486"/>
      <c r="D540" s="486"/>
      <c r="E540" s="487">
        <v>12786611</v>
      </c>
      <c r="F540" s="550" t="str">
        <f>VLOOKUP(A540,BalanceBASE!A:F,6,FALSE)</f>
        <v>NOTA 27 - GASTOS</v>
      </c>
    </row>
    <row r="541" spans="1:6" ht="14.1" customHeight="1" x14ac:dyDescent="0.25">
      <c r="C541" s="486" t="s">
        <v>952</v>
      </c>
      <c r="D541" s="486" t="s">
        <v>1431</v>
      </c>
      <c r="E541" s="487">
        <v>7358992</v>
      </c>
      <c r="F541" s="550" t="e">
        <f>VLOOKUP(A541,BalanceBASE!A:F,6,FALSE)</f>
        <v>#N/A</v>
      </c>
    </row>
    <row r="542" spans="1:6" ht="14.1" customHeight="1" x14ac:dyDescent="0.25">
      <c r="C542" s="486" t="s">
        <v>954</v>
      </c>
      <c r="D542" s="486" t="s">
        <v>1093</v>
      </c>
      <c r="E542" s="487">
        <v>5427619</v>
      </c>
      <c r="F542" s="550" t="e">
        <f>VLOOKUP(A542,BalanceBASE!A:F,6,FALSE)</f>
        <v>#N/A</v>
      </c>
    </row>
    <row r="543" spans="1:6" ht="14.1" customHeight="1" x14ac:dyDescent="0.25">
      <c r="A543" s="486" t="s">
        <v>1611</v>
      </c>
      <c r="B543" s="486" t="s">
        <v>1612</v>
      </c>
      <c r="C543" s="486"/>
      <c r="D543" s="486"/>
      <c r="E543" s="487">
        <v>1373592</v>
      </c>
      <c r="F543" s="550" t="str">
        <f>VLOOKUP(A543,BalanceBASE!A:F,6,FALSE)</f>
        <v>NOTA 27 - GASTOS</v>
      </c>
    </row>
    <row r="544" spans="1:6" ht="14.1" customHeight="1" x14ac:dyDescent="0.25">
      <c r="C544" s="486" t="s">
        <v>954</v>
      </c>
      <c r="D544" s="486" t="s">
        <v>1093</v>
      </c>
      <c r="E544" s="487">
        <v>1373592</v>
      </c>
      <c r="F544" s="550" t="e">
        <f>VLOOKUP(A544,BalanceBASE!A:F,6,FALSE)</f>
        <v>#N/A</v>
      </c>
    </row>
    <row r="545" spans="1:6" ht="14.1" customHeight="1" x14ac:dyDescent="0.25">
      <c r="A545" s="486" t="s">
        <v>2047</v>
      </c>
      <c r="B545" s="486" t="s">
        <v>2048</v>
      </c>
      <c r="C545" s="486"/>
      <c r="D545" s="486"/>
      <c r="E545" s="487">
        <v>5000000</v>
      </c>
      <c r="F545" s="550" t="str">
        <f>VLOOKUP(A545,BalanceBASE!A:F,6,FALSE)</f>
        <v>NOTA 27 - GASTOS</v>
      </c>
    </row>
    <row r="546" spans="1:6" ht="14.1" customHeight="1" x14ac:dyDescent="0.25">
      <c r="C546" s="486" t="s">
        <v>952</v>
      </c>
      <c r="D546" s="486" t="s">
        <v>1431</v>
      </c>
      <c r="E546" s="487">
        <v>5000000</v>
      </c>
      <c r="F546" s="550" t="e">
        <f>VLOOKUP(A546,BalanceBASE!A:F,6,FALSE)</f>
        <v>#N/A</v>
      </c>
    </row>
    <row r="547" spans="1:6" ht="14.1" customHeight="1" x14ac:dyDescent="0.25">
      <c r="A547" s="486" t="s">
        <v>1613</v>
      </c>
      <c r="B547" s="486" t="s">
        <v>1614</v>
      </c>
      <c r="C547" s="486"/>
      <c r="D547" s="486"/>
      <c r="E547" s="487">
        <v>7655869293</v>
      </c>
      <c r="F547" s="550" t="str">
        <f>VLOOKUP(A547,BalanceBASE!A:F,6,FALSE)</f>
        <v>NOTA 27 - GASTOS</v>
      </c>
    </row>
    <row r="548" spans="1:6" ht="14.1" customHeight="1" x14ac:dyDescent="0.25">
      <c r="C548" s="486" t="s">
        <v>952</v>
      </c>
      <c r="D548" s="486" t="s">
        <v>1431</v>
      </c>
      <c r="E548" s="487">
        <v>7535326941</v>
      </c>
      <c r="F548" s="550" t="e">
        <f>VLOOKUP(A548,BalanceBASE!A:F,6,FALSE)</f>
        <v>#N/A</v>
      </c>
    </row>
    <row r="549" spans="1:6" ht="14.1" customHeight="1" x14ac:dyDescent="0.25">
      <c r="C549" s="486" t="s">
        <v>954</v>
      </c>
      <c r="D549" s="486" t="s">
        <v>1093</v>
      </c>
      <c r="E549" s="487">
        <v>15454547</v>
      </c>
      <c r="F549" s="550" t="e">
        <f>VLOOKUP(A549,BalanceBASE!A:F,6,FALSE)</f>
        <v>#N/A</v>
      </c>
    </row>
    <row r="550" spans="1:6" ht="14.1" customHeight="1" x14ac:dyDescent="0.25">
      <c r="C550" s="486" t="s">
        <v>956</v>
      </c>
      <c r="D550" s="486" t="s">
        <v>1432</v>
      </c>
      <c r="E550" s="487">
        <v>1818182</v>
      </c>
      <c r="F550" s="550" t="e">
        <f>VLOOKUP(A550,BalanceBASE!A:F,6,FALSE)</f>
        <v>#N/A</v>
      </c>
    </row>
    <row r="551" spans="1:6" ht="14.1" customHeight="1" x14ac:dyDescent="0.25">
      <c r="C551" s="486" t="s">
        <v>1038</v>
      </c>
      <c r="D551" s="486" t="s">
        <v>1094</v>
      </c>
      <c r="E551" s="487">
        <v>99405987</v>
      </c>
      <c r="F551" s="550" t="e">
        <f>VLOOKUP(A551,BalanceBASE!A:F,6,FALSE)</f>
        <v>#N/A</v>
      </c>
    </row>
    <row r="552" spans="1:6" ht="14.1" customHeight="1" x14ac:dyDescent="0.25">
      <c r="C552" s="486" t="s">
        <v>1060</v>
      </c>
      <c r="D552" s="486" t="s">
        <v>2037</v>
      </c>
      <c r="E552" s="487">
        <v>3863636</v>
      </c>
      <c r="F552" s="550" t="e">
        <f>VLOOKUP(A552,BalanceBASE!A:F,6,FALSE)</f>
        <v>#N/A</v>
      </c>
    </row>
    <row r="553" spans="1:6" ht="14.1" customHeight="1" x14ac:dyDescent="0.25">
      <c r="A553" s="486" t="s">
        <v>1615</v>
      </c>
      <c r="B553" s="486" t="s">
        <v>1616</v>
      </c>
      <c r="C553" s="486"/>
      <c r="D553" s="486"/>
      <c r="E553" s="487">
        <v>761817025</v>
      </c>
      <c r="F553" s="550" t="str">
        <f>VLOOKUP(A553,BalanceBASE!A:F,6,FALSE)</f>
        <v>NOTA 27 - GASTOS</v>
      </c>
    </row>
    <row r="554" spans="1:6" ht="14.1" customHeight="1" x14ac:dyDescent="0.25">
      <c r="C554" s="486" t="s">
        <v>952</v>
      </c>
      <c r="D554" s="486" t="s">
        <v>1431</v>
      </c>
      <c r="E554" s="487">
        <v>761817025</v>
      </c>
      <c r="F554" s="550" t="e">
        <f>VLOOKUP(A554,BalanceBASE!A:F,6,FALSE)</f>
        <v>#N/A</v>
      </c>
    </row>
    <row r="555" spans="1:6" ht="14.1" customHeight="1" x14ac:dyDescent="0.25">
      <c r="A555" s="486" t="s">
        <v>1617</v>
      </c>
      <c r="B555" s="486" t="s">
        <v>1618</v>
      </c>
      <c r="C555" s="486"/>
      <c r="D555" s="486"/>
      <c r="E555" s="487">
        <v>42494696</v>
      </c>
      <c r="F555" s="550" t="str">
        <f>VLOOKUP(A555,BalanceBASE!A:F,6,FALSE)</f>
        <v>NOTA 27 - GASTOS</v>
      </c>
    </row>
    <row r="556" spans="1:6" ht="14.1" customHeight="1" x14ac:dyDescent="0.25">
      <c r="C556" s="486" t="s">
        <v>952</v>
      </c>
      <c r="D556" s="486" t="s">
        <v>1431</v>
      </c>
      <c r="E556" s="487">
        <v>4111433</v>
      </c>
      <c r="F556" s="550" t="e">
        <f>VLOOKUP(A556,BalanceBASE!A:F,6,FALSE)</f>
        <v>#N/A</v>
      </c>
    </row>
    <row r="557" spans="1:6" ht="14.1" customHeight="1" x14ac:dyDescent="0.25">
      <c r="C557" s="486" t="s">
        <v>954</v>
      </c>
      <c r="D557" s="486" t="s">
        <v>1093</v>
      </c>
      <c r="E557" s="487">
        <v>34985888</v>
      </c>
      <c r="F557" s="550" t="e">
        <f>VLOOKUP(A557,BalanceBASE!A:F,6,FALSE)</f>
        <v>#N/A</v>
      </c>
    </row>
    <row r="558" spans="1:6" ht="14.1" customHeight="1" x14ac:dyDescent="0.25">
      <c r="C558" s="486" t="s">
        <v>1038</v>
      </c>
      <c r="D558" s="486" t="s">
        <v>1094</v>
      </c>
      <c r="E558" s="487">
        <v>3397375</v>
      </c>
      <c r="F558" s="550" t="e">
        <f>VLOOKUP(A558,BalanceBASE!A:F,6,FALSE)</f>
        <v>#N/A</v>
      </c>
    </row>
    <row r="559" spans="1:6" ht="14.1" customHeight="1" x14ac:dyDescent="0.25">
      <c r="A559" s="486" t="s">
        <v>1619</v>
      </c>
      <c r="B559" s="486" t="s">
        <v>1620</v>
      </c>
      <c r="C559" s="486"/>
      <c r="D559" s="486"/>
      <c r="E559" s="487">
        <v>25573035</v>
      </c>
      <c r="F559" s="550" t="str">
        <f>VLOOKUP(A559,BalanceBASE!A:F,6,FALSE)</f>
        <v>NOTA 27 - GASTOS</v>
      </c>
    </row>
    <row r="560" spans="1:6" ht="14.1" customHeight="1" x14ac:dyDescent="0.25">
      <c r="C560" s="486" t="s">
        <v>952</v>
      </c>
      <c r="D560" s="486" t="s">
        <v>1431</v>
      </c>
      <c r="E560" s="487">
        <v>9545220</v>
      </c>
      <c r="F560" s="550" t="e">
        <f>VLOOKUP(A560,BalanceBASE!A:F,6,FALSE)</f>
        <v>#N/A</v>
      </c>
    </row>
    <row r="561" spans="1:6" ht="14.1" customHeight="1" x14ac:dyDescent="0.25">
      <c r="C561" s="486" t="s">
        <v>954</v>
      </c>
      <c r="D561" s="486" t="s">
        <v>1093</v>
      </c>
      <c r="E561" s="487">
        <v>2831454</v>
      </c>
      <c r="F561" s="550" t="e">
        <f>VLOOKUP(A561,BalanceBASE!A:F,6,FALSE)</f>
        <v>#N/A</v>
      </c>
    </row>
    <row r="562" spans="1:6" ht="14.1" customHeight="1" x14ac:dyDescent="0.25">
      <c r="C562" s="486" t="s">
        <v>1038</v>
      </c>
      <c r="D562" s="486" t="s">
        <v>1094</v>
      </c>
      <c r="E562" s="487">
        <v>13196361</v>
      </c>
      <c r="F562" s="550" t="e">
        <f>VLOOKUP(A562,BalanceBASE!A:F,6,FALSE)</f>
        <v>#N/A</v>
      </c>
    </row>
    <row r="563" spans="1:6" ht="14.1" customHeight="1" x14ac:dyDescent="0.25">
      <c r="A563" s="486" t="s">
        <v>1621</v>
      </c>
      <c r="B563" s="486" t="s">
        <v>1622</v>
      </c>
      <c r="C563" s="486"/>
      <c r="D563" s="486"/>
      <c r="E563" s="487">
        <v>8822042</v>
      </c>
      <c r="F563" s="550" t="str">
        <f>VLOOKUP(A563,BalanceBASE!A:F,6,FALSE)</f>
        <v>NOTA 27 - GASTOS</v>
      </c>
    </row>
    <row r="564" spans="1:6" ht="14.1" customHeight="1" x14ac:dyDescent="0.25">
      <c r="C564" s="486" t="s">
        <v>952</v>
      </c>
      <c r="D564" s="486" t="s">
        <v>1431</v>
      </c>
      <c r="E564" s="487">
        <v>1550123</v>
      </c>
      <c r="F564" s="550" t="e">
        <f>VLOOKUP(A564,BalanceBASE!A:F,6,FALSE)</f>
        <v>#N/A</v>
      </c>
    </row>
    <row r="565" spans="1:6" ht="14.1" customHeight="1" x14ac:dyDescent="0.25">
      <c r="C565" s="486" t="s">
        <v>954</v>
      </c>
      <c r="D565" s="486" t="s">
        <v>1093</v>
      </c>
      <c r="E565" s="487">
        <v>7271919</v>
      </c>
      <c r="F565" s="550" t="e">
        <f>VLOOKUP(A565,BalanceBASE!A:F,6,FALSE)</f>
        <v>#N/A</v>
      </c>
    </row>
    <row r="566" spans="1:6" ht="14.1" customHeight="1" x14ac:dyDescent="0.25">
      <c r="A566" s="486" t="s">
        <v>1623</v>
      </c>
      <c r="B566" s="486" t="s">
        <v>1624</v>
      </c>
      <c r="C566" s="486"/>
      <c r="D566" s="486"/>
      <c r="E566" s="487">
        <v>4335701</v>
      </c>
      <c r="F566" s="550" t="str">
        <f>VLOOKUP(A566,BalanceBASE!A:F,6,FALSE)</f>
        <v>NOTA 27 - GASTOS</v>
      </c>
    </row>
    <row r="567" spans="1:6" ht="14.1" customHeight="1" x14ac:dyDescent="0.25">
      <c r="C567" s="486" t="s">
        <v>952</v>
      </c>
      <c r="D567" s="486" t="s">
        <v>1431</v>
      </c>
      <c r="E567" s="487">
        <v>296364</v>
      </c>
      <c r="F567" s="550" t="e">
        <f>VLOOKUP(A567,BalanceBASE!A:F,6,FALSE)</f>
        <v>#N/A</v>
      </c>
    </row>
    <row r="568" spans="1:6" ht="14.1" customHeight="1" x14ac:dyDescent="0.25">
      <c r="C568" s="486" t="s">
        <v>1038</v>
      </c>
      <c r="D568" s="486" t="s">
        <v>1094</v>
      </c>
      <c r="E568" s="487">
        <v>4039337</v>
      </c>
      <c r="F568" s="550" t="e">
        <f>VLOOKUP(A568,BalanceBASE!A:F,6,FALSE)</f>
        <v>#N/A</v>
      </c>
    </row>
    <row r="569" spans="1:6" ht="14.1" customHeight="1" x14ac:dyDescent="0.25">
      <c r="A569" s="486" t="s">
        <v>1625</v>
      </c>
      <c r="B569" s="486" t="s">
        <v>1626</v>
      </c>
      <c r="C569" s="486"/>
      <c r="D569" s="486"/>
      <c r="E569" s="487">
        <v>229363043</v>
      </c>
      <c r="F569" s="550" t="str">
        <f>VLOOKUP(A569,BalanceBASE!A:F,6,FALSE)</f>
        <v>NOTA 27 - GASTOS</v>
      </c>
    </row>
    <row r="570" spans="1:6" ht="14.1" customHeight="1" x14ac:dyDescent="0.25">
      <c r="C570" s="486" t="s">
        <v>952</v>
      </c>
      <c r="D570" s="486" t="s">
        <v>1431</v>
      </c>
      <c r="E570" s="487">
        <v>33560416</v>
      </c>
      <c r="F570" s="550" t="e">
        <f>VLOOKUP(A570,BalanceBASE!A:F,6,FALSE)</f>
        <v>#N/A</v>
      </c>
    </row>
    <row r="571" spans="1:6" ht="14.1" customHeight="1" x14ac:dyDescent="0.25">
      <c r="C571" s="486" t="s">
        <v>1038</v>
      </c>
      <c r="D571" s="486" t="s">
        <v>1094</v>
      </c>
      <c r="E571" s="487">
        <v>195802627</v>
      </c>
      <c r="F571" s="550" t="e">
        <f>VLOOKUP(A571,BalanceBASE!A:F,6,FALSE)</f>
        <v>#N/A</v>
      </c>
    </row>
    <row r="572" spans="1:6" ht="14.1" customHeight="1" x14ac:dyDescent="0.25">
      <c r="A572" s="486" t="s">
        <v>1627</v>
      </c>
      <c r="B572" s="486" t="s">
        <v>1628</v>
      </c>
      <c r="C572" s="486"/>
      <c r="D572" s="486"/>
      <c r="E572" s="487">
        <v>370179199</v>
      </c>
      <c r="F572" s="550" t="str">
        <f>VLOOKUP(A572,BalanceBASE!A:F,6,FALSE)</f>
        <v>NOTA 27 - GASTOS</v>
      </c>
    </row>
    <row r="573" spans="1:6" ht="14.1" customHeight="1" x14ac:dyDescent="0.25">
      <c r="C573" s="486" t="s">
        <v>952</v>
      </c>
      <c r="D573" s="486" t="s">
        <v>1431</v>
      </c>
      <c r="E573" s="487">
        <v>153568948</v>
      </c>
      <c r="F573" s="550" t="e">
        <f>VLOOKUP(A573,BalanceBASE!A:F,6,FALSE)</f>
        <v>#N/A</v>
      </c>
    </row>
    <row r="574" spans="1:6" ht="14.1" customHeight="1" x14ac:dyDescent="0.25">
      <c r="C574" s="486" t="s">
        <v>1038</v>
      </c>
      <c r="D574" s="486" t="s">
        <v>1094</v>
      </c>
      <c r="E574" s="487">
        <v>216610251</v>
      </c>
      <c r="F574" s="550" t="e">
        <f>VLOOKUP(A574,BalanceBASE!A:F,6,FALSE)</f>
        <v>#N/A</v>
      </c>
    </row>
    <row r="575" spans="1:6" ht="14.1" customHeight="1" x14ac:dyDescent="0.25">
      <c r="A575" s="486" t="s">
        <v>1629</v>
      </c>
      <c r="B575" s="486" t="s">
        <v>1630</v>
      </c>
      <c r="C575" s="486"/>
      <c r="D575" s="486"/>
      <c r="E575" s="487">
        <v>308425191</v>
      </c>
      <c r="F575" s="550" t="str">
        <f>VLOOKUP(A575,BalanceBASE!A:F,6,FALSE)</f>
        <v>NOTA 27 - GASTOS</v>
      </c>
    </row>
    <row r="576" spans="1:6" ht="14.1" customHeight="1" x14ac:dyDescent="0.25">
      <c r="C576" s="486" t="s">
        <v>952</v>
      </c>
      <c r="D576" s="486" t="s">
        <v>1431</v>
      </c>
      <c r="E576" s="487">
        <v>308425191</v>
      </c>
      <c r="F576" s="550" t="e">
        <f>VLOOKUP(A576,BalanceBASE!A:F,6,FALSE)</f>
        <v>#N/A</v>
      </c>
    </row>
    <row r="577" spans="1:6" ht="14.1" customHeight="1" x14ac:dyDescent="0.25">
      <c r="A577" s="486" t="s">
        <v>1631</v>
      </c>
      <c r="B577" s="486" t="s">
        <v>1632</v>
      </c>
      <c r="C577" s="486"/>
      <c r="D577" s="486"/>
      <c r="E577" s="487">
        <v>4824999</v>
      </c>
      <c r="F577" s="550" t="str">
        <f>VLOOKUP(A577,BalanceBASE!A:F,6,FALSE)</f>
        <v>NOTA 27 - GASTOS</v>
      </c>
    </row>
    <row r="578" spans="1:6" ht="14.1" customHeight="1" x14ac:dyDescent="0.25">
      <c r="C578" s="486" t="s">
        <v>952</v>
      </c>
      <c r="D578" s="486" t="s">
        <v>1431</v>
      </c>
      <c r="E578" s="487">
        <v>4470454</v>
      </c>
      <c r="F578" s="550" t="e">
        <f>VLOOKUP(A578,BalanceBASE!A:F,6,FALSE)</f>
        <v>#N/A</v>
      </c>
    </row>
    <row r="579" spans="1:6" ht="14.1" customHeight="1" x14ac:dyDescent="0.25">
      <c r="C579" s="486" t="s">
        <v>1038</v>
      </c>
      <c r="D579" s="486" t="s">
        <v>1094</v>
      </c>
      <c r="E579" s="487">
        <v>354545</v>
      </c>
      <c r="F579" s="550" t="e">
        <f>VLOOKUP(A579,BalanceBASE!A:F,6,FALSE)</f>
        <v>#N/A</v>
      </c>
    </row>
    <row r="580" spans="1:6" ht="14.1" customHeight="1" x14ac:dyDescent="0.25">
      <c r="A580" s="486" t="s">
        <v>1951</v>
      </c>
      <c r="B580" s="486" t="s">
        <v>1952</v>
      </c>
      <c r="C580" s="486"/>
      <c r="D580" s="486"/>
      <c r="E580" s="487">
        <v>10681899</v>
      </c>
      <c r="F580" s="550" t="str">
        <f>VLOOKUP(A580,BalanceBASE!A:F,6,FALSE)</f>
        <v>NOTA 27 - GASTOS</v>
      </c>
    </row>
    <row r="581" spans="1:6" ht="14.1" customHeight="1" x14ac:dyDescent="0.25">
      <c r="C581" s="486" t="s">
        <v>952</v>
      </c>
      <c r="D581" s="486" t="s">
        <v>1431</v>
      </c>
      <c r="E581" s="487">
        <v>10681899</v>
      </c>
      <c r="F581" s="550" t="e">
        <f>VLOOKUP(A581,BalanceBASE!A:F,6,FALSE)</f>
        <v>#N/A</v>
      </c>
    </row>
    <row r="582" spans="1:6" ht="14.1" customHeight="1" x14ac:dyDescent="0.25">
      <c r="A582" s="486" t="s">
        <v>1633</v>
      </c>
      <c r="B582" s="486" t="s">
        <v>1634</v>
      </c>
      <c r="C582" s="486"/>
      <c r="D582" s="486"/>
      <c r="E582" s="487">
        <v>415492029</v>
      </c>
      <c r="F582" s="550" t="str">
        <f>VLOOKUP(A582,BalanceBASE!A:F,6,FALSE)</f>
        <v>NOTA 27 - GASTOS</v>
      </c>
    </row>
    <row r="583" spans="1:6" ht="14.1" customHeight="1" x14ac:dyDescent="0.25">
      <c r="C583" s="486" t="s">
        <v>952</v>
      </c>
      <c r="D583" s="486" t="s">
        <v>1431</v>
      </c>
      <c r="E583" s="487">
        <v>345275894</v>
      </c>
      <c r="F583" s="550" t="e">
        <f>VLOOKUP(A583,BalanceBASE!A:F,6,FALSE)</f>
        <v>#N/A</v>
      </c>
    </row>
    <row r="584" spans="1:6" ht="14.1" customHeight="1" x14ac:dyDescent="0.25">
      <c r="C584" s="486" t="s">
        <v>954</v>
      </c>
      <c r="D584" s="486" t="s">
        <v>1093</v>
      </c>
      <c r="E584" s="487">
        <v>1216980</v>
      </c>
      <c r="F584" s="550" t="e">
        <f>VLOOKUP(A584,BalanceBASE!A:F,6,FALSE)</f>
        <v>#N/A</v>
      </c>
    </row>
    <row r="585" spans="1:6" ht="14.1" customHeight="1" x14ac:dyDescent="0.25">
      <c r="C585" s="486" t="s">
        <v>1038</v>
      </c>
      <c r="D585" s="486" t="s">
        <v>1094</v>
      </c>
      <c r="E585" s="487">
        <v>68999155</v>
      </c>
      <c r="F585" s="550" t="e">
        <f>VLOOKUP(A585,BalanceBASE!A:F,6,FALSE)</f>
        <v>#N/A</v>
      </c>
    </row>
    <row r="586" spans="1:6" ht="14.1" customHeight="1" x14ac:dyDescent="0.25">
      <c r="A586" s="486" t="s">
        <v>1635</v>
      </c>
      <c r="B586" s="486" t="s">
        <v>1636</v>
      </c>
      <c r="C586" s="486"/>
      <c r="D586" s="486"/>
      <c r="E586" s="487">
        <v>5904875</v>
      </c>
      <c r="F586" s="550" t="str">
        <f>VLOOKUP(A586,BalanceBASE!A:F,6,FALSE)</f>
        <v>NOTA 27 - GASTOS</v>
      </c>
    </row>
    <row r="587" spans="1:6" ht="14.1" customHeight="1" x14ac:dyDescent="0.25">
      <c r="C587" s="486" t="s">
        <v>952</v>
      </c>
      <c r="D587" s="486" t="s">
        <v>1431</v>
      </c>
      <c r="E587" s="487">
        <v>5904875</v>
      </c>
      <c r="F587" s="550" t="e">
        <f>VLOOKUP(A587,BalanceBASE!A:F,6,FALSE)</f>
        <v>#N/A</v>
      </c>
    </row>
    <row r="588" spans="1:6" ht="14.1" customHeight="1" x14ac:dyDescent="0.25">
      <c r="A588" s="486" t="s">
        <v>1637</v>
      </c>
      <c r="B588" s="486" t="s">
        <v>1638</v>
      </c>
      <c r="C588" s="486"/>
      <c r="D588" s="486"/>
      <c r="E588" s="487">
        <v>43908870</v>
      </c>
      <c r="F588" s="550" t="str">
        <f>VLOOKUP(A588,BalanceBASE!A:F,6,FALSE)</f>
        <v>NOTA 27 - GASTOS</v>
      </c>
    </row>
    <row r="589" spans="1:6" ht="14.1" customHeight="1" x14ac:dyDescent="0.25">
      <c r="C589" s="486" t="s">
        <v>952</v>
      </c>
      <c r="D589" s="486" t="s">
        <v>1431</v>
      </c>
      <c r="E589" s="487">
        <v>43908870</v>
      </c>
      <c r="F589" s="550" t="e">
        <f>VLOOKUP(A589,BalanceBASE!A:F,6,FALSE)</f>
        <v>#N/A</v>
      </c>
    </row>
    <row r="590" spans="1:6" ht="14.1" customHeight="1" x14ac:dyDescent="0.25">
      <c r="A590" s="486" t="s">
        <v>1639</v>
      </c>
      <c r="B590" s="486" t="s">
        <v>1640</v>
      </c>
      <c r="C590" s="486"/>
      <c r="D590" s="486"/>
      <c r="E590" s="487">
        <v>390729421</v>
      </c>
      <c r="F590" s="550" t="str">
        <f>VLOOKUP(A590,BalanceBASE!A:F,6,FALSE)</f>
        <v>NOTA 27 - GASTOS</v>
      </c>
    </row>
    <row r="591" spans="1:6" ht="14.1" customHeight="1" x14ac:dyDescent="0.25">
      <c r="C591" s="486" t="s">
        <v>952</v>
      </c>
      <c r="D591" s="486" t="s">
        <v>1431</v>
      </c>
      <c r="E591" s="487">
        <v>192780232</v>
      </c>
      <c r="F591" s="550" t="e">
        <f>VLOOKUP(A591,BalanceBASE!A:F,6,FALSE)</f>
        <v>#N/A</v>
      </c>
    </row>
    <row r="592" spans="1:6" ht="14.1" customHeight="1" x14ac:dyDescent="0.25">
      <c r="C592" s="486" t="s">
        <v>954</v>
      </c>
      <c r="D592" s="486" t="s">
        <v>1093</v>
      </c>
      <c r="E592" s="487">
        <v>3588700</v>
      </c>
      <c r="F592" s="550" t="e">
        <f>VLOOKUP(A592,BalanceBASE!A:F,6,FALSE)</f>
        <v>#N/A</v>
      </c>
    </row>
    <row r="593" spans="1:6" ht="14.1" customHeight="1" x14ac:dyDescent="0.25">
      <c r="C593" s="486" t="s">
        <v>1038</v>
      </c>
      <c r="D593" s="486" t="s">
        <v>1094</v>
      </c>
      <c r="E593" s="487">
        <v>194360489</v>
      </c>
      <c r="F593" s="550" t="e">
        <f>VLOOKUP(A593,BalanceBASE!A:F,6,FALSE)</f>
        <v>#N/A</v>
      </c>
    </row>
    <row r="594" spans="1:6" ht="14.1" customHeight="1" x14ac:dyDescent="0.25">
      <c r="C594" s="486" t="s">
        <v>1641</v>
      </c>
      <c r="D594" s="486" t="s">
        <v>1642</v>
      </c>
      <c r="E594" s="487">
        <v>140707684</v>
      </c>
      <c r="F594" s="550" t="e">
        <f>VLOOKUP(A594,BalanceBASE!A:F,6,FALSE)</f>
        <v>#N/A</v>
      </c>
    </row>
    <row r="595" spans="1:6" ht="14.1" customHeight="1" x14ac:dyDescent="0.25">
      <c r="C595" s="486" t="s">
        <v>1643</v>
      </c>
      <c r="D595" s="486" t="s">
        <v>1644</v>
      </c>
      <c r="E595" s="487">
        <v>52508714</v>
      </c>
      <c r="F595" s="550" t="e">
        <f>VLOOKUP(A595,BalanceBASE!A:F,6,FALSE)</f>
        <v>#N/A</v>
      </c>
    </row>
    <row r="596" spans="1:6" ht="14.1" customHeight="1" x14ac:dyDescent="0.25">
      <c r="C596" s="486" t="s">
        <v>1645</v>
      </c>
      <c r="D596" s="486" t="s">
        <v>1646</v>
      </c>
      <c r="E596" s="487">
        <v>1144091</v>
      </c>
      <c r="F596" s="550" t="e">
        <f>VLOOKUP(A596,BalanceBASE!A:F,6,FALSE)</f>
        <v>#N/A</v>
      </c>
    </row>
    <row r="597" spans="1:6" ht="14.1" customHeight="1" x14ac:dyDescent="0.25">
      <c r="A597" s="486" t="s">
        <v>1649</v>
      </c>
      <c r="B597" s="486" t="s">
        <v>1650</v>
      </c>
      <c r="C597" s="486"/>
      <c r="D597" s="486"/>
      <c r="E597" s="487">
        <v>4227272</v>
      </c>
      <c r="F597" s="550" t="str">
        <f>VLOOKUP(A597,BalanceBASE!A:F,6,FALSE)</f>
        <v>NOTA 27 - GASTOS</v>
      </c>
    </row>
    <row r="598" spans="1:6" ht="14.1" customHeight="1" x14ac:dyDescent="0.25">
      <c r="C598" s="486" t="s">
        <v>952</v>
      </c>
      <c r="D598" s="486" t="s">
        <v>1431</v>
      </c>
      <c r="E598" s="487">
        <v>4227272</v>
      </c>
      <c r="F598" s="550" t="e">
        <f>VLOOKUP(A598,BalanceBASE!A:F,6,FALSE)</f>
        <v>#N/A</v>
      </c>
    </row>
    <row r="599" spans="1:6" ht="14.1" customHeight="1" x14ac:dyDescent="0.25">
      <c r="A599" s="486" t="s">
        <v>1651</v>
      </c>
      <c r="B599" s="486" t="s">
        <v>1652</v>
      </c>
      <c r="C599" s="486"/>
      <c r="D599" s="486"/>
      <c r="E599" s="487">
        <v>268781248</v>
      </c>
      <c r="F599" s="550" t="str">
        <f>VLOOKUP(A599,BalanceBASE!A:F,6,FALSE)</f>
        <v>NOTA 27 - GASTOS</v>
      </c>
    </row>
    <row r="600" spans="1:6" ht="14.1" customHeight="1" x14ac:dyDescent="0.25">
      <c r="C600" s="486" t="s">
        <v>952</v>
      </c>
      <c r="D600" s="486" t="s">
        <v>1431</v>
      </c>
      <c r="E600" s="487">
        <v>268781248</v>
      </c>
      <c r="F600" s="550" t="e">
        <f>VLOOKUP(A600,BalanceBASE!A:F,6,FALSE)</f>
        <v>#N/A</v>
      </c>
    </row>
    <row r="601" spans="1:6" ht="14.1" customHeight="1" x14ac:dyDescent="0.25">
      <c r="A601" s="486" t="s">
        <v>1955</v>
      </c>
      <c r="B601" s="486" t="s">
        <v>1956</v>
      </c>
      <c r="C601" s="486"/>
      <c r="D601" s="486"/>
      <c r="E601" s="487">
        <v>228159798</v>
      </c>
      <c r="F601" s="550" t="str">
        <f>VLOOKUP(A601,BalanceBASE!A:F,6,FALSE)</f>
        <v>NOTA 27 - GASTOS</v>
      </c>
    </row>
    <row r="602" spans="1:6" ht="14.1" customHeight="1" x14ac:dyDescent="0.25">
      <c r="C602" s="486" t="s">
        <v>952</v>
      </c>
      <c r="D602" s="486" t="s">
        <v>1431</v>
      </c>
      <c r="E602" s="487">
        <v>228159798</v>
      </c>
      <c r="F602" s="550" t="e">
        <f>VLOOKUP(A602,BalanceBASE!A:F,6,FALSE)</f>
        <v>#N/A</v>
      </c>
    </row>
    <row r="603" spans="1:6" ht="14.1" customHeight="1" x14ac:dyDescent="0.25">
      <c r="A603" s="486" t="s">
        <v>1653</v>
      </c>
      <c r="B603" s="486" t="s">
        <v>1654</v>
      </c>
      <c r="C603" s="486"/>
      <c r="D603" s="486"/>
      <c r="E603" s="487">
        <v>988864715</v>
      </c>
      <c r="F603" s="550" t="str">
        <f>VLOOKUP(A603,BalanceBASE!A:F,6,FALSE)</f>
        <v>NOTA 27 - GASTOS</v>
      </c>
    </row>
    <row r="604" spans="1:6" ht="14.1" customHeight="1" x14ac:dyDescent="0.25">
      <c r="C604" s="486" t="s">
        <v>1163</v>
      </c>
      <c r="D604" s="486" t="s">
        <v>1655</v>
      </c>
      <c r="E604" s="487">
        <v>163294272</v>
      </c>
      <c r="F604" s="550" t="e">
        <f>VLOOKUP(A604,BalanceBASE!A:F,6,FALSE)</f>
        <v>#N/A</v>
      </c>
    </row>
    <row r="605" spans="1:6" ht="14.1" customHeight="1" x14ac:dyDescent="0.25">
      <c r="C605" s="486" t="s">
        <v>1392</v>
      </c>
      <c r="D605" s="486" t="s">
        <v>1656</v>
      </c>
      <c r="E605" s="487">
        <v>60158295</v>
      </c>
      <c r="F605" s="550" t="e">
        <f>VLOOKUP(A605,BalanceBASE!A:F,6,FALSE)</f>
        <v>#N/A</v>
      </c>
    </row>
    <row r="606" spans="1:6" ht="14.1" customHeight="1" x14ac:dyDescent="0.25">
      <c r="C606" s="486" t="s">
        <v>1400</v>
      </c>
      <c r="D606" s="486" t="s">
        <v>1657</v>
      </c>
      <c r="E606" s="487">
        <v>34344733</v>
      </c>
      <c r="F606" s="550" t="s">
        <v>238</v>
      </c>
    </row>
    <row r="607" spans="1:6" ht="14.1" customHeight="1" x14ac:dyDescent="0.25">
      <c r="C607" s="486" t="s">
        <v>1402</v>
      </c>
      <c r="D607" s="486" t="s">
        <v>1658</v>
      </c>
      <c r="E607" s="487">
        <v>258371228</v>
      </c>
      <c r="F607" s="550" t="e">
        <f>VLOOKUP(A607,BalanceBASE!A:F,6,FALSE)</f>
        <v>#N/A</v>
      </c>
    </row>
    <row r="608" spans="1:6" ht="14.1" customHeight="1" x14ac:dyDescent="0.25">
      <c r="C608" s="486" t="s">
        <v>1659</v>
      </c>
      <c r="D608" s="486" t="s">
        <v>1660</v>
      </c>
      <c r="E608" s="487">
        <v>3175150</v>
      </c>
      <c r="F608" s="550" t="e">
        <f>VLOOKUP(A608,BalanceBASE!A:F,6,FALSE)</f>
        <v>#N/A</v>
      </c>
    </row>
    <row r="609" spans="1:6" ht="14.1" customHeight="1" x14ac:dyDescent="0.25">
      <c r="C609" s="486" t="s">
        <v>1404</v>
      </c>
      <c r="D609" s="486" t="s">
        <v>1661</v>
      </c>
      <c r="E609" s="487">
        <v>81109730</v>
      </c>
      <c r="F609" s="550" t="e">
        <f>VLOOKUP(A609,BalanceBASE!A:F,6,FALSE)</f>
        <v>#N/A</v>
      </c>
    </row>
    <row r="610" spans="1:6" ht="14.1" customHeight="1" x14ac:dyDescent="0.25">
      <c r="C610" s="486" t="s">
        <v>1393</v>
      </c>
      <c r="D610" s="486" t="s">
        <v>1662</v>
      </c>
      <c r="E610" s="487">
        <v>5101864</v>
      </c>
      <c r="F610" s="550" t="e">
        <f>VLOOKUP(A610,BalanceBASE!A:F,6,FALSE)</f>
        <v>#N/A</v>
      </c>
    </row>
    <row r="611" spans="1:6" ht="14.1" customHeight="1" x14ac:dyDescent="0.25">
      <c r="C611" s="486" t="s">
        <v>1663</v>
      </c>
      <c r="D611" s="486" t="s">
        <v>1664</v>
      </c>
      <c r="E611" s="487">
        <v>36995454</v>
      </c>
      <c r="F611" s="550" t="e">
        <f>VLOOKUP(A611,BalanceBASE!A:F,6,FALSE)</f>
        <v>#N/A</v>
      </c>
    </row>
    <row r="612" spans="1:6" ht="14.1" customHeight="1" x14ac:dyDescent="0.25">
      <c r="C612" s="486" t="s">
        <v>1395</v>
      </c>
      <c r="D612" s="486" t="s">
        <v>1665</v>
      </c>
      <c r="E612" s="487">
        <v>2646309</v>
      </c>
      <c r="F612" s="550" t="e">
        <f>VLOOKUP(A612,BalanceBASE!A:F,6,FALSE)</f>
        <v>#N/A</v>
      </c>
    </row>
    <row r="613" spans="1:6" ht="14.1" customHeight="1" x14ac:dyDescent="0.25">
      <c r="C613" s="486" t="s">
        <v>1667</v>
      </c>
      <c r="D613" s="486" t="s">
        <v>1668</v>
      </c>
      <c r="E613" s="487">
        <v>152665000</v>
      </c>
      <c r="F613" s="550" t="e">
        <f>VLOOKUP(A613,BalanceBASE!A:F,6,FALSE)</f>
        <v>#N/A</v>
      </c>
    </row>
    <row r="614" spans="1:6" ht="14.1" customHeight="1" x14ac:dyDescent="0.25">
      <c r="C614" s="486" t="s">
        <v>1409</v>
      </c>
      <c r="D614" s="486" t="s">
        <v>1669</v>
      </c>
      <c r="E614" s="487">
        <v>3348000</v>
      </c>
      <c r="F614" s="550" t="e">
        <f>VLOOKUP(A614,BalanceBASE!A:F,6,FALSE)</f>
        <v>#N/A</v>
      </c>
    </row>
    <row r="615" spans="1:6" ht="14.1" customHeight="1" x14ac:dyDescent="0.25">
      <c r="C615" s="486" t="s">
        <v>1410</v>
      </c>
      <c r="D615" s="486" t="s">
        <v>1670</v>
      </c>
      <c r="E615" s="487">
        <v>47040757</v>
      </c>
      <c r="F615" s="550" t="e">
        <f>VLOOKUP(A615,BalanceBASE!A:F,6,FALSE)</f>
        <v>#N/A</v>
      </c>
    </row>
    <row r="616" spans="1:6" ht="14.1" customHeight="1" x14ac:dyDescent="0.25">
      <c r="C616" s="486" t="s">
        <v>1673</v>
      </c>
      <c r="D616" s="486" t="s">
        <v>1674</v>
      </c>
      <c r="E616" s="487">
        <v>140613923</v>
      </c>
      <c r="F616" s="550" t="e">
        <f>VLOOKUP(A616,BalanceBASE!A:F,6,FALSE)</f>
        <v>#N/A</v>
      </c>
    </row>
    <row r="617" spans="1:6" ht="14.1" customHeight="1" x14ac:dyDescent="0.25">
      <c r="A617" s="486" t="s">
        <v>1675</v>
      </c>
      <c r="B617" s="486" t="s">
        <v>1676</v>
      </c>
      <c r="C617" s="486"/>
      <c r="D617" s="486"/>
      <c r="E617" s="487">
        <v>300190</v>
      </c>
      <c r="F617" s="550" t="str">
        <f>VLOOKUP(A617,BalanceBASE!A:F,6,FALSE)</f>
        <v>NOTA 27 - GASTOS</v>
      </c>
    </row>
    <row r="618" spans="1:6" ht="14.1" customHeight="1" x14ac:dyDescent="0.25">
      <c r="C618" s="486" t="s">
        <v>1393</v>
      </c>
      <c r="D618" s="486" t="s">
        <v>1683</v>
      </c>
      <c r="E618" s="487">
        <v>300190</v>
      </c>
      <c r="F618" s="550" t="e">
        <f>VLOOKUP(A618,BalanceBASE!A:F,6,FALSE)</f>
        <v>#N/A</v>
      </c>
    </row>
    <row r="619" spans="1:6" ht="14.1" customHeight="1" x14ac:dyDescent="0.25">
      <c r="A619" s="486" t="s">
        <v>1685</v>
      </c>
      <c r="B619" s="486" t="s">
        <v>1686</v>
      </c>
      <c r="C619" s="486"/>
      <c r="D619" s="486"/>
      <c r="E619" s="487">
        <v>97150698</v>
      </c>
      <c r="F619" s="550" t="str">
        <f>VLOOKUP(A619,BalanceBASE!A:F,6,FALSE)</f>
        <v>NOTA 27 - GASTOS</v>
      </c>
    </row>
    <row r="620" spans="1:6" ht="14.1" customHeight="1" x14ac:dyDescent="0.25">
      <c r="C620" s="486" t="s">
        <v>952</v>
      </c>
      <c r="D620" s="486" t="s">
        <v>1431</v>
      </c>
      <c r="E620" s="487">
        <v>96497061</v>
      </c>
      <c r="F620" s="550" t="e">
        <f>VLOOKUP(A620,BalanceBASE!A:F,6,FALSE)</f>
        <v>#N/A</v>
      </c>
    </row>
    <row r="621" spans="1:6" ht="14.1" customHeight="1" x14ac:dyDescent="0.25">
      <c r="C621" s="486" t="s">
        <v>954</v>
      </c>
      <c r="D621" s="486" t="s">
        <v>1093</v>
      </c>
      <c r="E621" s="487">
        <v>551818</v>
      </c>
      <c r="F621" s="550" t="e">
        <f>VLOOKUP(A621,BalanceBASE!A:F,6,FALSE)</f>
        <v>#N/A</v>
      </c>
    </row>
    <row r="622" spans="1:6" ht="14.1" customHeight="1" x14ac:dyDescent="0.25">
      <c r="C622" s="486" t="s">
        <v>1038</v>
      </c>
      <c r="D622" s="486" t="s">
        <v>1094</v>
      </c>
      <c r="E622" s="487">
        <v>101819</v>
      </c>
      <c r="F622" s="550" t="e">
        <f>VLOOKUP(A622,BalanceBASE!A:F,6,FALSE)</f>
        <v>#N/A</v>
      </c>
    </row>
    <row r="623" spans="1:6" ht="14.1" customHeight="1" x14ac:dyDescent="0.25">
      <c r="A623" s="486" t="s">
        <v>1687</v>
      </c>
      <c r="B623" s="486" t="s">
        <v>1688</v>
      </c>
      <c r="C623" s="486"/>
      <c r="D623" s="486"/>
      <c r="E623" s="487">
        <v>28079789</v>
      </c>
      <c r="F623" s="550" t="str">
        <f>VLOOKUP(A623,BalanceBASE!A:F,6,FALSE)</f>
        <v>NOTA 27 - GASTOS</v>
      </c>
    </row>
    <row r="624" spans="1:6" ht="14.1" customHeight="1" x14ac:dyDescent="0.25">
      <c r="C624" s="486" t="s">
        <v>952</v>
      </c>
      <c r="D624" s="486" t="s">
        <v>1431</v>
      </c>
      <c r="E624" s="487">
        <v>28079789</v>
      </c>
      <c r="F624" s="550" t="e">
        <f>VLOOKUP(A624,BalanceBASE!A:F,6,FALSE)</f>
        <v>#N/A</v>
      </c>
    </row>
    <row r="625" spans="1:6" ht="14.1" customHeight="1" x14ac:dyDescent="0.25">
      <c r="A625" s="486" t="s">
        <v>1689</v>
      </c>
      <c r="B625" s="486" t="s">
        <v>1690</v>
      </c>
      <c r="C625" s="486"/>
      <c r="D625" s="486"/>
      <c r="E625" s="487">
        <v>29259516</v>
      </c>
      <c r="F625" s="550" t="str">
        <f>VLOOKUP(A625,BalanceBASE!A:F,6,FALSE)</f>
        <v>NOTA 27 - GASTOS</v>
      </c>
    </row>
    <row r="626" spans="1:6" ht="14.1" customHeight="1" x14ac:dyDescent="0.25">
      <c r="C626" s="486" t="s">
        <v>1402</v>
      </c>
      <c r="D626" s="486" t="s">
        <v>1692</v>
      </c>
      <c r="E626" s="487">
        <v>29259516</v>
      </c>
      <c r="F626" s="550" t="e">
        <f>VLOOKUP(A626,BalanceBASE!A:F,6,FALSE)</f>
        <v>#N/A</v>
      </c>
    </row>
    <row r="627" spans="1:6" ht="14.1" customHeight="1" x14ac:dyDescent="0.25">
      <c r="A627" s="486" t="s">
        <v>2218</v>
      </c>
      <c r="B627" s="486" t="s">
        <v>2219</v>
      </c>
      <c r="C627" s="486"/>
      <c r="D627" s="486"/>
      <c r="E627" s="487">
        <v>313439395</v>
      </c>
      <c r="F627" s="550" t="str">
        <f>VLOOKUP(A627,BalanceBASE!A:F,6,FALSE)</f>
        <v>NOTA 27 - GASTOS</v>
      </c>
    </row>
    <row r="628" spans="1:6" ht="14.1" customHeight="1" x14ac:dyDescent="0.25">
      <c r="C628" s="486" t="s">
        <v>952</v>
      </c>
      <c r="D628" s="486" t="s">
        <v>1431</v>
      </c>
      <c r="E628" s="487">
        <v>313439395</v>
      </c>
      <c r="F628" s="550" t="e">
        <f>VLOOKUP(A628,BalanceBASE!A:F,6,FALSE)</f>
        <v>#N/A</v>
      </c>
    </row>
    <row r="629" spans="1:6" ht="14.1" customHeight="1" x14ac:dyDescent="0.25">
      <c r="A629" s="486" t="s">
        <v>1959</v>
      </c>
      <c r="B629" s="486" t="s">
        <v>1960</v>
      </c>
      <c r="C629" s="486"/>
      <c r="D629" s="486"/>
      <c r="E629" s="487">
        <v>262179008</v>
      </c>
      <c r="F629" s="550" t="str">
        <f>VLOOKUP(A629,BalanceBASE!A:F,6,FALSE)</f>
        <v>NOTA 27 - GASTOS</v>
      </c>
    </row>
    <row r="630" spans="1:6" ht="14.1" customHeight="1" x14ac:dyDescent="0.25">
      <c r="C630" s="486" t="s">
        <v>1912</v>
      </c>
      <c r="D630" s="486" t="s">
        <v>1961</v>
      </c>
      <c r="E630" s="487">
        <v>199012098</v>
      </c>
      <c r="F630" s="550" t="e">
        <f>VLOOKUP(A630,BalanceBASE!A:F,6,FALSE)</f>
        <v>#N/A</v>
      </c>
    </row>
    <row r="631" spans="1:6" ht="14.1" customHeight="1" x14ac:dyDescent="0.25">
      <c r="C631" s="486" t="s">
        <v>1962</v>
      </c>
      <c r="D631" s="486" t="s">
        <v>1963</v>
      </c>
      <c r="E631" s="487">
        <v>3409448</v>
      </c>
      <c r="F631" s="550" t="e">
        <f>VLOOKUP(A631,BalanceBASE!A:F,6,FALSE)</f>
        <v>#N/A</v>
      </c>
    </row>
    <row r="632" spans="1:6" ht="14.1" customHeight="1" x14ac:dyDescent="0.25">
      <c r="C632" s="486" t="s">
        <v>1964</v>
      </c>
      <c r="D632" s="486" t="s">
        <v>1965</v>
      </c>
      <c r="E632" s="487">
        <v>6702363</v>
      </c>
      <c r="F632" s="550" t="e">
        <f>VLOOKUP(A632,BalanceBASE!A:F,6,FALSE)</f>
        <v>#N/A</v>
      </c>
    </row>
    <row r="633" spans="1:6" ht="14.1" customHeight="1" x14ac:dyDescent="0.25">
      <c r="C633" s="486" t="s">
        <v>1966</v>
      </c>
      <c r="D633" s="486" t="s">
        <v>1967</v>
      </c>
      <c r="E633" s="487">
        <v>1985376</v>
      </c>
      <c r="F633" s="550" t="e">
        <f>VLOOKUP(A633,BalanceBASE!A:F,6,FALSE)</f>
        <v>#N/A</v>
      </c>
    </row>
    <row r="634" spans="1:6" ht="14.1" customHeight="1" x14ac:dyDescent="0.25">
      <c r="C634" s="486" t="s">
        <v>1968</v>
      </c>
      <c r="D634" s="486" t="s">
        <v>1969</v>
      </c>
      <c r="E634" s="487">
        <v>9676370</v>
      </c>
      <c r="F634" s="550" t="e">
        <f>VLOOKUP(A634,BalanceBASE!A:F,6,FALSE)</f>
        <v>#N/A</v>
      </c>
    </row>
    <row r="635" spans="1:6" ht="14.1" customHeight="1" x14ac:dyDescent="0.25">
      <c r="C635" s="486" t="s">
        <v>1970</v>
      </c>
      <c r="D635" s="486" t="s">
        <v>1971</v>
      </c>
      <c r="E635" s="487">
        <v>772727</v>
      </c>
      <c r="F635" s="550" t="e">
        <f>VLOOKUP(A635,BalanceBASE!A:F,6,FALSE)</f>
        <v>#N/A</v>
      </c>
    </row>
    <row r="636" spans="1:6" ht="14.1" customHeight="1" x14ac:dyDescent="0.25">
      <c r="C636" s="486" t="s">
        <v>1974</v>
      </c>
      <c r="D636" s="486" t="s">
        <v>1975</v>
      </c>
      <c r="E636" s="487">
        <v>40620626</v>
      </c>
      <c r="F636" s="550" t="e">
        <f>VLOOKUP(A636,BalanceBASE!A:F,6,FALSE)</f>
        <v>#N/A</v>
      </c>
    </row>
    <row r="637" spans="1:6" ht="14.1" customHeight="1" x14ac:dyDescent="0.25">
      <c r="A637" s="486" t="s">
        <v>2049</v>
      </c>
      <c r="B637" s="486" t="s">
        <v>2050</v>
      </c>
      <c r="C637" s="486"/>
      <c r="D637" s="486"/>
      <c r="E637" s="487">
        <v>81690984</v>
      </c>
      <c r="F637" s="550" t="str">
        <f>VLOOKUP(A637,BalanceBASE!A:F,6,FALSE)</f>
        <v>NOTA 27 - GASTOS</v>
      </c>
    </row>
    <row r="638" spans="1:6" ht="14.1" customHeight="1" x14ac:dyDescent="0.25">
      <c r="A638" s="486" t="s">
        <v>1693</v>
      </c>
      <c r="B638" s="486" t="s">
        <v>1694</v>
      </c>
      <c r="C638" s="486"/>
      <c r="D638" s="486"/>
      <c r="E638" s="487">
        <v>19167944943</v>
      </c>
      <c r="F638" s="550" t="str">
        <f>VLOOKUP(A638,BalanceBASE!A:F,6,FALSE)</f>
        <v>NOTA 29 - GASTOS FINANCIEROS Y CONVERSION DE MONEDA EXTRANJERA</v>
      </c>
    </row>
    <row r="639" spans="1:6" ht="14.1" customHeight="1" x14ac:dyDescent="0.25">
      <c r="A639" s="486" t="s">
        <v>1695</v>
      </c>
      <c r="B639" s="486" t="s">
        <v>1696</v>
      </c>
      <c r="C639" s="486"/>
      <c r="D639" s="486"/>
      <c r="E639" s="487">
        <v>3930302509</v>
      </c>
      <c r="F639" s="550" t="str">
        <f>VLOOKUP(A639,BalanceBASE!A:F,6,FALSE)</f>
        <v>NOTA 29 - GASTOS FINANCIEROS Y CONVERSION DE MONEDA EXTRANJERA</v>
      </c>
    </row>
    <row r="640" spans="1:6" ht="14.1" customHeight="1" x14ac:dyDescent="0.25">
      <c r="C640" s="486" t="s">
        <v>952</v>
      </c>
      <c r="D640" s="486" t="s">
        <v>1431</v>
      </c>
      <c r="E640" s="487">
        <v>3930302509</v>
      </c>
      <c r="F640" s="550" t="e">
        <f>VLOOKUP(A640,BalanceBASE!A:F,6,FALSE)</f>
        <v>#N/A</v>
      </c>
    </row>
    <row r="641" spans="1:6" ht="14.1" customHeight="1" x14ac:dyDescent="0.25">
      <c r="A641" s="486" t="s">
        <v>1697</v>
      </c>
      <c r="B641" s="486" t="s">
        <v>1698</v>
      </c>
      <c r="C641" s="486"/>
      <c r="D641" s="486"/>
      <c r="E641" s="487">
        <v>4035132898</v>
      </c>
      <c r="F641" s="550" t="str">
        <f>VLOOKUP(A641,BalanceBASE!A:F,6,FALSE)</f>
        <v>NOTA 29 - GASTOS FINANCIEROS Y CONVERSION DE MONEDA EXTRANJERA</v>
      </c>
    </row>
    <row r="642" spans="1:6" ht="14.1" customHeight="1" x14ac:dyDescent="0.25">
      <c r="C642" s="486" t="s">
        <v>952</v>
      </c>
      <c r="D642" s="486" t="s">
        <v>1431</v>
      </c>
      <c r="E642" s="487">
        <v>4035132898</v>
      </c>
      <c r="F642" s="550" t="e">
        <f>VLOOKUP(A642,BalanceBASE!A:F,6,FALSE)</f>
        <v>#N/A</v>
      </c>
    </row>
    <row r="643" spans="1:6" ht="14.1" customHeight="1" x14ac:dyDescent="0.25">
      <c r="A643" s="486" t="s">
        <v>1699</v>
      </c>
      <c r="B643" s="486" t="s">
        <v>1700</v>
      </c>
      <c r="C643" s="486"/>
      <c r="D643" s="486"/>
      <c r="E643" s="487">
        <v>2461794009</v>
      </c>
      <c r="F643" s="550" t="str">
        <f>VLOOKUP(A643,BalanceBASE!A:F,6,FALSE)</f>
        <v>NOTA 29 - GASTOS FINANCIEROS Y CONVERSION DE MONEDA EXTRANJERA</v>
      </c>
    </row>
    <row r="644" spans="1:6" ht="14.1" customHeight="1" x14ac:dyDescent="0.25">
      <c r="C644" s="486" t="s">
        <v>952</v>
      </c>
      <c r="D644" s="486" t="s">
        <v>1431</v>
      </c>
      <c r="E644" s="487">
        <v>2461502405</v>
      </c>
      <c r="F644" s="550" t="e">
        <f>VLOOKUP(A644,BalanceBASE!A:F,6,FALSE)</f>
        <v>#N/A</v>
      </c>
    </row>
    <row r="645" spans="1:6" ht="14.1" customHeight="1" x14ac:dyDescent="0.25">
      <c r="C645" s="486" t="s">
        <v>954</v>
      </c>
      <c r="D645" s="486" t="s">
        <v>1093</v>
      </c>
      <c r="E645" s="487">
        <v>41404</v>
      </c>
      <c r="F645" s="550" t="e">
        <f>VLOOKUP(A645,BalanceBASE!A:F,6,FALSE)</f>
        <v>#N/A</v>
      </c>
    </row>
    <row r="646" spans="1:6" ht="14.1" customHeight="1" x14ac:dyDescent="0.25">
      <c r="C646" s="486" t="s">
        <v>956</v>
      </c>
      <c r="D646" s="486" t="s">
        <v>1432</v>
      </c>
      <c r="E646" s="487">
        <v>180000</v>
      </c>
      <c r="F646" s="550" t="e">
        <f>VLOOKUP(A646,BalanceBASE!A:F,6,FALSE)</f>
        <v>#N/A</v>
      </c>
    </row>
    <row r="647" spans="1:6" ht="14.1" customHeight="1" x14ac:dyDescent="0.25">
      <c r="C647" s="486" t="s">
        <v>1038</v>
      </c>
      <c r="D647" s="486" t="s">
        <v>1094</v>
      </c>
      <c r="E647" s="487">
        <v>70200</v>
      </c>
      <c r="F647" s="550" t="e">
        <f>VLOOKUP(A647,BalanceBASE!A:F,6,FALSE)</f>
        <v>#N/A</v>
      </c>
    </row>
    <row r="648" spans="1:6" ht="14.1" customHeight="1" x14ac:dyDescent="0.25">
      <c r="A648" s="486" t="s">
        <v>1701</v>
      </c>
      <c r="B648" s="486" t="s">
        <v>1702</v>
      </c>
      <c r="C648" s="486"/>
      <c r="D648" s="486"/>
      <c r="E648" s="487">
        <v>2715000002</v>
      </c>
      <c r="F648" s="550" t="str">
        <f>VLOOKUP(A648,BalanceBASE!A:F,6,FALSE)</f>
        <v>NOTA 27 - GASTOS</v>
      </c>
    </row>
    <row r="649" spans="1:6" ht="14.1" customHeight="1" x14ac:dyDescent="0.25">
      <c r="A649" s="486" t="s">
        <v>1703</v>
      </c>
      <c r="B649" s="486" t="s">
        <v>1704</v>
      </c>
      <c r="C649" s="486"/>
      <c r="D649" s="486"/>
      <c r="E649" s="487">
        <v>6025715525</v>
      </c>
      <c r="F649" s="550" t="str">
        <f>VLOOKUP(A649,BalanceBASE!A:F,6,FALSE)</f>
        <v>NOTA 27 - GASTOS</v>
      </c>
    </row>
    <row r="650" spans="1:6" ht="14.1" customHeight="1" x14ac:dyDescent="0.25">
      <c r="A650" s="486" t="s">
        <v>1705</v>
      </c>
      <c r="B650" s="486" t="s">
        <v>1706</v>
      </c>
      <c r="C650" s="486"/>
      <c r="D650" s="486"/>
      <c r="E650" s="487">
        <v>1000134228</v>
      </c>
      <c r="F650" s="550" t="str">
        <f>VLOOKUP(A650,BalanceBASE!A:F,6,FALSE)</f>
        <v>Nota 28 - Otros Ingresos y gastos operativos</v>
      </c>
    </row>
    <row r="651" spans="1:6" ht="14.1" customHeight="1" x14ac:dyDescent="0.25">
      <c r="A651" s="486" t="s">
        <v>1707</v>
      </c>
      <c r="B651" s="486" t="s">
        <v>1708</v>
      </c>
      <c r="C651" s="486"/>
      <c r="D651" s="486"/>
      <c r="E651" s="487">
        <v>1000134228</v>
      </c>
      <c r="F651" s="550" t="str">
        <f>VLOOKUP(A651,BalanceBASE!A:F,6,FALSE)</f>
        <v>Nota 28 - Otros Ingresos y gastos operativos</v>
      </c>
    </row>
    <row r="652" spans="1:6" ht="14.1" customHeight="1" x14ac:dyDescent="0.25">
      <c r="C652" s="486" t="s">
        <v>952</v>
      </c>
      <c r="D652" s="486" t="s">
        <v>1431</v>
      </c>
      <c r="E652" s="487">
        <v>1000134228</v>
      </c>
      <c r="F652" s="550" t="e">
        <f>VLOOKUP(A652,BalanceBASE!A:F,6,FALSE)</f>
        <v>#N/A</v>
      </c>
    </row>
    <row r="653" spans="1:6" ht="14.1" customHeight="1" x14ac:dyDescent="0.25">
      <c r="A653" s="486" t="s">
        <v>1709</v>
      </c>
      <c r="B653" s="486" t="s">
        <v>1710</v>
      </c>
      <c r="C653" s="486"/>
      <c r="D653" s="486"/>
      <c r="E653" s="487">
        <v>2983682942</v>
      </c>
      <c r="F653" s="550">
        <f>VLOOKUP(A653,BalanceBASE!A:F,6,FALSE)</f>
        <v>0</v>
      </c>
    </row>
    <row r="654" spans="1:6" ht="14.1" customHeight="1" x14ac:dyDescent="0.25">
      <c r="A654" s="486" t="s">
        <v>2220</v>
      </c>
      <c r="B654" s="486" t="s">
        <v>2221</v>
      </c>
      <c r="C654" s="486"/>
      <c r="D654" s="486"/>
      <c r="E654" s="487">
        <v>3940145398</v>
      </c>
      <c r="F654" s="550" t="str">
        <f>VLOOKUP(A654,BalanceBASE!A:F,6,FALSE)</f>
        <v>Nota 28 - Otros Ingresos y gastos operativos</v>
      </c>
    </row>
    <row r="655" spans="1:6" ht="17.25" customHeight="1" x14ac:dyDescent="0.25">
      <c r="C655" s="486" t="s">
        <v>952</v>
      </c>
      <c r="D655" s="486" t="s">
        <v>1431</v>
      </c>
      <c r="E655" s="487">
        <v>3940145398</v>
      </c>
      <c r="F655" s="550" t="e">
        <f>VLOOKUP(A655,BalanceBASE!A:F,6,FALSE)</f>
        <v>#N/A</v>
      </c>
    </row>
    <row r="656" spans="1:6" ht="15.75" customHeight="1" x14ac:dyDescent="0.25">
      <c r="A656" s="486" t="s">
        <v>1711</v>
      </c>
      <c r="B656" s="486" t="s">
        <v>1712</v>
      </c>
      <c r="C656" s="486"/>
      <c r="D656" s="486"/>
      <c r="E656" s="487">
        <v>-956462456</v>
      </c>
      <c r="F656" s="550" t="str">
        <f>VLOOKUP(A656,BalanceBASE!A:F,6,FALSE)</f>
        <v>NOTA 29 - GASTOS FINANCIEROS Y CONVERSION DE MONEDA EXTRANJERA</v>
      </c>
    </row>
    <row r="657" spans="1:6" x14ac:dyDescent="0.25">
      <c r="A657" s="486" t="s">
        <v>1713</v>
      </c>
      <c r="B657" s="486" t="s">
        <v>1714</v>
      </c>
      <c r="C657" s="486"/>
      <c r="D657" s="486"/>
      <c r="E657" s="487">
        <v>1278923827</v>
      </c>
      <c r="F657" s="550">
        <f>VLOOKUP(A657,BalanceBASE!A:F,6,FALSE)</f>
        <v>0</v>
      </c>
    </row>
    <row r="658" spans="1:6" x14ac:dyDescent="0.25">
      <c r="A658" s="486" t="s">
        <v>1715</v>
      </c>
      <c r="B658" s="486" t="s">
        <v>1716</v>
      </c>
      <c r="C658" s="486"/>
      <c r="D658" s="486"/>
      <c r="E658" s="487">
        <v>34875245</v>
      </c>
      <c r="F658" s="550" t="str">
        <f>VLOOKUP(A658,BalanceBASE!A:F,6,FALSE)</f>
        <v>Nota 28 - Otros Ingresos y gastos operativos</v>
      </c>
    </row>
    <row r="659" spans="1:6" x14ac:dyDescent="0.25">
      <c r="C659" s="486" t="s">
        <v>952</v>
      </c>
      <c r="D659" s="486" t="s">
        <v>1431</v>
      </c>
      <c r="E659" s="487">
        <v>34875245</v>
      </c>
      <c r="F659" s="550" t="e">
        <f>VLOOKUP(A659,BalanceBASE!A:F,6,FALSE)</f>
        <v>#N/A</v>
      </c>
    </row>
    <row r="660" spans="1:6" x14ac:dyDescent="0.25">
      <c r="A660" s="486" t="s">
        <v>1717</v>
      </c>
      <c r="B660" s="486" t="s">
        <v>1718</v>
      </c>
      <c r="C660" s="486"/>
      <c r="D660" s="486"/>
      <c r="E660" s="487">
        <v>628348374</v>
      </c>
      <c r="F660" s="550" t="str">
        <f>VLOOKUP(A660,BalanceBASE!A:F,6,FALSE)</f>
        <v>Nota 32 - IMPUESTO A LA RENTA</v>
      </c>
    </row>
    <row r="661" spans="1:6" x14ac:dyDescent="0.25">
      <c r="C661" s="486" t="s">
        <v>952</v>
      </c>
      <c r="D661" s="486" t="s">
        <v>1431</v>
      </c>
      <c r="E661" s="487">
        <v>628348374</v>
      </c>
      <c r="F661" s="550" t="e">
        <f>VLOOKUP(A661,BalanceBASE!A:F,6,FALSE)</f>
        <v>#N/A</v>
      </c>
    </row>
    <row r="662" spans="1:6" x14ac:dyDescent="0.25">
      <c r="A662" s="486" t="s">
        <v>1719</v>
      </c>
      <c r="B662" s="486" t="s">
        <v>1720</v>
      </c>
      <c r="C662" s="486"/>
      <c r="D662" s="486"/>
      <c r="E662" s="487">
        <v>435706091</v>
      </c>
      <c r="F662" s="550" t="str">
        <f>VLOOKUP(A662,BalanceBASE!A:F,6,FALSE)</f>
        <v>Nota 28 - Otros Ingresos y gastos operativos</v>
      </c>
    </row>
    <row r="663" spans="1:6" x14ac:dyDescent="0.25">
      <c r="C663" s="486" t="s">
        <v>952</v>
      </c>
      <c r="D663" s="486" t="s">
        <v>1431</v>
      </c>
      <c r="E663" s="487">
        <v>326840411</v>
      </c>
      <c r="F663" s="550" t="e">
        <f>VLOOKUP(A663,BalanceBASE!A:F,6,FALSE)</f>
        <v>#N/A</v>
      </c>
    </row>
    <row r="664" spans="1:6" x14ac:dyDescent="0.25">
      <c r="C664" s="486" t="s">
        <v>954</v>
      </c>
      <c r="D664" s="486" t="s">
        <v>1093</v>
      </c>
      <c r="E664" s="487">
        <v>7858800</v>
      </c>
      <c r="F664" s="550" t="e">
        <f>VLOOKUP(A664,BalanceBASE!A:F,6,FALSE)</f>
        <v>#N/A</v>
      </c>
    </row>
    <row r="665" spans="1:6" x14ac:dyDescent="0.25">
      <c r="C665" s="486" t="s">
        <v>1038</v>
      </c>
      <c r="D665" s="486" t="s">
        <v>1094</v>
      </c>
      <c r="E665" s="487">
        <v>100393256</v>
      </c>
      <c r="F665" s="550" t="e">
        <f>VLOOKUP(A665,BalanceBASE!A:F,6,FALSE)</f>
        <v>#N/A</v>
      </c>
    </row>
    <row r="666" spans="1:6" x14ac:dyDescent="0.25">
      <c r="C666" s="486" t="s">
        <v>957</v>
      </c>
      <c r="D666" s="486" t="s">
        <v>1095</v>
      </c>
      <c r="E666" s="487">
        <v>4400</v>
      </c>
      <c r="F666" s="550" t="e">
        <f>VLOOKUP(A666,BalanceBASE!A:F,6,FALSE)</f>
        <v>#N/A</v>
      </c>
    </row>
    <row r="667" spans="1:6" x14ac:dyDescent="0.25">
      <c r="C667" s="486" t="s">
        <v>1060</v>
      </c>
      <c r="D667" s="486" t="s">
        <v>2037</v>
      </c>
      <c r="E667" s="487">
        <v>609224</v>
      </c>
      <c r="F667" s="550" t="e">
        <f>VLOOKUP(A667,BalanceBASE!A:F,6,FALSE)</f>
        <v>#N/A</v>
      </c>
    </row>
    <row r="668" spans="1:6" x14ac:dyDescent="0.25">
      <c r="A668" s="486" t="s">
        <v>1721</v>
      </c>
      <c r="B668" s="486" t="s">
        <v>1722</v>
      </c>
      <c r="C668" s="486"/>
      <c r="D668" s="486"/>
      <c r="E668" s="487">
        <v>85275000</v>
      </c>
      <c r="F668" s="550" t="s">
        <v>862</v>
      </c>
    </row>
    <row r="669" spans="1:6" x14ac:dyDescent="0.25">
      <c r="C669" s="486" t="s">
        <v>952</v>
      </c>
      <c r="D669" s="486" t="s">
        <v>1431</v>
      </c>
      <c r="E669" s="487">
        <v>49800000</v>
      </c>
      <c r="F669" s="550" t="s">
        <v>862</v>
      </c>
    </row>
    <row r="670" spans="1:6" x14ac:dyDescent="0.25">
      <c r="C670" s="486" t="s">
        <v>954</v>
      </c>
      <c r="D670" s="486" t="s">
        <v>1093</v>
      </c>
      <c r="E670" s="487">
        <v>29250000</v>
      </c>
      <c r="F670" s="550" t="e">
        <f>VLOOKUP(A670,BalanceBASE!A:F,6,FALSE)</f>
        <v>#N/A</v>
      </c>
    </row>
    <row r="671" spans="1:6" x14ac:dyDescent="0.25">
      <c r="C671" s="486" t="s">
        <v>1038</v>
      </c>
      <c r="D671" s="486" t="s">
        <v>1094</v>
      </c>
      <c r="E671" s="487">
        <v>6225000</v>
      </c>
      <c r="F671" s="550" t="e">
        <f>VLOOKUP(A671,BalanceBASE!A:F,6,FALSE)</f>
        <v>#N/A</v>
      </c>
    </row>
    <row r="672" spans="1:6" x14ac:dyDescent="0.25">
      <c r="A672" s="486" t="s">
        <v>1726</v>
      </c>
      <c r="B672" s="486" t="s">
        <v>1727</v>
      </c>
      <c r="C672" s="486"/>
      <c r="D672" s="486"/>
      <c r="E672" s="487">
        <v>87612861</v>
      </c>
      <c r="F672" s="550" t="str">
        <f>VLOOKUP(A672,BalanceBASE!A:F,6,FALSE)</f>
        <v>Nota 28 - Otros Ingresos y gastos operativos</v>
      </c>
    </row>
    <row r="673" spans="1:6" x14ac:dyDescent="0.25">
      <c r="C673" s="486" t="s">
        <v>952</v>
      </c>
      <c r="D673" s="486" t="s">
        <v>1431</v>
      </c>
      <c r="E673" s="487">
        <v>87612861</v>
      </c>
      <c r="F673" s="550" t="e">
        <f>VLOOKUP(A673,BalanceBASE!A:F,6,FALSE)</f>
        <v>#N/A</v>
      </c>
    </row>
    <row r="674" spans="1:6" x14ac:dyDescent="0.25">
      <c r="A674" s="486" t="s">
        <v>1728</v>
      </c>
      <c r="B674" s="486" t="s">
        <v>1729</v>
      </c>
      <c r="C674" s="486"/>
      <c r="D674" s="486"/>
      <c r="E674" s="487">
        <v>7106256</v>
      </c>
      <c r="F674" s="550" t="str">
        <f>VLOOKUP(A674,BalanceBASE!A:F,6,FALSE)</f>
        <v>Nota 28 - Otros Ingresos y gastos operativos</v>
      </c>
    </row>
    <row r="675" spans="1:6" x14ac:dyDescent="0.25">
      <c r="C675" s="486" t="s">
        <v>952</v>
      </c>
      <c r="D675" s="486" t="s">
        <v>1431</v>
      </c>
      <c r="E675" s="487">
        <v>4150002</v>
      </c>
      <c r="F675" s="550" t="e">
        <f>VLOOKUP(A675,BalanceBASE!A:F,6,FALSE)</f>
        <v>#N/A</v>
      </c>
    </row>
    <row r="676" spans="1:6" x14ac:dyDescent="0.25">
      <c r="C676" s="486" t="s">
        <v>954</v>
      </c>
      <c r="D676" s="486" t="s">
        <v>1093</v>
      </c>
      <c r="E676" s="487">
        <v>2437502</v>
      </c>
      <c r="F676" s="550" t="e">
        <f>VLOOKUP(A676,BalanceBASE!A:F,6,FALSE)</f>
        <v>#N/A</v>
      </c>
    </row>
    <row r="677" spans="1:6" x14ac:dyDescent="0.25">
      <c r="C677" s="486" t="s">
        <v>1038</v>
      </c>
      <c r="D677" s="486" t="s">
        <v>1094</v>
      </c>
      <c r="E677" s="487">
        <v>518752</v>
      </c>
      <c r="F677" s="550" t="e">
        <f>VLOOKUP(A677,BalanceBASE!A:F,6,FALSE)</f>
        <v>#N/A</v>
      </c>
    </row>
    <row r="678" spans="1:6" ht="24" x14ac:dyDescent="0.25">
      <c r="B678" s="488" t="s">
        <v>2245</v>
      </c>
      <c r="F678" s="550" t="e">
        <f>VLOOKUP(A678,BalanceBASE!A:F,6,FALSE)</f>
        <v>#N/A</v>
      </c>
    </row>
    <row r="679" spans="1:6" x14ac:dyDescent="0.25">
      <c r="A679" s="489" t="s">
        <v>2222</v>
      </c>
      <c r="F679" s="550" t="e">
        <f>VLOOKUP(A679,BalanceBASE!A:F,6,FALSE)</f>
        <v>#N/A</v>
      </c>
    </row>
    <row r="680" spans="1:6" x14ac:dyDescent="0.25">
      <c r="F680" s="550" t="e">
        <f>VLOOKUP(A680,BalanceBASE!A:F,6,FALSE)</f>
        <v>#N/A</v>
      </c>
    </row>
    <row r="681" spans="1:6" x14ac:dyDescent="0.25">
      <c r="F681" s="550" t="e">
        <f>VLOOKUP(A681,BalanceBASE!A:F,6,FALSE)</f>
        <v>#N/A</v>
      </c>
    </row>
    <row r="682" spans="1:6" x14ac:dyDescent="0.25">
      <c r="F682" s="550" t="e">
        <f>VLOOKUP(A682,BalanceBASE!A:F,6,FALSE)</f>
        <v>#N/A</v>
      </c>
    </row>
    <row r="683" spans="1:6" x14ac:dyDescent="0.25">
      <c r="F683" s="550" t="e">
        <f>VLOOKUP(A683,BalanceBASE!A:F,6,FALSE)</f>
        <v>#N/A</v>
      </c>
    </row>
    <row r="684" spans="1:6" x14ac:dyDescent="0.25">
      <c r="F684" s="550" t="e">
        <f>VLOOKUP(A684,BalanceBASE!A:F,6,FALSE)</f>
        <v>#N/A</v>
      </c>
    </row>
    <row r="685" spans="1:6" x14ac:dyDescent="0.25">
      <c r="F685" s="550" t="e">
        <f>VLOOKUP(A685,BalanceBASE!A:F,6,FALSE)</f>
        <v>#N/A</v>
      </c>
    </row>
    <row r="686" spans="1:6" x14ac:dyDescent="0.25">
      <c r="F686" s="550" t="e">
        <f>VLOOKUP(A686,BalanceBASE!A:F,6,FALSE)</f>
        <v>#N/A</v>
      </c>
    </row>
    <row r="687" spans="1:6" x14ac:dyDescent="0.25">
      <c r="F687" s="550" t="e">
        <f>VLOOKUP(A687,BalanceBASE!A:F,6,FALSE)</f>
        <v>#N/A</v>
      </c>
    </row>
    <row r="688" spans="1:6" x14ac:dyDescent="0.25">
      <c r="F688" s="550" t="e">
        <f>VLOOKUP(A688,BalanceBASE!A:F,6,FALSE)</f>
        <v>#N/A</v>
      </c>
    </row>
    <row r="689" spans="6:6" x14ac:dyDescent="0.25">
      <c r="F689" s="550" t="e">
        <f>VLOOKUP(A689,BalanceBASE!A:F,6,FALSE)</f>
        <v>#N/A</v>
      </c>
    </row>
    <row r="690" spans="6:6" x14ac:dyDescent="0.25">
      <c r="F690" s="550" t="e">
        <f>VLOOKUP(A690,BalanceBASE!A:F,6,FALSE)</f>
        <v>#N/A</v>
      </c>
    </row>
    <row r="691" spans="6:6" x14ac:dyDescent="0.25">
      <c r="F691" s="550" t="e">
        <f>VLOOKUP(A691,BalanceBASE!A:F,6,FALSE)</f>
        <v>#N/A</v>
      </c>
    </row>
    <row r="692" spans="6:6" x14ac:dyDescent="0.25">
      <c r="F692" s="550" t="e">
        <f>VLOOKUP(A692,BalanceBASE!A:F,6,FALSE)</f>
        <v>#N/A</v>
      </c>
    </row>
    <row r="693" spans="6:6" x14ac:dyDescent="0.25">
      <c r="F693" s="550" t="e">
        <f>VLOOKUP(A693,BalanceBASE!A:F,6,FALSE)</f>
        <v>#N/A</v>
      </c>
    </row>
    <row r="694" spans="6:6" x14ac:dyDescent="0.25">
      <c r="F694" s="550" t="e">
        <f>VLOOKUP(A694,BalanceBASE!A:F,6,FALSE)</f>
        <v>#N/A</v>
      </c>
    </row>
    <row r="695" spans="6:6" x14ac:dyDescent="0.25">
      <c r="F695" s="550" t="e">
        <f>VLOOKUP(A695,BalanceBASE!A:F,6,FALSE)</f>
        <v>#N/A</v>
      </c>
    </row>
    <row r="696" spans="6:6" x14ac:dyDescent="0.25">
      <c r="F696" s="550" t="e">
        <f>VLOOKUP(A696,BalanceBASE!A:F,6,FALSE)</f>
        <v>#N/A</v>
      </c>
    </row>
    <row r="697" spans="6:6" x14ac:dyDescent="0.25">
      <c r="F697" s="550" t="e">
        <f>VLOOKUP(A697,BalanceBASE!A:F,6,FALSE)</f>
        <v>#N/A</v>
      </c>
    </row>
  </sheetData>
  <printOptions horizontalCentered="1"/>
  <pageMargins left="0.31496062992125984" right="0.70866141732283472" top="0.74803149606299213" bottom="0.74803149606299213" header="0.31496062992125984" footer="0.31496062992125984"/>
  <pageSetup paperSize="9" scale="43"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pageSetUpPr fitToPage="1"/>
  </sheetPr>
  <dimension ref="A1:V13"/>
  <sheetViews>
    <sheetView workbookViewId="0"/>
  </sheetViews>
  <sheetFormatPr baseColWidth="10" defaultColWidth="11.42578125" defaultRowHeight="12.75" x14ac:dyDescent="0.2"/>
  <cols>
    <col min="1" max="1" width="38" style="55" customWidth="1"/>
    <col min="2" max="2" width="18.42578125" style="55" customWidth="1"/>
    <col min="3" max="3" width="17.7109375" style="55" customWidth="1"/>
    <col min="4" max="22" width="11.42578125" style="55"/>
    <col min="23" max="16384" width="11.42578125" style="226"/>
  </cols>
  <sheetData>
    <row r="1" spans="1:8" x14ac:dyDescent="0.2">
      <c r="A1" s="55" t="str">
        <f>Indice!C1</f>
        <v>GRUPO VAZQUEZ S.A.E.</v>
      </c>
      <c r="E1" s="207" t="s">
        <v>106</v>
      </c>
    </row>
    <row r="5" spans="1:8" x14ac:dyDescent="0.2">
      <c r="A5" s="116" t="s">
        <v>240</v>
      </c>
      <c r="B5" s="116"/>
      <c r="C5" s="116"/>
      <c r="D5" s="116"/>
      <c r="E5" s="116"/>
      <c r="F5" s="179"/>
      <c r="G5" s="73"/>
      <c r="H5" s="71"/>
    </row>
    <row r="6" spans="1:8" x14ac:dyDescent="0.2">
      <c r="A6" s="720" t="s">
        <v>184</v>
      </c>
      <c r="B6" s="720"/>
      <c r="C6" s="71"/>
      <c r="D6" s="71"/>
      <c r="E6" s="71"/>
      <c r="F6" s="179"/>
      <c r="G6" s="73"/>
      <c r="H6" s="71"/>
    </row>
    <row r="7" spans="1:8" x14ac:dyDescent="0.2">
      <c r="A7" s="179"/>
      <c r="B7" s="719"/>
      <c r="C7" s="719"/>
      <c r="D7" s="71"/>
      <c r="E7" s="71"/>
      <c r="F7" s="179"/>
      <c r="G7" s="73"/>
      <c r="H7" s="71"/>
    </row>
    <row r="8" spans="1:8" x14ac:dyDescent="0.2">
      <c r="A8" s="179"/>
      <c r="D8" s="71"/>
      <c r="E8" s="71"/>
      <c r="F8" s="179"/>
      <c r="G8" s="73"/>
      <c r="H8" s="71"/>
    </row>
    <row r="9" spans="1:8" x14ac:dyDescent="0.2">
      <c r="A9" s="74" t="s">
        <v>117</v>
      </c>
      <c r="B9" s="508" t="s">
        <v>2375</v>
      </c>
      <c r="C9" s="508" t="s">
        <v>2378</v>
      </c>
      <c r="D9" s="71"/>
      <c r="E9" s="71"/>
      <c r="F9" s="179"/>
      <c r="G9" s="73"/>
      <c r="H9" s="71"/>
    </row>
    <row r="10" spans="1:8" x14ac:dyDescent="0.2">
      <c r="A10" s="179"/>
      <c r="B10" s="179"/>
      <c r="C10" s="179"/>
      <c r="D10" s="71"/>
      <c r="E10" s="71"/>
      <c r="F10" s="179"/>
      <c r="G10" s="73"/>
      <c r="H10" s="71"/>
    </row>
    <row r="11" spans="1:8" ht="27.75" customHeight="1" x14ac:dyDescent="0.2">
      <c r="A11" s="179"/>
      <c r="B11" s="179"/>
      <c r="C11" s="179"/>
      <c r="D11" s="71"/>
      <c r="E11" s="71"/>
      <c r="F11" s="179"/>
      <c r="G11" s="73"/>
      <c r="H11" s="71"/>
    </row>
    <row r="12" spans="1:8" x14ac:dyDescent="0.2">
      <c r="A12" s="74" t="s">
        <v>3</v>
      </c>
      <c r="B12" s="75">
        <f>SUM($B10:B11)</f>
        <v>0</v>
      </c>
      <c r="C12" s="75">
        <f>SUM($C10:C11)</f>
        <v>0</v>
      </c>
      <c r="D12" s="71"/>
      <c r="E12" s="71"/>
      <c r="F12" s="179"/>
      <c r="G12" s="73"/>
      <c r="H12" s="71"/>
    </row>
    <row r="13" spans="1:8" x14ac:dyDescent="0.2">
      <c r="A13" s="179"/>
      <c r="B13" s="72"/>
      <c r="C13" s="71"/>
      <c r="D13" s="71"/>
      <c r="E13" s="71"/>
      <c r="F13" s="179"/>
      <c r="G13" s="73"/>
      <c r="H13" s="71"/>
    </row>
  </sheetData>
  <mergeCells count="2">
    <mergeCell ref="A6:B6"/>
    <mergeCell ref="B7:C7"/>
  </mergeCells>
  <hyperlinks>
    <hyperlink ref="E1" location="ER!A1" display="ER" xr:uid="{00000000-0004-0000-2300-000000000000}"/>
  </hyperlinks>
  <printOptions horizontalCentered="1"/>
  <pageMargins left="0.31496062992125984" right="0.70866141732283472" top="0.74803149606299213" bottom="0.74803149606299213" header="0.31496062992125984" footer="0.31496062992125984"/>
  <pageSetup paperSize="9" scale="7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pageSetUpPr fitToPage="1"/>
  </sheetPr>
  <dimension ref="A1:S15"/>
  <sheetViews>
    <sheetView showGridLines="0" workbookViewId="0">
      <selection activeCell="B9" sqref="B9"/>
    </sheetView>
  </sheetViews>
  <sheetFormatPr baseColWidth="10" defaultColWidth="11.42578125" defaultRowHeight="12.75" x14ac:dyDescent="0.2"/>
  <cols>
    <col min="1" max="1" width="37.42578125" style="55" customWidth="1"/>
    <col min="2" max="3" width="17.28515625" style="55" customWidth="1"/>
    <col min="4" max="19" width="11.42578125" style="55"/>
    <col min="20" max="16384" width="11.42578125" style="226"/>
  </cols>
  <sheetData>
    <row r="1" spans="1:7" x14ac:dyDescent="0.2">
      <c r="A1" s="55" t="str">
        <f>Indice!C1</f>
        <v>GRUPO VAZQUEZ S.A.E.</v>
      </c>
      <c r="E1" s="207" t="s">
        <v>106</v>
      </c>
    </row>
    <row r="5" spans="1:7" x14ac:dyDescent="0.2">
      <c r="A5" s="119" t="s">
        <v>242</v>
      </c>
      <c r="B5" s="119"/>
      <c r="C5" s="119"/>
      <c r="D5" s="119"/>
      <c r="E5" s="119"/>
      <c r="F5" s="179"/>
      <c r="G5" s="73"/>
    </row>
    <row r="6" spans="1:7" x14ac:dyDescent="0.2">
      <c r="A6" s="270" t="s">
        <v>167</v>
      </c>
      <c r="B6" s="72"/>
      <c r="C6" s="71"/>
      <c r="D6" s="71"/>
      <c r="E6" s="71"/>
      <c r="F6" s="179"/>
      <c r="G6" s="73"/>
    </row>
    <row r="7" spans="1:7" x14ac:dyDescent="0.2">
      <c r="A7" s="179"/>
      <c r="B7" s="719"/>
      <c r="C7" s="719"/>
      <c r="D7" s="71"/>
      <c r="E7" s="71"/>
      <c r="F7" s="179"/>
      <c r="G7" s="73"/>
    </row>
    <row r="8" spans="1:7" x14ac:dyDescent="0.2">
      <c r="B8" s="508" t="s">
        <v>2375</v>
      </c>
      <c r="C8" s="508" t="s">
        <v>2378</v>
      </c>
      <c r="D8" s="71"/>
      <c r="E8" s="71"/>
      <c r="F8" s="179"/>
      <c r="G8" s="73"/>
    </row>
    <row r="9" spans="1:7" x14ac:dyDescent="0.2">
      <c r="A9" s="74" t="s">
        <v>41</v>
      </c>
      <c r="B9" s="253">
        <v>-2306486.4019999998</v>
      </c>
      <c r="C9" s="411">
        <v>-1935297.19</v>
      </c>
      <c r="D9" s="418"/>
      <c r="E9" s="71"/>
      <c r="F9" s="179"/>
      <c r="G9" s="73"/>
    </row>
    <row r="10" spans="1:7" x14ac:dyDescent="0.2">
      <c r="A10" s="74" t="s">
        <v>3</v>
      </c>
      <c r="B10" s="405">
        <f>SUM(B9:$B9)</f>
        <v>-2306486.4019999998</v>
      </c>
      <c r="C10" s="405">
        <f>SUM($C9:C9)</f>
        <v>-1935297.19</v>
      </c>
      <c r="D10" s="418"/>
      <c r="E10" s="71"/>
      <c r="F10" s="179"/>
      <c r="G10" s="73"/>
    </row>
    <row r="11" spans="1:7" x14ac:dyDescent="0.2">
      <c r="A11" s="179"/>
      <c r="B11" s="411"/>
      <c r="C11" s="411"/>
      <c r="D11" s="418"/>
      <c r="E11" s="71"/>
      <c r="F11" s="179"/>
      <c r="G11" s="73"/>
    </row>
    <row r="12" spans="1:7" x14ac:dyDescent="0.2">
      <c r="B12" s="30"/>
      <c r="C12" s="30"/>
      <c r="D12" s="176"/>
    </row>
    <row r="13" spans="1:7" x14ac:dyDescent="0.2">
      <c r="B13" s="176"/>
      <c r="C13" s="176"/>
      <c r="D13" s="176"/>
    </row>
    <row r="14" spans="1:7" x14ac:dyDescent="0.2">
      <c r="B14" s="176"/>
      <c r="C14" s="176"/>
      <c r="D14" s="176"/>
    </row>
    <row r="15" spans="1:7" x14ac:dyDescent="0.2">
      <c r="B15" s="176"/>
      <c r="C15" s="176"/>
      <c r="D15" s="176"/>
    </row>
  </sheetData>
  <mergeCells count="1">
    <mergeCell ref="B7:C7"/>
  </mergeCells>
  <hyperlinks>
    <hyperlink ref="E1" location="ER!A1" display="ER" xr:uid="{00000000-0004-0000-2400-000000000000}"/>
  </hyperlinks>
  <printOptions horizontalCentered="1"/>
  <pageMargins left="0.31496062992125984" right="0.70866141732283472" top="0.74803149606299213" bottom="0.74803149606299213" header="0.31496062992125984" footer="0.31496062992125984"/>
  <pageSetup paperSize="9" scale="47"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pageSetUpPr fitToPage="1"/>
  </sheetPr>
  <dimension ref="A1:V14"/>
  <sheetViews>
    <sheetView workbookViewId="0"/>
  </sheetViews>
  <sheetFormatPr baseColWidth="10" defaultColWidth="11.42578125" defaultRowHeight="12.75" x14ac:dyDescent="0.2"/>
  <cols>
    <col min="1" max="1" width="27.140625" style="55" customWidth="1"/>
    <col min="2" max="2" width="18.42578125" style="55" customWidth="1"/>
    <col min="3" max="3" width="17.85546875" style="55" customWidth="1"/>
    <col min="4" max="22" width="11.42578125" style="55"/>
    <col min="23" max="16384" width="11.42578125" style="226"/>
  </cols>
  <sheetData>
    <row r="1" spans="1:8" x14ac:dyDescent="0.2">
      <c r="A1" s="55" t="str">
        <f>Indice!C1</f>
        <v>GRUPO VAZQUEZ S.A.E.</v>
      </c>
      <c r="E1" s="207" t="s">
        <v>106</v>
      </c>
    </row>
    <row r="5" spans="1:8" x14ac:dyDescent="0.2">
      <c r="A5" s="116" t="s">
        <v>241</v>
      </c>
      <c r="B5" s="116"/>
      <c r="C5" s="116"/>
      <c r="D5" s="116"/>
      <c r="E5" s="116"/>
      <c r="F5" s="179"/>
      <c r="G5" s="73"/>
      <c r="H5" s="71"/>
    </row>
    <row r="6" spans="1:8" x14ac:dyDescent="0.2">
      <c r="A6" s="721" t="s">
        <v>167</v>
      </c>
      <c r="B6" s="721"/>
      <c r="C6" s="71"/>
      <c r="D6" s="71"/>
      <c r="E6" s="71"/>
      <c r="F6" s="179"/>
      <c r="G6" s="73"/>
      <c r="H6" s="71"/>
    </row>
    <row r="7" spans="1:8" x14ac:dyDescent="0.2">
      <c r="A7" s="179"/>
      <c r="D7" s="71"/>
      <c r="E7" s="71"/>
      <c r="F7" s="179"/>
      <c r="G7" s="73"/>
      <c r="H7" s="71"/>
    </row>
    <row r="8" spans="1:8" x14ac:dyDescent="0.2">
      <c r="B8" s="508" t="s">
        <v>2375</v>
      </c>
      <c r="C8" s="508" t="s">
        <v>2378</v>
      </c>
      <c r="D8" s="71"/>
      <c r="E8" s="71"/>
      <c r="F8" s="179"/>
      <c r="G8" s="73"/>
      <c r="H8" s="71"/>
    </row>
    <row r="9" spans="1:8" x14ac:dyDescent="0.2">
      <c r="A9" s="74" t="s">
        <v>732</v>
      </c>
      <c r="B9" s="253"/>
      <c r="C9" s="253"/>
      <c r="D9" s="71"/>
      <c r="E9" s="71"/>
      <c r="F9" s="179"/>
      <c r="G9" s="73"/>
      <c r="H9" s="71"/>
    </row>
    <row r="10" spans="1:8" x14ac:dyDescent="0.2">
      <c r="A10" s="197" t="s">
        <v>867</v>
      </c>
      <c r="B10" s="271">
        <v>20879715.653000016</v>
      </c>
      <c r="C10" s="271">
        <v>17417674.712999899</v>
      </c>
      <c r="D10" s="71"/>
      <c r="E10" s="71"/>
      <c r="F10" s="179"/>
      <c r="G10" s="73"/>
      <c r="H10" s="71"/>
    </row>
    <row r="11" spans="1:8" x14ac:dyDescent="0.2">
      <c r="A11" s="179" t="s">
        <v>3</v>
      </c>
      <c r="B11" s="264">
        <f>SUM($B9:B10)</f>
        <v>20879715.653000016</v>
      </c>
      <c r="C11" s="264">
        <f>SUM($C9:C10)</f>
        <v>17417674.712999899</v>
      </c>
      <c r="D11" s="71"/>
      <c r="E11" s="71"/>
      <c r="F11" s="179"/>
      <c r="G11" s="73"/>
      <c r="H11" s="71"/>
    </row>
    <row r="12" spans="1:8" x14ac:dyDescent="0.2">
      <c r="A12" s="179"/>
      <c r="B12" s="174"/>
      <c r="C12" s="174"/>
      <c r="D12" s="71"/>
      <c r="E12" s="71"/>
      <c r="F12" s="179"/>
      <c r="G12" s="73"/>
      <c r="H12" s="71"/>
    </row>
    <row r="13" spans="1:8" x14ac:dyDescent="0.2">
      <c r="C13" s="467"/>
      <c r="F13" s="179"/>
      <c r="G13" s="73"/>
      <c r="H13" s="71"/>
    </row>
    <row r="14" spans="1:8" x14ac:dyDescent="0.2">
      <c r="F14" s="179"/>
      <c r="G14" s="73"/>
      <c r="H14" s="71"/>
    </row>
  </sheetData>
  <mergeCells count="1">
    <mergeCell ref="A6:B6"/>
  </mergeCells>
  <hyperlinks>
    <hyperlink ref="E1" location="ER!A1" display="ER" xr:uid="{00000000-0004-0000-2500-000000000000}"/>
  </hyperlinks>
  <printOptions horizontalCentered="1"/>
  <pageMargins left="0.31496062992125984" right="0.70866141732283472" top="0.74803149606299213" bottom="0.74803149606299213" header="0.31496062992125984" footer="0.31496062992125984"/>
  <pageSetup paperSize="9" scale="76"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pageSetUpPr fitToPage="1"/>
  </sheetPr>
  <dimension ref="A1:V13"/>
  <sheetViews>
    <sheetView workbookViewId="0"/>
  </sheetViews>
  <sheetFormatPr baseColWidth="10" defaultColWidth="11.42578125" defaultRowHeight="12.75" x14ac:dyDescent="0.2"/>
  <cols>
    <col min="1" max="1" width="51.28515625" style="55" customWidth="1"/>
    <col min="2" max="2" width="18.140625" style="55" customWidth="1"/>
    <col min="3" max="3" width="17.5703125" style="55" customWidth="1"/>
    <col min="4" max="22" width="11.42578125" style="55"/>
    <col min="23" max="16384" width="11.42578125" style="226"/>
  </cols>
  <sheetData>
    <row r="1" spans="1:8" x14ac:dyDescent="0.2">
      <c r="A1" s="55" t="str">
        <f>Indice!C1</f>
        <v>GRUPO VAZQUEZ S.A.E.</v>
      </c>
      <c r="E1" s="207" t="s">
        <v>106</v>
      </c>
    </row>
    <row r="5" spans="1:8" x14ac:dyDescent="0.2">
      <c r="A5" s="116" t="s">
        <v>243</v>
      </c>
      <c r="B5" s="116"/>
      <c r="C5" s="116"/>
      <c r="D5" s="116"/>
      <c r="E5" s="116"/>
      <c r="F5" s="179"/>
      <c r="G5" s="73"/>
      <c r="H5" s="71"/>
    </row>
    <row r="6" spans="1:8" x14ac:dyDescent="0.2">
      <c r="A6" s="721" t="s">
        <v>167</v>
      </c>
      <c r="B6" s="721"/>
      <c r="C6" s="71"/>
      <c r="D6" s="71"/>
      <c r="E6" s="71"/>
      <c r="F6" s="179"/>
      <c r="G6" s="73"/>
      <c r="H6" s="71"/>
    </row>
    <row r="7" spans="1:8" x14ac:dyDescent="0.2">
      <c r="A7" s="179"/>
      <c r="D7" s="71"/>
      <c r="E7" s="71"/>
      <c r="F7" s="179"/>
      <c r="G7" s="73"/>
      <c r="H7" s="71"/>
    </row>
    <row r="8" spans="1:8" ht="25.5" x14ac:dyDescent="0.2">
      <c r="A8" s="76" t="s">
        <v>66</v>
      </c>
      <c r="B8" s="508" t="s">
        <v>2375</v>
      </c>
      <c r="C8" s="508" t="s">
        <v>2378</v>
      </c>
      <c r="D8" s="71"/>
      <c r="E8" s="71"/>
      <c r="F8" s="179"/>
      <c r="G8" s="73"/>
      <c r="H8" s="71"/>
    </row>
    <row r="9" spans="1:8" x14ac:dyDescent="0.2">
      <c r="D9" s="71"/>
      <c r="E9" s="71"/>
      <c r="F9" s="179"/>
      <c r="G9" s="73"/>
      <c r="H9" s="71"/>
    </row>
    <row r="10" spans="1:8" x14ac:dyDescent="0.2">
      <c r="A10" s="179"/>
      <c r="B10" s="179"/>
      <c r="C10" s="179"/>
      <c r="D10" s="71"/>
      <c r="E10" s="71"/>
      <c r="F10" s="179"/>
      <c r="G10" s="73"/>
      <c r="H10" s="71"/>
    </row>
    <row r="11" spans="1:8" x14ac:dyDescent="0.2">
      <c r="A11" s="91"/>
      <c r="B11" s="179"/>
      <c r="C11" s="179"/>
      <c r="D11" s="71"/>
      <c r="E11" s="71"/>
      <c r="F11" s="179"/>
      <c r="G11" s="73"/>
      <c r="H11" s="71"/>
    </row>
    <row r="12" spans="1:8" x14ac:dyDescent="0.2">
      <c r="A12" s="179" t="s">
        <v>3</v>
      </c>
      <c r="B12" s="75">
        <f>SUM($B9:B11)</f>
        <v>0</v>
      </c>
      <c r="C12" s="75">
        <f>SUM($C9:C11)</f>
        <v>0</v>
      </c>
      <c r="D12" s="71"/>
      <c r="E12" s="71"/>
      <c r="F12" s="179"/>
      <c r="G12" s="73"/>
      <c r="H12" s="71"/>
    </row>
    <row r="13" spans="1:8" x14ac:dyDescent="0.2">
      <c r="A13" s="179"/>
      <c r="B13" s="72"/>
      <c r="C13" s="71"/>
      <c r="D13" s="71"/>
      <c r="E13" s="71"/>
      <c r="F13" s="179"/>
      <c r="G13" s="73"/>
      <c r="H13" s="71"/>
    </row>
  </sheetData>
  <mergeCells count="1">
    <mergeCell ref="A6:B6"/>
  </mergeCells>
  <hyperlinks>
    <hyperlink ref="E1" location="ER!A1" display="ER" xr:uid="{00000000-0004-0000-2600-000000000000}"/>
  </hyperlinks>
  <printOptions horizontalCentered="1"/>
  <pageMargins left="0.31496062992125984" right="0.70866141732283472" top="0.74803149606299213" bottom="0.74803149606299213" header="0.31496062992125984" footer="0.31496062992125984"/>
  <pageSetup paperSize="9" scale="64" fitToHeight="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pageSetUpPr fitToPage="1"/>
  </sheetPr>
  <dimension ref="A1:N14"/>
  <sheetViews>
    <sheetView showGridLines="0" workbookViewId="0"/>
  </sheetViews>
  <sheetFormatPr baseColWidth="10" defaultColWidth="11.42578125" defaultRowHeight="12.75" x14ac:dyDescent="0.2"/>
  <cols>
    <col min="1" max="1" width="42.140625" style="55" customWidth="1"/>
    <col min="2" max="4" width="24.42578125" style="55" customWidth="1"/>
    <col min="5" max="5" width="3.5703125" style="55" bestFit="1" customWidth="1"/>
    <col min="6" max="6" width="12.85546875" style="55" customWidth="1"/>
    <col min="7" max="7" width="15.85546875" style="55" bestFit="1" customWidth="1"/>
    <col min="8" max="8" width="17.28515625" style="55" customWidth="1"/>
    <col min="9" max="14" width="11.42578125" style="55"/>
    <col min="15" max="16384" width="11.42578125" style="226"/>
  </cols>
  <sheetData>
    <row r="1" spans="1:9" x14ac:dyDescent="0.2">
      <c r="A1" s="55" t="str">
        <f>Indice!C1</f>
        <v>GRUPO VAZQUEZ S.A.E.</v>
      </c>
      <c r="E1" s="207" t="s">
        <v>106</v>
      </c>
    </row>
    <row r="2" spans="1:9" x14ac:dyDescent="0.2">
      <c r="C2" s="208"/>
    </row>
    <row r="5" spans="1:9" x14ac:dyDescent="0.2">
      <c r="A5" s="94" t="s">
        <v>244</v>
      </c>
      <c r="B5" s="94"/>
      <c r="C5" s="94"/>
      <c r="D5" s="94"/>
      <c r="E5" s="94"/>
    </row>
    <row r="6" spans="1:9" x14ac:dyDescent="0.2">
      <c r="A6" s="721" t="s">
        <v>167</v>
      </c>
      <c r="B6" s="721"/>
      <c r="C6" s="272"/>
      <c r="D6" s="272"/>
    </row>
    <row r="7" spans="1:9" ht="15" customHeight="1" x14ac:dyDescent="0.2">
      <c r="B7" s="273"/>
    </row>
    <row r="8" spans="1:9" ht="15" customHeight="1" x14ac:dyDescent="0.2">
      <c r="B8" s="508" t="s">
        <v>2375</v>
      </c>
      <c r="C8" s="508" t="s">
        <v>2378</v>
      </c>
    </row>
    <row r="9" spans="1:9" s="55" customFormat="1" ht="15" customHeight="1" x14ac:dyDescent="0.2">
      <c r="A9" s="85" t="s">
        <v>734</v>
      </c>
      <c r="B9" s="274">
        <v>2494</v>
      </c>
      <c r="C9" s="520">
        <v>2470</v>
      </c>
      <c r="D9" s="275"/>
      <c r="E9" s="275"/>
      <c r="F9" s="275"/>
      <c r="G9" s="275"/>
      <c r="H9" s="275"/>
      <c r="I9" s="275"/>
    </row>
    <row r="10" spans="1:9" ht="15" customHeight="1" x14ac:dyDescent="0.2">
      <c r="A10" s="226" t="s">
        <v>733</v>
      </c>
      <c r="B10" s="276">
        <v>20879715.653000001</v>
      </c>
      <c r="C10" s="521">
        <v>17417674.712999865</v>
      </c>
    </row>
    <row r="11" spans="1:9" ht="15" customHeight="1" x14ac:dyDescent="0.2">
      <c r="A11" s="277" t="s">
        <v>735</v>
      </c>
      <c r="B11" s="278">
        <v>8371.9790108259822</v>
      </c>
      <c r="C11" s="522">
        <v>7051.6901672064232</v>
      </c>
      <c r="D11" s="275"/>
      <c r="E11" s="275"/>
      <c r="F11" s="275"/>
      <c r="G11" s="275"/>
      <c r="H11" s="275"/>
      <c r="I11" s="275"/>
    </row>
    <row r="12" spans="1:9" ht="15" customHeight="1" x14ac:dyDescent="0.2"/>
    <row r="13" spans="1:9" ht="15" customHeight="1" x14ac:dyDescent="0.2">
      <c r="A13" s="275"/>
      <c r="B13" s="275"/>
      <c r="C13" s="275"/>
      <c r="D13" s="275"/>
      <c r="E13" s="275"/>
      <c r="F13" s="275"/>
      <c r="G13" s="275"/>
      <c r="H13" s="275"/>
      <c r="I13" s="275"/>
    </row>
    <row r="14" spans="1:9" ht="15" customHeight="1" x14ac:dyDescent="0.2"/>
  </sheetData>
  <mergeCells count="1">
    <mergeCell ref="A6:B6"/>
  </mergeCells>
  <hyperlinks>
    <hyperlink ref="E1" location="ER!A1" display="ER" xr:uid="{00000000-0004-0000-2700-000000000000}"/>
  </hyperlinks>
  <printOptions horizontalCentered="1"/>
  <pageMargins left="0.31496062992125984" right="0.70866141732283472" top="0.74803149606299213" bottom="0.74803149606299213" header="0.31496062992125984" footer="0.31496062992125984"/>
  <pageSetup paperSize="9" scale="52"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pageSetUpPr fitToPage="1"/>
  </sheetPr>
  <dimension ref="A1:G40"/>
  <sheetViews>
    <sheetView showGridLines="0" workbookViewId="0"/>
  </sheetViews>
  <sheetFormatPr baseColWidth="10" defaultColWidth="11.42578125" defaultRowHeight="12.75" x14ac:dyDescent="0.2"/>
  <cols>
    <col min="1" max="3" width="24.42578125" style="55" customWidth="1"/>
    <col min="4" max="4" width="27.140625" style="55" customWidth="1"/>
    <col min="5" max="5" width="33.7109375" style="55" customWidth="1"/>
    <col min="6" max="6" width="12.85546875" style="55" customWidth="1"/>
    <col min="7" max="7" width="11.42578125" style="55"/>
    <col min="8" max="16384" width="11.42578125" style="226"/>
  </cols>
  <sheetData>
    <row r="1" spans="1:7" x14ac:dyDescent="0.2">
      <c r="A1" s="55" t="str">
        <f>Indice!C1</f>
        <v>GRUPO VAZQUEZ S.A.E.</v>
      </c>
      <c r="E1" s="207" t="s">
        <v>275</v>
      </c>
    </row>
    <row r="2" spans="1:7" x14ac:dyDescent="0.2">
      <c r="C2" s="208"/>
    </row>
    <row r="5" spans="1:7" s="176" customFormat="1" x14ac:dyDescent="0.2">
      <c r="A5" s="700" t="s">
        <v>274</v>
      </c>
      <c r="B5" s="700"/>
      <c r="C5" s="700"/>
      <c r="D5" s="700"/>
      <c r="E5" s="700"/>
      <c r="F5" s="95"/>
      <c r="G5" s="95"/>
    </row>
    <row r="6" spans="1:7" x14ac:dyDescent="0.2">
      <c r="A6" s="55" t="s">
        <v>167</v>
      </c>
    </row>
    <row r="8" spans="1:7" s="199" customFormat="1" x14ac:dyDescent="0.2">
      <c r="A8" s="242" t="s">
        <v>130</v>
      </c>
      <c r="B8" s="242"/>
      <c r="C8" s="242"/>
      <c r="D8" s="242"/>
      <c r="E8" s="242"/>
      <c r="F8" s="242"/>
      <c r="G8" s="242"/>
    </row>
    <row r="9" spans="1:7" s="199" customFormat="1" x14ac:dyDescent="0.2">
      <c r="A9" s="85"/>
      <c r="B9" s="85"/>
      <c r="C9" s="85"/>
      <c r="D9" s="85"/>
      <c r="E9" s="85"/>
      <c r="F9" s="85"/>
      <c r="G9" s="85"/>
    </row>
    <row r="10" spans="1:7" s="199" customFormat="1" ht="13.5" thickBot="1" x14ac:dyDescent="0.25">
      <c r="A10" s="403" t="s">
        <v>2229</v>
      </c>
      <c r="B10" s="146"/>
      <c r="C10" s="146"/>
      <c r="D10" s="146"/>
      <c r="E10" s="146"/>
      <c r="F10" s="146"/>
      <c r="G10" s="146"/>
    </row>
    <row r="11" spans="1:7" s="199" customFormat="1" ht="13.5" thickBot="1" x14ac:dyDescent="0.25">
      <c r="A11" s="209" t="s">
        <v>131</v>
      </c>
      <c r="B11" s="210" t="s">
        <v>132</v>
      </c>
      <c r="C11" s="209" t="s">
        <v>94</v>
      </c>
      <c r="D11" s="209" t="s">
        <v>885</v>
      </c>
      <c r="E11" s="209" t="s">
        <v>133</v>
      </c>
      <c r="F11" s="85"/>
      <c r="G11" s="85"/>
    </row>
    <row r="12" spans="1:7" s="199" customFormat="1" x14ac:dyDescent="0.2">
      <c r="A12" s="211" t="s">
        <v>795</v>
      </c>
      <c r="B12" s="212"/>
      <c r="C12" s="213" t="s">
        <v>882</v>
      </c>
      <c r="D12" s="221">
        <v>130934449</v>
      </c>
      <c r="E12" s="214" t="s">
        <v>861</v>
      </c>
      <c r="F12" s="85"/>
      <c r="G12" s="85"/>
    </row>
    <row r="13" spans="1:7" s="199" customFormat="1" ht="13.5" thickBot="1" x14ac:dyDescent="0.25">
      <c r="A13" s="215"/>
      <c r="B13" s="216"/>
      <c r="C13" s="217"/>
      <c r="D13" s="217"/>
      <c r="E13" s="218"/>
      <c r="F13" s="85"/>
      <c r="G13" s="85"/>
    </row>
    <row r="14" spans="1:7" s="199" customFormat="1" x14ac:dyDescent="0.2">
      <c r="A14" s="85"/>
      <c r="B14" s="85"/>
      <c r="C14" s="85"/>
      <c r="D14" s="85"/>
      <c r="E14" s="85"/>
      <c r="F14" s="85"/>
      <c r="G14" s="85"/>
    </row>
    <row r="15" spans="1:7" s="199" customFormat="1" ht="13.5" thickBot="1" x14ac:dyDescent="0.25">
      <c r="A15" s="146" t="str">
        <f>IFERROR("Al "&amp;DAY(Indice!B6)&amp;" de "&amp;VLOOKUP(MONTH(Indice!B6),Indice!S:T,2,0)&amp;" de "&amp;YEAR(Indice!B6-1),"Al dia... de mes… de año 2XX2…")</f>
        <v>Al 30 de Septiembre de 2022</v>
      </c>
      <c r="B15" s="219"/>
      <c r="C15" s="219"/>
      <c r="D15" s="219"/>
      <c r="E15" s="219"/>
      <c r="F15" s="85"/>
      <c r="G15" s="85"/>
    </row>
    <row r="16" spans="1:7" s="199" customFormat="1" ht="13.5" thickBot="1" x14ac:dyDescent="0.25">
      <c r="A16" s="209" t="s">
        <v>131</v>
      </c>
      <c r="B16" s="210" t="s">
        <v>132</v>
      </c>
      <c r="C16" s="209" t="s">
        <v>94</v>
      </c>
      <c r="D16" s="209" t="s">
        <v>885</v>
      </c>
      <c r="E16" s="209" t="s">
        <v>133</v>
      </c>
      <c r="F16" s="85"/>
      <c r="G16" s="85"/>
    </row>
    <row r="17" spans="1:7" s="199" customFormat="1" x14ac:dyDescent="0.2">
      <c r="A17" s="553" t="s">
        <v>795</v>
      </c>
      <c r="B17" s="554"/>
      <c r="C17" s="555" t="s">
        <v>882</v>
      </c>
      <c r="D17" s="556">
        <v>130934449.47</v>
      </c>
      <c r="E17" s="557" t="s">
        <v>2053</v>
      </c>
      <c r="F17" s="85"/>
      <c r="G17" s="85"/>
    </row>
    <row r="18" spans="1:7" s="199" customFormat="1" ht="13.5" thickBot="1" x14ac:dyDescent="0.25">
      <c r="A18" s="220"/>
      <c r="B18" s="216"/>
      <c r="C18" s="217"/>
      <c r="D18" s="217"/>
      <c r="E18" s="218"/>
      <c r="F18" s="85"/>
      <c r="G18" s="85"/>
    </row>
    <row r="19" spans="1:7" s="199" customFormat="1" x14ac:dyDescent="0.2">
      <c r="A19" s="85"/>
      <c r="B19" s="85"/>
      <c r="C19" s="85"/>
      <c r="D19" s="85"/>
      <c r="E19" s="85"/>
      <c r="F19" s="85"/>
      <c r="G19" s="85"/>
    </row>
    <row r="20" spans="1:7" s="199" customFormat="1" x14ac:dyDescent="0.2">
      <c r="A20" s="85"/>
      <c r="B20" s="85"/>
      <c r="C20" s="85"/>
      <c r="D20" s="539"/>
      <c r="E20" s="85"/>
      <c r="F20" s="85"/>
      <c r="G20" s="85"/>
    </row>
    <row r="21" spans="1:7" s="199" customFormat="1" x14ac:dyDescent="0.2">
      <c r="A21" s="85"/>
      <c r="B21" s="85"/>
      <c r="C21" s="85"/>
      <c r="D21" s="85"/>
      <c r="E21" s="85"/>
      <c r="F21" s="85"/>
      <c r="G21" s="85"/>
    </row>
    <row r="22" spans="1:7" s="199" customFormat="1" x14ac:dyDescent="0.2">
      <c r="A22" s="85"/>
      <c r="B22" s="85"/>
      <c r="C22" s="85"/>
      <c r="D22" s="446"/>
      <c r="E22" s="85"/>
      <c r="F22" s="85"/>
      <c r="G22" s="85"/>
    </row>
    <row r="23" spans="1:7" s="199" customFormat="1" x14ac:dyDescent="0.2">
      <c r="A23" s="85"/>
      <c r="B23" s="85"/>
      <c r="C23" s="85"/>
      <c r="D23" s="85"/>
      <c r="E23" s="85"/>
      <c r="F23" s="85"/>
      <c r="G23" s="85"/>
    </row>
    <row r="24" spans="1:7" s="199" customFormat="1" x14ac:dyDescent="0.2">
      <c r="A24" s="85"/>
      <c r="B24" s="85"/>
      <c r="C24" s="85"/>
      <c r="D24" s="85"/>
      <c r="E24" s="85"/>
      <c r="F24" s="85"/>
      <c r="G24" s="85"/>
    </row>
    <row r="25" spans="1:7" s="199" customFormat="1" x14ac:dyDescent="0.2">
      <c r="A25" s="85"/>
      <c r="B25" s="85"/>
      <c r="C25" s="85"/>
      <c r="D25" s="85"/>
      <c r="E25" s="85"/>
      <c r="F25" s="85"/>
      <c r="G25" s="85"/>
    </row>
    <row r="26" spans="1:7" s="199" customFormat="1" x14ac:dyDescent="0.2">
      <c r="A26" s="85"/>
      <c r="B26" s="85"/>
      <c r="C26" s="85"/>
      <c r="D26" s="85"/>
      <c r="E26" s="85"/>
      <c r="F26" s="85"/>
      <c r="G26" s="85"/>
    </row>
    <row r="27" spans="1:7" s="199" customFormat="1" x14ac:dyDescent="0.2">
      <c r="A27" s="85"/>
      <c r="B27" s="85"/>
      <c r="C27" s="85"/>
      <c r="D27" s="85"/>
      <c r="E27" s="85"/>
      <c r="F27" s="85"/>
      <c r="G27" s="85"/>
    </row>
    <row r="28" spans="1:7" s="199" customFormat="1" x14ac:dyDescent="0.2">
      <c r="A28" s="85"/>
      <c r="B28" s="85"/>
      <c r="C28" s="85"/>
      <c r="D28" s="85"/>
      <c r="E28" s="85"/>
      <c r="F28" s="85"/>
      <c r="G28" s="85"/>
    </row>
    <row r="29" spans="1:7" s="199" customFormat="1" x14ac:dyDescent="0.2">
      <c r="A29" s="85"/>
      <c r="B29" s="85"/>
      <c r="C29" s="85"/>
      <c r="D29" s="85"/>
      <c r="E29" s="85"/>
      <c r="F29" s="85"/>
      <c r="G29" s="85"/>
    </row>
    <row r="30" spans="1:7" s="199" customFormat="1" x14ac:dyDescent="0.2">
      <c r="A30" s="85"/>
      <c r="B30" s="85"/>
      <c r="C30" s="85"/>
      <c r="D30" s="85"/>
      <c r="E30" s="85"/>
      <c r="F30" s="85"/>
      <c r="G30" s="85"/>
    </row>
    <row r="31" spans="1:7" s="199" customFormat="1" x14ac:dyDescent="0.2">
      <c r="A31" s="85"/>
      <c r="B31" s="85"/>
      <c r="C31" s="85"/>
      <c r="D31" s="85"/>
      <c r="E31" s="85"/>
      <c r="F31" s="85"/>
      <c r="G31" s="85"/>
    </row>
    <row r="32" spans="1:7" s="199" customFormat="1" x14ac:dyDescent="0.2">
      <c r="A32" s="85"/>
      <c r="B32" s="85"/>
      <c r="C32" s="85"/>
      <c r="D32" s="85"/>
      <c r="E32" s="85"/>
      <c r="F32" s="85"/>
      <c r="G32" s="85"/>
    </row>
    <row r="33" spans="1:7" s="199" customFormat="1" x14ac:dyDescent="0.2">
      <c r="A33" s="85"/>
      <c r="B33" s="85"/>
      <c r="C33" s="85"/>
      <c r="D33" s="85"/>
      <c r="E33" s="85"/>
      <c r="F33" s="85"/>
      <c r="G33" s="85"/>
    </row>
    <row r="34" spans="1:7" s="199" customFormat="1" x14ac:dyDescent="0.2">
      <c r="A34" s="85"/>
      <c r="B34" s="85"/>
      <c r="C34" s="85"/>
      <c r="D34" s="85"/>
      <c r="E34" s="85"/>
      <c r="F34" s="85"/>
      <c r="G34" s="85"/>
    </row>
    <row r="35" spans="1:7" s="199" customFormat="1" x14ac:dyDescent="0.2">
      <c r="A35" s="85"/>
      <c r="B35" s="85"/>
      <c r="C35" s="85"/>
      <c r="D35" s="85"/>
      <c r="E35" s="85"/>
      <c r="F35" s="85"/>
      <c r="G35" s="85"/>
    </row>
    <row r="36" spans="1:7" s="199" customFormat="1" x14ac:dyDescent="0.2">
      <c r="A36" s="85"/>
      <c r="B36" s="85"/>
      <c r="C36" s="85"/>
      <c r="D36" s="85"/>
      <c r="E36" s="85"/>
      <c r="F36" s="85"/>
      <c r="G36" s="85"/>
    </row>
    <row r="37" spans="1:7" s="199" customFormat="1" x14ac:dyDescent="0.2">
      <c r="A37" s="85"/>
      <c r="B37" s="85"/>
      <c r="C37" s="85"/>
      <c r="D37" s="85"/>
      <c r="E37" s="85"/>
      <c r="F37" s="85"/>
      <c r="G37" s="85"/>
    </row>
    <row r="38" spans="1:7" s="199" customFormat="1" x14ac:dyDescent="0.2">
      <c r="A38" s="85"/>
      <c r="B38" s="85"/>
      <c r="C38" s="85"/>
      <c r="D38" s="85"/>
      <c r="E38" s="85"/>
      <c r="F38" s="85"/>
      <c r="G38" s="85"/>
    </row>
    <row r="39" spans="1:7" s="199" customFormat="1" x14ac:dyDescent="0.2">
      <c r="A39" s="85"/>
      <c r="B39" s="85"/>
      <c r="C39" s="85"/>
      <c r="D39" s="85"/>
      <c r="E39" s="85"/>
      <c r="F39" s="85"/>
      <c r="G39" s="85"/>
    </row>
    <row r="40" spans="1:7" s="199" customFormat="1" x14ac:dyDescent="0.2">
      <c r="A40" s="85"/>
      <c r="B40" s="85"/>
      <c r="C40" s="85"/>
      <c r="D40" s="85"/>
      <c r="E40" s="85"/>
      <c r="F40" s="85"/>
      <c r="G40" s="85"/>
    </row>
  </sheetData>
  <mergeCells count="1">
    <mergeCell ref="A5:E5"/>
  </mergeCells>
  <hyperlinks>
    <hyperlink ref="E1" location="Indice!A1" display="Indice" xr:uid="{00000000-0004-0000-2800-000000000000}"/>
  </hyperlinks>
  <printOptions horizontalCentered="1"/>
  <pageMargins left="0.31496062992125984" right="0.70866141732283472" top="0.74803149606299213" bottom="0.74803149606299213" header="0.31496062992125984" footer="0.31496062992125984"/>
  <pageSetup paperSize="9" scale="58" fitToHeight="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pageSetUpPr fitToPage="1"/>
  </sheetPr>
  <dimension ref="A1:N9"/>
  <sheetViews>
    <sheetView workbookViewId="0"/>
  </sheetViews>
  <sheetFormatPr baseColWidth="10" defaultRowHeight="15" x14ac:dyDescent="0.25"/>
  <cols>
    <col min="1" max="5" width="24.42578125" style="56" customWidth="1"/>
    <col min="6" max="6" width="12.85546875" style="56" customWidth="1"/>
    <col min="7" max="7" width="11.42578125" style="56"/>
    <col min="8" max="8" width="17.28515625" style="56" customWidth="1"/>
    <col min="9" max="14" width="11.42578125" style="56"/>
  </cols>
  <sheetData>
    <row r="1" spans="1:14" x14ac:dyDescent="0.25">
      <c r="A1" s="56" t="str">
        <f>Indice!C1</f>
        <v>GRUPO VAZQUEZ S.A.E.</v>
      </c>
      <c r="E1" s="69" t="s">
        <v>275</v>
      </c>
    </row>
    <row r="2" spans="1:14" x14ac:dyDescent="0.25">
      <c r="C2" s="59"/>
    </row>
    <row r="4" spans="1:14" s="175" customFormat="1" x14ac:dyDescent="0.25">
      <c r="A4" s="177"/>
      <c r="B4" s="177"/>
      <c r="C4" s="177"/>
      <c r="D4" s="177"/>
      <c r="E4" s="177"/>
      <c r="F4" s="177"/>
      <c r="G4" s="177"/>
      <c r="H4" s="177"/>
      <c r="I4" s="177"/>
      <c r="J4" s="177"/>
      <c r="K4" s="177"/>
      <c r="L4" s="177"/>
      <c r="M4" s="177"/>
      <c r="N4" s="177"/>
    </row>
    <row r="5" spans="1:14" x14ac:dyDescent="0.25">
      <c r="A5" s="94" t="s">
        <v>276</v>
      </c>
      <c r="B5" s="94"/>
      <c r="C5" s="94"/>
      <c r="D5" s="94"/>
      <c r="E5" s="94"/>
      <c r="F5" s="94"/>
      <c r="G5" s="94"/>
      <c r="H5" s="94"/>
      <c r="I5" s="95"/>
    </row>
    <row r="6" spans="1:14" s="79" customFormat="1" x14ac:dyDescent="0.25">
      <c r="A6" s="722" t="str">
        <f>IFERROR("Al  "&amp;DAY(Indice!B6)&amp;" de "&amp;VLOOKUP(MONTH(Indice!B6),Indice!S:T,2,0)&amp;" de "&amp;YEAR(Indice!B6-1)&amp;"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30 de Septiembre de 2022 no existen situaciones contingentes, ni reclamos que pudieran resultar en la generación de obligaciones para la Sociedad adicionales a las que se presentan en estos estados financieros.</v>
      </c>
      <c r="B6" s="722"/>
      <c r="C6" s="722"/>
      <c r="D6" s="722"/>
      <c r="E6" s="722"/>
      <c r="F6" s="722"/>
      <c r="G6" s="722"/>
      <c r="H6" s="722"/>
      <c r="I6" s="78"/>
      <c r="J6" s="78"/>
      <c r="K6" s="78"/>
      <c r="L6" s="78"/>
      <c r="M6" s="78"/>
      <c r="N6" s="78"/>
    </row>
    <row r="7" spans="1:14" s="79" customFormat="1" ht="16.5" customHeight="1" x14ac:dyDescent="0.25">
      <c r="A7" s="722"/>
      <c r="B7" s="722"/>
      <c r="C7" s="722"/>
      <c r="D7" s="722"/>
      <c r="E7" s="722"/>
      <c r="F7" s="722"/>
      <c r="G7" s="722"/>
      <c r="H7" s="722"/>
      <c r="I7" s="96"/>
      <c r="J7" s="78"/>
      <c r="K7" s="78"/>
      <c r="L7" s="78"/>
      <c r="M7" s="78"/>
      <c r="N7" s="78"/>
    </row>
    <row r="8" spans="1:14" s="79" customFormat="1" x14ac:dyDescent="0.25">
      <c r="A8" s="78"/>
      <c r="B8" s="78"/>
      <c r="C8" s="78"/>
      <c r="D8" s="78"/>
      <c r="E8" s="78"/>
      <c r="F8" s="78"/>
      <c r="G8" s="78"/>
      <c r="H8" s="78"/>
      <c r="I8" s="78"/>
      <c r="J8" s="78"/>
      <c r="K8" s="78"/>
      <c r="L8" s="78"/>
      <c r="M8" s="78"/>
      <c r="N8" s="78"/>
    </row>
    <row r="9" spans="1:14" s="79" customFormat="1" x14ac:dyDescent="0.25">
      <c r="A9" s="78"/>
      <c r="B9" s="78"/>
      <c r="C9" s="78"/>
      <c r="D9" s="78"/>
      <c r="E9" s="78"/>
      <c r="F9" s="78"/>
      <c r="G9" s="78"/>
      <c r="H9" s="78"/>
      <c r="I9" s="78"/>
      <c r="J9" s="78"/>
      <c r="K9" s="78"/>
      <c r="L9" s="78"/>
      <c r="M9" s="78"/>
      <c r="N9" s="78"/>
    </row>
  </sheetData>
  <mergeCells count="1">
    <mergeCell ref="A6:H7"/>
  </mergeCells>
  <hyperlinks>
    <hyperlink ref="E1" location="Indice!A1" display="Indice" xr:uid="{00000000-0004-0000-2900-000000000000}"/>
  </hyperlinks>
  <printOptions horizontalCentered="1"/>
  <pageMargins left="0.31496062992125984" right="0.70866141732283472" top="0.74803149606299213" bottom="0.74803149606299213" header="0.31496062992125984" footer="0.31496062992125984"/>
  <pageSetup paperSize="9" scale="39" fitToHeight="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pageSetUpPr fitToPage="1"/>
  </sheetPr>
  <dimension ref="A1:AY24"/>
  <sheetViews>
    <sheetView workbookViewId="0"/>
  </sheetViews>
  <sheetFormatPr baseColWidth="10" defaultColWidth="11.42578125" defaultRowHeight="12.75" x14ac:dyDescent="0.2"/>
  <cols>
    <col min="1" max="1" width="47.85546875" style="55" customWidth="1"/>
    <col min="2" max="2" width="22.5703125" style="55" customWidth="1"/>
    <col min="3" max="3" width="26.140625" style="55" customWidth="1"/>
    <col min="4" max="51" width="11.42578125" style="55"/>
    <col min="52" max="16384" width="11.42578125" style="226"/>
  </cols>
  <sheetData>
    <row r="1" spans="1:11" x14ac:dyDescent="0.2">
      <c r="A1" s="55" t="str">
        <f>Indice!C1</f>
        <v>GRUPO VAZQUEZ S.A.E.</v>
      </c>
      <c r="D1" s="207" t="s">
        <v>761</v>
      </c>
    </row>
    <row r="4" spans="1:11" x14ac:dyDescent="0.2">
      <c r="A4" s="700" t="s">
        <v>282</v>
      </c>
      <c r="B4" s="700"/>
      <c r="C4" s="700"/>
      <c r="D4" s="700"/>
      <c r="E4" s="700"/>
      <c r="F4" s="700"/>
      <c r="G4" s="700"/>
    </row>
    <row r="5" spans="1:11" x14ac:dyDescent="0.2">
      <c r="A5" s="55" t="s">
        <v>167</v>
      </c>
    </row>
    <row r="6" spans="1:11" x14ac:dyDescent="0.2">
      <c r="A6" s="667" t="s">
        <v>2421</v>
      </c>
      <c r="B6" s="667"/>
      <c r="C6" s="667"/>
      <c r="D6" s="667"/>
      <c r="E6" s="667"/>
      <c r="F6" s="667"/>
      <c r="G6" s="667"/>
      <c r="H6" s="279"/>
      <c r="I6" s="279"/>
      <c r="J6" s="279"/>
      <c r="K6" s="279"/>
    </row>
    <row r="8" spans="1:11" s="55" customFormat="1" ht="21.75" customHeight="1" x14ac:dyDescent="0.2">
      <c r="A8" s="723" t="s">
        <v>283</v>
      </c>
      <c r="B8" s="723"/>
      <c r="C8" s="723"/>
      <c r="D8" s="723"/>
      <c r="E8" s="723"/>
      <c r="F8" s="723"/>
      <c r="G8" s="723"/>
      <c r="H8" s="280"/>
      <c r="I8" s="280"/>
      <c r="J8" s="280"/>
      <c r="K8" s="280"/>
    </row>
    <row r="10" spans="1:11" ht="15" customHeight="1" x14ac:dyDescent="0.2">
      <c r="A10" s="281"/>
      <c r="B10" s="508" t="s">
        <v>2375</v>
      </c>
      <c r="C10" s="508" t="s">
        <v>1747</v>
      </c>
    </row>
    <row r="11" spans="1:11" x14ac:dyDescent="0.2">
      <c r="A11" s="281" t="s">
        <v>284</v>
      </c>
      <c r="B11" s="282"/>
      <c r="C11" s="282"/>
    </row>
    <row r="12" spans="1:11" x14ac:dyDescent="0.2">
      <c r="A12" s="281" t="s">
        <v>285</v>
      </c>
      <c r="B12" s="282"/>
      <c r="C12" s="282"/>
    </row>
    <row r="13" spans="1:11" x14ac:dyDescent="0.2">
      <c r="A13" s="281" t="s">
        <v>98</v>
      </c>
      <c r="B13" s="282"/>
      <c r="C13" s="282"/>
    </row>
    <row r="14" spans="1:11" x14ac:dyDescent="0.2">
      <c r="A14" s="281" t="s">
        <v>286</v>
      </c>
      <c r="B14" s="282"/>
      <c r="C14" s="282"/>
    </row>
    <row r="15" spans="1:11" x14ac:dyDescent="0.2">
      <c r="A15" s="281" t="s">
        <v>287</v>
      </c>
      <c r="B15" s="283"/>
      <c r="C15" s="282"/>
    </row>
    <row r="16" spans="1:11" x14ac:dyDescent="0.2">
      <c r="A16" s="281" t="s">
        <v>97</v>
      </c>
      <c r="B16" s="283"/>
      <c r="C16" s="282"/>
    </row>
    <row r="17" spans="1:3" x14ac:dyDescent="0.2">
      <c r="A17" s="281" t="s">
        <v>288</v>
      </c>
      <c r="B17" s="283"/>
      <c r="C17" s="282"/>
    </row>
    <row r="18" spans="1:3" x14ac:dyDescent="0.2">
      <c r="A18" s="281" t="s">
        <v>289</v>
      </c>
      <c r="B18" s="283"/>
      <c r="C18" s="282"/>
    </row>
    <row r="19" spans="1:3" x14ac:dyDescent="0.2">
      <c r="A19" s="281" t="s">
        <v>290</v>
      </c>
      <c r="B19" s="283"/>
      <c r="C19" s="282"/>
    </row>
    <row r="20" spans="1:3" x14ac:dyDescent="0.2">
      <c r="A20" s="281" t="s">
        <v>291</v>
      </c>
      <c r="B20" s="283"/>
      <c r="C20" s="282"/>
    </row>
    <row r="21" spans="1:3" x14ac:dyDescent="0.2">
      <c r="A21" s="281" t="s">
        <v>292</v>
      </c>
      <c r="B21" s="283"/>
      <c r="C21" s="282"/>
    </row>
    <row r="22" spans="1:3" ht="25.5" x14ac:dyDescent="0.2">
      <c r="A22" s="281" t="s">
        <v>293</v>
      </c>
      <c r="B22" s="283"/>
      <c r="C22" s="282"/>
    </row>
    <row r="23" spans="1:3" x14ac:dyDescent="0.2">
      <c r="A23" s="281" t="s">
        <v>294</v>
      </c>
      <c r="B23" s="283"/>
      <c r="C23" s="282"/>
    </row>
    <row r="24" spans="1:3" x14ac:dyDescent="0.2">
      <c r="A24" s="284" t="s">
        <v>3</v>
      </c>
      <c r="B24" s="285"/>
      <c r="C24" s="286"/>
    </row>
  </sheetData>
  <mergeCells count="3">
    <mergeCell ref="A4:G4"/>
    <mergeCell ref="A6:G6"/>
    <mergeCell ref="A8:G8"/>
  </mergeCells>
  <hyperlinks>
    <hyperlink ref="D1" location="Indice!A1" display="Índice" xr:uid="{00000000-0004-0000-2A00-000000000000}"/>
  </hyperlinks>
  <printOptions horizontalCentered="1"/>
  <pageMargins left="0.31496062992125984" right="0.70866141732283472" top="0.74803149606299213" bottom="0.74803149606299213" header="0.31496062992125984" footer="0.31496062992125984"/>
  <pageSetup paperSize="9" scale="49" fitToHeight="0"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pageSetUpPr fitToPage="1"/>
  </sheetPr>
  <dimension ref="A1:N12"/>
  <sheetViews>
    <sheetView showGridLines="0" workbookViewId="0"/>
  </sheetViews>
  <sheetFormatPr baseColWidth="10" defaultColWidth="11.42578125" defaultRowHeight="12.75" x14ac:dyDescent="0.2"/>
  <cols>
    <col min="1" max="5" width="24.42578125" style="55" customWidth="1"/>
    <col min="6" max="6" width="12.85546875" style="55" customWidth="1"/>
    <col min="7" max="7" width="11.42578125" style="55"/>
    <col min="8" max="8" width="17.28515625" style="55" customWidth="1"/>
    <col min="9" max="14" width="11.42578125" style="55"/>
    <col min="15" max="16384" width="11.42578125" style="226"/>
  </cols>
  <sheetData>
    <row r="1" spans="1:14" x14ac:dyDescent="0.2">
      <c r="A1" s="55" t="str">
        <f>Indice!C1</f>
        <v>GRUPO VAZQUEZ S.A.E.</v>
      </c>
      <c r="E1" s="207" t="s">
        <v>275</v>
      </c>
    </row>
    <row r="2" spans="1:14" x14ac:dyDescent="0.2">
      <c r="C2" s="208"/>
    </row>
    <row r="5" spans="1:14" x14ac:dyDescent="0.2">
      <c r="A5" s="94" t="s">
        <v>295</v>
      </c>
      <c r="B5" s="94"/>
      <c r="C5" s="94"/>
      <c r="D5" s="94"/>
      <c r="E5" s="94"/>
      <c r="F5" s="94"/>
      <c r="G5" s="94"/>
      <c r="H5" s="94"/>
      <c r="I5" s="94"/>
    </row>
    <row r="6" spans="1:14" s="199" customFormat="1" x14ac:dyDescent="0.2">
      <c r="A6" s="85"/>
      <c r="B6" s="85"/>
      <c r="C6" s="85"/>
      <c r="D6" s="85"/>
      <c r="E6" s="85"/>
      <c r="F6" s="85"/>
      <c r="G6" s="85"/>
      <c r="H6" s="85"/>
      <c r="I6" s="85"/>
      <c r="J6" s="85"/>
      <c r="K6" s="85"/>
      <c r="L6" s="85"/>
      <c r="M6" s="85"/>
      <c r="N6" s="85"/>
    </row>
    <row r="7" spans="1:14" s="85" customFormat="1" x14ac:dyDescent="0.2">
      <c r="A7" s="1" t="s">
        <v>2052</v>
      </c>
      <c r="B7" s="1"/>
      <c r="C7" s="1"/>
      <c r="D7" s="1"/>
      <c r="E7" s="1"/>
      <c r="F7" s="1"/>
      <c r="G7" s="1"/>
      <c r="H7" s="1"/>
      <c r="I7" s="1"/>
    </row>
    <row r="8" spans="1:14" s="199" customFormat="1" ht="40.5" customHeight="1" x14ac:dyDescent="0.2">
      <c r="A8" s="661"/>
      <c r="B8" s="661"/>
      <c r="C8" s="661"/>
      <c r="D8" s="661"/>
      <c r="E8" s="661"/>
      <c r="F8" s="661"/>
      <c r="G8" s="661"/>
      <c r="H8" s="661"/>
      <c r="I8" s="661"/>
      <c r="J8" s="85"/>
      <c r="K8" s="85"/>
      <c r="L8" s="85"/>
      <c r="M8" s="85"/>
      <c r="N8" s="85"/>
    </row>
    <row r="9" spans="1:14" s="199" customFormat="1" x14ac:dyDescent="0.2">
      <c r="J9" s="85"/>
      <c r="K9" s="85"/>
      <c r="L9" s="85"/>
      <c r="M9" s="85"/>
      <c r="N9" s="85"/>
    </row>
    <row r="10" spans="1:14" s="199" customFormat="1" x14ac:dyDescent="0.2">
      <c r="A10" s="85"/>
      <c r="B10" s="85"/>
      <c r="C10" s="85"/>
      <c r="D10" s="85"/>
      <c r="E10" s="85"/>
      <c r="F10" s="85"/>
      <c r="G10" s="85"/>
      <c r="H10" s="85"/>
      <c r="I10" s="85"/>
      <c r="J10" s="85"/>
      <c r="K10" s="85"/>
      <c r="L10" s="85"/>
      <c r="M10" s="85"/>
      <c r="N10" s="85"/>
    </row>
    <row r="11" spans="1:14" s="199" customFormat="1" x14ac:dyDescent="0.2">
      <c r="A11" s="724"/>
      <c r="B11" s="724"/>
      <c r="C11" s="724"/>
      <c r="D11" s="724"/>
      <c r="E11" s="724"/>
      <c r="F11" s="724"/>
      <c r="G11" s="724"/>
      <c r="H11" s="724"/>
      <c r="I11" s="724"/>
      <c r="J11" s="85"/>
      <c r="K11" s="85"/>
      <c r="L11" s="85"/>
      <c r="M11" s="85"/>
      <c r="N11" s="85"/>
    </row>
    <row r="12" spans="1:14" s="199" customFormat="1" x14ac:dyDescent="0.2">
      <c r="A12" s="85"/>
      <c r="B12" s="85"/>
      <c r="C12" s="85"/>
      <c r="D12" s="85"/>
      <c r="E12" s="85"/>
      <c r="F12" s="85"/>
      <c r="G12" s="85"/>
      <c r="H12" s="85"/>
      <c r="I12" s="85"/>
      <c r="J12" s="85"/>
      <c r="K12" s="85"/>
      <c r="L12" s="85"/>
      <c r="M12" s="85"/>
      <c r="N12" s="85"/>
    </row>
  </sheetData>
  <mergeCells count="2">
    <mergeCell ref="A11:I11"/>
    <mergeCell ref="A8:I8"/>
  </mergeCells>
  <hyperlinks>
    <hyperlink ref="E1" location="Indice!A1" display="Indice" xr:uid="{00000000-0004-0000-2B00-000000000000}"/>
  </hyperlinks>
  <printOptions horizontalCentered="1"/>
  <pageMargins left="0.31496062992125984" right="0.70866141732283472" top="0.74803149606299213" bottom="0.74803149606299213" header="0.31496062992125984" footer="0.31496062992125984"/>
  <pageSetup paperSize="9" scale="39" fitToHeight="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D101"/>
  <sheetViews>
    <sheetView showGridLines="0" zoomScale="85" zoomScaleNormal="85" workbookViewId="0"/>
  </sheetViews>
  <sheetFormatPr baseColWidth="10" defaultColWidth="11.42578125" defaultRowHeight="12.75" x14ac:dyDescent="0.2"/>
  <cols>
    <col min="1" max="1" width="42.5703125" style="496" customWidth="1"/>
    <col min="2" max="2" width="17" style="496" customWidth="1"/>
    <col min="3" max="3" width="17.5703125" style="496" customWidth="1"/>
    <col min="4" max="4" width="32.140625" style="496" customWidth="1"/>
    <col min="5" max="16384" width="11.42578125" style="496"/>
  </cols>
  <sheetData>
    <row r="1" spans="1:4" x14ac:dyDescent="0.2">
      <c r="A1" s="496" t="str">
        <f>Indice!C1</f>
        <v>GRUPO VAZQUEZ S.A.E.</v>
      </c>
      <c r="C1" s="288" t="s">
        <v>275</v>
      </c>
    </row>
    <row r="5" spans="1:4" x14ac:dyDescent="0.2">
      <c r="A5" s="149" t="s">
        <v>758</v>
      </c>
      <c r="B5" s="149"/>
      <c r="C5" s="149"/>
      <c r="D5" s="150"/>
    </row>
    <row r="6" spans="1:4" x14ac:dyDescent="0.2">
      <c r="A6" s="287" t="s">
        <v>184</v>
      </c>
      <c r="B6" s="287"/>
      <c r="C6" s="287"/>
      <c r="D6" s="287"/>
    </row>
    <row r="7" spans="1:4" x14ac:dyDescent="0.2">
      <c r="A7" s="287"/>
      <c r="B7" s="287"/>
      <c r="C7" s="287"/>
      <c r="D7" s="287"/>
    </row>
    <row r="8" spans="1:4" x14ac:dyDescent="0.2">
      <c r="A8" s="290"/>
      <c r="B8" s="525" t="s">
        <v>2375</v>
      </c>
      <c r="C8" s="499" t="s">
        <v>1747</v>
      </c>
      <c r="D8" s="287"/>
    </row>
    <row r="9" spans="1:4" x14ac:dyDescent="0.2">
      <c r="A9" s="291" t="s">
        <v>747</v>
      </c>
      <c r="B9" s="292"/>
      <c r="C9" s="292"/>
      <c r="D9" s="287"/>
    </row>
    <row r="10" spans="1:4" x14ac:dyDescent="0.2">
      <c r="A10" s="600" t="s">
        <v>147</v>
      </c>
      <c r="B10" s="608">
        <v>737326.13100000005</v>
      </c>
      <c r="C10" s="608">
        <v>179431.989</v>
      </c>
      <c r="D10" s="287"/>
    </row>
    <row r="11" spans="1:4" x14ac:dyDescent="0.2">
      <c r="A11" s="292" t="s">
        <v>933</v>
      </c>
      <c r="B11" s="334">
        <v>0</v>
      </c>
      <c r="C11" s="293">
        <v>0</v>
      </c>
      <c r="D11" s="287"/>
    </row>
    <row r="12" spans="1:4" x14ac:dyDescent="0.2">
      <c r="A12" s="292" t="s">
        <v>934</v>
      </c>
      <c r="B12" s="334">
        <v>454415434.04100007</v>
      </c>
      <c r="C12" s="293">
        <v>445780220.18000001</v>
      </c>
      <c r="D12" s="287"/>
    </row>
    <row r="13" spans="1:4" x14ac:dyDescent="0.2">
      <c r="A13" s="292" t="s">
        <v>748</v>
      </c>
      <c r="B13" s="334">
        <v>1148832.014</v>
      </c>
      <c r="C13" s="293">
        <v>338276.489</v>
      </c>
      <c r="D13" s="287"/>
    </row>
    <row r="14" spans="1:4" x14ac:dyDescent="0.2">
      <c r="A14" s="292" t="s">
        <v>35</v>
      </c>
      <c r="B14" s="334">
        <v>30358.232</v>
      </c>
      <c r="C14" s="293">
        <v>3790721.8249999997</v>
      </c>
      <c r="D14" s="287"/>
    </row>
    <row r="15" spans="1:4" x14ac:dyDescent="0.2">
      <c r="A15" s="292" t="s">
        <v>2246</v>
      </c>
      <c r="B15" s="334">
        <v>0</v>
      </c>
      <c r="C15" s="293">
        <v>0</v>
      </c>
      <c r="D15" s="287"/>
    </row>
    <row r="16" spans="1:4" x14ac:dyDescent="0.2">
      <c r="A16" s="292" t="s">
        <v>2247</v>
      </c>
      <c r="B16" s="334">
        <v>0</v>
      </c>
      <c r="C16" s="293">
        <v>0</v>
      </c>
      <c r="D16" s="287"/>
    </row>
    <row r="17" spans="1:4" x14ac:dyDescent="0.2">
      <c r="A17" s="291" t="s">
        <v>749</v>
      </c>
      <c r="B17" s="503">
        <v>456331950.41800004</v>
      </c>
      <c r="C17" s="503">
        <v>450088650.48300004</v>
      </c>
      <c r="D17" s="607"/>
    </row>
    <row r="18" spans="1:4" x14ac:dyDescent="0.2">
      <c r="A18" s="291" t="s">
        <v>750</v>
      </c>
      <c r="B18" s="340"/>
      <c r="C18" s="295"/>
      <c r="D18" s="463"/>
    </row>
    <row r="19" spans="1:4" x14ac:dyDescent="0.2">
      <c r="A19" s="292" t="s">
        <v>90</v>
      </c>
      <c r="B19" s="334">
        <v>305183.47899999999</v>
      </c>
      <c r="C19" s="293">
        <v>55061517.998999998</v>
      </c>
      <c r="D19" s="297"/>
    </row>
    <row r="20" spans="1:4" x14ac:dyDescent="0.2">
      <c r="A20" s="292" t="s">
        <v>91</v>
      </c>
      <c r="B20" s="334">
        <v>23562736.517000001</v>
      </c>
      <c r="C20" s="293">
        <v>0</v>
      </c>
      <c r="D20" s="297"/>
    </row>
    <row r="21" spans="1:4" x14ac:dyDescent="0.2">
      <c r="A21" s="292" t="s">
        <v>2249</v>
      </c>
      <c r="B21" s="334">
        <v>720.28</v>
      </c>
      <c r="C21" s="293">
        <v>0</v>
      </c>
      <c r="D21" s="297"/>
    </row>
    <row r="22" spans="1:4" x14ac:dyDescent="0.2">
      <c r="A22" s="292" t="s">
        <v>2248</v>
      </c>
      <c r="B22" s="334">
        <v>0</v>
      </c>
      <c r="C22" s="293">
        <v>55061517.998999998</v>
      </c>
      <c r="D22" s="297"/>
    </row>
    <row r="23" spans="1:4" x14ac:dyDescent="0.2">
      <c r="A23" s="292" t="s">
        <v>751</v>
      </c>
      <c r="B23" s="334">
        <v>14172572.636</v>
      </c>
      <c r="C23" s="293">
        <v>42455555.303999998</v>
      </c>
      <c r="D23" s="297"/>
    </row>
    <row r="24" spans="1:4" x14ac:dyDescent="0.2">
      <c r="A24" s="292" t="s">
        <v>752</v>
      </c>
      <c r="B24" s="334">
        <v>0</v>
      </c>
      <c r="C24" s="293">
        <v>2895183.1650000005</v>
      </c>
      <c r="D24" s="297"/>
    </row>
    <row r="25" spans="1:4" x14ac:dyDescent="0.2">
      <c r="A25" s="291" t="s">
        <v>753</v>
      </c>
      <c r="B25" s="503">
        <v>38041212.912</v>
      </c>
      <c r="C25" s="294">
        <v>155473774.46699998</v>
      </c>
      <c r="D25" s="297"/>
    </row>
    <row r="26" spans="1:4" x14ac:dyDescent="0.2">
      <c r="A26" s="287"/>
      <c r="B26" s="296"/>
      <c r="C26" s="296"/>
      <c r="D26" s="297"/>
    </row>
    <row r="27" spans="1:4" x14ac:dyDescent="0.2">
      <c r="A27" s="463"/>
      <c r="B27" s="463"/>
      <c r="C27" s="463"/>
      <c r="D27" s="297"/>
    </row>
    <row r="28" spans="1:4" x14ac:dyDescent="0.2">
      <c r="A28" s="297"/>
      <c r="B28" s="297"/>
      <c r="C28" s="297"/>
      <c r="D28" s="297"/>
    </row>
    <row r="29" spans="1:4" x14ac:dyDescent="0.2">
      <c r="A29" s="298"/>
      <c r="B29" s="499">
        <f>IFERROR(IF(Indice!B6="","2XX2",YEAR(Indice!B6)),"2XX2")</f>
        <v>2022</v>
      </c>
      <c r="C29" s="499">
        <f>+IFERROR(YEAR(Indice!B6-365),"2XX1")</f>
        <v>2021</v>
      </c>
    </row>
    <row r="30" spans="1:4" x14ac:dyDescent="0.2">
      <c r="A30" s="299" t="s">
        <v>1746</v>
      </c>
      <c r="B30" s="606"/>
      <c r="C30" s="300"/>
    </row>
    <row r="31" spans="1:4" x14ac:dyDescent="0.2">
      <c r="A31" s="300" t="s">
        <v>1744</v>
      </c>
      <c r="B31" s="542">
        <v>24833828.1659302</v>
      </c>
      <c r="C31" s="504">
        <v>1971975</v>
      </c>
    </row>
    <row r="32" spans="1:4" x14ac:dyDescent="0.2">
      <c r="A32" s="300" t="s">
        <v>1745</v>
      </c>
      <c r="B32" s="542">
        <v>0</v>
      </c>
      <c r="C32" s="504">
        <v>13558720</v>
      </c>
      <c r="D32" s="511"/>
    </row>
    <row r="33" spans="1:4" x14ac:dyDescent="0.2">
      <c r="A33" s="300" t="s">
        <v>1917</v>
      </c>
      <c r="B33" s="542">
        <v>76461274.299999997</v>
      </c>
      <c r="C33" s="504">
        <v>0</v>
      </c>
      <c r="D33" s="511"/>
    </row>
    <row r="34" spans="1:4" x14ac:dyDescent="0.2">
      <c r="A34" s="300" t="s">
        <v>1918</v>
      </c>
      <c r="B34" s="542">
        <v>4615971.5039999997</v>
      </c>
      <c r="C34" s="504">
        <v>0</v>
      </c>
      <c r="D34" s="511"/>
    </row>
    <row r="35" spans="1:4" x14ac:dyDescent="0.2">
      <c r="A35" s="300" t="s">
        <v>1919</v>
      </c>
      <c r="B35" s="542">
        <v>1283693.741809</v>
      </c>
      <c r="C35" s="504">
        <v>0</v>
      </c>
    </row>
    <row r="36" spans="1:4" x14ac:dyDescent="0.2">
      <c r="A36" s="300" t="s">
        <v>816</v>
      </c>
      <c r="B36" s="542">
        <v>27437961.07</v>
      </c>
      <c r="C36" s="504">
        <v>0</v>
      </c>
    </row>
    <row r="37" spans="1:4" x14ac:dyDescent="0.2">
      <c r="A37" s="299"/>
      <c r="B37" s="606"/>
      <c r="C37" s="504"/>
    </row>
    <row r="38" spans="1:4" x14ac:dyDescent="0.2">
      <c r="A38" s="299" t="s">
        <v>2432</v>
      </c>
      <c r="B38" s="616"/>
      <c r="C38" s="504"/>
    </row>
    <row r="39" spans="1:4" x14ac:dyDescent="0.2">
      <c r="A39" s="300" t="s">
        <v>2433</v>
      </c>
      <c r="B39" s="617">
        <v>65592000</v>
      </c>
      <c r="C39" s="504">
        <v>0</v>
      </c>
    </row>
    <row r="40" spans="1:4" x14ac:dyDescent="0.2">
      <c r="A40" s="300" t="s">
        <v>2434</v>
      </c>
      <c r="B40" s="617">
        <v>3192299.7190000005</v>
      </c>
      <c r="C40" s="504">
        <v>0</v>
      </c>
    </row>
    <row r="41" spans="1:4" x14ac:dyDescent="0.2">
      <c r="A41" s="299"/>
      <c r="B41" s="616"/>
      <c r="C41" s="504"/>
    </row>
    <row r="42" spans="1:4" x14ac:dyDescent="0.2">
      <c r="A42" s="299" t="s">
        <v>129</v>
      </c>
      <c r="B42" s="606"/>
      <c r="C42" s="504"/>
    </row>
    <row r="43" spans="1:4" x14ac:dyDescent="0.2">
      <c r="A43" s="300" t="s">
        <v>754</v>
      </c>
      <c r="B43" s="542">
        <v>1138389.71832</v>
      </c>
      <c r="C43" s="504">
        <v>787530</v>
      </c>
    </row>
    <row r="44" spans="1:4" x14ac:dyDescent="0.2">
      <c r="A44" s="300" t="s">
        <v>755</v>
      </c>
      <c r="B44" s="542">
        <v>195402.93549999999</v>
      </c>
      <c r="C44" s="504">
        <v>19024.318179999998</v>
      </c>
    </row>
    <row r="45" spans="1:4" x14ac:dyDescent="0.2">
      <c r="A45" s="299" t="s">
        <v>756</v>
      </c>
      <c r="B45" s="606"/>
      <c r="C45" s="504"/>
    </row>
    <row r="46" spans="1:4" x14ac:dyDescent="0.2">
      <c r="A46" s="300" t="s">
        <v>757</v>
      </c>
      <c r="B46" s="542">
        <v>4770659.5820000004</v>
      </c>
      <c r="C46" s="504">
        <v>1048312</v>
      </c>
    </row>
    <row r="47" spans="1:4" x14ac:dyDescent="0.2">
      <c r="A47" s="297"/>
      <c r="B47" s="297"/>
    </row>
    <row r="48" spans="1:4" x14ac:dyDescent="0.2">
      <c r="B48" s="241"/>
    </row>
    <row r="58" spans="1:4" x14ac:dyDescent="0.2">
      <c r="B58" s="158"/>
    </row>
    <row r="59" spans="1:4" x14ac:dyDescent="0.2">
      <c r="B59" s="158"/>
    </row>
    <row r="60" spans="1:4" s="591" customFormat="1" x14ac:dyDescent="0.2">
      <c r="A60" s="496"/>
      <c r="B60" s="158"/>
      <c r="C60" s="496"/>
      <c r="D60" s="496"/>
    </row>
    <row r="61" spans="1:4" s="591" customFormat="1" x14ac:dyDescent="0.2">
      <c r="A61" s="496"/>
      <c r="B61" s="158"/>
      <c r="C61" s="496"/>
      <c r="D61" s="496"/>
    </row>
    <row r="62" spans="1:4" s="591" customFormat="1" x14ac:dyDescent="0.2">
      <c r="A62" s="496"/>
      <c r="B62" s="158"/>
      <c r="C62" s="496"/>
    </row>
    <row r="63" spans="1:4" s="591" customFormat="1" x14ac:dyDescent="0.2">
      <c r="A63" s="496"/>
      <c r="B63" s="158"/>
      <c r="C63" s="496"/>
    </row>
    <row r="64" spans="1:4" s="591" customFormat="1" x14ac:dyDescent="0.2">
      <c r="A64" s="496"/>
      <c r="B64" s="496"/>
      <c r="C64" s="496"/>
    </row>
    <row r="65" spans="1:4" s="591" customFormat="1" x14ac:dyDescent="0.2">
      <c r="A65" s="496"/>
      <c r="B65" s="496"/>
      <c r="C65" s="496"/>
    </row>
    <row r="66" spans="1:4" s="591" customFormat="1" x14ac:dyDescent="0.2">
      <c r="A66" s="496"/>
      <c r="B66" s="496"/>
      <c r="C66" s="496"/>
    </row>
    <row r="67" spans="1:4" s="591" customFormat="1" x14ac:dyDescent="0.2">
      <c r="A67" s="496"/>
      <c r="B67" s="496"/>
    </row>
    <row r="68" spans="1:4" s="591" customFormat="1" x14ac:dyDescent="0.2">
      <c r="B68" s="158"/>
    </row>
    <row r="69" spans="1:4" x14ac:dyDescent="0.2">
      <c r="A69" s="591"/>
      <c r="B69" s="158"/>
      <c r="C69" s="591"/>
      <c r="D69" s="591"/>
    </row>
    <row r="70" spans="1:4" x14ac:dyDescent="0.2">
      <c r="A70" s="591"/>
      <c r="B70" s="158"/>
      <c r="C70" s="591"/>
      <c r="D70" s="591"/>
    </row>
    <row r="71" spans="1:4" x14ac:dyDescent="0.2">
      <c r="A71" s="591"/>
      <c r="B71" s="591"/>
      <c r="C71" s="591"/>
    </row>
    <row r="72" spans="1:4" x14ac:dyDescent="0.2">
      <c r="A72" s="591"/>
      <c r="B72" s="591"/>
      <c r="C72" s="591"/>
    </row>
    <row r="73" spans="1:4" x14ac:dyDescent="0.2">
      <c r="A73" s="591"/>
      <c r="B73" s="158"/>
      <c r="C73" s="591"/>
    </row>
    <row r="74" spans="1:4" x14ac:dyDescent="0.2">
      <c r="A74" s="591"/>
      <c r="B74" s="158"/>
      <c r="C74" s="591"/>
    </row>
    <row r="75" spans="1:4" x14ac:dyDescent="0.2">
      <c r="A75" s="591"/>
      <c r="B75" s="158"/>
      <c r="C75" s="591"/>
    </row>
    <row r="76" spans="1:4" x14ac:dyDescent="0.2">
      <c r="A76" s="591"/>
      <c r="B76" s="591"/>
    </row>
    <row r="80" spans="1:4" x14ac:dyDescent="0.2">
      <c r="D80" s="176"/>
    </row>
    <row r="81" spans="1:4" x14ac:dyDescent="0.2">
      <c r="D81" s="176"/>
    </row>
    <row r="82" spans="1:4" s="413" customFormat="1" x14ac:dyDescent="0.2">
      <c r="A82" s="496"/>
      <c r="B82" s="496"/>
      <c r="C82" s="496"/>
      <c r="D82" s="176"/>
    </row>
    <row r="83" spans="1:4" x14ac:dyDescent="0.2">
      <c r="D83" s="413"/>
    </row>
    <row r="87" spans="1:4" s="592" customFormat="1" x14ac:dyDescent="0.2">
      <c r="A87" s="496"/>
      <c r="B87" s="496"/>
      <c r="C87" s="413"/>
      <c r="D87" s="496"/>
    </row>
    <row r="88" spans="1:4" x14ac:dyDescent="0.2">
      <c r="A88" s="413"/>
      <c r="B88" s="413"/>
      <c r="D88" s="592"/>
    </row>
    <row r="92" spans="1:4" x14ac:dyDescent="0.2">
      <c r="C92" s="592"/>
    </row>
    <row r="93" spans="1:4" x14ac:dyDescent="0.2">
      <c r="A93" s="592"/>
      <c r="B93" s="592"/>
    </row>
    <row r="94" spans="1:4" s="592" customFormat="1" x14ac:dyDescent="0.2">
      <c r="A94" s="496"/>
      <c r="B94" s="496"/>
      <c r="C94" s="496"/>
      <c r="D94" s="496"/>
    </row>
    <row r="95" spans="1:4" s="592" customFormat="1" x14ac:dyDescent="0.2">
      <c r="A95" s="496"/>
      <c r="B95" s="496"/>
      <c r="C95" s="496"/>
    </row>
    <row r="96" spans="1:4" x14ac:dyDescent="0.2">
      <c r="D96" s="592"/>
    </row>
    <row r="99" spans="1:3" x14ac:dyDescent="0.2">
      <c r="C99" s="592"/>
    </row>
    <row r="100" spans="1:3" x14ac:dyDescent="0.2">
      <c r="A100" s="592"/>
      <c r="B100" s="592"/>
      <c r="C100" s="592"/>
    </row>
    <row r="101" spans="1:3" x14ac:dyDescent="0.2">
      <c r="A101" s="592"/>
      <c r="B101" s="592"/>
    </row>
  </sheetData>
  <hyperlinks>
    <hyperlink ref="C1" location="Indice!A1" display="Indice" xr:uid="{00000000-0004-0000-2C00-000000000000}"/>
  </hyperlinks>
  <printOptions horizontalCentered="1"/>
  <pageMargins left="0.31496062992125984" right="0.70866141732283472" top="0.74803149606299213" bottom="0.74803149606299213" header="0.31496062992125984" footer="0.31496062992125984"/>
  <pageSetup paperSize="9" scale="3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168AF-20F1-4686-89E0-6FB523E7F2AE}">
  <sheetPr filterMode="1">
    <pageSetUpPr fitToPage="1"/>
  </sheetPr>
  <dimension ref="A1:P639"/>
  <sheetViews>
    <sheetView topLeftCell="A47" workbookViewId="0">
      <selection activeCell="G47" sqref="G47"/>
    </sheetView>
  </sheetViews>
  <sheetFormatPr baseColWidth="10" defaultRowHeight="15" x14ac:dyDescent="0.25"/>
  <cols>
    <col min="1" max="3" width="11.42578125" style="175"/>
    <col min="4" max="7" width="0" style="175" hidden="1" customWidth="1"/>
    <col min="8" max="8" width="11.42578125" style="568"/>
    <col min="9" max="9" width="52.28515625" style="175" customWidth="1"/>
    <col min="10" max="13" width="0" style="175" hidden="1" customWidth="1"/>
    <col min="14" max="14" width="3.42578125" style="175" hidden="1" customWidth="1"/>
    <col min="15" max="15" width="20.42578125" style="175" bestFit="1" customWidth="1"/>
    <col min="16" max="16" width="44" style="175" bestFit="1" customWidth="1"/>
    <col min="17" max="16384" width="11.42578125" style="175"/>
  </cols>
  <sheetData>
    <row r="1" spans="1:16" x14ac:dyDescent="0.25">
      <c r="A1" s="175" t="s">
        <v>2250</v>
      </c>
      <c r="B1" s="175" t="s">
        <v>2251</v>
      </c>
      <c r="C1" s="175" t="s">
        <v>2252</v>
      </c>
      <c r="D1" s="175" t="s">
        <v>2253</v>
      </c>
      <c r="E1" s="175" t="s">
        <v>2254</v>
      </c>
      <c r="F1" s="175" t="s">
        <v>2255</v>
      </c>
      <c r="G1" s="175" t="s">
        <v>2256</v>
      </c>
      <c r="H1" s="568" t="s">
        <v>2257</v>
      </c>
      <c r="I1" s="175" t="s">
        <v>2258</v>
      </c>
      <c r="J1" s="175" t="s">
        <v>2259</v>
      </c>
      <c r="K1" s="175" t="s">
        <v>2260</v>
      </c>
      <c r="L1" s="175" t="s">
        <v>2261</v>
      </c>
      <c r="M1" s="175" t="s">
        <v>2262</v>
      </c>
      <c r="N1" s="175" t="s">
        <v>2263</v>
      </c>
      <c r="O1" s="175" t="s">
        <v>2353</v>
      </c>
      <c r="P1" s="175" t="s">
        <v>2354</v>
      </c>
    </row>
    <row r="2" spans="1:16" hidden="1" x14ac:dyDescent="0.25">
      <c r="A2" s="175" t="s">
        <v>2264</v>
      </c>
      <c r="B2" s="175">
        <v>1</v>
      </c>
      <c r="C2" s="175" t="s">
        <v>747</v>
      </c>
      <c r="D2" s="175" t="s">
        <v>2265</v>
      </c>
      <c r="E2" s="175">
        <v>1</v>
      </c>
      <c r="F2" s="175" t="s">
        <v>2266</v>
      </c>
      <c r="G2" s="175" t="s">
        <v>2266</v>
      </c>
      <c r="J2" s="175">
        <v>64457292247578</v>
      </c>
      <c r="K2" s="175">
        <v>63740367550330</v>
      </c>
      <c r="L2" s="175">
        <v>9345462532.6100006</v>
      </c>
      <c r="M2" s="175">
        <v>9242170604.3999996</v>
      </c>
      <c r="N2" s="175">
        <v>6</v>
      </c>
      <c r="O2" s="597">
        <f>+(J2-K2)/1000</f>
        <v>716924697.24800003</v>
      </c>
    </row>
    <row r="3" spans="1:16" hidden="1" x14ac:dyDescent="0.25">
      <c r="A3" s="175" t="s">
        <v>2264</v>
      </c>
      <c r="B3" s="175">
        <v>101</v>
      </c>
      <c r="C3" s="175" t="s">
        <v>943</v>
      </c>
      <c r="D3" s="175" t="s">
        <v>2265</v>
      </c>
      <c r="E3" s="175">
        <v>2</v>
      </c>
      <c r="F3" s="175" t="s">
        <v>2266</v>
      </c>
      <c r="G3" s="175" t="s">
        <v>2266</v>
      </c>
      <c r="J3" s="175">
        <v>63429613857624</v>
      </c>
      <c r="K3" s="175">
        <v>63372496349772</v>
      </c>
      <c r="L3" s="175">
        <v>9196149144.3999996</v>
      </c>
      <c r="M3" s="175">
        <v>9187962777.4400005</v>
      </c>
      <c r="N3" s="175">
        <v>6</v>
      </c>
      <c r="O3" s="597">
        <f t="shared" ref="O3:O66" si="0">+(J3-K3)/1000</f>
        <v>57117507.851999998</v>
      </c>
    </row>
    <row r="4" spans="1:16" hidden="1" x14ac:dyDescent="0.25">
      <c r="A4" s="175" t="s">
        <v>2264</v>
      </c>
      <c r="B4" s="175">
        <v>10101</v>
      </c>
      <c r="C4" s="175" t="s">
        <v>945</v>
      </c>
      <c r="D4" s="175" t="s">
        <v>2265</v>
      </c>
      <c r="E4" s="175">
        <v>3</v>
      </c>
      <c r="F4" s="175" t="s">
        <v>2266</v>
      </c>
      <c r="G4" s="175" t="s">
        <v>2266</v>
      </c>
      <c r="J4" s="175">
        <v>62839776680106</v>
      </c>
      <c r="K4" s="175">
        <v>62838539476182</v>
      </c>
      <c r="L4" s="175">
        <v>9110713271.9200001</v>
      </c>
      <c r="M4" s="175">
        <v>9110538497.7000008</v>
      </c>
      <c r="N4" s="175">
        <v>6</v>
      </c>
      <c r="O4" s="597">
        <f t="shared" si="0"/>
        <v>1237203.9240000001</v>
      </c>
    </row>
    <row r="5" spans="1:16" hidden="1" x14ac:dyDescent="0.25">
      <c r="A5" s="175" t="s">
        <v>2264</v>
      </c>
      <c r="B5" s="175">
        <v>1010102</v>
      </c>
      <c r="C5" s="175" t="s">
        <v>947</v>
      </c>
      <c r="D5" s="175" t="s">
        <v>2265</v>
      </c>
      <c r="E5" s="175">
        <v>4</v>
      </c>
      <c r="F5" s="175" t="s">
        <v>2266</v>
      </c>
      <c r="G5" s="175" t="s">
        <v>2267</v>
      </c>
      <c r="J5" s="175">
        <v>339759521</v>
      </c>
      <c r="K5" s="175">
        <v>127927876</v>
      </c>
      <c r="L5" s="175">
        <v>48421.5</v>
      </c>
      <c r="M5" s="175">
        <v>18497</v>
      </c>
      <c r="N5" s="175">
        <v>6</v>
      </c>
      <c r="O5" s="597">
        <f t="shared" si="0"/>
        <v>211831.64499999999</v>
      </c>
    </row>
    <row r="6" spans="1:16" x14ac:dyDescent="0.25">
      <c r="A6" s="175" t="s">
        <v>2264</v>
      </c>
      <c r="B6" s="175">
        <v>1010102</v>
      </c>
      <c r="C6" s="175" t="s">
        <v>947</v>
      </c>
      <c r="D6" s="175" t="s">
        <v>2265</v>
      </c>
      <c r="E6" s="175">
        <v>4</v>
      </c>
      <c r="F6" s="175" t="s">
        <v>2267</v>
      </c>
      <c r="G6" s="175" t="s">
        <v>2267</v>
      </c>
      <c r="H6" s="568" t="s">
        <v>948</v>
      </c>
      <c r="I6" s="175" t="s">
        <v>949</v>
      </c>
      <c r="J6" s="175">
        <v>339759521</v>
      </c>
      <c r="K6" s="175">
        <v>127927876</v>
      </c>
      <c r="L6" s="175">
        <v>48421.5</v>
      </c>
      <c r="M6" s="175">
        <v>18497</v>
      </c>
      <c r="N6" s="175">
        <v>6</v>
      </c>
      <c r="O6" s="597">
        <f t="shared" si="0"/>
        <v>211831.64499999999</v>
      </c>
      <c r="P6" s="175" t="s">
        <v>317</v>
      </c>
    </row>
    <row r="7" spans="1:16" hidden="1" x14ac:dyDescent="0.25">
      <c r="A7" s="175" t="s">
        <v>2264</v>
      </c>
      <c r="B7" s="175">
        <v>1010103</v>
      </c>
      <c r="C7" s="175" t="s">
        <v>951</v>
      </c>
      <c r="D7" s="175" t="s">
        <v>2265</v>
      </c>
      <c r="E7" s="175">
        <v>4</v>
      </c>
      <c r="F7" s="175" t="s">
        <v>2266</v>
      </c>
      <c r="G7" s="175" t="s">
        <v>2267</v>
      </c>
      <c r="J7" s="175">
        <v>765330587</v>
      </c>
      <c r="K7" s="175">
        <v>753751453</v>
      </c>
      <c r="L7" s="175">
        <v>111030.58</v>
      </c>
      <c r="M7" s="175">
        <v>109394.84</v>
      </c>
      <c r="N7" s="175">
        <v>6</v>
      </c>
      <c r="O7" s="597">
        <f t="shared" si="0"/>
        <v>11579.134</v>
      </c>
    </row>
    <row r="8" spans="1:16" x14ac:dyDescent="0.25">
      <c r="A8" s="175" t="s">
        <v>2264</v>
      </c>
      <c r="B8" s="175">
        <v>1010103</v>
      </c>
      <c r="C8" s="175" t="s">
        <v>951</v>
      </c>
      <c r="D8" s="175" t="s">
        <v>2265</v>
      </c>
      <c r="E8" s="175">
        <v>4</v>
      </c>
      <c r="F8" s="175" t="s">
        <v>2267</v>
      </c>
      <c r="G8" s="175" t="s">
        <v>2267</v>
      </c>
      <c r="H8" s="568" t="s">
        <v>952</v>
      </c>
      <c r="I8" s="175" t="s">
        <v>953</v>
      </c>
      <c r="J8" s="175">
        <v>34360812</v>
      </c>
      <c r="K8" s="175">
        <v>33845652</v>
      </c>
      <c r="L8" s="175">
        <v>4991.13</v>
      </c>
      <c r="M8" s="175">
        <v>4918.3599999999997</v>
      </c>
      <c r="N8" s="175">
        <v>6</v>
      </c>
      <c r="O8" s="597">
        <f t="shared" si="0"/>
        <v>515.16</v>
      </c>
      <c r="P8" s="175" t="s">
        <v>317</v>
      </c>
    </row>
    <row r="9" spans="1:16" x14ac:dyDescent="0.25">
      <c r="A9" s="175" t="s">
        <v>2264</v>
      </c>
      <c r="B9" s="175">
        <v>1010103</v>
      </c>
      <c r="C9" s="175" t="s">
        <v>951</v>
      </c>
      <c r="D9" s="175" t="s">
        <v>2265</v>
      </c>
      <c r="E9" s="175">
        <v>4</v>
      </c>
      <c r="F9" s="175" t="s">
        <v>2267</v>
      </c>
      <c r="G9" s="175" t="s">
        <v>2267</v>
      </c>
      <c r="H9" s="568" t="s">
        <v>954</v>
      </c>
      <c r="I9" s="175" t="s">
        <v>955</v>
      </c>
      <c r="J9" s="175">
        <v>532159046</v>
      </c>
      <c r="K9" s="175">
        <v>526433757</v>
      </c>
      <c r="L9" s="175">
        <v>77220.06</v>
      </c>
      <c r="M9" s="175">
        <v>76411.27</v>
      </c>
      <c r="N9" s="175">
        <v>6</v>
      </c>
      <c r="O9" s="597">
        <f t="shared" si="0"/>
        <v>5725.2889999999998</v>
      </c>
      <c r="P9" s="175" t="s">
        <v>317</v>
      </c>
    </row>
    <row r="10" spans="1:16" x14ac:dyDescent="0.25">
      <c r="A10" s="175" t="s">
        <v>2264</v>
      </c>
      <c r="B10" s="175">
        <v>1010103</v>
      </c>
      <c r="C10" s="175" t="s">
        <v>951</v>
      </c>
      <c r="D10" s="175" t="s">
        <v>2265</v>
      </c>
      <c r="E10" s="175">
        <v>4</v>
      </c>
      <c r="F10" s="175" t="s">
        <v>2267</v>
      </c>
      <c r="G10" s="175" t="s">
        <v>2267</v>
      </c>
      <c r="H10" s="568" t="s">
        <v>958</v>
      </c>
      <c r="I10" s="175" t="s">
        <v>1982</v>
      </c>
      <c r="J10" s="175">
        <v>37448868</v>
      </c>
      <c r="K10" s="175">
        <v>36443170</v>
      </c>
      <c r="L10" s="175">
        <v>5417.77</v>
      </c>
      <c r="M10" s="175">
        <v>5275.7</v>
      </c>
      <c r="N10" s="175">
        <v>6</v>
      </c>
      <c r="O10" s="597">
        <f t="shared" si="0"/>
        <v>1005.698</v>
      </c>
      <c r="P10" s="175" t="s">
        <v>317</v>
      </c>
    </row>
    <row r="11" spans="1:16" x14ac:dyDescent="0.25">
      <c r="A11" s="175" t="s">
        <v>2264</v>
      </c>
      <c r="B11" s="175">
        <v>1010103</v>
      </c>
      <c r="C11" s="175" t="s">
        <v>951</v>
      </c>
      <c r="D11" s="175" t="s">
        <v>2265</v>
      </c>
      <c r="E11" s="175">
        <v>4</v>
      </c>
      <c r="F11" s="175" t="s">
        <v>2267</v>
      </c>
      <c r="G11" s="175" t="s">
        <v>2267</v>
      </c>
      <c r="H11" s="568" t="s">
        <v>959</v>
      </c>
      <c r="I11" s="175" t="s">
        <v>960</v>
      </c>
      <c r="J11" s="175">
        <v>8154900</v>
      </c>
      <c r="K11" s="175">
        <v>7154900</v>
      </c>
      <c r="L11" s="175">
        <v>1186.0999999999999</v>
      </c>
      <c r="M11" s="175">
        <v>1044.83</v>
      </c>
      <c r="N11" s="175">
        <v>6</v>
      </c>
      <c r="O11" s="597">
        <f t="shared" si="0"/>
        <v>1000</v>
      </c>
      <c r="P11" s="175" t="s">
        <v>317</v>
      </c>
    </row>
    <row r="12" spans="1:16" x14ac:dyDescent="0.25">
      <c r="A12" s="175" t="s">
        <v>2264</v>
      </c>
      <c r="B12" s="175">
        <v>1010103</v>
      </c>
      <c r="C12" s="175" t="s">
        <v>951</v>
      </c>
      <c r="D12" s="175" t="s">
        <v>2265</v>
      </c>
      <c r="E12" s="175">
        <v>4</v>
      </c>
      <c r="F12" s="175" t="s">
        <v>2267</v>
      </c>
      <c r="G12" s="175" t="s">
        <v>2267</v>
      </c>
      <c r="H12" s="568" t="s">
        <v>1748</v>
      </c>
      <c r="I12" s="175" t="s">
        <v>1749</v>
      </c>
      <c r="J12" s="175">
        <v>95537945</v>
      </c>
      <c r="K12" s="175">
        <v>95332958</v>
      </c>
      <c r="L12" s="175">
        <v>13834.55</v>
      </c>
      <c r="M12" s="175">
        <v>13805.59</v>
      </c>
      <c r="N12" s="175">
        <v>6</v>
      </c>
      <c r="O12" s="597">
        <f t="shared" si="0"/>
        <v>204.98699999999999</v>
      </c>
      <c r="P12" s="175" t="s">
        <v>317</v>
      </c>
    </row>
    <row r="13" spans="1:16" x14ac:dyDescent="0.25">
      <c r="A13" s="175" t="s">
        <v>2264</v>
      </c>
      <c r="B13" s="175">
        <v>1010103</v>
      </c>
      <c r="C13" s="175" t="s">
        <v>951</v>
      </c>
      <c r="D13" s="175" t="s">
        <v>2265</v>
      </c>
      <c r="E13" s="175">
        <v>4</v>
      </c>
      <c r="F13" s="175" t="s">
        <v>2267</v>
      </c>
      <c r="G13" s="175" t="s">
        <v>2267</v>
      </c>
      <c r="H13" s="568" t="s">
        <v>1750</v>
      </c>
      <c r="I13" s="175" t="s">
        <v>1751</v>
      </c>
      <c r="J13" s="175">
        <v>57669016</v>
      </c>
      <c r="K13" s="175">
        <v>54541016</v>
      </c>
      <c r="L13" s="175">
        <v>8380.9699999999993</v>
      </c>
      <c r="M13" s="175">
        <v>7939.09</v>
      </c>
      <c r="N13" s="175">
        <v>6</v>
      </c>
      <c r="O13" s="597">
        <f t="shared" si="0"/>
        <v>3128</v>
      </c>
      <c r="P13" s="175" t="s">
        <v>317</v>
      </c>
    </row>
    <row r="14" spans="1:16" hidden="1" x14ac:dyDescent="0.25">
      <c r="A14" s="175" t="s">
        <v>2264</v>
      </c>
      <c r="B14" s="175">
        <v>1010104</v>
      </c>
      <c r="C14" s="175" t="s">
        <v>963</v>
      </c>
      <c r="D14" s="175" t="s">
        <v>2265</v>
      </c>
      <c r="E14" s="175">
        <v>4</v>
      </c>
      <c r="F14" s="175" t="s">
        <v>2266</v>
      </c>
      <c r="G14" s="175" t="s">
        <v>2267</v>
      </c>
      <c r="J14" s="175">
        <v>62586274463428</v>
      </c>
      <c r="K14" s="175">
        <v>62585260670283</v>
      </c>
      <c r="L14" s="175">
        <v>9073995999.4500008</v>
      </c>
      <c r="M14" s="175">
        <v>9073852785.4699993</v>
      </c>
      <c r="N14" s="175">
        <v>6</v>
      </c>
      <c r="O14" s="597">
        <f t="shared" si="0"/>
        <v>1013793.145</v>
      </c>
    </row>
    <row r="15" spans="1:16" x14ac:dyDescent="0.25">
      <c r="A15" s="175" t="s">
        <v>2264</v>
      </c>
      <c r="B15" s="175">
        <v>1010104</v>
      </c>
      <c r="C15" s="175" t="s">
        <v>963</v>
      </c>
      <c r="D15" s="175" t="s">
        <v>2265</v>
      </c>
      <c r="E15" s="175">
        <v>4</v>
      </c>
      <c r="F15" s="175" t="s">
        <v>2267</v>
      </c>
      <c r="G15" s="175" t="s">
        <v>2267</v>
      </c>
      <c r="H15" s="568" t="s">
        <v>968</v>
      </c>
      <c r="I15" s="175" t="s">
        <v>969</v>
      </c>
      <c r="J15" s="175">
        <v>73627094268</v>
      </c>
      <c r="K15" s="175">
        <v>73600337201</v>
      </c>
      <c r="L15" s="175">
        <v>10609809.27</v>
      </c>
      <c r="M15" s="175">
        <v>10606029.42</v>
      </c>
      <c r="N15" s="175">
        <v>6</v>
      </c>
      <c r="O15" s="597">
        <f t="shared" si="0"/>
        <v>26757.066999999999</v>
      </c>
      <c r="P15" s="175" t="s">
        <v>317</v>
      </c>
    </row>
    <row r="16" spans="1:16" x14ac:dyDescent="0.25">
      <c r="A16" s="175" t="s">
        <v>2264</v>
      </c>
      <c r="B16" s="175">
        <v>1010104</v>
      </c>
      <c r="C16" s="175" t="s">
        <v>963</v>
      </c>
      <c r="D16" s="175" t="s">
        <v>2265</v>
      </c>
      <c r="E16" s="175">
        <v>4</v>
      </c>
      <c r="F16" s="175" t="s">
        <v>2267</v>
      </c>
      <c r="G16" s="175" t="s">
        <v>2267</v>
      </c>
      <c r="H16" s="568" t="s">
        <v>1752</v>
      </c>
      <c r="I16" s="175" t="s">
        <v>1753</v>
      </c>
      <c r="J16" s="175">
        <v>149564527671</v>
      </c>
      <c r="K16" s="175">
        <v>149564517690</v>
      </c>
      <c r="L16" s="175">
        <v>21514214.489999998</v>
      </c>
      <c r="M16" s="175">
        <v>21514213.079999998</v>
      </c>
      <c r="N16" s="175">
        <v>6</v>
      </c>
      <c r="O16" s="597">
        <f t="shared" si="0"/>
        <v>9.9809999999999999</v>
      </c>
      <c r="P16" s="175" t="s">
        <v>317</v>
      </c>
    </row>
    <row r="17" spans="1:16" x14ac:dyDescent="0.25">
      <c r="A17" s="175" t="s">
        <v>2264</v>
      </c>
      <c r="B17" s="175">
        <v>1010104</v>
      </c>
      <c r="C17" s="175" t="s">
        <v>963</v>
      </c>
      <c r="D17" s="175" t="s">
        <v>2265</v>
      </c>
      <c r="E17" s="175">
        <v>4</v>
      </c>
      <c r="F17" s="175" t="s">
        <v>2267</v>
      </c>
      <c r="G17" s="175" t="s">
        <v>2267</v>
      </c>
      <c r="H17" s="568" t="s">
        <v>970</v>
      </c>
      <c r="I17" s="175" t="s">
        <v>971</v>
      </c>
      <c r="J17" s="175">
        <v>179238</v>
      </c>
      <c r="K17" s="175">
        <v>140000</v>
      </c>
      <c r="L17" s="175">
        <v>26.43</v>
      </c>
      <c r="M17" s="175">
        <v>20.89</v>
      </c>
      <c r="N17" s="175">
        <v>6</v>
      </c>
      <c r="O17" s="597">
        <f t="shared" si="0"/>
        <v>39.238</v>
      </c>
      <c r="P17" s="175" t="s">
        <v>317</v>
      </c>
    </row>
    <row r="18" spans="1:16" x14ac:dyDescent="0.25">
      <c r="A18" s="175" t="s">
        <v>2264</v>
      </c>
      <c r="B18" s="175">
        <v>1010104</v>
      </c>
      <c r="C18" s="175" t="s">
        <v>963</v>
      </c>
      <c r="D18" s="175" t="s">
        <v>2265</v>
      </c>
      <c r="E18" s="175">
        <v>4</v>
      </c>
      <c r="F18" s="175" t="s">
        <v>2267</v>
      </c>
      <c r="G18" s="175" t="s">
        <v>2267</v>
      </c>
      <c r="H18" s="568" t="s">
        <v>972</v>
      </c>
      <c r="I18" s="175" t="s">
        <v>973</v>
      </c>
      <c r="J18" s="175">
        <v>1558301</v>
      </c>
      <c r="K18" s="175">
        <v>1558018</v>
      </c>
      <c r="L18" s="175">
        <v>224.04</v>
      </c>
      <c r="M18" s="175">
        <v>224</v>
      </c>
      <c r="N18" s="175">
        <v>6</v>
      </c>
      <c r="O18" s="597">
        <f t="shared" si="0"/>
        <v>0.28299999999999997</v>
      </c>
      <c r="P18" s="175" t="s">
        <v>317</v>
      </c>
    </row>
    <row r="19" spans="1:16" x14ac:dyDescent="0.25">
      <c r="A19" s="175" t="s">
        <v>2264</v>
      </c>
      <c r="B19" s="175">
        <v>1010104</v>
      </c>
      <c r="C19" s="175" t="s">
        <v>963</v>
      </c>
      <c r="D19" s="175" t="s">
        <v>2265</v>
      </c>
      <c r="E19" s="175">
        <v>4</v>
      </c>
      <c r="F19" s="175" t="s">
        <v>2267</v>
      </c>
      <c r="G19" s="175" t="s">
        <v>2267</v>
      </c>
      <c r="H19" s="568" t="s">
        <v>974</v>
      </c>
      <c r="I19" s="175" t="s">
        <v>975</v>
      </c>
      <c r="J19" s="175">
        <v>38402973563</v>
      </c>
      <c r="K19" s="175">
        <v>37836426572</v>
      </c>
      <c r="L19" s="175">
        <v>5615985.1799999997</v>
      </c>
      <c r="M19" s="175">
        <v>5535951.6399999997</v>
      </c>
      <c r="N19" s="175">
        <v>6</v>
      </c>
      <c r="O19" s="597">
        <f t="shared" si="0"/>
        <v>566546.99100000004</v>
      </c>
      <c r="P19" s="175" t="s">
        <v>317</v>
      </c>
    </row>
    <row r="20" spans="1:16" x14ac:dyDescent="0.25">
      <c r="A20" s="175" t="s">
        <v>2264</v>
      </c>
      <c r="B20" s="175">
        <v>1010104</v>
      </c>
      <c r="C20" s="175" t="s">
        <v>963</v>
      </c>
      <c r="D20" s="175" t="s">
        <v>2265</v>
      </c>
      <c r="E20" s="175">
        <v>4</v>
      </c>
      <c r="F20" s="175" t="s">
        <v>2267</v>
      </c>
      <c r="G20" s="175" t="s">
        <v>2267</v>
      </c>
      <c r="H20" s="568" t="s">
        <v>976</v>
      </c>
      <c r="I20" s="175" t="s">
        <v>977</v>
      </c>
      <c r="J20" s="175">
        <v>30615753781</v>
      </c>
      <c r="K20" s="175">
        <v>30615746631</v>
      </c>
      <c r="L20" s="175">
        <v>4454322.7300000004</v>
      </c>
      <c r="M20" s="175">
        <v>4454321.72</v>
      </c>
      <c r="N20" s="175">
        <v>6</v>
      </c>
      <c r="O20" s="597">
        <f t="shared" si="0"/>
        <v>7.15</v>
      </c>
      <c r="P20" s="175" t="s">
        <v>317</v>
      </c>
    </row>
    <row r="21" spans="1:16" x14ac:dyDescent="0.25">
      <c r="A21" s="175" t="s">
        <v>2264</v>
      </c>
      <c r="B21" s="175">
        <v>1010104</v>
      </c>
      <c r="C21" s="175" t="s">
        <v>963</v>
      </c>
      <c r="D21" s="175" t="s">
        <v>2265</v>
      </c>
      <c r="E21" s="175">
        <v>4</v>
      </c>
      <c r="F21" s="175" t="s">
        <v>2267</v>
      </c>
      <c r="G21" s="175" t="s">
        <v>2267</v>
      </c>
      <c r="H21" s="568" t="s">
        <v>1754</v>
      </c>
      <c r="I21" s="175" t="s">
        <v>2380</v>
      </c>
      <c r="J21" s="175">
        <v>965728769</v>
      </c>
      <c r="K21" s="175">
        <v>831607002</v>
      </c>
      <c r="L21" s="175">
        <v>140456.71</v>
      </c>
      <c r="M21" s="175">
        <v>121509.93</v>
      </c>
      <c r="N21" s="175">
        <v>6</v>
      </c>
      <c r="O21" s="597">
        <f t="shared" si="0"/>
        <v>134121.76699999999</v>
      </c>
      <c r="P21" s="175" t="s">
        <v>317</v>
      </c>
    </row>
    <row r="22" spans="1:16" x14ac:dyDescent="0.25">
      <c r="A22" s="175" t="s">
        <v>2264</v>
      </c>
      <c r="B22" s="175">
        <v>1010104</v>
      </c>
      <c r="C22" s="175" t="s">
        <v>963</v>
      </c>
      <c r="D22" s="175" t="s">
        <v>2265</v>
      </c>
      <c r="E22" s="175">
        <v>4</v>
      </c>
      <c r="F22" s="175" t="s">
        <v>2267</v>
      </c>
      <c r="G22" s="175" t="s">
        <v>2267</v>
      </c>
      <c r="H22" s="568" t="s">
        <v>2056</v>
      </c>
      <c r="I22" s="175" t="s">
        <v>2057</v>
      </c>
      <c r="J22" s="175">
        <v>2586496087</v>
      </c>
      <c r="K22" s="175">
        <v>2576668007</v>
      </c>
      <c r="L22" s="175">
        <v>376642.5</v>
      </c>
      <c r="M22" s="175">
        <v>375254.13</v>
      </c>
      <c r="N22" s="175">
        <v>6</v>
      </c>
      <c r="O22" s="597">
        <f t="shared" si="0"/>
        <v>9828.08</v>
      </c>
      <c r="P22" s="175" t="s">
        <v>317</v>
      </c>
    </row>
    <row r="23" spans="1:16" x14ac:dyDescent="0.25">
      <c r="A23" s="175" t="s">
        <v>2264</v>
      </c>
      <c r="B23" s="175">
        <v>1010104</v>
      </c>
      <c r="C23" s="175" t="s">
        <v>963</v>
      </c>
      <c r="D23" s="175" t="s">
        <v>2265</v>
      </c>
      <c r="E23" s="175">
        <v>4</v>
      </c>
      <c r="F23" s="175" t="s">
        <v>2267</v>
      </c>
      <c r="G23" s="175" t="s">
        <v>2267</v>
      </c>
      <c r="H23" s="568" t="s">
        <v>2058</v>
      </c>
      <c r="I23" s="175" t="s">
        <v>2059</v>
      </c>
      <c r="J23" s="175">
        <v>25336746196</v>
      </c>
      <c r="K23" s="175">
        <v>25336730622</v>
      </c>
      <c r="L23" s="175">
        <v>3701850.42</v>
      </c>
      <c r="M23" s="175">
        <v>3701848.22</v>
      </c>
      <c r="N23" s="175">
        <v>6</v>
      </c>
      <c r="O23" s="597">
        <f t="shared" si="0"/>
        <v>15.574</v>
      </c>
      <c r="P23" s="175" t="s">
        <v>317</v>
      </c>
    </row>
    <row r="24" spans="1:16" x14ac:dyDescent="0.25">
      <c r="A24" s="175" t="s">
        <v>2264</v>
      </c>
      <c r="B24" s="175">
        <v>1010104</v>
      </c>
      <c r="C24" s="175" t="s">
        <v>963</v>
      </c>
      <c r="D24" s="175" t="s">
        <v>2265</v>
      </c>
      <c r="E24" s="175">
        <v>4</v>
      </c>
      <c r="F24" s="175" t="s">
        <v>2267</v>
      </c>
      <c r="G24" s="175" t="s">
        <v>2267</v>
      </c>
      <c r="H24" s="568" t="s">
        <v>980</v>
      </c>
      <c r="I24" s="175" t="s">
        <v>981</v>
      </c>
      <c r="J24" s="175">
        <v>62043076483610</v>
      </c>
      <c r="K24" s="175">
        <v>62042956716474</v>
      </c>
      <c r="L24" s="175">
        <v>8995305369.5100002</v>
      </c>
      <c r="M24" s="175">
        <v>8995288450.5499992</v>
      </c>
      <c r="N24" s="175">
        <v>6</v>
      </c>
      <c r="O24" s="597">
        <f t="shared" si="0"/>
        <v>119767.136</v>
      </c>
      <c r="P24" s="175" t="s">
        <v>317</v>
      </c>
    </row>
    <row r="25" spans="1:16" x14ac:dyDescent="0.25">
      <c r="A25" s="175" t="s">
        <v>2264</v>
      </c>
      <c r="B25" s="175">
        <v>1010104</v>
      </c>
      <c r="C25" s="175" t="s">
        <v>963</v>
      </c>
      <c r="D25" s="175" t="s">
        <v>2265</v>
      </c>
      <c r="E25" s="175">
        <v>4</v>
      </c>
      <c r="F25" s="175" t="s">
        <v>2267</v>
      </c>
      <c r="G25" s="175" t="s">
        <v>2267</v>
      </c>
      <c r="H25" s="568" t="s">
        <v>982</v>
      </c>
      <c r="I25" s="175" t="s">
        <v>983</v>
      </c>
      <c r="J25" s="175">
        <v>115845336317</v>
      </c>
      <c r="K25" s="175">
        <v>115804423705</v>
      </c>
      <c r="L25" s="175">
        <v>16815970.02</v>
      </c>
      <c r="M25" s="175">
        <v>16810190.48</v>
      </c>
      <c r="N25" s="175">
        <v>6</v>
      </c>
      <c r="O25" s="597">
        <f t="shared" si="0"/>
        <v>40912.612000000001</v>
      </c>
      <c r="P25" s="175" t="s">
        <v>317</v>
      </c>
    </row>
    <row r="26" spans="1:16" x14ac:dyDescent="0.25">
      <c r="A26" s="175" t="s">
        <v>2264</v>
      </c>
      <c r="B26" s="175">
        <v>1010104</v>
      </c>
      <c r="C26" s="175" t="s">
        <v>963</v>
      </c>
      <c r="D26" s="175" t="s">
        <v>2265</v>
      </c>
      <c r="E26" s="175">
        <v>4</v>
      </c>
      <c r="F26" s="175" t="s">
        <v>2267</v>
      </c>
      <c r="G26" s="175" t="s">
        <v>2267</v>
      </c>
      <c r="H26" s="568" t="s">
        <v>986</v>
      </c>
      <c r="I26" s="175" t="s">
        <v>987</v>
      </c>
      <c r="J26" s="175">
        <v>6611065052</v>
      </c>
      <c r="K26" s="175">
        <v>6495277786</v>
      </c>
      <c r="L26" s="175">
        <v>957286.84</v>
      </c>
      <c r="M26" s="175">
        <v>940930.1</v>
      </c>
      <c r="N26" s="175">
        <v>6</v>
      </c>
      <c r="O26" s="597">
        <f t="shared" si="0"/>
        <v>115787.266</v>
      </c>
      <c r="P26" s="175" t="s">
        <v>317</v>
      </c>
    </row>
    <row r="27" spans="1:16" hidden="1" x14ac:dyDescent="0.25">
      <c r="A27" s="175" t="s">
        <v>2264</v>
      </c>
      <c r="B27" s="175">
        <v>10102</v>
      </c>
      <c r="C27" s="175" t="s">
        <v>999</v>
      </c>
      <c r="D27" s="175" t="s">
        <v>2265</v>
      </c>
      <c r="E27" s="175">
        <v>3</v>
      </c>
      <c r="F27" s="175" t="s">
        <v>2266</v>
      </c>
      <c r="G27" s="175" t="s">
        <v>2266</v>
      </c>
      <c r="J27" s="175">
        <v>20214439142</v>
      </c>
      <c r="K27" s="175">
        <v>17895840518</v>
      </c>
      <c r="L27" s="175">
        <v>2948875.74</v>
      </c>
      <c r="M27" s="175">
        <v>2621337.7799999998</v>
      </c>
      <c r="N27" s="175">
        <v>6</v>
      </c>
      <c r="O27" s="597">
        <f t="shared" si="0"/>
        <v>2318598.6239999998</v>
      </c>
    </row>
    <row r="28" spans="1:16" hidden="1" x14ac:dyDescent="0.25">
      <c r="A28" s="175" t="s">
        <v>2264</v>
      </c>
      <c r="B28" s="175">
        <v>1010201</v>
      </c>
      <c r="C28" s="175" t="s">
        <v>1001</v>
      </c>
      <c r="D28" s="175" t="s">
        <v>2265</v>
      </c>
      <c r="E28" s="175">
        <v>4</v>
      </c>
      <c r="F28" s="175" t="s">
        <v>2266</v>
      </c>
      <c r="G28" s="175" t="s">
        <v>2267</v>
      </c>
      <c r="J28" s="175">
        <v>17020454380</v>
      </c>
      <c r="K28" s="175">
        <v>14765840518</v>
      </c>
      <c r="L28" s="175">
        <v>2463134.63</v>
      </c>
      <c r="M28" s="175">
        <v>2144635.5099999998</v>
      </c>
      <c r="N28" s="175">
        <v>6</v>
      </c>
      <c r="O28" s="597">
        <f t="shared" si="0"/>
        <v>2254613.8620000002</v>
      </c>
    </row>
    <row r="29" spans="1:16" x14ac:dyDescent="0.25">
      <c r="A29" s="175" t="s">
        <v>2264</v>
      </c>
      <c r="B29" s="175">
        <v>1010201</v>
      </c>
      <c r="C29" s="175" t="s">
        <v>1001</v>
      </c>
      <c r="D29" s="175" t="s">
        <v>2265</v>
      </c>
      <c r="E29" s="175">
        <v>4</v>
      </c>
      <c r="F29" s="175" t="s">
        <v>2267</v>
      </c>
      <c r="G29" s="175" t="s">
        <v>2267</v>
      </c>
      <c r="H29" s="568" t="s">
        <v>1983</v>
      </c>
      <c r="I29" s="175" t="s">
        <v>2381</v>
      </c>
      <c r="J29" s="175">
        <v>1354697235</v>
      </c>
      <c r="K29" s="175">
        <v>412000000</v>
      </c>
      <c r="L29" s="175">
        <v>197623.07</v>
      </c>
      <c r="M29" s="175">
        <v>64452.49</v>
      </c>
      <c r="N29" s="175">
        <v>6</v>
      </c>
      <c r="O29" s="597">
        <f t="shared" si="0"/>
        <v>942697.23499999999</v>
      </c>
      <c r="P29" s="175" t="s">
        <v>200</v>
      </c>
    </row>
    <row r="30" spans="1:16" x14ac:dyDescent="0.25">
      <c r="A30" s="175" t="s">
        <v>2264</v>
      </c>
      <c r="B30" s="175">
        <v>1010201</v>
      </c>
      <c r="C30" s="175" t="s">
        <v>1001</v>
      </c>
      <c r="D30" s="175" t="s">
        <v>2265</v>
      </c>
      <c r="E30" s="175">
        <v>4</v>
      </c>
      <c r="F30" s="175" t="s">
        <v>2267</v>
      </c>
      <c r="G30" s="175" t="s">
        <v>2267</v>
      </c>
      <c r="H30" s="568" t="s">
        <v>2268</v>
      </c>
      <c r="I30" s="175" t="s">
        <v>2382</v>
      </c>
      <c r="J30" s="175">
        <v>802871878</v>
      </c>
      <c r="K30" s="175">
        <v>200000000</v>
      </c>
      <c r="L30" s="175">
        <v>116544.35</v>
      </c>
      <c r="M30" s="175">
        <v>31379.360000000001</v>
      </c>
      <c r="N30" s="175">
        <v>6</v>
      </c>
      <c r="O30" s="597">
        <f t="shared" si="0"/>
        <v>602871.87800000003</v>
      </c>
      <c r="P30" s="175" t="s">
        <v>200</v>
      </c>
    </row>
    <row r="31" spans="1:16" x14ac:dyDescent="0.25">
      <c r="A31" s="175" t="s">
        <v>2264</v>
      </c>
      <c r="B31" s="175">
        <v>1010201</v>
      </c>
      <c r="C31" s="175" t="s">
        <v>1001</v>
      </c>
      <c r="D31" s="175" t="s">
        <v>2265</v>
      </c>
      <c r="E31" s="175">
        <v>4</v>
      </c>
      <c r="F31" s="175" t="s">
        <v>2267</v>
      </c>
      <c r="G31" s="175" t="s">
        <v>2267</v>
      </c>
      <c r="H31" s="568" t="s">
        <v>2269</v>
      </c>
      <c r="I31" s="175" t="s">
        <v>2383</v>
      </c>
      <c r="J31" s="175">
        <v>989467949</v>
      </c>
      <c r="K31" s="175">
        <v>280423200</v>
      </c>
      <c r="L31" s="175">
        <v>140163.54999999999</v>
      </c>
      <c r="M31" s="175">
        <v>40000</v>
      </c>
      <c r="N31" s="175">
        <v>6</v>
      </c>
      <c r="O31" s="597">
        <f t="shared" si="0"/>
        <v>709044.74899999995</v>
      </c>
      <c r="P31" s="175" t="s">
        <v>200</v>
      </c>
    </row>
    <row r="32" spans="1:16" hidden="1" x14ac:dyDescent="0.25">
      <c r="A32" s="175" t="s">
        <v>2264</v>
      </c>
      <c r="B32" s="175">
        <v>1010203</v>
      </c>
      <c r="C32" s="175" t="s">
        <v>789</v>
      </c>
      <c r="D32" s="175" t="s">
        <v>2265</v>
      </c>
      <c r="E32" s="175">
        <v>4</v>
      </c>
      <c r="F32" s="175" t="s">
        <v>2266</v>
      </c>
      <c r="G32" s="175" t="s">
        <v>2267</v>
      </c>
      <c r="J32" s="175">
        <v>63984762</v>
      </c>
      <c r="K32" s="175">
        <v>0</v>
      </c>
      <c r="L32" s="175">
        <v>9606.16</v>
      </c>
      <c r="M32" s="175">
        <v>567.32000000000005</v>
      </c>
      <c r="N32" s="175">
        <v>6</v>
      </c>
      <c r="O32" s="597">
        <f t="shared" si="0"/>
        <v>63984.762000000002</v>
      </c>
    </row>
    <row r="33" spans="1:16" x14ac:dyDescent="0.25">
      <c r="A33" s="175" t="s">
        <v>2264</v>
      </c>
      <c r="B33" s="175">
        <v>1010203</v>
      </c>
      <c r="C33" s="175" t="s">
        <v>789</v>
      </c>
      <c r="D33" s="175" t="s">
        <v>2265</v>
      </c>
      <c r="E33" s="175">
        <v>4</v>
      </c>
      <c r="F33" s="175" t="s">
        <v>2267</v>
      </c>
      <c r="G33" s="175" t="s">
        <v>2267</v>
      </c>
      <c r="H33" s="568" t="s">
        <v>1759</v>
      </c>
      <c r="I33" s="175" t="s">
        <v>1760</v>
      </c>
      <c r="J33" s="175">
        <v>63984762</v>
      </c>
      <c r="K33" s="175">
        <v>0</v>
      </c>
      <c r="L33" s="175">
        <v>9606.16</v>
      </c>
      <c r="M33" s="175">
        <v>567.32000000000005</v>
      </c>
      <c r="N33" s="175">
        <v>6</v>
      </c>
      <c r="O33" s="597">
        <f t="shared" si="0"/>
        <v>63984.762000000002</v>
      </c>
      <c r="P33" s="175" t="s">
        <v>200</v>
      </c>
    </row>
    <row r="34" spans="1:16" hidden="1" x14ac:dyDescent="0.25">
      <c r="A34" s="175" t="s">
        <v>2264</v>
      </c>
      <c r="B34" s="175">
        <v>10103</v>
      </c>
      <c r="C34" s="175" t="s">
        <v>1004</v>
      </c>
      <c r="D34" s="175" t="s">
        <v>2265</v>
      </c>
      <c r="E34" s="175">
        <v>3</v>
      </c>
      <c r="F34" s="175" t="s">
        <v>2266</v>
      </c>
      <c r="G34" s="175" t="s">
        <v>2266</v>
      </c>
      <c r="J34" s="175">
        <v>523957013217</v>
      </c>
      <c r="K34" s="175">
        <v>497791870053</v>
      </c>
      <c r="L34" s="175">
        <v>75670280.629999995</v>
      </c>
      <c r="M34" s="175">
        <v>71976355.280000001</v>
      </c>
      <c r="N34" s="175">
        <v>6</v>
      </c>
      <c r="O34" s="597">
        <f t="shared" si="0"/>
        <v>26165143.164000001</v>
      </c>
    </row>
    <row r="35" spans="1:16" hidden="1" x14ac:dyDescent="0.25">
      <c r="A35" s="175" t="s">
        <v>2264</v>
      </c>
      <c r="B35" s="175">
        <v>1010301</v>
      </c>
      <c r="C35" s="175" t="s">
        <v>1006</v>
      </c>
      <c r="D35" s="175" t="s">
        <v>2265</v>
      </c>
      <c r="E35" s="175">
        <v>4</v>
      </c>
      <c r="F35" s="175" t="s">
        <v>2266</v>
      </c>
      <c r="G35" s="175" t="s">
        <v>2267</v>
      </c>
      <c r="J35" s="175">
        <v>154504672676</v>
      </c>
      <c r="K35" s="175">
        <v>152361845739</v>
      </c>
      <c r="L35" s="175">
        <v>22127530.079999998</v>
      </c>
      <c r="M35" s="175">
        <v>21826737.210000001</v>
      </c>
      <c r="N35" s="175">
        <v>6</v>
      </c>
      <c r="O35" s="597">
        <f t="shared" si="0"/>
        <v>2142826.9369999999</v>
      </c>
    </row>
    <row r="36" spans="1:16" x14ac:dyDescent="0.25">
      <c r="A36" s="175" t="s">
        <v>2264</v>
      </c>
      <c r="B36" s="175">
        <v>1010301</v>
      </c>
      <c r="C36" s="175" t="s">
        <v>1006</v>
      </c>
      <c r="D36" s="175" t="s">
        <v>2265</v>
      </c>
      <c r="E36" s="175">
        <v>4</v>
      </c>
      <c r="F36" s="175" t="s">
        <v>2267</v>
      </c>
      <c r="G36" s="175" t="s">
        <v>2267</v>
      </c>
      <c r="H36" s="568" t="s">
        <v>2064</v>
      </c>
      <c r="I36" s="175" t="s">
        <v>2065</v>
      </c>
      <c r="J36" s="175">
        <v>317000000</v>
      </c>
      <c r="K36" s="175">
        <v>0</v>
      </c>
      <c r="L36" s="175">
        <v>46607.19</v>
      </c>
      <c r="M36" s="175">
        <v>1826.03</v>
      </c>
      <c r="N36" s="175">
        <v>6</v>
      </c>
      <c r="O36" s="597">
        <f t="shared" si="0"/>
        <v>317000</v>
      </c>
      <c r="P36" s="175" t="s">
        <v>2373</v>
      </c>
    </row>
    <row r="37" spans="1:16" x14ac:dyDescent="0.25">
      <c r="A37" s="175" t="s">
        <v>2264</v>
      </c>
      <c r="B37" s="175">
        <v>1010301</v>
      </c>
      <c r="C37" s="175" t="s">
        <v>1006</v>
      </c>
      <c r="D37" s="175" t="s">
        <v>2265</v>
      </c>
      <c r="E37" s="175">
        <v>4</v>
      </c>
      <c r="F37" s="175" t="s">
        <v>2267</v>
      </c>
      <c r="G37" s="175" t="s">
        <v>2267</v>
      </c>
      <c r="H37" s="568" t="s">
        <v>2066</v>
      </c>
      <c r="I37" s="175" t="s">
        <v>904</v>
      </c>
      <c r="J37" s="175">
        <v>6000000</v>
      </c>
      <c r="K37" s="175">
        <v>0</v>
      </c>
      <c r="L37" s="175">
        <v>878.38</v>
      </c>
      <c r="M37" s="175">
        <v>30.79</v>
      </c>
      <c r="N37" s="175">
        <v>6</v>
      </c>
      <c r="O37" s="597">
        <f t="shared" si="0"/>
        <v>6000</v>
      </c>
      <c r="P37" s="175" t="s">
        <v>2373</v>
      </c>
    </row>
    <row r="38" spans="1:16" x14ac:dyDescent="0.25">
      <c r="A38" s="175" t="s">
        <v>2264</v>
      </c>
      <c r="B38" s="175">
        <v>1010301</v>
      </c>
      <c r="C38" s="175" t="s">
        <v>1006</v>
      </c>
      <c r="D38" s="175" t="s">
        <v>2265</v>
      </c>
      <c r="E38" s="175">
        <v>4</v>
      </c>
      <c r="F38" s="175" t="s">
        <v>2267</v>
      </c>
      <c r="G38" s="175" t="s">
        <v>2267</v>
      </c>
      <c r="H38" s="568" t="s">
        <v>1764</v>
      </c>
      <c r="I38" s="175" t="s">
        <v>1765</v>
      </c>
      <c r="J38" s="175">
        <v>3530640</v>
      </c>
      <c r="K38" s="175">
        <v>0</v>
      </c>
      <c r="L38" s="175">
        <v>531.23</v>
      </c>
      <c r="M38" s="175">
        <v>32.47</v>
      </c>
      <c r="N38" s="175">
        <v>6</v>
      </c>
      <c r="O38" s="597">
        <f t="shared" si="0"/>
        <v>3530.64</v>
      </c>
      <c r="P38" s="175" t="s">
        <v>2373</v>
      </c>
    </row>
    <row r="39" spans="1:16" x14ac:dyDescent="0.25">
      <c r="A39" s="175" t="s">
        <v>2264</v>
      </c>
      <c r="B39" s="175">
        <v>1010301</v>
      </c>
      <c r="C39" s="175" t="s">
        <v>1006</v>
      </c>
      <c r="D39" s="175" t="s">
        <v>2265</v>
      </c>
      <c r="E39" s="175">
        <v>4</v>
      </c>
      <c r="F39" s="175" t="s">
        <v>2267</v>
      </c>
      <c r="G39" s="175" t="s">
        <v>2267</v>
      </c>
      <c r="H39" s="568" t="s">
        <v>2067</v>
      </c>
      <c r="I39" s="175" t="s">
        <v>2068</v>
      </c>
      <c r="J39" s="175">
        <v>8695000</v>
      </c>
      <c r="K39" s="175">
        <v>0</v>
      </c>
      <c r="L39" s="175">
        <v>1270.77</v>
      </c>
      <c r="M39" s="175">
        <v>42.47</v>
      </c>
      <c r="N39" s="175">
        <v>6</v>
      </c>
      <c r="O39" s="597">
        <f t="shared" si="0"/>
        <v>8695</v>
      </c>
      <c r="P39" s="175" t="s">
        <v>2373</v>
      </c>
    </row>
    <row r="40" spans="1:16" x14ac:dyDescent="0.25">
      <c r="A40" s="175" t="s">
        <v>2264</v>
      </c>
      <c r="B40" s="175">
        <v>1010301</v>
      </c>
      <c r="C40" s="175" t="s">
        <v>1006</v>
      </c>
      <c r="D40" s="175" t="s">
        <v>2265</v>
      </c>
      <c r="E40" s="175">
        <v>4</v>
      </c>
      <c r="F40" s="175" t="s">
        <v>2267</v>
      </c>
      <c r="G40" s="175" t="s">
        <v>2267</v>
      </c>
      <c r="H40" s="568" t="s">
        <v>2069</v>
      </c>
      <c r="I40" s="175" t="s">
        <v>2070</v>
      </c>
      <c r="J40" s="175">
        <v>5331626407</v>
      </c>
      <c r="K40" s="175">
        <v>5325136347</v>
      </c>
      <c r="L40" s="175">
        <v>761895.54</v>
      </c>
      <c r="M40" s="175">
        <v>760978.72</v>
      </c>
      <c r="N40" s="175">
        <v>6</v>
      </c>
      <c r="O40" s="597">
        <f t="shared" si="0"/>
        <v>6490.06</v>
      </c>
      <c r="P40" s="175" t="s">
        <v>2373</v>
      </c>
    </row>
    <row r="41" spans="1:16" x14ac:dyDescent="0.25">
      <c r="A41" s="175" t="s">
        <v>2264</v>
      </c>
      <c r="B41" s="175">
        <v>1010301</v>
      </c>
      <c r="C41" s="175" t="s">
        <v>1006</v>
      </c>
      <c r="D41" s="175" t="s">
        <v>2265</v>
      </c>
      <c r="E41" s="175">
        <v>4</v>
      </c>
      <c r="F41" s="175" t="s">
        <v>2267</v>
      </c>
      <c r="G41" s="175" t="s">
        <v>2267</v>
      </c>
      <c r="H41" s="568" t="s">
        <v>2074</v>
      </c>
      <c r="I41" s="175" t="s">
        <v>2075</v>
      </c>
      <c r="J41" s="175">
        <v>52000000</v>
      </c>
      <c r="K41" s="175">
        <v>0</v>
      </c>
      <c r="L41" s="175">
        <v>7605.14</v>
      </c>
      <c r="M41" s="175">
        <v>259.33</v>
      </c>
      <c r="N41" s="175">
        <v>6</v>
      </c>
      <c r="O41" s="597">
        <f t="shared" si="0"/>
        <v>52000</v>
      </c>
      <c r="P41" s="175" t="s">
        <v>2373</v>
      </c>
    </row>
    <row r="42" spans="1:16" x14ac:dyDescent="0.25">
      <c r="A42" s="175" t="s">
        <v>2264</v>
      </c>
      <c r="B42" s="175">
        <v>1010301</v>
      </c>
      <c r="C42" s="175" t="s">
        <v>1006</v>
      </c>
      <c r="D42" s="175" t="s">
        <v>2265</v>
      </c>
      <c r="E42" s="175">
        <v>4</v>
      </c>
      <c r="F42" s="175" t="s">
        <v>2267</v>
      </c>
      <c r="G42" s="175" t="s">
        <v>2267</v>
      </c>
      <c r="H42" s="568" t="s">
        <v>2270</v>
      </c>
      <c r="I42" s="175" t="s">
        <v>2271</v>
      </c>
      <c r="J42" s="175">
        <v>295680000</v>
      </c>
      <c r="K42" s="175">
        <v>0</v>
      </c>
      <c r="L42" s="175">
        <v>42179.14</v>
      </c>
      <c r="M42" s="175">
        <v>409.76</v>
      </c>
      <c r="N42" s="175">
        <v>6</v>
      </c>
      <c r="O42" s="597">
        <f t="shared" si="0"/>
        <v>295680</v>
      </c>
      <c r="P42" s="175" t="s">
        <v>2373</v>
      </c>
    </row>
    <row r="43" spans="1:16" x14ac:dyDescent="0.25">
      <c r="A43" s="175" t="s">
        <v>2264</v>
      </c>
      <c r="B43" s="175">
        <v>1010301</v>
      </c>
      <c r="C43" s="175" t="s">
        <v>1006</v>
      </c>
      <c r="D43" s="175" t="s">
        <v>2265</v>
      </c>
      <c r="E43" s="175">
        <v>4</v>
      </c>
      <c r="F43" s="175" t="s">
        <v>2267</v>
      </c>
      <c r="G43" s="175" t="s">
        <v>2267</v>
      </c>
      <c r="H43" s="568" t="s">
        <v>1008</v>
      </c>
      <c r="I43" s="175" t="s">
        <v>1009</v>
      </c>
      <c r="J43" s="175">
        <v>954814600</v>
      </c>
      <c r="K43" s="175">
        <v>950326600</v>
      </c>
      <c r="L43" s="175">
        <v>139187.07</v>
      </c>
      <c r="M43" s="175">
        <v>138553.07</v>
      </c>
      <c r="N43" s="175">
        <v>6</v>
      </c>
      <c r="O43" s="597">
        <f t="shared" si="0"/>
        <v>4488</v>
      </c>
      <c r="P43" s="175" t="s">
        <v>2373</v>
      </c>
    </row>
    <row r="44" spans="1:16" x14ac:dyDescent="0.25">
      <c r="A44" s="175" t="s">
        <v>2264</v>
      </c>
      <c r="B44" s="175">
        <v>1010301</v>
      </c>
      <c r="C44" s="175" t="s">
        <v>1006</v>
      </c>
      <c r="D44" s="175" t="s">
        <v>2265</v>
      </c>
      <c r="E44" s="175">
        <v>4</v>
      </c>
      <c r="F44" s="175" t="s">
        <v>2267</v>
      </c>
      <c r="G44" s="175" t="s">
        <v>2267</v>
      </c>
      <c r="H44" s="568" t="s">
        <v>2272</v>
      </c>
      <c r="I44" s="175" t="s">
        <v>2273</v>
      </c>
      <c r="J44" s="175">
        <v>691544650</v>
      </c>
      <c r="K44" s="175">
        <v>607833850</v>
      </c>
      <c r="L44" s="175">
        <v>100275.13</v>
      </c>
      <c r="M44" s="175">
        <v>88449.68</v>
      </c>
      <c r="N44" s="175">
        <v>6</v>
      </c>
      <c r="O44" s="597">
        <f t="shared" si="0"/>
        <v>83710.8</v>
      </c>
      <c r="P44" s="175" t="s">
        <v>2373</v>
      </c>
    </row>
    <row r="45" spans="1:16" x14ac:dyDescent="0.25">
      <c r="A45" s="175" t="s">
        <v>2264</v>
      </c>
      <c r="B45" s="175">
        <v>1010301</v>
      </c>
      <c r="C45" s="175" t="s">
        <v>1006</v>
      </c>
      <c r="D45" s="175" t="s">
        <v>2265</v>
      </c>
      <c r="E45" s="175">
        <v>4</v>
      </c>
      <c r="F45" s="175" t="s">
        <v>2267</v>
      </c>
      <c r="G45" s="175" t="s">
        <v>2267</v>
      </c>
      <c r="H45" s="568" t="s">
        <v>1010</v>
      </c>
      <c r="I45" s="175" t="s">
        <v>1987</v>
      </c>
      <c r="J45" s="175">
        <v>74221830000</v>
      </c>
      <c r="K45" s="175">
        <v>73072997986</v>
      </c>
      <c r="L45" s="175">
        <v>10580823.890000001</v>
      </c>
      <c r="M45" s="175">
        <v>10420448.199999999</v>
      </c>
      <c r="N45" s="175">
        <v>6</v>
      </c>
      <c r="O45" s="597">
        <f t="shared" si="0"/>
        <v>1148832.014</v>
      </c>
      <c r="P45" s="175" t="s">
        <v>2373</v>
      </c>
    </row>
    <row r="46" spans="1:16" x14ac:dyDescent="0.25">
      <c r="A46" s="175" t="s">
        <v>2264</v>
      </c>
      <c r="B46" s="175">
        <v>1010301</v>
      </c>
      <c r="C46" s="175" t="s">
        <v>1006</v>
      </c>
      <c r="D46" s="175" t="s">
        <v>2265</v>
      </c>
      <c r="E46" s="175">
        <v>4</v>
      </c>
      <c r="F46" s="175" t="s">
        <v>2267</v>
      </c>
      <c r="G46" s="175" t="s">
        <v>2267</v>
      </c>
      <c r="H46" s="568" t="s">
        <v>1012</v>
      </c>
      <c r="I46" s="175" t="s">
        <v>1013</v>
      </c>
      <c r="J46" s="175">
        <v>20480000</v>
      </c>
      <c r="K46" s="175">
        <v>0</v>
      </c>
      <c r="L46" s="175">
        <v>3081.52</v>
      </c>
      <c r="M46" s="175">
        <v>188.4</v>
      </c>
      <c r="N46" s="175">
        <v>6</v>
      </c>
      <c r="O46" s="597">
        <f t="shared" si="0"/>
        <v>20480</v>
      </c>
      <c r="P46" s="175" t="s">
        <v>2373</v>
      </c>
    </row>
    <row r="47" spans="1:16" x14ac:dyDescent="0.25">
      <c r="A47" s="175" t="s">
        <v>2264</v>
      </c>
      <c r="B47" s="175">
        <v>1010301</v>
      </c>
      <c r="C47" s="175" t="s">
        <v>1006</v>
      </c>
      <c r="D47" s="175" t="s">
        <v>2265</v>
      </c>
      <c r="E47" s="175">
        <v>4</v>
      </c>
      <c r="F47" s="175" t="s">
        <v>2267</v>
      </c>
      <c r="G47" s="175" t="s">
        <v>2267</v>
      </c>
      <c r="H47" s="568" t="s">
        <v>1014</v>
      </c>
      <c r="I47" s="175" t="s">
        <v>1015</v>
      </c>
      <c r="J47" s="175">
        <v>1306206419</v>
      </c>
      <c r="K47" s="175">
        <v>1206027802</v>
      </c>
      <c r="L47" s="175">
        <v>188345.45</v>
      </c>
      <c r="M47" s="175">
        <v>174193.67</v>
      </c>
      <c r="N47" s="175">
        <v>6</v>
      </c>
      <c r="O47" s="597">
        <f t="shared" si="0"/>
        <v>100178.617</v>
      </c>
      <c r="P47" s="175" t="s">
        <v>2373</v>
      </c>
    </row>
    <row r="48" spans="1:16" x14ac:dyDescent="0.25">
      <c r="A48" s="175" t="s">
        <v>2264</v>
      </c>
      <c r="B48" s="175">
        <v>1010301</v>
      </c>
      <c r="C48" s="175" t="s">
        <v>1006</v>
      </c>
      <c r="D48" s="175" t="s">
        <v>2265</v>
      </c>
      <c r="E48" s="175">
        <v>4</v>
      </c>
      <c r="F48" s="175" t="s">
        <v>2267</v>
      </c>
      <c r="G48" s="175" t="s">
        <v>2267</v>
      </c>
      <c r="H48" s="568" t="s">
        <v>1768</v>
      </c>
      <c r="I48" s="175" t="s">
        <v>1769</v>
      </c>
      <c r="J48" s="175">
        <v>3945000</v>
      </c>
      <c r="K48" s="175">
        <v>1250000</v>
      </c>
      <c r="L48" s="175">
        <v>576.91</v>
      </c>
      <c r="M48" s="175">
        <v>196.2</v>
      </c>
      <c r="N48" s="175">
        <v>6</v>
      </c>
      <c r="O48" s="597">
        <f t="shared" si="0"/>
        <v>2695</v>
      </c>
      <c r="P48" s="175" t="s">
        <v>2373</v>
      </c>
    </row>
    <row r="49" spans="1:16" x14ac:dyDescent="0.25">
      <c r="A49" s="175" t="s">
        <v>2264</v>
      </c>
      <c r="B49" s="175">
        <v>1010301</v>
      </c>
      <c r="C49" s="175" t="s">
        <v>1006</v>
      </c>
      <c r="D49" s="175" t="s">
        <v>2265</v>
      </c>
      <c r="E49" s="175">
        <v>4</v>
      </c>
      <c r="F49" s="175" t="s">
        <v>2267</v>
      </c>
      <c r="G49" s="175" t="s">
        <v>2267</v>
      </c>
      <c r="H49" s="568" t="s">
        <v>1772</v>
      </c>
      <c r="I49" s="175" t="s">
        <v>1773</v>
      </c>
      <c r="J49" s="175">
        <v>733444874</v>
      </c>
      <c r="K49" s="175">
        <v>640398068</v>
      </c>
      <c r="L49" s="175">
        <v>106480.95</v>
      </c>
      <c r="M49" s="175">
        <v>93336.65</v>
      </c>
      <c r="N49" s="175">
        <v>6</v>
      </c>
      <c r="O49" s="597">
        <f t="shared" si="0"/>
        <v>93046.805999999997</v>
      </c>
      <c r="P49" s="175" t="s">
        <v>2373</v>
      </c>
    </row>
    <row r="50" spans="1:16" hidden="1" x14ac:dyDescent="0.25">
      <c r="A50" s="175" t="s">
        <v>2264</v>
      </c>
      <c r="B50" s="175">
        <v>1010302</v>
      </c>
      <c r="C50" s="175" t="s">
        <v>1017</v>
      </c>
      <c r="D50" s="175" t="s">
        <v>2265</v>
      </c>
      <c r="E50" s="175">
        <v>4</v>
      </c>
      <c r="F50" s="175" t="s">
        <v>2266</v>
      </c>
      <c r="G50" s="175" t="s">
        <v>2267</v>
      </c>
      <c r="J50" s="175">
        <v>119516550705</v>
      </c>
      <c r="K50" s="175">
        <v>118995022037</v>
      </c>
      <c r="L50" s="175">
        <v>17356468.23</v>
      </c>
      <c r="M50" s="175">
        <v>17282794.23</v>
      </c>
      <c r="N50" s="175">
        <v>6</v>
      </c>
      <c r="O50" s="597">
        <f t="shared" si="0"/>
        <v>521528.66800000001</v>
      </c>
    </row>
    <row r="51" spans="1:16" x14ac:dyDescent="0.25">
      <c r="A51" s="175" t="s">
        <v>2264</v>
      </c>
      <c r="B51" s="175">
        <v>1010302</v>
      </c>
      <c r="C51" s="175" t="s">
        <v>1017</v>
      </c>
      <c r="D51" s="175" t="s">
        <v>2265</v>
      </c>
      <c r="E51" s="175">
        <v>4</v>
      </c>
      <c r="F51" s="175" t="s">
        <v>2267</v>
      </c>
      <c r="G51" s="175" t="s">
        <v>2267</v>
      </c>
      <c r="H51" s="568" t="s">
        <v>1018</v>
      </c>
      <c r="I51" s="175" t="s">
        <v>1019</v>
      </c>
      <c r="J51" s="175">
        <v>214731640</v>
      </c>
      <c r="K51" s="175">
        <v>129785200</v>
      </c>
      <c r="L51" s="175">
        <v>30000</v>
      </c>
      <c r="M51" s="175">
        <v>18000</v>
      </c>
      <c r="N51" s="175">
        <v>6</v>
      </c>
      <c r="O51" s="597">
        <f t="shared" si="0"/>
        <v>84946.44</v>
      </c>
      <c r="P51" s="175" t="s">
        <v>2373</v>
      </c>
    </row>
    <row r="52" spans="1:16" x14ac:dyDescent="0.25">
      <c r="A52" s="175" t="s">
        <v>2264</v>
      </c>
      <c r="B52" s="175">
        <v>1010302</v>
      </c>
      <c r="C52" s="175" t="s">
        <v>1017</v>
      </c>
      <c r="D52" s="175" t="s">
        <v>2265</v>
      </c>
      <c r="E52" s="175">
        <v>4</v>
      </c>
      <c r="F52" s="175" t="s">
        <v>2267</v>
      </c>
      <c r="G52" s="175" t="s">
        <v>2267</v>
      </c>
      <c r="H52" s="568" t="s">
        <v>1774</v>
      </c>
      <c r="I52" s="175" t="s">
        <v>1775</v>
      </c>
      <c r="J52" s="175">
        <v>545281000</v>
      </c>
      <c r="K52" s="175">
        <v>108698772</v>
      </c>
      <c r="L52" s="175">
        <v>75002</v>
      </c>
      <c r="M52" s="175">
        <v>13328</v>
      </c>
      <c r="N52" s="175">
        <v>6</v>
      </c>
      <c r="O52" s="597">
        <f t="shared" si="0"/>
        <v>436582.228</v>
      </c>
      <c r="P52" s="175" t="s">
        <v>2373</v>
      </c>
    </row>
    <row r="53" spans="1:16" hidden="1" x14ac:dyDescent="0.25">
      <c r="A53" s="175" t="s">
        <v>2264</v>
      </c>
      <c r="B53" s="175">
        <v>1010305</v>
      </c>
      <c r="C53" s="175" t="s">
        <v>1022</v>
      </c>
      <c r="D53" s="175" t="s">
        <v>2265</v>
      </c>
      <c r="E53" s="175">
        <v>4</v>
      </c>
      <c r="F53" s="175" t="s">
        <v>2266</v>
      </c>
      <c r="G53" s="175" t="s">
        <v>2266</v>
      </c>
      <c r="J53" s="175">
        <v>99811696366</v>
      </c>
      <c r="K53" s="175">
        <v>93803721131</v>
      </c>
      <c r="L53" s="175">
        <v>14320844.43</v>
      </c>
      <c r="M53" s="175">
        <v>13472717.699999999</v>
      </c>
      <c r="N53" s="175">
        <v>6</v>
      </c>
      <c r="O53" s="597">
        <f t="shared" si="0"/>
        <v>6007975.2350000003</v>
      </c>
    </row>
    <row r="54" spans="1:16" hidden="1" x14ac:dyDescent="0.25">
      <c r="A54" s="175" t="s">
        <v>2264</v>
      </c>
      <c r="B54" s="175">
        <v>101030501</v>
      </c>
      <c r="C54" s="175" t="s">
        <v>2384</v>
      </c>
      <c r="D54" s="175" t="s">
        <v>2265</v>
      </c>
      <c r="E54" s="175">
        <v>5</v>
      </c>
      <c r="F54" s="175" t="s">
        <v>2266</v>
      </c>
      <c r="G54" s="175" t="s">
        <v>2267</v>
      </c>
      <c r="J54" s="175">
        <v>1399123212</v>
      </c>
      <c r="K54" s="175">
        <v>1289158212</v>
      </c>
      <c r="L54" s="175">
        <v>208982.92</v>
      </c>
      <c r="M54" s="175">
        <v>193448.66</v>
      </c>
      <c r="N54" s="175">
        <v>6</v>
      </c>
      <c r="O54" s="597">
        <f t="shared" si="0"/>
        <v>109965</v>
      </c>
    </row>
    <row r="55" spans="1:16" x14ac:dyDescent="0.25">
      <c r="A55" s="175" t="s">
        <v>2264</v>
      </c>
      <c r="B55" s="175">
        <v>101030501</v>
      </c>
      <c r="C55" s="175" t="s">
        <v>2384</v>
      </c>
      <c r="D55" s="175" t="s">
        <v>2265</v>
      </c>
      <c r="E55" s="175">
        <v>5</v>
      </c>
      <c r="F55" s="175" t="s">
        <v>2267</v>
      </c>
      <c r="G55" s="175" t="s">
        <v>2267</v>
      </c>
      <c r="H55" s="568" t="s">
        <v>954</v>
      </c>
      <c r="I55" s="175" t="s">
        <v>1026</v>
      </c>
      <c r="J55" s="175">
        <v>109965000</v>
      </c>
      <c r="K55" s="175">
        <v>0</v>
      </c>
      <c r="L55" s="175">
        <v>16545.830000000002</v>
      </c>
      <c r="M55" s="175">
        <v>1011.57</v>
      </c>
      <c r="N55" s="175">
        <v>6</v>
      </c>
      <c r="O55" s="597">
        <f t="shared" si="0"/>
        <v>109965</v>
      </c>
      <c r="P55" s="175" t="s">
        <v>203</v>
      </c>
    </row>
    <row r="56" spans="1:16" hidden="1" x14ac:dyDescent="0.25">
      <c r="A56" s="175" t="s">
        <v>2264</v>
      </c>
      <c r="B56" s="175">
        <v>101030502</v>
      </c>
      <c r="C56" s="175" t="s">
        <v>1028</v>
      </c>
      <c r="D56" s="175" t="s">
        <v>2265</v>
      </c>
      <c r="E56" s="175">
        <v>5</v>
      </c>
      <c r="F56" s="175" t="s">
        <v>2266</v>
      </c>
      <c r="G56" s="175" t="s">
        <v>2267</v>
      </c>
      <c r="J56" s="175">
        <v>401221003</v>
      </c>
      <c r="K56" s="175">
        <v>250000</v>
      </c>
      <c r="L56" s="175">
        <v>60310.81</v>
      </c>
      <c r="M56" s="175">
        <v>3667.45</v>
      </c>
      <c r="N56" s="175">
        <v>6</v>
      </c>
      <c r="O56" s="597">
        <f t="shared" si="0"/>
        <v>400971.00300000003</v>
      </c>
    </row>
    <row r="57" spans="1:16" x14ac:dyDescent="0.25">
      <c r="A57" s="175" t="s">
        <v>2264</v>
      </c>
      <c r="B57" s="175">
        <v>101030502</v>
      </c>
      <c r="C57" s="175" t="s">
        <v>1028</v>
      </c>
      <c r="D57" s="175" t="s">
        <v>2265</v>
      </c>
      <c r="E57" s="175">
        <v>5</v>
      </c>
      <c r="F57" s="175" t="s">
        <v>2267</v>
      </c>
      <c r="G57" s="175" t="s">
        <v>2267</v>
      </c>
      <c r="H57" s="568" t="s">
        <v>952</v>
      </c>
      <c r="I57" s="175" t="s">
        <v>1029</v>
      </c>
      <c r="J57" s="175">
        <v>401221003</v>
      </c>
      <c r="K57" s="175">
        <v>250000</v>
      </c>
      <c r="L57" s="175">
        <v>60310.81</v>
      </c>
      <c r="M57" s="175">
        <v>3667.45</v>
      </c>
      <c r="N57" s="175">
        <v>6</v>
      </c>
      <c r="O57" s="597">
        <f t="shared" si="0"/>
        <v>400971.00300000003</v>
      </c>
      <c r="P57" s="175" t="s">
        <v>203</v>
      </c>
    </row>
    <row r="58" spans="1:16" x14ac:dyDescent="0.25">
      <c r="A58" s="175" t="s">
        <v>2264</v>
      </c>
      <c r="B58" s="175">
        <v>101030503</v>
      </c>
      <c r="C58" s="175" t="s">
        <v>1031</v>
      </c>
      <c r="D58" s="175" t="s">
        <v>2265</v>
      </c>
      <c r="E58" s="175">
        <v>5</v>
      </c>
      <c r="F58" s="175" t="s">
        <v>2267</v>
      </c>
      <c r="G58" s="175" t="s">
        <v>2266</v>
      </c>
      <c r="J58" s="175">
        <v>95905935719</v>
      </c>
      <c r="K58" s="175">
        <v>92463532342</v>
      </c>
      <c r="L58" s="175">
        <v>13735134.130000001</v>
      </c>
      <c r="M58" s="175">
        <v>13249434.140000001</v>
      </c>
      <c r="N58" s="175">
        <v>6</v>
      </c>
      <c r="O58" s="597">
        <f t="shared" si="0"/>
        <v>3442403.3769999999</v>
      </c>
      <c r="P58" s="175" t="s">
        <v>203</v>
      </c>
    </row>
    <row r="59" spans="1:16" x14ac:dyDescent="0.25">
      <c r="A59" s="175" t="s">
        <v>2264</v>
      </c>
      <c r="B59" s="175">
        <v>101030504</v>
      </c>
      <c r="C59" s="175" t="s">
        <v>2274</v>
      </c>
      <c r="D59" s="175" t="s">
        <v>2265</v>
      </c>
      <c r="E59" s="175">
        <v>5</v>
      </c>
      <c r="F59" s="175" t="s">
        <v>2267</v>
      </c>
      <c r="G59" s="175" t="s">
        <v>2266</v>
      </c>
      <c r="J59" s="175">
        <v>57062609</v>
      </c>
      <c r="K59" s="175">
        <v>50780577</v>
      </c>
      <c r="L59" s="175">
        <v>8246.36</v>
      </c>
      <c r="M59" s="175">
        <v>7358.93</v>
      </c>
      <c r="N59" s="175">
        <v>6</v>
      </c>
      <c r="O59" s="597">
        <f t="shared" si="0"/>
        <v>6282.0320000000002</v>
      </c>
      <c r="P59" s="175" t="s">
        <v>203</v>
      </c>
    </row>
    <row r="60" spans="1:16" hidden="1" x14ac:dyDescent="0.25">
      <c r="A60" s="175" t="s">
        <v>2264</v>
      </c>
      <c r="B60" s="175">
        <v>101030506</v>
      </c>
      <c r="C60" s="175" t="s">
        <v>1033</v>
      </c>
      <c r="D60" s="175" t="s">
        <v>2265</v>
      </c>
      <c r="E60" s="175">
        <v>5</v>
      </c>
      <c r="F60" s="175" t="s">
        <v>2266</v>
      </c>
      <c r="G60" s="175" t="s">
        <v>2267</v>
      </c>
      <c r="J60" s="175">
        <v>9206530</v>
      </c>
      <c r="K60" s="175">
        <v>0</v>
      </c>
      <c r="L60" s="175">
        <v>1350.95</v>
      </c>
      <c r="M60" s="175">
        <v>50.39</v>
      </c>
      <c r="N60" s="175">
        <v>6</v>
      </c>
      <c r="O60" s="597">
        <f t="shared" si="0"/>
        <v>9206.5300000000007</v>
      </c>
    </row>
    <row r="61" spans="1:16" x14ac:dyDescent="0.25">
      <c r="A61" s="175" t="s">
        <v>2264</v>
      </c>
      <c r="B61" s="175">
        <v>101030506</v>
      </c>
      <c r="C61" s="175" t="s">
        <v>1033</v>
      </c>
      <c r="D61" s="175" t="s">
        <v>2265</v>
      </c>
      <c r="E61" s="175">
        <v>5</v>
      </c>
      <c r="F61" s="175" t="s">
        <v>2267</v>
      </c>
      <c r="G61" s="175" t="s">
        <v>2267</v>
      </c>
      <c r="H61" s="568" t="s">
        <v>952</v>
      </c>
      <c r="I61" s="175" t="s">
        <v>1033</v>
      </c>
      <c r="J61" s="175">
        <v>9206530</v>
      </c>
      <c r="K61" s="175">
        <v>0</v>
      </c>
      <c r="L61" s="175">
        <v>1350.95</v>
      </c>
      <c r="M61" s="175">
        <v>50.39</v>
      </c>
      <c r="N61" s="175">
        <v>6</v>
      </c>
      <c r="O61" s="597">
        <f t="shared" si="0"/>
        <v>9206.5300000000007</v>
      </c>
      <c r="P61" s="175" t="s">
        <v>203</v>
      </c>
    </row>
    <row r="62" spans="1:16" hidden="1" x14ac:dyDescent="0.25">
      <c r="A62" s="175" t="s">
        <v>2264</v>
      </c>
      <c r="B62" s="175">
        <v>101030507</v>
      </c>
      <c r="C62" s="175" t="s">
        <v>1035</v>
      </c>
      <c r="D62" s="175" t="s">
        <v>2265</v>
      </c>
      <c r="E62" s="175">
        <v>5</v>
      </c>
      <c r="F62" s="175" t="s">
        <v>2266</v>
      </c>
      <c r="G62" s="175" t="s">
        <v>2267</v>
      </c>
      <c r="J62" s="175">
        <v>2039147293</v>
      </c>
      <c r="K62" s="175">
        <v>0</v>
      </c>
      <c r="L62" s="175">
        <v>306819.26</v>
      </c>
      <c r="M62" s="175">
        <v>18758.13</v>
      </c>
      <c r="N62" s="175">
        <v>6</v>
      </c>
      <c r="O62" s="597">
        <f t="shared" si="0"/>
        <v>2039147.2930000001</v>
      </c>
    </row>
    <row r="63" spans="1:16" x14ac:dyDescent="0.25">
      <c r="A63" s="175" t="s">
        <v>2264</v>
      </c>
      <c r="B63" s="175">
        <v>101030507</v>
      </c>
      <c r="C63" s="175" t="s">
        <v>1035</v>
      </c>
      <c r="D63" s="175" t="s">
        <v>2265</v>
      </c>
      <c r="E63" s="175">
        <v>5</v>
      </c>
      <c r="F63" s="175" t="s">
        <v>2267</v>
      </c>
      <c r="G63" s="175" t="s">
        <v>2267</v>
      </c>
      <c r="H63" s="568" t="s">
        <v>952</v>
      </c>
      <c r="I63" s="175" t="s">
        <v>1036</v>
      </c>
      <c r="J63" s="175">
        <v>1610522719</v>
      </c>
      <c r="K63" s="175">
        <v>0</v>
      </c>
      <c r="L63" s="175">
        <v>242326.49</v>
      </c>
      <c r="M63" s="175">
        <v>14815.22</v>
      </c>
      <c r="N63" s="175">
        <v>6</v>
      </c>
      <c r="O63" s="597">
        <f t="shared" si="0"/>
        <v>1610522.719</v>
      </c>
      <c r="P63" s="175" t="s">
        <v>203</v>
      </c>
    </row>
    <row r="64" spans="1:16" x14ac:dyDescent="0.25">
      <c r="A64" s="175" t="s">
        <v>2264</v>
      </c>
      <c r="B64" s="175">
        <v>101030507</v>
      </c>
      <c r="C64" s="175" t="s">
        <v>1035</v>
      </c>
      <c r="D64" s="175" t="s">
        <v>2265</v>
      </c>
      <c r="E64" s="175">
        <v>5</v>
      </c>
      <c r="F64" s="175" t="s">
        <v>2267</v>
      </c>
      <c r="G64" s="175" t="s">
        <v>2267</v>
      </c>
      <c r="H64" s="568" t="s">
        <v>954</v>
      </c>
      <c r="I64" s="175" t="s">
        <v>1037</v>
      </c>
      <c r="J64" s="175">
        <v>973541</v>
      </c>
      <c r="K64" s="175">
        <v>0</v>
      </c>
      <c r="L64" s="175">
        <v>146.47999999999999</v>
      </c>
      <c r="M64" s="175">
        <v>8.9499999999999993</v>
      </c>
      <c r="N64" s="175">
        <v>6</v>
      </c>
      <c r="O64" s="597">
        <f t="shared" si="0"/>
        <v>973.54100000000005</v>
      </c>
      <c r="P64" s="175" t="s">
        <v>203</v>
      </c>
    </row>
    <row r="65" spans="1:16" x14ac:dyDescent="0.25">
      <c r="A65" s="175" t="s">
        <v>2264</v>
      </c>
      <c r="B65" s="175">
        <v>101030507</v>
      </c>
      <c r="C65" s="175" t="s">
        <v>1035</v>
      </c>
      <c r="D65" s="175" t="s">
        <v>2265</v>
      </c>
      <c r="E65" s="175">
        <v>5</v>
      </c>
      <c r="F65" s="175" t="s">
        <v>2267</v>
      </c>
      <c r="G65" s="175" t="s">
        <v>2267</v>
      </c>
      <c r="H65" s="568" t="s">
        <v>956</v>
      </c>
      <c r="I65" s="175" t="s">
        <v>1029</v>
      </c>
      <c r="J65" s="175">
        <v>207118045</v>
      </c>
      <c r="K65" s="175">
        <v>0</v>
      </c>
      <c r="L65" s="175">
        <v>31163.91</v>
      </c>
      <c r="M65" s="175">
        <v>1905.28</v>
      </c>
      <c r="N65" s="175">
        <v>6</v>
      </c>
      <c r="O65" s="597">
        <f t="shared" si="0"/>
        <v>207118.04500000001</v>
      </c>
      <c r="P65" s="175" t="s">
        <v>203</v>
      </c>
    </row>
    <row r="66" spans="1:16" x14ac:dyDescent="0.25">
      <c r="A66" s="175" t="s">
        <v>2264</v>
      </c>
      <c r="B66" s="175">
        <v>101030507</v>
      </c>
      <c r="C66" s="175" t="s">
        <v>1035</v>
      </c>
      <c r="D66" s="175" t="s">
        <v>2265</v>
      </c>
      <c r="E66" s="175">
        <v>5</v>
      </c>
      <c r="F66" s="175" t="s">
        <v>2267</v>
      </c>
      <c r="G66" s="175" t="s">
        <v>2267</v>
      </c>
      <c r="H66" s="568" t="s">
        <v>1038</v>
      </c>
      <c r="I66" s="175" t="s">
        <v>1039</v>
      </c>
      <c r="J66" s="175">
        <v>1552221</v>
      </c>
      <c r="K66" s="175">
        <v>0</v>
      </c>
      <c r="L66" s="175">
        <v>233.55</v>
      </c>
      <c r="M66" s="175">
        <v>14.27</v>
      </c>
      <c r="N66" s="175">
        <v>6</v>
      </c>
      <c r="O66" s="597">
        <f t="shared" si="0"/>
        <v>1552.221</v>
      </c>
      <c r="P66" s="175" t="s">
        <v>203</v>
      </c>
    </row>
    <row r="67" spans="1:16" x14ac:dyDescent="0.25">
      <c r="A67" s="175" t="s">
        <v>2264</v>
      </c>
      <c r="B67" s="175">
        <v>101030507</v>
      </c>
      <c r="C67" s="175" t="s">
        <v>1035</v>
      </c>
      <c r="D67" s="175" t="s">
        <v>2265</v>
      </c>
      <c r="E67" s="175">
        <v>5</v>
      </c>
      <c r="F67" s="175" t="s">
        <v>2267</v>
      </c>
      <c r="G67" s="175" t="s">
        <v>2267</v>
      </c>
      <c r="H67" s="568" t="s">
        <v>957</v>
      </c>
      <c r="I67" s="175" t="s">
        <v>1040</v>
      </c>
      <c r="J67" s="175">
        <v>218980767</v>
      </c>
      <c r="K67" s="175">
        <v>0</v>
      </c>
      <c r="L67" s="175">
        <v>32948.83</v>
      </c>
      <c r="M67" s="175">
        <v>2014.41</v>
      </c>
      <c r="N67" s="175">
        <v>6</v>
      </c>
      <c r="O67" s="597">
        <f t="shared" ref="O67:O130" si="1">+(J67-K67)/1000</f>
        <v>218980.76699999999</v>
      </c>
      <c r="P67" s="175" t="s">
        <v>203</v>
      </c>
    </row>
    <row r="68" spans="1:16" hidden="1" x14ac:dyDescent="0.25">
      <c r="A68" s="175" t="s">
        <v>2264</v>
      </c>
      <c r="B68" s="175">
        <v>1010306</v>
      </c>
      <c r="C68" s="175" t="s">
        <v>1042</v>
      </c>
      <c r="D68" s="175" t="s">
        <v>2265</v>
      </c>
      <c r="E68" s="175">
        <v>4</v>
      </c>
      <c r="F68" s="175" t="s">
        <v>2266</v>
      </c>
      <c r="G68" s="175" t="s">
        <v>2266</v>
      </c>
      <c r="J68" s="175">
        <v>15261857466</v>
      </c>
      <c r="K68" s="175">
        <v>13574633102</v>
      </c>
      <c r="L68" s="175">
        <v>2173793.48</v>
      </c>
      <c r="M68" s="175">
        <v>1935251.48</v>
      </c>
      <c r="N68" s="175">
        <v>6</v>
      </c>
      <c r="O68" s="597">
        <f t="shared" si="1"/>
        <v>1687224.3640000001</v>
      </c>
    </row>
    <row r="69" spans="1:16" hidden="1" x14ac:dyDescent="0.25">
      <c r="A69" s="175" t="s">
        <v>2264</v>
      </c>
      <c r="B69" s="175">
        <v>101030601</v>
      </c>
      <c r="C69" s="175" t="s">
        <v>1044</v>
      </c>
      <c r="D69" s="175" t="s">
        <v>2265</v>
      </c>
      <c r="E69" s="175">
        <v>5</v>
      </c>
      <c r="F69" s="175" t="s">
        <v>2266</v>
      </c>
      <c r="G69" s="175" t="s">
        <v>2267</v>
      </c>
      <c r="J69" s="175">
        <v>15261857466</v>
      </c>
      <c r="K69" s="175">
        <v>13574633102</v>
      </c>
      <c r="L69" s="175">
        <v>2173793.48</v>
      </c>
      <c r="M69" s="175">
        <v>1935251.48</v>
      </c>
      <c r="N69" s="175">
        <v>6</v>
      </c>
      <c r="O69" s="597">
        <f t="shared" si="1"/>
        <v>1687224.3640000001</v>
      </c>
    </row>
    <row r="70" spans="1:16" x14ac:dyDescent="0.25">
      <c r="A70" s="175" t="s">
        <v>2264</v>
      </c>
      <c r="B70" s="175">
        <v>101030601</v>
      </c>
      <c r="C70" s="175" t="s">
        <v>1044</v>
      </c>
      <c r="D70" s="175" t="s">
        <v>2265</v>
      </c>
      <c r="E70" s="175">
        <v>5</v>
      </c>
      <c r="F70" s="175" t="s">
        <v>2267</v>
      </c>
      <c r="G70" s="175" t="s">
        <v>2267</v>
      </c>
      <c r="H70" s="568" t="s">
        <v>952</v>
      </c>
      <c r="I70" s="175" t="s">
        <v>1874</v>
      </c>
      <c r="J70" s="175">
        <v>1862882996</v>
      </c>
      <c r="K70" s="175">
        <v>1834292000</v>
      </c>
      <c r="L70" s="175">
        <v>265695.43</v>
      </c>
      <c r="M70" s="175">
        <v>261656.51</v>
      </c>
      <c r="N70" s="175">
        <v>6</v>
      </c>
      <c r="O70" s="597">
        <f t="shared" si="1"/>
        <v>28590.995999999999</v>
      </c>
      <c r="P70" s="175" t="s">
        <v>203</v>
      </c>
    </row>
    <row r="71" spans="1:16" x14ac:dyDescent="0.25">
      <c r="A71" s="175" t="s">
        <v>2264</v>
      </c>
      <c r="B71" s="175">
        <v>101030601</v>
      </c>
      <c r="C71" s="175" t="s">
        <v>1044</v>
      </c>
      <c r="D71" s="175" t="s">
        <v>2265</v>
      </c>
      <c r="E71" s="175">
        <v>5</v>
      </c>
      <c r="F71" s="175" t="s">
        <v>2267</v>
      </c>
      <c r="G71" s="175" t="s">
        <v>2267</v>
      </c>
      <c r="H71" s="568" t="s">
        <v>2275</v>
      </c>
      <c r="I71" s="175" t="s">
        <v>2276</v>
      </c>
      <c r="J71" s="175">
        <v>217000000</v>
      </c>
      <c r="K71" s="175">
        <v>2000000</v>
      </c>
      <c r="L71" s="175">
        <v>31526.75</v>
      </c>
      <c r="M71" s="175">
        <v>1154.67</v>
      </c>
      <c r="N71" s="175">
        <v>6</v>
      </c>
      <c r="O71" s="597">
        <f t="shared" si="1"/>
        <v>215000</v>
      </c>
      <c r="P71" s="175" t="s">
        <v>203</v>
      </c>
    </row>
    <row r="72" spans="1:16" x14ac:dyDescent="0.25">
      <c r="A72" s="175" t="s">
        <v>2264</v>
      </c>
      <c r="B72" s="175">
        <v>101030601</v>
      </c>
      <c r="C72" s="175" t="s">
        <v>1044</v>
      </c>
      <c r="D72" s="175" t="s">
        <v>2265</v>
      </c>
      <c r="E72" s="175">
        <v>5</v>
      </c>
      <c r="F72" s="175" t="s">
        <v>2267</v>
      </c>
      <c r="G72" s="175" t="s">
        <v>2267</v>
      </c>
      <c r="H72" s="568" t="s">
        <v>1045</v>
      </c>
      <c r="I72" s="175" t="s">
        <v>1046</v>
      </c>
      <c r="J72" s="175">
        <v>1100745790</v>
      </c>
      <c r="K72" s="175">
        <v>818140415</v>
      </c>
      <c r="L72" s="175">
        <v>162071.45000000001</v>
      </c>
      <c r="M72" s="175">
        <v>121953.63</v>
      </c>
      <c r="N72" s="175">
        <v>6</v>
      </c>
      <c r="O72" s="597">
        <f t="shared" si="1"/>
        <v>282605.375</v>
      </c>
      <c r="P72" s="175" t="s">
        <v>203</v>
      </c>
    </row>
    <row r="73" spans="1:16" x14ac:dyDescent="0.25">
      <c r="A73" s="175" t="s">
        <v>2264</v>
      </c>
      <c r="B73" s="175">
        <v>101030601</v>
      </c>
      <c r="C73" s="175" t="s">
        <v>1044</v>
      </c>
      <c r="D73" s="175" t="s">
        <v>2265</v>
      </c>
      <c r="E73" s="175">
        <v>5</v>
      </c>
      <c r="F73" s="175" t="s">
        <v>2267</v>
      </c>
      <c r="G73" s="175" t="s">
        <v>2267</v>
      </c>
      <c r="H73" s="568" t="s">
        <v>2082</v>
      </c>
      <c r="I73" s="175" t="s">
        <v>2083</v>
      </c>
      <c r="J73" s="175">
        <v>29169100</v>
      </c>
      <c r="K73" s="175">
        <v>28759100</v>
      </c>
      <c r="L73" s="175">
        <v>4241.66</v>
      </c>
      <c r="M73" s="175">
        <v>4183.74</v>
      </c>
      <c r="N73" s="175">
        <v>6</v>
      </c>
      <c r="O73" s="597">
        <f t="shared" si="1"/>
        <v>410</v>
      </c>
      <c r="P73" s="175" t="s">
        <v>203</v>
      </c>
    </row>
    <row r="74" spans="1:16" x14ac:dyDescent="0.25">
      <c r="A74" s="175" t="s">
        <v>2264</v>
      </c>
      <c r="B74" s="175">
        <v>101030601</v>
      </c>
      <c r="C74" s="175" t="s">
        <v>1044</v>
      </c>
      <c r="D74" s="175" t="s">
        <v>2265</v>
      </c>
      <c r="E74" s="175">
        <v>5</v>
      </c>
      <c r="F74" s="175" t="s">
        <v>2267</v>
      </c>
      <c r="G74" s="175" t="s">
        <v>2267</v>
      </c>
      <c r="H74" s="568" t="s">
        <v>2084</v>
      </c>
      <c r="I74" s="175" t="s">
        <v>2085</v>
      </c>
      <c r="J74" s="175">
        <v>27000000</v>
      </c>
      <c r="K74" s="175">
        <v>15750000</v>
      </c>
      <c r="L74" s="175">
        <v>3896.11</v>
      </c>
      <c r="M74" s="175">
        <v>2306.87</v>
      </c>
      <c r="N74" s="175">
        <v>6</v>
      </c>
      <c r="O74" s="597">
        <f t="shared" si="1"/>
        <v>11250</v>
      </c>
      <c r="P74" s="175" t="s">
        <v>203</v>
      </c>
    </row>
    <row r="75" spans="1:16" x14ac:dyDescent="0.25">
      <c r="A75" s="175" t="s">
        <v>2264</v>
      </c>
      <c r="B75" s="175">
        <v>101030601</v>
      </c>
      <c r="C75" s="175" t="s">
        <v>1044</v>
      </c>
      <c r="D75" s="175" t="s">
        <v>2265</v>
      </c>
      <c r="E75" s="175">
        <v>5</v>
      </c>
      <c r="F75" s="175" t="s">
        <v>2267</v>
      </c>
      <c r="G75" s="175" t="s">
        <v>2267</v>
      </c>
      <c r="H75" s="568" t="s">
        <v>1047</v>
      </c>
      <c r="I75" s="175" t="s">
        <v>1048</v>
      </c>
      <c r="J75" s="175">
        <v>7412544910</v>
      </c>
      <c r="K75" s="175">
        <v>6621079178</v>
      </c>
      <c r="L75" s="175">
        <v>1024961.57</v>
      </c>
      <c r="M75" s="175">
        <v>913154.78</v>
      </c>
      <c r="N75" s="175">
        <v>6</v>
      </c>
      <c r="O75" s="597">
        <f t="shared" si="1"/>
        <v>791465.73199999996</v>
      </c>
      <c r="P75" s="175" t="s">
        <v>203</v>
      </c>
    </row>
    <row r="76" spans="1:16" x14ac:dyDescent="0.25">
      <c r="A76" s="175" t="s">
        <v>2264</v>
      </c>
      <c r="B76" s="175">
        <v>101030601</v>
      </c>
      <c r="C76" s="175" t="s">
        <v>1044</v>
      </c>
      <c r="D76" s="175" t="s">
        <v>2265</v>
      </c>
      <c r="E76" s="175">
        <v>5</v>
      </c>
      <c r="F76" s="175" t="s">
        <v>2267</v>
      </c>
      <c r="G76" s="175" t="s">
        <v>2267</v>
      </c>
      <c r="H76" s="568" t="s">
        <v>1875</v>
      </c>
      <c r="I76" s="175" t="s">
        <v>1876</v>
      </c>
      <c r="J76" s="175">
        <v>3250000</v>
      </c>
      <c r="K76" s="175">
        <v>0</v>
      </c>
      <c r="L76" s="175">
        <v>489.01</v>
      </c>
      <c r="M76" s="175">
        <v>29.9</v>
      </c>
      <c r="N76" s="175">
        <v>6</v>
      </c>
      <c r="O76" s="597">
        <f t="shared" si="1"/>
        <v>3250</v>
      </c>
      <c r="P76" s="175" t="s">
        <v>203</v>
      </c>
    </row>
    <row r="77" spans="1:16" x14ac:dyDescent="0.25">
      <c r="A77" s="175" t="s">
        <v>2264</v>
      </c>
      <c r="B77" s="175">
        <v>101030601</v>
      </c>
      <c r="C77" s="175" t="s">
        <v>1044</v>
      </c>
      <c r="D77" s="175" t="s">
        <v>2265</v>
      </c>
      <c r="E77" s="175">
        <v>5</v>
      </c>
      <c r="F77" s="175" t="s">
        <v>2267</v>
      </c>
      <c r="G77" s="175" t="s">
        <v>2267</v>
      </c>
      <c r="H77" s="568" t="s">
        <v>2086</v>
      </c>
      <c r="I77" s="175" t="s">
        <v>2087</v>
      </c>
      <c r="J77" s="175">
        <v>284611353</v>
      </c>
      <c r="K77" s="175">
        <v>8606453</v>
      </c>
      <c r="L77" s="175">
        <v>41843.550000000003</v>
      </c>
      <c r="M77" s="175">
        <v>2853.58</v>
      </c>
      <c r="N77" s="175">
        <v>6</v>
      </c>
      <c r="O77" s="597">
        <f t="shared" si="1"/>
        <v>276004.90000000002</v>
      </c>
      <c r="P77" s="175" t="s">
        <v>203</v>
      </c>
    </row>
    <row r="78" spans="1:16" x14ac:dyDescent="0.25">
      <c r="A78" s="175" t="s">
        <v>2264</v>
      </c>
      <c r="B78" s="175">
        <v>101030601</v>
      </c>
      <c r="C78" s="175" t="s">
        <v>1044</v>
      </c>
      <c r="D78" s="175" t="s">
        <v>2265</v>
      </c>
      <c r="E78" s="175">
        <v>5</v>
      </c>
      <c r="F78" s="175" t="s">
        <v>2267</v>
      </c>
      <c r="G78" s="175" t="s">
        <v>2267</v>
      </c>
      <c r="H78" s="568" t="s">
        <v>1222</v>
      </c>
      <c r="I78" s="175" t="s">
        <v>1223</v>
      </c>
      <c r="J78" s="175">
        <v>621114</v>
      </c>
      <c r="K78" s="175">
        <v>338000</v>
      </c>
      <c r="L78" s="175">
        <v>89.66</v>
      </c>
      <c r="M78" s="175">
        <v>49.67</v>
      </c>
      <c r="N78" s="175">
        <v>6</v>
      </c>
      <c r="O78" s="597">
        <f t="shared" si="1"/>
        <v>283.11399999999998</v>
      </c>
      <c r="P78" s="175" t="s">
        <v>203</v>
      </c>
    </row>
    <row r="79" spans="1:16" x14ac:dyDescent="0.25">
      <c r="A79" s="175" t="s">
        <v>2264</v>
      </c>
      <c r="B79" s="175">
        <v>101030601</v>
      </c>
      <c r="C79" s="175" t="s">
        <v>1044</v>
      </c>
      <c r="D79" s="175" t="s">
        <v>2265</v>
      </c>
      <c r="E79" s="175">
        <v>5</v>
      </c>
      <c r="F79" s="175" t="s">
        <v>2267</v>
      </c>
      <c r="G79" s="175" t="s">
        <v>2267</v>
      </c>
      <c r="H79" s="568" t="s">
        <v>1051</v>
      </c>
      <c r="I79" s="175" t="s">
        <v>1052</v>
      </c>
      <c r="J79" s="175">
        <v>80460380</v>
      </c>
      <c r="K79" s="175">
        <v>2592810</v>
      </c>
      <c r="L79" s="175">
        <v>11000</v>
      </c>
      <c r="M79" s="175">
        <v>0</v>
      </c>
      <c r="N79" s="175">
        <v>6</v>
      </c>
      <c r="O79" s="597">
        <f t="shared" si="1"/>
        <v>77867.570000000007</v>
      </c>
      <c r="P79" s="175" t="s">
        <v>203</v>
      </c>
    </row>
    <row r="80" spans="1:16" x14ac:dyDescent="0.25">
      <c r="A80" s="175" t="s">
        <v>2264</v>
      </c>
      <c r="B80" s="175">
        <v>101030601</v>
      </c>
      <c r="C80" s="175" t="s">
        <v>1044</v>
      </c>
      <c r="D80" s="175" t="s">
        <v>2265</v>
      </c>
      <c r="E80" s="175">
        <v>5</v>
      </c>
      <c r="F80" s="175" t="s">
        <v>2267</v>
      </c>
      <c r="G80" s="175" t="s">
        <v>2267</v>
      </c>
      <c r="H80" s="568" t="s">
        <v>1274</v>
      </c>
      <c r="I80" s="175" t="s">
        <v>1275</v>
      </c>
      <c r="J80" s="175">
        <v>24983236</v>
      </c>
      <c r="K80" s="175">
        <v>24486559</v>
      </c>
      <c r="L80" s="175">
        <v>3621.99</v>
      </c>
      <c r="M80" s="175">
        <v>3551.83</v>
      </c>
      <c r="N80" s="175">
        <v>6</v>
      </c>
      <c r="O80" s="597">
        <f t="shared" si="1"/>
        <v>496.67700000000002</v>
      </c>
      <c r="P80" s="175" t="s">
        <v>203</v>
      </c>
    </row>
    <row r="81" spans="1:16" hidden="1" x14ac:dyDescent="0.25">
      <c r="A81" s="175" t="s">
        <v>2264</v>
      </c>
      <c r="B81" s="175">
        <v>1010307</v>
      </c>
      <c r="C81" s="175" t="s">
        <v>1058</v>
      </c>
      <c r="D81" s="175" t="s">
        <v>2265</v>
      </c>
      <c r="E81" s="175">
        <v>4</v>
      </c>
      <c r="F81" s="175" t="s">
        <v>2266</v>
      </c>
      <c r="G81" s="175" t="s">
        <v>2267</v>
      </c>
      <c r="J81" s="175">
        <v>128223358804</v>
      </c>
      <c r="K81" s="175">
        <v>113039149844</v>
      </c>
      <c r="L81" s="175">
        <v>18722832.699999999</v>
      </c>
      <c r="M81" s="175">
        <v>16577822.359999999</v>
      </c>
      <c r="N81" s="175">
        <v>6</v>
      </c>
      <c r="O81" s="597">
        <f t="shared" si="1"/>
        <v>15184208.960000001</v>
      </c>
    </row>
    <row r="82" spans="1:16" x14ac:dyDescent="0.25">
      <c r="A82" s="175" t="s">
        <v>2264</v>
      </c>
      <c r="B82" s="175">
        <v>1010307</v>
      </c>
      <c r="C82" s="175" t="s">
        <v>1058</v>
      </c>
      <c r="D82" s="175" t="s">
        <v>2265</v>
      </c>
      <c r="E82" s="175">
        <v>4</v>
      </c>
      <c r="F82" s="175" t="s">
        <v>2267</v>
      </c>
      <c r="G82" s="175" t="s">
        <v>2267</v>
      </c>
      <c r="H82" s="568" t="s">
        <v>1748</v>
      </c>
      <c r="I82" s="175" t="s">
        <v>2090</v>
      </c>
      <c r="J82" s="175">
        <v>823324219</v>
      </c>
      <c r="K82" s="175">
        <v>792965987</v>
      </c>
      <c r="L82" s="175">
        <v>117033.81</v>
      </c>
      <c r="M82" s="175">
        <v>112745.24</v>
      </c>
      <c r="N82" s="175">
        <v>6</v>
      </c>
      <c r="O82" s="597">
        <f t="shared" si="1"/>
        <v>30358.232</v>
      </c>
      <c r="P82" s="175" t="s">
        <v>203</v>
      </c>
    </row>
    <row r="83" spans="1:16" x14ac:dyDescent="0.25">
      <c r="A83" s="175" t="s">
        <v>2264</v>
      </c>
      <c r="B83" s="175">
        <v>1010307</v>
      </c>
      <c r="C83" s="175" t="s">
        <v>1058</v>
      </c>
      <c r="D83" s="175" t="s">
        <v>2265</v>
      </c>
      <c r="E83" s="175">
        <v>4</v>
      </c>
      <c r="F83" s="175" t="s">
        <v>2267</v>
      </c>
      <c r="G83" s="175" t="s">
        <v>2267</v>
      </c>
      <c r="H83" s="568" t="s">
        <v>1065</v>
      </c>
      <c r="I83" s="175" t="s">
        <v>1066</v>
      </c>
      <c r="J83" s="175">
        <v>18575486080</v>
      </c>
      <c r="K83" s="175">
        <v>4000000000</v>
      </c>
      <c r="L83" s="175">
        <v>2734177.04</v>
      </c>
      <c r="M83" s="175">
        <v>675163.94</v>
      </c>
      <c r="N83" s="175">
        <v>6</v>
      </c>
      <c r="O83" s="597">
        <f t="shared" si="1"/>
        <v>14575486.08</v>
      </c>
      <c r="P83" s="175" t="s">
        <v>203</v>
      </c>
    </row>
    <row r="84" spans="1:16" x14ac:dyDescent="0.25">
      <c r="A84" s="175" t="s">
        <v>2264</v>
      </c>
      <c r="B84" s="175">
        <v>1010307</v>
      </c>
      <c r="C84" s="175" t="s">
        <v>1058</v>
      </c>
      <c r="D84" s="175" t="s">
        <v>2265</v>
      </c>
      <c r="E84" s="175">
        <v>4</v>
      </c>
      <c r="F84" s="175" t="s">
        <v>2267</v>
      </c>
      <c r="G84" s="175" t="s">
        <v>2267</v>
      </c>
      <c r="H84" s="568" t="s">
        <v>1067</v>
      </c>
      <c r="I84" s="175" t="s">
        <v>1993</v>
      </c>
      <c r="J84" s="175">
        <v>140000</v>
      </c>
      <c r="K84" s="175">
        <v>0</v>
      </c>
      <c r="L84" s="175">
        <v>21.07</v>
      </c>
      <c r="M84" s="175">
        <v>1.29</v>
      </c>
      <c r="N84" s="175">
        <v>6</v>
      </c>
      <c r="O84" s="597">
        <f t="shared" si="1"/>
        <v>140</v>
      </c>
      <c r="P84" s="175" t="s">
        <v>203</v>
      </c>
    </row>
    <row r="85" spans="1:16" x14ac:dyDescent="0.25">
      <c r="A85" s="175" t="s">
        <v>2264</v>
      </c>
      <c r="B85" s="175">
        <v>1010307</v>
      </c>
      <c r="C85" s="175" t="s">
        <v>1058</v>
      </c>
      <c r="D85" s="175" t="s">
        <v>2265</v>
      </c>
      <c r="E85" s="175">
        <v>4</v>
      </c>
      <c r="F85" s="175" t="s">
        <v>2267</v>
      </c>
      <c r="G85" s="175" t="s">
        <v>2267</v>
      </c>
      <c r="H85" s="568" t="s">
        <v>2091</v>
      </c>
      <c r="I85" s="175" t="s">
        <v>2092</v>
      </c>
      <c r="J85" s="175">
        <v>265000</v>
      </c>
      <c r="K85" s="175">
        <v>0</v>
      </c>
      <c r="L85" s="175">
        <v>38.78</v>
      </c>
      <c r="M85" s="175">
        <v>1.34</v>
      </c>
      <c r="N85" s="175">
        <v>6</v>
      </c>
      <c r="O85" s="597">
        <f t="shared" si="1"/>
        <v>265</v>
      </c>
      <c r="P85" s="175" t="s">
        <v>203</v>
      </c>
    </row>
    <row r="86" spans="1:16" x14ac:dyDescent="0.25">
      <c r="A86" s="175" t="s">
        <v>2264</v>
      </c>
      <c r="B86" s="175">
        <v>1010307</v>
      </c>
      <c r="C86" s="175" t="s">
        <v>1058</v>
      </c>
      <c r="D86" s="175" t="s">
        <v>2265</v>
      </c>
      <c r="E86" s="175">
        <v>4</v>
      </c>
      <c r="F86" s="175" t="s">
        <v>2267</v>
      </c>
      <c r="G86" s="175" t="s">
        <v>2267</v>
      </c>
      <c r="H86" s="568" t="s">
        <v>1069</v>
      </c>
      <c r="I86" s="175" t="s">
        <v>1070</v>
      </c>
      <c r="J86" s="175">
        <v>2222821182</v>
      </c>
      <c r="K86" s="175">
        <v>1644861534</v>
      </c>
      <c r="L86" s="175">
        <v>323752.63</v>
      </c>
      <c r="M86" s="175">
        <v>242106.88</v>
      </c>
      <c r="N86" s="175">
        <v>6</v>
      </c>
      <c r="O86" s="597">
        <f t="shared" si="1"/>
        <v>577959.64800000004</v>
      </c>
      <c r="P86" s="175" t="s">
        <v>203</v>
      </c>
    </row>
    <row r="87" spans="1:16" x14ac:dyDescent="0.25">
      <c r="A87" s="175" t="s">
        <v>2264</v>
      </c>
      <c r="B87" s="175">
        <v>1010309</v>
      </c>
      <c r="C87" s="175" t="s">
        <v>2100</v>
      </c>
      <c r="D87" s="175" t="s">
        <v>2265</v>
      </c>
      <c r="E87" s="175">
        <v>4</v>
      </c>
      <c r="F87" s="175" t="s">
        <v>2267</v>
      </c>
      <c r="G87" s="175" t="s">
        <v>2266</v>
      </c>
      <c r="J87" s="175">
        <v>4621379000</v>
      </c>
      <c r="K87" s="175">
        <v>4000000000</v>
      </c>
      <c r="L87" s="175">
        <v>675698.04</v>
      </c>
      <c r="M87" s="175">
        <v>587918.63</v>
      </c>
      <c r="N87" s="175">
        <v>6</v>
      </c>
      <c r="O87" s="597">
        <f t="shared" si="1"/>
        <v>621379</v>
      </c>
      <c r="P87" s="175" t="s">
        <v>203</v>
      </c>
    </row>
    <row r="88" spans="1:16" hidden="1" x14ac:dyDescent="0.25">
      <c r="A88" s="175" t="s">
        <v>2264</v>
      </c>
      <c r="B88" s="175">
        <v>10104</v>
      </c>
      <c r="C88" s="175" t="s">
        <v>1074</v>
      </c>
      <c r="D88" s="175" t="s">
        <v>2265</v>
      </c>
      <c r="E88" s="175">
        <v>3</v>
      </c>
      <c r="F88" s="175" t="s">
        <v>2266</v>
      </c>
      <c r="G88" s="175" t="s">
        <v>2266</v>
      </c>
      <c r="J88" s="175">
        <v>44825928947</v>
      </c>
      <c r="K88" s="175">
        <v>17830516777</v>
      </c>
      <c r="L88" s="175">
        <v>6694746.3700000001</v>
      </c>
      <c r="M88" s="175">
        <v>2761285.58</v>
      </c>
      <c r="N88" s="175">
        <v>6</v>
      </c>
      <c r="O88" s="597">
        <f t="shared" si="1"/>
        <v>26995412.170000002</v>
      </c>
    </row>
    <row r="89" spans="1:16" hidden="1" x14ac:dyDescent="0.25">
      <c r="A89" s="175" t="s">
        <v>2264</v>
      </c>
      <c r="B89" s="175">
        <v>1010401</v>
      </c>
      <c r="C89" s="175" t="s">
        <v>1076</v>
      </c>
      <c r="D89" s="175" t="s">
        <v>2265</v>
      </c>
      <c r="E89" s="175">
        <v>4</v>
      </c>
      <c r="F89" s="175" t="s">
        <v>2266</v>
      </c>
      <c r="G89" s="175" t="s">
        <v>2266</v>
      </c>
      <c r="J89" s="175">
        <v>22839972704</v>
      </c>
      <c r="K89" s="175">
        <v>1075906041</v>
      </c>
      <c r="L89" s="175">
        <v>3318590.98</v>
      </c>
      <c r="M89" s="175">
        <v>157115.07</v>
      </c>
      <c r="N89" s="175">
        <v>6</v>
      </c>
      <c r="O89" s="597">
        <f t="shared" si="1"/>
        <v>21764066.662999999</v>
      </c>
    </row>
    <row r="90" spans="1:16" hidden="1" x14ac:dyDescent="0.25">
      <c r="A90" s="175" t="s">
        <v>2264</v>
      </c>
      <c r="B90" s="175">
        <v>101040101</v>
      </c>
      <c r="C90" s="175" t="s">
        <v>1078</v>
      </c>
      <c r="D90" s="175" t="s">
        <v>2265</v>
      </c>
      <c r="E90" s="175">
        <v>5</v>
      </c>
      <c r="F90" s="175" t="s">
        <v>2266</v>
      </c>
      <c r="G90" s="175" t="s">
        <v>2267</v>
      </c>
      <c r="J90" s="175">
        <v>22839972704</v>
      </c>
      <c r="K90" s="175">
        <v>1075906041</v>
      </c>
      <c r="L90" s="175">
        <v>3318590.98</v>
      </c>
      <c r="M90" s="175">
        <v>157115.07</v>
      </c>
      <c r="N90" s="175">
        <v>6</v>
      </c>
      <c r="O90" s="597">
        <f t="shared" si="1"/>
        <v>21764066.662999999</v>
      </c>
    </row>
    <row r="91" spans="1:16" x14ac:dyDescent="0.25">
      <c r="A91" s="175" t="s">
        <v>2264</v>
      </c>
      <c r="B91" s="175">
        <v>101040101</v>
      </c>
      <c r="C91" s="175" t="s">
        <v>1078</v>
      </c>
      <c r="D91" s="175" t="s">
        <v>2265</v>
      </c>
      <c r="E91" s="175">
        <v>5</v>
      </c>
      <c r="F91" s="175" t="s">
        <v>2267</v>
      </c>
      <c r="G91" s="175" t="s">
        <v>2267</v>
      </c>
      <c r="H91" s="568" t="s">
        <v>952</v>
      </c>
      <c r="I91" s="175" t="s">
        <v>1079</v>
      </c>
      <c r="J91" s="175">
        <v>21764066663</v>
      </c>
      <c r="K91" s="175">
        <v>0</v>
      </c>
      <c r="L91" s="175">
        <v>3161475.91</v>
      </c>
      <c r="M91" s="175">
        <v>0</v>
      </c>
      <c r="N91" s="175">
        <v>6</v>
      </c>
      <c r="O91" s="597">
        <f t="shared" si="1"/>
        <v>21764066.662999999</v>
      </c>
      <c r="P91" s="175" t="s">
        <v>2356</v>
      </c>
    </row>
    <row r="92" spans="1:16" hidden="1" x14ac:dyDescent="0.25">
      <c r="A92" s="175" t="s">
        <v>2264</v>
      </c>
      <c r="B92" s="175">
        <v>1010409</v>
      </c>
      <c r="C92" s="175" t="s">
        <v>1081</v>
      </c>
      <c r="D92" s="175" t="s">
        <v>2265</v>
      </c>
      <c r="E92" s="175">
        <v>4</v>
      </c>
      <c r="F92" s="175" t="s">
        <v>2266</v>
      </c>
      <c r="G92" s="175" t="s">
        <v>2267</v>
      </c>
      <c r="J92" s="175">
        <v>21985956243</v>
      </c>
      <c r="K92" s="175">
        <v>16754610736</v>
      </c>
      <c r="L92" s="175">
        <v>3204483.97</v>
      </c>
      <c r="M92" s="175">
        <v>2432499.09</v>
      </c>
      <c r="N92" s="175">
        <v>6</v>
      </c>
      <c r="O92" s="597">
        <f t="shared" si="1"/>
        <v>5231345.5070000002</v>
      </c>
    </row>
    <row r="93" spans="1:16" hidden="1" x14ac:dyDescent="0.25">
      <c r="A93" s="175" t="s">
        <v>2264</v>
      </c>
      <c r="B93" s="175">
        <v>1010409</v>
      </c>
      <c r="C93" s="175" t="s">
        <v>1081</v>
      </c>
      <c r="D93" s="175" t="s">
        <v>2265</v>
      </c>
      <c r="E93" s="175">
        <v>4</v>
      </c>
      <c r="F93" s="175" t="s">
        <v>2266</v>
      </c>
      <c r="G93" s="175" t="s">
        <v>2267</v>
      </c>
      <c r="H93" s="568" t="s">
        <v>952</v>
      </c>
      <c r="I93" s="175" t="s">
        <v>1082</v>
      </c>
      <c r="J93" s="175">
        <v>21055046318</v>
      </c>
      <c r="K93" s="175">
        <v>16370853966</v>
      </c>
      <c r="L93" s="175">
        <v>3069128.96</v>
      </c>
      <c r="M93" s="175">
        <v>2376258.1</v>
      </c>
      <c r="N93" s="175">
        <v>6</v>
      </c>
      <c r="O93" s="597">
        <f t="shared" si="1"/>
        <v>4684192.352</v>
      </c>
    </row>
    <row r="94" spans="1:16" x14ac:dyDescent="0.25">
      <c r="A94" s="175" t="s">
        <v>2264</v>
      </c>
      <c r="B94" s="175">
        <v>1010409</v>
      </c>
      <c r="C94" s="175" t="s">
        <v>1081</v>
      </c>
      <c r="D94" s="175" t="s">
        <v>2265</v>
      </c>
      <c r="E94" s="175">
        <v>4</v>
      </c>
      <c r="F94" s="175" t="s">
        <v>2267</v>
      </c>
      <c r="G94" s="175" t="s">
        <v>2267</v>
      </c>
      <c r="H94" s="568" t="s">
        <v>1378</v>
      </c>
      <c r="I94" s="175" t="s">
        <v>1924</v>
      </c>
      <c r="J94" s="175">
        <v>13823757972</v>
      </c>
      <c r="K94" s="175">
        <v>10970917365</v>
      </c>
      <c r="L94" s="175">
        <v>2001328.13</v>
      </c>
      <c r="M94" s="175">
        <v>1588617.8</v>
      </c>
      <c r="N94" s="175">
        <v>6</v>
      </c>
      <c r="O94" s="597">
        <f t="shared" si="1"/>
        <v>2852840.6069999998</v>
      </c>
      <c r="P94" s="175" t="s">
        <v>2356</v>
      </c>
    </row>
    <row r="95" spans="1:16" x14ac:dyDescent="0.25">
      <c r="A95" s="175" t="s">
        <v>2264</v>
      </c>
      <c r="B95" s="175">
        <v>1010409</v>
      </c>
      <c r="C95" s="175" t="s">
        <v>1081</v>
      </c>
      <c r="D95" s="175" t="s">
        <v>2265</v>
      </c>
      <c r="E95" s="175">
        <v>4</v>
      </c>
      <c r="F95" s="175" t="s">
        <v>2267</v>
      </c>
      <c r="G95" s="175" t="s">
        <v>2267</v>
      </c>
      <c r="H95" s="568" t="s">
        <v>1926</v>
      </c>
      <c r="I95" s="175" t="s">
        <v>1927</v>
      </c>
      <c r="J95" s="175">
        <v>1424292208</v>
      </c>
      <c r="K95" s="175">
        <v>377804180</v>
      </c>
      <c r="L95" s="175">
        <v>206581.28</v>
      </c>
      <c r="M95" s="175">
        <v>54901.68</v>
      </c>
      <c r="N95" s="175">
        <v>6</v>
      </c>
      <c r="O95" s="597">
        <f t="shared" si="1"/>
        <v>1046488.028</v>
      </c>
      <c r="P95" s="175" t="s">
        <v>2356</v>
      </c>
    </row>
    <row r="96" spans="1:16" x14ac:dyDescent="0.25">
      <c r="A96" s="175" t="s">
        <v>2264</v>
      </c>
      <c r="B96" s="175">
        <v>1010409</v>
      </c>
      <c r="C96" s="175" t="s">
        <v>1081</v>
      </c>
      <c r="D96" s="175" t="s">
        <v>2265</v>
      </c>
      <c r="E96" s="175">
        <v>4</v>
      </c>
      <c r="F96" s="175" t="s">
        <v>2267</v>
      </c>
      <c r="G96" s="175" t="s">
        <v>2267</v>
      </c>
      <c r="H96" s="568" t="s">
        <v>1928</v>
      </c>
      <c r="I96" s="175" t="s">
        <v>1929</v>
      </c>
      <c r="J96" s="175">
        <v>1453838344</v>
      </c>
      <c r="K96" s="175">
        <v>1143843193</v>
      </c>
      <c r="L96" s="175">
        <v>211547.72</v>
      </c>
      <c r="M96" s="175">
        <v>166651.12</v>
      </c>
      <c r="N96" s="175">
        <v>6</v>
      </c>
      <c r="O96" s="597">
        <f t="shared" si="1"/>
        <v>309995.15100000001</v>
      </c>
      <c r="P96" s="175" t="s">
        <v>2356</v>
      </c>
    </row>
    <row r="97" spans="1:16" x14ac:dyDescent="0.25">
      <c r="A97" s="175" t="s">
        <v>2264</v>
      </c>
      <c r="B97" s="175">
        <v>1010409</v>
      </c>
      <c r="C97" s="175" t="s">
        <v>1081</v>
      </c>
      <c r="D97" s="175" t="s">
        <v>2265</v>
      </c>
      <c r="E97" s="175">
        <v>4</v>
      </c>
      <c r="F97" s="175" t="s">
        <v>2267</v>
      </c>
      <c r="G97" s="175" t="s">
        <v>2267</v>
      </c>
      <c r="H97" s="568" t="s">
        <v>1930</v>
      </c>
      <c r="I97" s="175" t="s">
        <v>1931</v>
      </c>
      <c r="J97" s="175">
        <v>1619085161</v>
      </c>
      <c r="K97" s="175">
        <v>1447162618</v>
      </c>
      <c r="L97" s="175">
        <v>236128.12</v>
      </c>
      <c r="M97" s="175">
        <v>209437.52</v>
      </c>
      <c r="N97" s="175">
        <v>6</v>
      </c>
      <c r="O97" s="597">
        <f t="shared" si="1"/>
        <v>171922.54300000001</v>
      </c>
      <c r="P97" s="175" t="s">
        <v>2356</v>
      </c>
    </row>
    <row r="98" spans="1:16" x14ac:dyDescent="0.25">
      <c r="A98" s="175" t="s">
        <v>2264</v>
      </c>
      <c r="B98" s="175">
        <v>1010409</v>
      </c>
      <c r="C98" s="175" t="s">
        <v>1081</v>
      </c>
      <c r="D98" s="175" t="s">
        <v>2265</v>
      </c>
      <c r="E98" s="175">
        <v>4</v>
      </c>
      <c r="F98" s="175" t="s">
        <v>2267</v>
      </c>
      <c r="G98" s="175" t="s">
        <v>2267</v>
      </c>
      <c r="H98" s="568" t="s">
        <v>1932</v>
      </c>
      <c r="I98" s="175" t="s">
        <v>1933</v>
      </c>
      <c r="J98" s="175">
        <v>2485100653</v>
      </c>
      <c r="K98" s="175">
        <v>2204292508</v>
      </c>
      <c r="L98" s="175">
        <v>360747.4</v>
      </c>
      <c r="M98" s="175">
        <v>323545.06</v>
      </c>
      <c r="N98" s="175">
        <v>6</v>
      </c>
      <c r="O98" s="597">
        <f t="shared" si="1"/>
        <v>280808.14500000002</v>
      </c>
      <c r="P98" s="175" t="s">
        <v>2356</v>
      </c>
    </row>
    <row r="99" spans="1:16" x14ac:dyDescent="0.25">
      <c r="A99" s="175" t="s">
        <v>2264</v>
      </c>
      <c r="B99" s="175">
        <v>1010409</v>
      </c>
      <c r="C99" s="175" t="s">
        <v>1081</v>
      </c>
      <c r="D99" s="175" t="s">
        <v>2265</v>
      </c>
      <c r="E99" s="175">
        <v>4</v>
      </c>
      <c r="F99" s="175" t="s">
        <v>2267</v>
      </c>
      <c r="G99" s="175" t="s">
        <v>2267</v>
      </c>
      <c r="H99" s="568" t="s">
        <v>1934</v>
      </c>
      <c r="I99" s="175" t="s">
        <v>1935</v>
      </c>
      <c r="J99" s="175">
        <v>22137878</v>
      </c>
      <c r="K99" s="175">
        <v>0</v>
      </c>
      <c r="L99" s="175">
        <v>4127.58</v>
      </c>
      <c r="M99" s="175">
        <v>0</v>
      </c>
      <c r="N99" s="175">
        <v>6</v>
      </c>
      <c r="O99" s="597">
        <f t="shared" si="1"/>
        <v>22137.878000000001</v>
      </c>
      <c r="P99" s="175" t="s">
        <v>2356</v>
      </c>
    </row>
    <row r="100" spans="1:16" x14ac:dyDescent="0.25">
      <c r="A100" s="175" t="s">
        <v>2264</v>
      </c>
      <c r="B100" s="175">
        <v>1010409</v>
      </c>
      <c r="C100" s="175" t="s">
        <v>1081</v>
      </c>
      <c r="D100" s="175" t="s">
        <v>2265</v>
      </c>
      <c r="E100" s="175">
        <v>4</v>
      </c>
      <c r="F100" s="175" t="s">
        <v>2267</v>
      </c>
      <c r="G100" s="175" t="s">
        <v>2267</v>
      </c>
      <c r="H100" s="568" t="s">
        <v>954</v>
      </c>
      <c r="I100" s="175" t="s">
        <v>1083</v>
      </c>
      <c r="J100" s="175">
        <v>33280434</v>
      </c>
      <c r="K100" s="175">
        <v>5399275</v>
      </c>
      <c r="L100" s="175">
        <v>4822.8</v>
      </c>
      <c r="M100" s="175">
        <v>776.36</v>
      </c>
      <c r="N100" s="175">
        <v>6</v>
      </c>
      <c r="O100" s="597">
        <f t="shared" si="1"/>
        <v>27881.159</v>
      </c>
      <c r="P100" s="175" t="s">
        <v>2356</v>
      </c>
    </row>
    <row r="101" spans="1:16" x14ac:dyDescent="0.25">
      <c r="A101" s="175" t="s">
        <v>2264</v>
      </c>
      <c r="B101" s="175">
        <v>1010409</v>
      </c>
      <c r="C101" s="175" t="s">
        <v>1081</v>
      </c>
      <c r="D101" s="175" t="s">
        <v>2265</v>
      </c>
      <c r="E101" s="175">
        <v>4</v>
      </c>
      <c r="F101" s="175" t="s">
        <v>2267</v>
      </c>
      <c r="G101" s="175" t="s">
        <v>2267</v>
      </c>
      <c r="H101" s="568" t="s">
        <v>956</v>
      </c>
      <c r="I101" s="175" t="s">
        <v>1084</v>
      </c>
      <c r="J101" s="175">
        <v>537619049</v>
      </c>
      <c r="K101" s="175">
        <v>18347053</v>
      </c>
      <c r="L101" s="175">
        <v>77721.06</v>
      </c>
      <c r="M101" s="175">
        <v>2653.48</v>
      </c>
      <c r="N101" s="175">
        <v>6</v>
      </c>
      <c r="O101" s="597">
        <f t="shared" si="1"/>
        <v>519271.99599999998</v>
      </c>
      <c r="P101" s="175" t="s">
        <v>2356</v>
      </c>
    </row>
    <row r="102" spans="1:16" hidden="1" x14ac:dyDescent="0.25">
      <c r="A102" s="175" t="s">
        <v>2264</v>
      </c>
      <c r="B102" s="175">
        <v>10105</v>
      </c>
      <c r="C102" s="175" t="s">
        <v>1086</v>
      </c>
      <c r="D102" s="175" t="s">
        <v>2265</v>
      </c>
      <c r="E102" s="175">
        <v>3</v>
      </c>
      <c r="F102" s="175" t="s">
        <v>2266</v>
      </c>
      <c r="G102" s="175" t="s">
        <v>2266</v>
      </c>
      <c r="J102" s="175">
        <v>788645527</v>
      </c>
      <c r="K102" s="175">
        <v>387495557</v>
      </c>
      <c r="L102" s="175">
        <v>114547.85</v>
      </c>
      <c r="M102" s="175">
        <v>57879.21</v>
      </c>
      <c r="N102" s="175">
        <v>6</v>
      </c>
      <c r="O102" s="597">
        <f t="shared" si="1"/>
        <v>401149.97</v>
      </c>
    </row>
    <row r="103" spans="1:16" hidden="1" x14ac:dyDescent="0.25">
      <c r="A103" s="175" t="s">
        <v>2264</v>
      </c>
      <c r="B103" s="175">
        <v>1010502</v>
      </c>
      <c r="C103" s="175" t="s">
        <v>1088</v>
      </c>
      <c r="D103" s="175" t="s">
        <v>2265</v>
      </c>
      <c r="E103" s="175">
        <v>4</v>
      </c>
      <c r="F103" s="175" t="s">
        <v>2266</v>
      </c>
      <c r="G103" s="175" t="s">
        <v>2267</v>
      </c>
      <c r="J103" s="175">
        <v>700919260</v>
      </c>
      <c r="K103" s="175">
        <v>387495557</v>
      </c>
      <c r="L103" s="175">
        <v>101436.54</v>
      </c>
      <c r="M103" s="175">
        <v>57160.59</v>
      </c>
      <c r="N103" s="175">
        <v>6</v>
      </c>
      <c r="O103" s="597">
        <f t="shared" si="1"/>
        <v>313423.70299999998</v>
      </c>
    </row>
    <row r="104" spans="1:16" x14ac:dyDescent="0.25">
      <c r="A104" s="175" t="s">
        <v>2264</v>
      </c>
      <c r="B104" s="175">
        <v>1010502</v>
      </c>
      <c r="C104" s="175" t="s">
        <v>1088</v>
      </c>
      <c r="D104" s="175" t="s">
        <v>2265</v>
      </c>
      <c r="E104" s="175">
        <v>4</v>
      </c>
      <c r="F104" s="175" t="s">
        <v>2267</v>
      </c>
      <c r="G104" s="175" t="s">
        <v>2267</v>
      </c>
      <c r="H104" s="568" t="s">
        <v>952</v>
      </c>
      <c r="I104" s="175" t="s">
        <v>1089</v>
      </c>
      <c r="J104" s="175">
        <v>401067114</v>
      </c>
      <c r="K104" s="175">
        <v>184219302</v>
      </c>
      <c r="L104" s="175">
        <v>58471.519999999997</v>
      </c>
      <c r="M104" s="175">
        <v>27838.41</v>
      </c>
      <c r="N104" s="175">
        <v>6</v>
      </c>
      <c r="O104" s="597">
        <f t="shared" si="1"/>
        <v>216847.81200000001</v>
      </c>
      <c r="P104" s="175" t="s">
        <v>203</v>
      </c>
    </row>
    <row r="105" spans="1:16" x14ac:dyDescent="0.25">
      <c r="A105" s="175" t="s">
        <v>2264</v>
      </c>
      <c r="B105" s="175">
        <v>1010502</v>
      </c>
      <c r="C105" s="175" t="s">
        <v>1088</v>
      </c>
      <c r="D105" s="175" t="s">
        <v>2265</v>
      </c>
      <c r="E105" s="175">
        <v>4</v>
      </c>
      <c r="F105" s="175" t="s">
        <v>2267</v>
      </c>
      <c r="G105" s="175" t="s">
        <v>2267</v>
      </c>
      <c r="H105" s="568" t="s">
        <v>954</v>
      </c>
      <c r="I105" s="175" t="s">
        <v>1090</v>
      </c>
      <c r="J105" s="175">
        <v>299852146</v>
      </c>
      <c r="K105" s="175">
        <v>203276255</v>
      </c>
      <c r="L105" s="175">
        <v>42965.02</v>
      </c>
      <c r="M105" s="175">
        <v>29322.18</v>
      </c>
      <c r="N105" s="175">
        <v>6</v>
      </c>
      <c r="O105" s="597">
        <f t="shared" si="1"/>
        <v>96575.891000000003</v>
      </c>
      <c r="P105" s="175" t="s">
        <v>203</v>
      </c>
    </row>
    <row r="106" spans="1:16" x14ac:dyDescent="0.25">
      <c r="A106" s="175" t="s">
        <v>2264</v>
      </c>
      <c r="B106" s="175">
        <v>1010503</v>
      </c>
      <c r="C106" s="175" t="s">
        <v>1092</v>
      </c>
      <c r="D106" s="175" t="s">
        <v>2265</v>
      </c>
      <c r="E106" s="175">
        <v>4</v>
      </c>
      <c r="F106" s="175" t="s">
        <v>2267</v>
      </c>
      <c r="G106" s="175" t="s">
        <v>2266</v>
      </c>
      <c r="J106" s="175">
        <v>87726267</v>
      </c>
      <c r="K106" s="175">
        <v>0</v>
      </c>
      <c r="L106" s="175">
        <v>13111.31</v>
      </c>
      <c r="M106" s="175">
        <v>718.62</v>
      </c>
      <c r="N106" s="175">
        <v>6</v>
      </c>
      <c r="O106" s="597">
        <f t="shared" si="1"/>
        <v>87726.267000000007</v>
      </c>
      <c r="P106" s="175" t="s">
        <v>203</v>
      </c>
    </row>
    <row r="107" spans="1:16" hidden="1" x14ac:dyDescent="0.25">
      <c r="A107" s="175" t="s">
        <v>2264</v>
      </c>
      <c r="B107" s="175">
        <v>102</v>
      </c>
      <c r="C107" s="175" t="s">
        <v>1097</v>
      </c>
      <c r="D107" s="175" t="s">
        <v>2265</v>
      </c>
      <c r="E107" s="175">
        <v>2</v>
      </c>
      <c r="F107" s="175" t="s">
        <v>2266</v>
      </c>
      <c r="G107" s="175" t="s">
        <v>2266</v>
      </c>
      <c r="J107" s="175">
        <v>1027678389954</v>
      </c>
      <c r="K107" s="175">
        <v>367871200558</v>
      </c>
      <c r="L107" s="175">
        <v>149313388.21000001</v>
      </c>
      <c r="M107" s="175">
        <v>54207826.960000001</v>
      </c>
      <c r="N107" s="175">
        <v>6</v>
      </c>
      <c r="O107" s="597">
        <f t="shared" si="1"/>
        <v>659807189.39600003</v>
      </c>
    </row>
    <row r="108" spans="1:16" hidden="1" x14ac:dyDescent="0.25">
      <c r="A108" s="175" t="s">
        <v>2264</v>
      </c>
      <c r="B108" s="175">
        <v>10203</v>
      </c>
      <c r="C108" s="175" t="s">
        <v>1105</v>
      </c>
      <c r="D108" s="175" t="s">
        <v>2265</v>
      </c>
      <c r="E108" s="175">
        <v>3</v>
      </c>
      <c r="F108" s="175" t="s">
        <v>2266</v>
      </c>
      <c r="G108" s="175" t="s">
        <v>2266</v>
      </c>
      <c r="J108" s="175">
        <v>690654290431</v>
      </c>
      <c r="K108" s="175">
        <v>235753093087</v>
      </c>
      <c r="L108" s="175">
        <v>100377760.77</v>
      </c>
      <c r="M108" s="175">
        <v>34935532.829999998</v>
      </c>
      <c r="N108" s="175">
        <v>6</v>
      </c>
      <c r="O108" s="597">
        <f t="shared" si="1"/>
        <v>454901197.34399998</v>
      </c>
    </row>
    <row r="109" spans="1:16" hidden="1" x14ac:dyDescent="0.25">
      <c r="A109" s="175" t="s">
        <v>2264</v>
      </c>
      <c r="B109" s="175">
        <v>1020302</v>
      </c>
      <c r="C109" s="175" t="s">
        <v>1107</v>
      </c>
      <c r="D109" s="175" t="s">
        <v>2265</v>
      </c>
      <c r="E109" s="175">
        <v>4</v>
      </c>
      <c r="F109" s="175" t="s">
        <v>2266</v>
      </c>
      <c r="G109" s="175" t="s">
        <v>2267</v>
      </c>
      <c r="J109" s="175">
        <v>687749309661</v>
      </c>
      <c r="K109" s="175">
        <v>233333875620</v>
      </c>
      <c r="L109" s="175">
        <v>99963636.939999998</v>
      </c>
      <c r="M109" s="175">
        <v>34592225.880000003</v>
      </c>
      <c r="N109" s="175">
        <v>6</v>
      </c>
      <c r="O109" s="597">
        <f t="shared" si="1"/>
        <v>454415434.04100001</v>
      </c>
    </row>
    <row r="110" spans="1:16" x14ac:dyDescent="0.25">
      <c r="A110" s="175" t="s">
        <v>2264</v>
      </c>
      <c r="B110" s="175">
        <v>1020302</v>
      </c>
      <c r="C110" s="175" t="s">
        <v>1107</v>
      </c>
      <c r="D110" s="175" t="s">
        <v>2265</v>
      </c>
      <c r="E110" s="175">
        <v>4</v>
      </c>
      <c r="F110" s="175" t="s">
        <v>2267</v>
      </c>
      <c r="G110" s="175" t="s">
        <v>2267</v>
      </c>
      <c r="H110" s="568" t="s">
        <v>952</v>
      </c>
      <c r="I110" s="175" t="s">
        <v>1108</v>
      </c>
      <c r="J110" s="175">
        <v>78789880850</v>
      </c>
      <c r="K110" s="175">
        <v>41829880850</v>
      </c>
      <c r="L110" s="175">
        <v>11471176.9</v>
      </c>
      <c r="M110" s="175">
        <v>6150631.5800000001</v>
      </c>
      <c r="N110" s="175">
        <v>6</v>
      </c>
      <c r="O110" s="597">
        <f t="shared" si="1"/>
        <v>36960000</v>
      </c>
      <c r="P110" s="175" t="s">
        <v>2355</v>
      </c>
    </row>
    <row r="111" spans="1:16" x14ac:dyDescent="0.25">
      <c r="A111" s="175" t="s">
        <v>2264</v>
      </c>
      <c r="B111" s="175">
        <v>1020302</v>
      </c>
      <c r="C111" s="175" t="s">
        <v>1107</v>
      </c>
      <c r="D111" s="175" t="s">
        <v>2265</v>
      </c>
      <c r="E111" s="175">
        <v>4</v>
      </c>
      <c r="F111" s="175" t="s">
        <v>2267</v>
      </c>
      <c r="G111" s="175" t="s">
        <v>2267</v>
      </c>
      <c r="H111" s="568" t="s">
        <v>954</v>
      </c>
      <c r="I111" s="175" t="s">
        <v>1109</v>
      </c>
      <c r="J111" s="175">
        <v>17467000000</v>
      </c>
      <c r="K111" s="175">
        <v>12061000000</v>
      </c>
      <c r="L111" s="175">
        <v>2540338.69</v>
      </c>
      <c r="M111" s="175">
        <v>1775857.5</v>
      </c>
      <c r="N111" s="175">
        <v>6</v>
      </c>
      <c r="O111" s="597">
        <f t="shared" si="1"/>
        <v>5406000</v>
      </c>
      <c r="P111" s="175" t="s">
        <v>2355</v>
      </c>
    </row>
    <row r="112" spans="1:16" x14ac:dyDescent="0.25">
      <c r="A112" s="175" t="s">
        <v>2264</v>
      </c>
      <c r="B112" s="175">
        <v>1020302</v>
      </c>
      <c r="C112" s="175" t="s">
        <v>1107</v>
      </c>
      <c r="D112" s="175" t="s">
        <v>2265</v>
      </c>
      <c r="E112" s="175">
        <v>4</v>
      </c>
      <c r="F112" s="175" t="s">
        <v>2267</v>
      </c>
      <c r="G112" s="175" t="s">
        <v>2267</v>
      </c>
      <c r="H112" s="568" t="s">
        <v>956</v>
      </c>
      <c r="I112" s="175" t="s">
        <v>2385</v>
      </c>
      <c r="J112" s="175">
        <v>126108000000</v>
      </c>
      <c r="K112" s="175">
        <v>0</v>
      </c>
      <c r="L112" s="175">
        <v>18475580.460000001</v>
      </c>
      <c r="M112" s="175">
        <v>352153.47</v>
      </c>
      <c r="N112" s="175">
        <v>6</v>
      </c>
      <c r="O112" s="597">
        <f t="shared" si="1"/>
        <v>126108000</v>
      </c>
      <c r="P112" s="175" t="s">
        <v>2355</v>
      </c>
    </row>
    <row r="113" spans="1:16" x14ac:dyDescent="0.25">
      <c r="A113" s="175" t="s">
        <v>2264</v>
      </c>
      <c r="B113" s="175">
        <v>1020302</v>
      </c>
      <c r="C113" s="175" t="s">
        <v>1107</v>
      </c>
      <c r="D113" s="175" t="s">
        <v>2265</v>
      </c>
      <c r="E113" s="175">
        <v>4</v>
      </c>
      <c r="F113" s="175" t="s">
        <v>2267</v>
      </c>
      <c r="G113" s="175" t="s">
        <v>2267</v>
      </c>
      <c r="H113" s="568" t="s">
        <v>1038</v>
      </c>
      <c r="I113" s="175" t="s">
        <v>1111</v>
      </c>
      <c r="J113" s="175">
        <v>688400000</v>
      </c>
      <c r="K113" s="175">
        <v>0</v>
      </c>
      <c r="L113" s="175">
        <v>100773.22</v>
      </c>
      <c r="M113" s="175">
        <v>1886.66</v>
      </c>
      <c r="N113" s="175">
        <v>6</v>
      </c>
      <c r="O113" s="597">
        <f t="shared" si="1"/>
        <v>688400</v>
      </c>
      <c r="P113" s="175" t="s">
        <v>2355</v>
      </c>
    </row>
    <row r="114" spans="1:16" x14ac:dyDescent="0.25">
      <c r="A114" s="175" t="s">
        <v>2264</v>
      </c>
      <c r="B114" s="175">
        <v>1020302</v>
      </c>
      <c r="C114" s="175" t="s">
        <v>1107</v>
      </c>
      <c r="D114" s="175" t="s">
        <v>2265</v>
      </c>
      <c r="E114" s="175">
        <v>4</v>
      </c>
      <c r="F114" s="175" t="s">
        <v>2267</v>
      </c>
      <c r="G114" s="175" t="s">
        <v>2267</v>
      </c>
      <c r="H114" s="568" t="s">
        <v>957</v>
      </c>
      <c r="I114" s="175" t="s">
        <v>1112</v>
      </c>
      <c r="J114" s="175">
        <v>394097386</v>
      </c>
      <c r="K114" s="175">
        <v>0</v>
      </c>
      <c r="L114" s="175">
        <v>57690.97</v>
      </c>
      <c r="M114" s="175">
        <v>1080.0899999999999</v>
      </c>
      <c r="N114" s="175">
        <v>6</v>
      </c>
      <c r="O114" s="597">
        <f t="shared" si="1"/>
        <v>394097.386</v>
      </c>
      <c r="P114" s="175" t="s">
        <v>2355</v>
      </c>
    </row>
    <row r="115" spans="1:16" x14ac:dyDescent="0.25">
      <c r="A115" s="175" t="s">
        <v>2264</v>
      </c>
      <c r="B115" s="175">
        <v>1020302</v>
      </c>
      <c r="C115" s="175" t="s">
        <v>1107</v>
      </c>
      <c r="D115" s="175" t="s">
        <v>2265</v>
      </c>
      <c r="E115" s="175">
        <v>4</v>
      </c>
      <c r="F115" s="175" t="s">
        <v>2267</v>
      </c>
      <c r="G115" s="175" t="s">
        <v>2267</v>
      </c>
      <c r="H115" s="568" t="s">
        <v>961</v>
      </c>
      <c r="I115" s="175" t="s">
        <v>1116</v>
      </c>
      <c r="J115" s="175">
        <v>100000000</v>
      </c>
      <c r="K115" s="175">
        <v>0</v>
      </c>
      <c r="L115" s="175">
        <v>14638.76</v>
      </c>
      <c r="M115" s="175">
        <v>274.07</v>
      </c>
      <c r="N115" s="175">
        <v>6</v>
      </c>
      <c r="O115" s="597">
        <f t="shared" si="1"/>
        <v>100000</v>
      </c>
      <c r="P115" s="175" t="s">
        <v>2355</v>
      </c>
    </row>
    <row r="116" spans="1:16" x14ac:dyDescent="0.25">
      <c r="A116" s="175" t="s">
        <v>2264</v>
      </c>
      <c r="B116" s="175">
        <v>1020302</v>
      </c>
      <c r="C116" s="175" t="s">
        <v>1107</v>
      </c>
      <c r="D116" s="175" t="s">
        <v>2265</v>
      </c>
      <c r="E116" s="175">
        <v>4</v>
      </c>
      <c r="F116" s="175" t="s">
        <v>2267</v>
      </c>
      <c r="G116" s="175" t="s">
        <v>2267</v>
      </c>
      <c r="H116" s="568" t="s">
        <v>1117</v>
      </c>
      <c r="I116" s="175" t="s">
        <v>1118</v>
      </c>
      <c r="J116" s="175">
        <v>38416806549</v>
      </c>
      <c r="K116" s="175">
        <v>105806549</v>
      </c>
      <c r="L116" s="175">
        <v>5631973.4299999997</v>
      </c>
      <c r="M116" s="175">
        <v>114899.93</v>
      </c>
      <c r="N116" s="175">
        <v>6</v>
      </c>
      <c r="O116" s="597">
        <f t="shared" si="1"/>
        <v>38311000</v>
      </c>
      <c r="P116" s="175" t="s">
        <v>2355</v>
      </c>
    </row>
    <row r="117" spans="1:16" x14ac:dyDescent="0.25">
      <c r="A117" s="175" t="s">
        <v>2264</v>
      </c>
      <c r="B117" s="175">
        <v>1020302</v>
      </c>
      <c r="C117" s="175" t="s">
        <v>1107</v>
      </c>
      <c r="D117" s="175" t="s">
        <v>2265</v>
      </c>
      <c r="E117" s="175">
        <v>4</v>
      </c>
      <c r="F117" s="175" t="s">
        <v>2267</v>
      </c>
      <c r="G117" s="175" t="s">
        <v>2267</v>
      </c>
      <c r="H117" s="568" t="s">
        <v>1063</v>
      </c>
      <c r="I117" s="175" t="s">
        <v>1997</v>
      </c>
      <c r="J117" s="175">
        <v>173992872591</v>
      </c>
      <c r="K117" s="175">
        <v>104213872591</v>
      </c>
      <c r="L117" s="175">
        <v>25312425.02</v>
      </c>
      <c r="M117" s="175">
        <v>15221175.67</v>
      </c>
      <c r="N117" s="175">
        <v>6</v>
      </c>
      <c r="O117" s="597">
        <f t="shared" si="1"/>
        <v>69779000</v>
      </c>
      <c r="P117" s="175" t="s">
        <v>2355</v>
      </c>
    </row>
    <row r="118" spans="1:16" x14ac:dyDescent="0.25">
      <c r="A118" s="175" t="s">
        <v>2264</v>
      </c>
      <c r="B118" s="175">
        <v>1020302</v>
      </c>
      <c r="C118" s="175" t="s">
        <v>1107</v>
      </c>
      <c r="D118" s="175" t="s">
        <v>2265</v>
      </c>
      <c r="E118" s="175">
        <v>4</v>
      </c>
      <c r="F118" s="175" t="s">
        <v>2267</v>
      </c>
      <c r="G118" s="175" t="s">
        <v>2267</v>
      </c>
      <c r="H118" s="568" t="s">
        <v>1065</v>
      </c>
      <c r="I118" s="175" t="s">
        <v>1120</v>
      </c>
      <c r="J118" s="175">
        <v>7999000000</v>
      </c>
      <c r="K118" s="175">
        <v>0</v>
      </c>
      <c r="L118" s="175">
        <v>1170954.3600000001</v>
      </c>
      <c r="M118" s="175">
        <v>21922.47</v>
      </c>
      <c r="N118" s="175">
        <v>6</v>
      </c>
      <c r="O118" s="597">
        <f t="shared" si="1"/>
        <v>7999000</v>
      </c>
      <c r="P118" s="175" t="s">
        <v>2355</v>
      </c>
    </row>
    <row r="119" spans="1:16" x14ac:dyDescent="0.25">
      <c r="A119" s="175" t="s">
        <v>2264</v>
      </c>
      <c r="B119" s="175">
        <v>1020302</v>
      </c>
      <c r="C119" s="175" t="s">
        <v>1107</v>
      </c>
      <c r="D119" s="175" t="s">
        <v>2265</v>
      </c>
      <c r="E119" s="175">
        <v>4</v>
      </c>
      <c r="F119" s="175" t="s">
        <v>2267</v>
      </c>
      <c r="G119" s="175" t="s">
        <v>2267</v>
      </c>
      <c r="H119" s="568" t="s">
        <v>1157</v>
      </c>
      <c r="I119" s="175" t="s">
        <v>1891</v>
      </c>
      <c r="J119" s="175">
        <v>24094367884</v>
      </c>
      <c r="K119" s="175">
        <v>0</v>
      </c>
      <c r="L119" s="175">
        <v>3490455.69</v>
      </c>
      <c r="M119" s="175">
        <v>29373.41</v>
      </c>
      <c r="N119" s="175">
        <v>6</v>
      </c>
      <c r="O119" s="597">
        <f t="shared" si="1"/>
        <v>24094367.884</v>
      </c>
      <c r="P119" s="175" t="s">
        <v>2355</v>
      </c>
    </row>
    <row r="120" spans="1:16" x14ac:dyDescent="0.25">
      <c r="A120" s="175" t="s">
        <v>2264</v>
      </c>
      <c r="B120" s="175">
        <v>1020302</v>
      </c>
      <c r="C120" s="175" t="s">
        <v>1107</v>
      </c>
      <c r="D120" s="175" t="s">
        <v>2265</v>
      </c>
      <c r="E120" s="175">
        <v>4</v>
      </c>
      <c r="F120" s="175" t="s">
        <v>2267</v>
      </c>
      <c r="G120" s="175" t="s">
        <v>2267</v>
      </c>
      <c r="H120" s="568" t="s">
        <v>1102</v>
      </c>
      <c r="I120" s="175" t="s">
        <v>1892</v>
      </c>
      <c r="J120" s="175">
        <v>1220000000</v>
      </c>
      <c r="K120" s="175">
        <v>1210000000</v>
      </c>
      <c r="L120" s="175">
        <v>173506.64</v>
      </c>
      <c r="M120" s="175">
        <v>171585.19</v>
      </c>
      <c r="N120" s="175">
        <v>6</v>
      </c>
      <c r="O120" s="597">
        <f t="shared" si="1"/>
        <v>10000</v>
      </c>
      <c r="P120" s="175" t="s">
        <v>2355</v>
      </c>
    </row>
    <row r="121" spans="1:16" x14ac:dyDescent="0.25">
      <c r="A121" s="175" t="s">
        <v>2264</v>
      </c>
      <c r="B121" s="175">
        <v>1020302</v>
      </c>
      <c r="C121" s="175" t="s">
        <v>1107</v>
      </c>
      <c r="D121" s="175" t="s">
        <v>2265</v>
      </c>
      <c r="E121" s="175">
        <v>4</v>
      </c>
      <c r="F121" s="175" t="s">
        <v>2267</v>
      </c>
      <c r="G121" s="175" t="s">
        <v>2267</v>
      </c>
      <c r="H121" s="568" t="s">
        <v>1160</v>
      </c>
      <c r="I121" s="175" t="s">
        <v>2277</v>
      </c>
      <c r="J121" s="175">
        <v>24730774223</v>
      </c>
      <c r="K121" s="175">
        <v>2346000000</v>
      </c>
      <c r="L121" s="175">
        <v>3585485.65</v>
      </c>
      <c r="M121" s="175">
        <v>369112.04</v>
      </c>
      <c r="N121" s="175">
        <v>6</v>
      </c>
      <c r="O121" s="597">
        <f t="shared" si="1"/>
        <v>22384774.223000001</v>
      </c>
      <c r="P121" s="175" t="s">
        <v>2355</v>
      </c>
    </row>
    <row r="122" spans="1:16" x14ac:dyDescent="0.25">
      <c r="A122" s="175" t="s">
        <v>2264</v>
      </c>
      <c r="B122" s="175">
        <v>1020302</v>
      </c>
      <c r="C122" s="175" t="s">
        <v>1107</v>
      </c>
      <c r="D122" s="175" t="s">
        <v>2265</v>
      </c>
      <c r="E122" s="175">
        <v>4</v>
      </c>
      <c r="F122" s="175" t="s">
        <v>2267</v>
      </c>
      <c r="G122" s="175" t="s">
        <v>2267</v>
      </c>
      <c r="H122" s="568" t="s">
        <v>2091</v>
      </c>
      <c r="I122" s="175" t="s">
        <v>2104</v>
      </c>
      <c r="J122" s="175">
        <v>59343000000</v>
      </c>
      <c r="K122" s="175">
        <v>8000000000</v>
      </c>
      <c r="L122" s="175">
        <v>8342488.5999999996</v>
      </c>
      <c r="M122" s="175">
        <v>1167721.26</v>
      </c>
      <c r="N122" s="175">
        <v>6</v>
      </c>
      <c r="O122" s="597">
        <f t="shared" si="1"/>
        <v>51343000</v>
      </c>
      <c r="P122" s="175" t="s">
        <v>2355</v>
      </c>
    </row>
    <row r="123" spans="1:16" x14ac:dyDescent="0.25">
      <c r="A123" s="175" t="s">
        <v>2264</v>
      </c>
      <c r="B123" s="175">
        <v>1020302</v>
      </c>
      <c r="C123" s="175" t="s">
        <v>1107</v>
      </c>
      <c r="D123" s="175" t="s">
        <v>2265</v>
      </c>
      <c r="E123" s="175">
        <v>4</v>
      </c>
      <c r="F123" s="175" t="s">
        <v>2267</v>
      </c>
      <c r="G123" s="175" t="s">
        <v>2267</v>
      </c>
      <c r="H123" s="568" t="s">
        <v>2105</v>
      </c>
      <c r="I123" s="175" t="s">
        <v>2106</v>
      </c>
      <c r="J123" s="175">
        <v>105806549</v>
      </c>
      <c r="K123" s="175">
        <v>105000000</v>
      </c>
      <c r="L123" s="175">
        <v>15438.37</v>
      </c>
      <c r="M123" s="175">
        <v>15320.68</v>
      </c>
      <c r="N123" s="175">
        <v>6</v>
      </c>
      <c r="O123" s="597">
        <f t="shared" si="1"/>
        <v>806.54899999999998</v>
      </c>
      <c r="P123" s="175" t="s">
        <v>2355</v>
      </c>
    </row>
    <row r="124" spans="1:16" x14ac:dyDescent="0.25">
      <c r="A124" s="175" t="s">
        <v>2264</v>
      </c>
      <c r="B124" s="175">
        <v>1020302</v>
      </c>
      <c r="C124" s="175" t="s">
        <v>1107</v>
      </c>
      <c r="D124" s="175" t="s">
        <v>2265</v>
      </c>
      <c r="E124" s="175">
        <v>4</v>
      </c>
      <c r="F124" s="175" t="s">
        <v>2267</v>
      </c>
      <c r="G124" s="175" t="s">
        <v>2267</v>
      </c>
      <c r="H124" s="568" t="s">
        <v>2107</v>
      </c>
      <c r="I124" s="175" t="s">
        <v>2108</v>
      </c>
      <c r="J124" s="175">
        <v>25211283</v>
      </c>
      <c r="K124" s="175">
        <v>0</v>
      </c>
      <c r="L124" s="175">
        <v>3678.61</v>
      </c>
      <c r="M124" s="175">
        <v>0</v>
      </c>
      <c r="N124" s="175">
        <v>6</v>
      </c>
      <c r="O124" s="597">
        <f t="shared" si="1"/>
        <v>25211.282999999999</v>
      </c>
      <c r="P124" s="175" t="s">
        <v>2355</v>
      </c>
    </row>
    <row r="125" spans="1:16" x14ac:dyDescent="0.25">
      <c r="A125" s="175" t="s">
        <v>2264</v>
      </c>
      <c r="B125" s="175">
        <v>1020302</v>
      </c>
      <c r="C125" s="175" t="s">
        <v>1107</v>
      </c>
      <c r="D125" s="175" t="s">
        <v>2265</v>
      </c>
      <c r="E125" s="175">
        <v>4</v>
      </c>
      <c r="F125" s="175" t="s">
        <v>2267</v>
      </c>
      <c r="G125" s="175" t="s">
        <v>2267</v>
      </c>
      <c r="H125" s="568" t="s">
        <v>2109</v>
      </c>
      <c r="I125" s="175" t="s">
        <v>2110</v>
      </c>
      <c r="J125" s="175">
        <v>60832566591</v>
      </c>
      <c r="K125" s="175">
        <v>0</v>
      </c>
      <c r="L125" s="175">
        <v>8876157.3100000005</v>
      </c>
      <c r="M125" s="175">
        <v>0</v>
      </c>
      <c r="N125" s="175">
        <v>6</v>
      </c>
      <c r="O125" s="597">
        <f t="shared" si="1"/>
        <v>60832566.590999998</v>
      </c>
      <c r="P125" s="175" t="s">
        <v>2355</v>
      </c>
    </row>
    <row r="126" spans="1:16" x14ac:dyDescent="0.25">
      <c r="A126" s="175" t="s">
        <v>2264</v>
      </c>
      <c r="B126" s="175">
        <v>1020302</v>
      </c>
      <c r="C126" s="175" t="s">
        <v>1107</v>
      </c>
      <c r="D126" s="175" t="s">
        <v>2265</v>
      </c>
      <c r="E126" s="175">
        <v>4</v>
      </c>
      <c r="F126" s="175" t="s">
        <v>2267</v>
      </c>
      <c r="G126" s="175" t="s">
        <v>2267</v>
      </c>
      <c r="H126" s="568" t="s">
        <v>2278</v>
      </c>
      <c r="I126" s="175" t="s">
        <v>2279</v>
      </c>
      <c r="J126" s="175">
        <v>5237073171</v>
      </c>
      <c r="K126" s="175">
        <v>5190000000</v>
      </c>
      <c r="L126" s="175">
        <v>745791.28</v>
      </c>
      <c r="M126" s="175">
        <v>735891.51</v>
      </c>
      <c r="N126" s="175">
        <v>6</v>
      </c>
      <c r="O126" s="597">
        <f t="shared" si="1"/>
        <v>47073.171000000002</v>
      </c>
      <c r="P126" s="175" t="s">
        <v>2355</v>
      </c>
    </row>
    <row r="127" spans="1:16" x14ac:dyDescent="0.25">
      <c r="A127" s="175" t="s">
        <v>2264</v>
      </c>
      <c r="B127" s="175">
        <v>1020302</v>
      </c>
      <c r="C127" s="175" t="s">
        <v>1107</v>
      </c>
      <c r="D127" s="175" t="s">
        <v>2265</v>
      </c>
      <c r="E127" s="175">
        <v>4</v>
      </c>
      <c r="F127" s="175" t="s">
        <v>2267</v>
      </c>
      <c r="G127" s="175" t="s">
        <v>2267</v>
      </c>
      <c r="H127" s="568" t="s">
        <v>2280</v>
      </c>
      <c r="I127" s="175" t="s">
        <v>2281</v>
      </c>
      <c r="J127" s="175">
        <v>100000</v>
      </c>
      <c r="K127" s="175">
        <v>0</v>
      </c>
      <c r="L127" s="175">
        <v>14.52</v>
      </c>
      <c r="M127" s="175">
        <v>0</v>
      </c>
      <c r="N127" s="175">
        <v>6</v>
      </c>
      <c r="O127" s="597">
        <f t="shared" si="1"/>
        <v>100</v>
      </c>
      <c r="P127" s="175" t="s">
        <v>2355</v>
      </c>
    </row>
    <row r="128" spans="1:16" x14ac:dyDescent="0.25">
      <c r="A128" s="175" t="s">
        <v>2264</v>
      </c>
      <c r="B128" s="175">
        <v>1020302</v>
      </c>
      <c r="C128" s="175" t="s">
        <v>1107</v>
      </c>
      <c r="D128" s="175" t="s">
        <v>2265</v>
      </c>
      <c r="E128" s="175">
        <v>4</v>
      </c>
      <c r="F128" s="175" t="s">
        <v>2267</v>
      </c>
      <c r="G128" s="175" t="s">
        <v>2267</v>
      </c>
      <c r="H128" s="568" t="s">
        <v>1069</v>
      </c>
      <c r="I128" s="175" t="s">
        <v>1895</v>
      </c>
      <c r="J128" s="175">
        <v>11110459539</v>
      </c>
      <c r="K128" s="175">
        <v>1178422585</v>
      </c>
      <c r="L128" s="175">
        <v>1611442.75</v>
      </c>
      <c r="M128" s="175">
        <v>184006.95</v>
      </c>
      <c r="N128" s="175">
        <v>6</v>
      </c>
      <c r="O128" s="597">
        <f t="shared" si="1"/>
        <v>9932036.9539999999</v>
      </c>
      <c r="P128" s="175" t="s">
        <v>2355</v>
      </c>
    </row>
    <row r="129" spans="1:16" hidden="1" x14ac:dyDescent="0.25">
      <c r="A129" s="175" t="s">
        <v>2264</v>
      </c>
      <c r="B129" s="175">
        <v>1020304</v>
      </c>
      <c r="C129" s="175" t="s">
        <v>789</v>
      </c>
      <c r="D129" s="175" t="s">
        <v>2265</v>
      </c>
      <c r="E129" s="175">
        <v>4</v>
      </c>
      <c r="F129" s="175" t="s">
        <v>2266</v>
      </c>
      <c r="G129" s="175" t="s">
        <v>2267</v>
      </c>
      <c r="J129" s="175">
        <v>2904980770</v>
      </c>
      <c r="K129" s="175">
        <v>2419217467</v>
      </c>
      <c r="L129" s="175">
        <v>414123.83</v>
      </c>
      <c r="M129" s="175">
        <v>343306.95</v>
      </c>
      <c r="N129" s="175">
        <v>6</v>
      </c>
      <c r="O129" s="597">
        <f t="shared" si="1"/>
        <v>485763.30300000001</v>
      </c>
    </row>
    <row r="130" spans="1:16" x14ac:dyDescent="0.25">
      <c r="A130" s="175" t="s">
        <v>2264</v>
      </c>
      <c r="B130" s="175">
        <v>1020304</v>
      </c>
      <c r="C130" s="175" t="s">
        <v>789</v>
      </c>
      <c r="D130" s="175" t="s">
        <v>2265</v>
      </c>
      <c r="E130" s="175">
        <v>4</v>
      </c>
      <c r="F130" s="175" t="s">
        <v>2267</v>
      </c>
      <c r="G130" s="175" t="s">
        <v>2267</v>
      </c>
      <c r="H130" s="568" t="s">
        <v>954</v>
      </c>
      <c r="I130" s="175" t="s">
        <v>1124</v>
      </c>
      <c r="J130" s="175">
        <v>2904980770</v>
      </c>
      <c r="K130" s="175">
        <v>2419217467</v>
      </c>
      <c r="L130" s="175">
        <v>414123.83</v>
      </c>
      <c r="M130" s="175">
        <v>343306.95</v>
      </c>
      <c r="N130" s="175">
        <v>6</v>
      </c>
      <c r="O130" s="597">
        <f t="shared" si="1"/>
        <v>485763.30300000001</v>
      </c>
      <c r="P130" s="175" t="s">
        <v>2374</v>
      </c>
    </row>
    <row r="131" spans="1:16" hidden="1" x14ac:dyDescent="0.25">
      <c r="A131" s="175" t="s">
        <v>2264</v>
      </c>
      <c r="B131" s="175">
        <v>10204</v>
      </c>
      <c r="C131" s="175" t="s">
        <v>1126</v>
      </c>
      <c r="D131" s="175" t="s">
        <v>2265</v>
      </c>
      <c r="E131" s="175">
        <v>3</v>
      </c>
      <c r="F131" s="175" t="s">
        <v>2266</v>
      </c>
      <c r="G131" s="175" t="s">
        <v>2266</v>
      </c>
      <c r="J131" s="175">
        <v>92282632689</v>
      </c>
      <c r="K131" s="175">
        <v>38256902122</v>
      </c>
      <c r="L131" s="175">
        <v>13356287.630000001</v>
      </c>
      <c r="M131" s="175">
        <v>5542918.8300000001</v>
      </c>
      <c r="N131" s="175">
        <v>6</v>
      </c>
      <c r="O131" s="597">
        <f t="shared" ref="O131:O170" si="2">+(J131-K131)/1000</f>
        <v>54025730.567000002</v>
      </c>
    </row>
    <row r="132" spans="1:16" hidden="1" x14ac:dyDescent="0.25">
      <c r="A132" s="175" t="s">
        <v>2264</v>
      </c>
      <c r="B132" s="175">
        <v>1020402</v>
      </c>
      <c r="C132" s="175" t="s">
        <v>1131</v>
      </c>
      <c r="D132" s="175" t="s">
        <v>2265</v>
      </c>
      <c r="E132" s="175">
        <v>4</v>
      </c>
      <c r="F132" s="175" t="s">
        <v>2266</v>
      </c>
      <c r="G132" s="175" t="s">
        <v>2267</v>
      </c>
      <c r="J132" s="175">
        <v>11470122395</v>
      </c>
      <c r="K132" s="175">
        <v>1193717112</v>
      </c>
      <c r="L132" s="175">
        <v>1651566.72</v>
      </c>
      <c r="M132" s="175">
        <v>169597.07</v>
      </c>
      <c r="N132" s="175">
        <v>6</v>
      </c>
      <c r="O132" s="597">
        <f t="shared" si="2"/>
        <v>10276405.283</v>
      </c>
    </row>
    <row r="133" spans="1:16" x14ac:dyDescent="0.25">
      <c r="A133" s="175" t="s">
        <v>2264</v>
      </c>
      <c r="B133" s="175">
        <v>1020402</v>
      </c>
      <c r="C133" s="175" t="s">
        <v>1131</v>
      </c>
      <c r="D133" s="175" t="s">
        <v>2265</v>
      </c>
      <c r="E133" s="175">
        <v>4</v>
      </c>
      <c r="F133" s="175" t="s">
        <v>2267</v>
      </c>
      <c r="G133" s="175" t="s">
        <v>2267</v>
      </c>
      <c r="H133" s="568" t="s">
        <v>952</v>
      </c>
      <c r="I133" s="175" t="s">
        <v>1132</v>
      </c>
      <c r="J133" s="175">
        <v>11470122395</v>
      </c>
      <c r="K133" s="175">
        <v>1193717112</v>
      </c>
      <c r="L133" s="175">
        <v>1651566.72</v>
      </c>
      <c r="M133" s="175">
        <v>169597.07</v>
      </c>
      <c r="N133" s="175">
        <v>6</v>
      </c>
      <c r="O133" s="597">
        <f t="shared" si="2"/>
        <v>10276405.283</v>
      </c>
      <c r="P133" s="175" t="s">
        <v>218</v>
      </c>
    </row>
    <row r="134" spans="1:16" hidden="1" x14ac:dyDescent="0.25">
      <c r="A134" s="175" t="s">
        <v>2264</v>
      </c>
      <c r="B134" s="175">
        <v>1020403</v>
      </c>
      <c r="C134" s="175" t="s">
        <v>1134</v>
      </c>
      <c r="D134" s="175" t="s">
        <v>2265</v>
      </c>
      <c r="E134" s="175">
        <v>4</v>
      </c>
      <c r="F134" s="175" t="s">
        <v>2266</v>
      </c>
      <c r="G134" s="175" t="s">
        <v>2267</v>
      </c>
      <c r="J134" s="175">
        <v>1776086819</v>
      </c>
      <c r="K134" s="175">
        <v>307729903</v>
      </c>
      <c r="L134" s="175">
        <v>257266.86</v>
      </c>
      <c r="M134" s="175">
        <v>43473.49</v>
      </c>
      <c r="N134" s="175">
        <v>6</v>
      </c>
      <c r="O134" s="597">
        <f t="shared" si="2"/>
        <v>1468356.916</v>
      </c>
    </row>
    <row r="135" spans="1:16" x14ac:dyDescent="0.25">
      <c r="A135" s="175" t="s">
        <v>2264</v>
      </c>
      <c r="B135" s="175">
        <v>1020403</v>
      </c>
      <c r="C135" s="175" t="s">
        <v>1134</v>
      </c>
      <c r="D135" s="175" t="s">
        <v>2265</v>
      </c>
      <c r="E135" s="175">
        <v>4</v>
      </c>
      <c r="F135" s="175" t="s">
        <v>2267</v>
      </c>
      <c r="G135" s="175" t="s">
        <v>2267</v>
      </c>
      <c r="H135" s="568" t="s">
        <v>952</v>
      </c>
      <c r="I135" s="175" t="s">
        <v>1135</v>
      </c>
      <c r="J135" s="175">
        <v>1757981994</v>
      </c>
      <c r="K135" s="175">
        <v>306973085</v>
      </c>
      <c r="L135" s="175">
        <v>254654.22</v>
      </c>
      <c r="M135" s="175">
        <v>43364.7</v>
      </c>
      <c r="N135" s="175">
        <v>6</v>
      </c>
      <c r="O135" s="597">
        <f t="shared" si="2"/>
        <v>1451008.909</v>
      </c>
      <c r="P135" s="175" t="s">
        <v>218</v>
      </c>
    </row>
    <row r="136" spans="1:16" x14ac:dyDescent="0.25">
      <c r="A136" s="175" t="s">
        <v>2264</v>
      </c>
      <c r="B136" s="175">
        <v>1020403</v>
      </c>
      <c r="C136" s="175" t="s">
        <v>1134</v>
      </c>
      <c r="D136" s="175" t="s">
        <v>2265</v>
      </c>
      <c r="E136" s="175">
        <v>4</v>
      </c>
      <c r="F136" s="175" t="s">
        <v>2267</v>
      </c>
      <c r="G136" s="175" t="s">
        <v>2267</v>
      </c>
      <c r="H136" s="568" t="s">
        <v>954</v>
      </c>
      <c r="I136" s="175" t="s">
        <v>1136</v>
      </c>
      <c r="J136" s="175">
        <v>18104825</v>
      </c>
      <c r="K136" s="175">
        <v>756818</v>
      </c>
      <c r="L136" s="175">
        <v>2612.64</v>
      </c>
      <c r="M136" s="175">
        <v>108.79</v>
      </c>
      <c r="N136" s="175">
        <v>6</v>
      </c>
      <c r="O136" s="597">
        <f t="shared" si="2"/>
        <v>17348.007000000001</v>
      </c>
      <c r="P136" s="175" t="s">
        <v>218</v>
      </c>
    </row>
    <row r="137" spans="1:16" hidden="1" x14ac:dyDescent="0.25">
      <c r="A137" s="175" t="s">
        <v>2264</v>
      </c>
      <c r="B137" s="175">
        <v>1020404</v>
      </c>
      <c r="C137" s="175" t="s">
        <v>1138</v>
      </c>
      <c r="D137" s="175" t="s">
        <v>2265</v>
      </c>
      <c r="E137" s="175">
        <v>4</v>
      </c>
      <c r="F137" s="175" t="s">
        <v>2266</v>
      </c>
      <c r="G137" s="175" t="s">
        <v>2267</v>
      </c>
      <c r="J137" s="175">
        <v>3962679956</v>
      </c>
      <c r="K137" s="175">
        <v>1349293338</v>
      </c>
      <c r="L137" s="175">
        <v>572750.57999999996</v>
      </c>
      <c r="M137" s="175">
        <v>196920.22</v>
      </c>
      <c r="N137" s="175">
        <v>6</v>
      </c>
      <c r="O137" s="597">
        <f t="shared" si="2"/>
        <v>2613386.6179999998</v>
      </c>
    </row>
    <row r="138" spans="1:16" x14ac:dyDescent="0.25">
      <c r="A138" s="175" t="s">
        <v>2264</v>
      </c>
      <c r="B138" s="175">
        <v>1020404</v>
      </c>
      <c r="C138" s="175" t="s">
        <v>1138</v>
      </c>
      <c r="D138" s="175" t="s">
        <v>2265</v>
      </c>
      <c r="E138" s="175">
        <v>4</v>
      </c>
      <c r="F138" s="175" t="s">
        <v>2267</v>
      </c>
      <c r="G138" s="175" t="s">
        <v>2267</v>
      </c>
      <c r="H138" s="568" t="s">
        <v>952</v>
      </c>
      <c r="I138" s="175" t="s">
        <v>1139</v>
      </c>
      <c r="J138" s="175">
        <v>3962679956</v>
      </c>
      <c r="K138" s="175">
        <v>1349293338</v>
      </c>
      <c r="L138" s="175">
        <v>572750.57999999996</v>
      </c>
      <c r="M138" s="175">
        <v>196920.22</v>
      </c>
      <c r="N138" s="175">
        <v>6</v>
      </c>
      <c r="O138" s="597">
        <f t="shared" si="2"/>
        <v>2613386.6179999998</v>
      </c>
      <c r="P138" s="175" t="s">
        <v>218</v>
      </c>
    </row>
    <row r="139" spans="1:16" hidden="1" x14ac:dyDescent="0.25">
      <c r="A139" s="175" t="s">
        <v>2264</v>
      </c>
      <c r="B139" s="175">
        <v>1020405</v>
      </c>
      <c r="C139" s="175" t="s">
        <v>1141</v>
      </c>
      <c r="D139" s="175" t="s">
        <v>2265</v>
      </c>
      <c r="E139" s="175">
        <v>4</v>
      </c>
      <c r="F139" s="175" t="s">
        <v>2266</v>
      </c>
      <c r="G139" s="175" t="s">
        <v>2267</v>
      </c>
      <c r="J139" s="175">
        <v>989835471</v>
      </c>
      <c r="K139" s="175">
        <v>424008342</v>
      </c>
      <c r="L139" s="175">
        <v>143205.88</v>
      </c>
      <c r="M139" s="175">
        <v>60510.98</v>
      </c>
      <c r="N139" s="175">
        <v>6</v>
      </c>
      <c r="O139" s="597">
        <f t="shared" si="2"/>
        <v>565827.12899999996</v>
      </c>
    </row>
    <row r="140" spans="1:16" x14ac:dyDescent="0.25">
      <c r="A140" s="175" t="s">
        <v>2264</v>
      </c>
      <c r="B140" s="175">
        <v>1020405</v>
      </c>
      <c r="C140" s="175" t="s">
        <v>1141</v>
      </c>
      <c r="D140" s="175" t="s">
        <v>2265</v>
      </c>
      <c r="E140" s="175">
        <v>4</v>
      </c>
      <c r="F140" s="175" t="s">
        <v>2267</v>
      </c>
      <c r="G140" s="175" t="s">
        <v>2267</v>
      </c>
      <c r="H140" s="568" t="s">
        <v>952</v>
      </c>
      <c r="I140" s="175" t="s">
        <v>1142</v>
      </c>
      <c r="J140" s="175">
        <v>470346360</v>
      </c>
      <c r="K140" s="175">
        <v>424008342</v>
      </c>
      <c r="L140" s="175">
        <v>68107.740000000005</v>
      </c>
      <c r="M140" s="175">
        <v>60510.98</v>
      </c>
      <c r="N140" s="175">
        <v>6</v>
      </c>
      <c r="O140" s="597">
        <f t="shared" si="2"/>
        <v>46338.017999999996</v>
      </c>
      <c r="P140" s="175" t="s">
        <v>218</v>
      </c>
    </row>
    <row r="141" spans="1:16" x14ac:dyDescent="0.25">
      <c r="A141" s="175" t="s">
        <v>2264</v>
      </c>
      <c r="B141" s="175">
        <v>1020405</v>
      </c>
      <c r="C141" s="175" t="s">
        <v>1141</v>
      </c>
      <c r="D141" s="175" t="s">
        <v>2265</v>
      </c>
      <c r="E141" s="175">
        <v>4</v>
      </c>
      <c r="F141" s="175" t="s">
        <v>2267</v>
      </c>
      <c r="G141" s="175" t="s">
        <v>2267</v>
      </c>
      <c r="H141" s="568" t="s">
        <v>954</v>
      </c>
      <c r="I141" s="175" t="s">
        <v>1143</v>
      </c>
      <c r="J141" s="175">
        <v>519489111</v>
      </c>
      <c r="K141" s="175">
        <v>0</v>
      </c>
      <c r="L141" s="175">
        <v>75098.14</v>
      </c>
      <c r="M141" s="175">
        <v>0</v>
      </c>
      <c r="N141" s="175">
        <v>6</v>
      </c>
      <c r="O141" s="597">
        <f t="shared" si="2"/>
        <v>519489.11099999998</v>
      </c>
      <c r="P141" s="175" t="s">
        <v>218</v>
      </c>
    </row>
    <row r="142" spans="1:16" x14ac:dyDescent="0.25">
      <c r="A142" s="175" t="s">
        <v>2264</v>
      </c>
      <c r="B142" s="175">
        <v>1020406</v>
      </c>
      <c r="C142" s="175" t="s">
        <v>2114</v>
      </c>
      <c r="D142" s="175" t="s">
        <v>2265</v>
      </c>
      <c r="E142" s="175">
        <v>4</v>
      </c>
      <c r="F142" s="175" t="s">
        <v>2267</v>
      </c>
      <c r="G142" s="175" t="s">
        <v>2266</v>
      </c>
      <c r="J142" s="175">
        <v>620000</v>
      </c>
      <c r="K142" s="175">
        <v>0</v>
      </c>
      <c r="L142" s="175">
        <v>89.91</v>
      </c>
      <c r="M142" s="175">
        <v>0</v>
      </c>
      <c r="N142" s="175">
        <v>6</v>
      </c>
      <c r="O142" s="597">
        <f t="shared" si="2"/>
        <v>620</v>
      </c>
      <c r="P142" s="175" t="s">
        <v>218</v>
      </c>
    </row>
    <row r="143" spans="1:16" hidden="1" x14ac:dyDescent="0.25">
      <c r="A143" s="175" t="s">
        <v>2264</v>
      </c>
      <c r="B143" s="175">
        <v>1020408</v>
      </c>
      <c r="C143" s="175" t="s">
        <v>1145</v>
      </c>
      <c r="D143" s="175" t="s">
        <v>2265</v>
      </c>
      <c r="E143" s="175">
        <v>4</v>
      </c>
      <c r="F143" s="175" t="s">
        <v>2266</v>
      </c>
      <c r="G143" s="175" t="s">
        <v>2267</v>
      </c>
      <c r="J143" s="175">
        <v>5777704667</v>
      </c>
      <c r="K143" s="175">
        <v>2560244480</v>
      </c>
      <c r="L143" s="175">
        <v>835061.67</v>
      </c>
      <c r="M143" s="175">
        <v>361697.03</v>
      </c>
      <c r="N143" s="175">
        <v>6</v>
      </c>
      <c r="O143" s="597">
        <f t="shared" si="2"/>
        <v>3217460.1869999999</v>
      </c>
    </row>
    <row r="144" spans="1:16" x14ac:dyDescent="0.25">
      <c r="A144" s="175" t="s">
        <v>2264</v>
      </c>
      <c r="B144" s="175">
        <v>1020408</v>
      </c>
      <c r="C144" s="175" t="s">
        <v>1145</v>
      </c>
      <c r="D144" s="175" t="s">
        <v>2265</v>
      </c>
      <c r="E144" s="175">
        <v>4</v>
      </c>
      <c r="F144" s="175" t="s">
        <v>2267</v>
      </c>
      <c r="G144" s="175" t="s">
        <v>2267</v>
      </c>
      <c r="H144" s="568" t="s">
        <v>952</v>
      </c>
      <c r="I144" s="175" t="s">
        <v>1146</v>
      </c>
      <c r="J144" s="175">
        <v>5777704667</v>
      </c>
      <c r="K144" s="175">
        <v>2560244480</v>
      </c>
      <c r="L144" s="175">
        <v>835061.67</v>
      </c>
      <c r="M144" s="175">
        <v>361697.03</v>
      </c>
      <c r="N144" s="175">
        <v>6</v>
      </c>
      <c r="O144" s="597">
        <f t="shared" si="2"/>
        <v>3217460.1869999999</v>
      </c>
      <c r="P144" s="175" t="s">
        <v>218</v>
      </c>
    </row>
    <row r="145" spans="1:16" hidden="1" x14ac:dyDescent="0.25">
      <c r="A145" s="175" t="s">
        <v>2264</v>
      </c>
      <c r="B145" s="175">
        <v>1020409</v>
      </c>
      <c r="C145" s="175" t="s">
        <v>1148</v>
      </c>
      <c r="D145" s="175" t="s">
        <v>2265</v>
      </c>
      <c r="E145" s="175">
        <v>4</v>
      </c>
      <c r="F145" s="175" t="s">
        <v>2266</v>
      </c>
      <c r="G145" s="175" t="s">
        <v>2267</v>
      </c>
      <c r="J145" s="175">
        <v>1138248725</v>
      </c>
      <c r="K145" s="175">
        <v>0</v>
      </c>
      <c r="L145" s="175">
        <v>164506.35</v>
      </c>
      <c r="M145" s="175">
        <v>0</v>
      </c>
      <c r="N145" s="175">
        <v>6</v>
      </c>
      <c r="O145" s="597">
        <f t="shared" si="2"/>
        <v>1138248.7250000001</v>
      </c>
    </row>
    <row r="146" spans="1:16" x14ac:dyDescent="0.25">
      <c r="A146" s="175" t="s">
        <v>2264</v>
      </c>
      <c r="B146" s="175">
        <v>1020409</v>
      </c>
      <c r="C146" s="175" t="s">
        <v>1148</v>
      </c>
      <c r="D146" s="175" t="s">
        <v>2265</v>
      </c>
      <c r="E146" s="175">
        <v>4</v>
      </c>
      <c r="F146" s="175" t="s">
        <v>2267</v>
      </c>
      <c r="G146" s="175" t="s">
        <v>2267</v>
      </c>
      <c r="H146" s="568" t="s">
        <v>952</v>
      </c>
      <c r="I146" s="175" t="s">
        <v>1149</v>
      </c>
      <c r="J146" s="175">
        <v>255473581</v>
      </c>
      <c r="K146" s="175">
        <v>0</v>
      </c>
      <c r="L146" s="175">
        <v>36878.85</v>
      </c>
      <c r="M146" s="175">
        <v>0</v>
      </c>
      <c r="N146" s="175">
        <v>6</v>
      </c>
      <c r="O146" s="597">
        <f t="shared" si="2"/>
        <v>255473.58100000001</v>
      </c>
      <c r="P146" s="175" t="s">
        <v>218</v>
      </c>
    </row>
    <row r="147" spans="1:16" x14ac:dyDescent="0.25">
      <c r="A147" s="175" t="s">
        <v>2264</v>
      </c>
      <c r="B147" s="175">
        <v>1020409</v>
      </c>
      <c r="C147" s="175" t="s">
        <v>1148</v>
      </c>
      <c r="D147" s="175" t="s">
        <v>2265</v>
      </c>
      <c r="E147" s="175">
        <v>4</v>
      </c>
      <c r="F147" s="175" t="s">
        <v>2267</v>
      </c>
      <c r="G147" s="175" t="s">
        <v>2267</v>
      </c>
      <c r="H147" s="568" t="s">
        <v>954</v>
      </c>
      <c r="I147" s="175" t="s">
        <v>1150</v>
      </c>
      <c r="J147" s="175">
        <v>366483080</v>
      </c>
      <c r="K147" s="175">
        <v>0</v>
      </c>
      <c r="L147" s="175">
        <v>52984.41</v>
      </c>
      <c r="M147" s="175">
        <v>0</v>
      </c>
      <c r="N147" s="175">
        <v>6</v>
      </c>
      <c r="O147" s="597">
        <f t="shared" si="2"/>
        <v>366483.08</v>
      </c>
      <c r="P147" s="175" t="s">
        <v>218</v>
      </c>
    </row>
    <row r="148" spans="1:16" x14ac:dyDescent="0.25">
      <c r="A148" s="175" t="s">
        <v>2264</v>
      </c>
      <c r="B148" s="175">
        <v>1020409</v>
      </c>
      <c r="C148" s="175" t="s">
        <v>1148</v>
      </c>
      <c r="D148" s="175" t="s">
        <v>2265</v>
      </c>
      <c r="E148" s="175">
        <v>4</v>
      </c>
      <c r="F148" s="175" t="s">
        <v>2267</v>
      </c>
      <c r="G148" s="175" t="s">
        <v>2267</v>
      </c>
      <c r="H148" s="568" t="s">
        <v>956</v>
      </c>
      <c r="I148" s="175" t="s">
        <v>1151</v>
      </c>
      <c r="J148" s="175">
        <v>516292064</v>
      </c>
      <c r="K148" s="175">
        <v>0</v>
      </c>
      <c r="L148" s="175">
        <v>74643.09</v>
      </c>
      <c r="M148" s="175">
        <v>0</v>
      </c>
      <c r="N148" s="175">
        <v>6</v>
      </c>
      <c r="O148" s="597">
        <f t="shared" si="2"/>
        <v>516292.06400000001</v>
      </c>
      <c r="P148" s="175" t="s">
        <v>218</v>
      </c>
    </row>
    <row r="149" spans="1:16" x14ac:dyDescent="0.25">
      <c r="A149" s="175" t="s">
        <v>2264</v>
      </c>
      <c r="B149" s="175">
        <v>1020410</v>
      </c>
      <c r="C149" s="175" t="s">
        <v>1937</v>
      </c>
      <c r="D149" s="175" t="s">
        <v>2265</v>
      </c>
      <c r="E149" s="175">
        <v>4</v>
      </c>
      <c r="F149" s="175" t="s">
        <v>2267</v>
      </c>
      <c r="G149" s="175" t="s">
        <v>2266</v>
      </c>
      <c r="J149" s="175">
        <v>40307990148</v>
      </c>
      <c r="K149" s="175">
        <v>0</v>
      </c>
      <c r="L149" s="175">
        <v>5820463.4900000002</v>
      </c>
      <c r="M149" s="175">
        <v>0</v>
      </c>
      <c r="N149" s="175">
        <v>6</v>
      </c>
      <c r="O149" s="597">
        <f t="shared" si="2"/>
        <v>40307990.148000002</v>
      </c>
      <c r="P149" s="175" t="s">
        <v>218</v>
      </c>
    </row>
    <row r="150" spans="1:16" hidden="1" x14ac:dyDescent="0.25">
      <c r="A150" s="175" t="s">
        <v>2264</v>
      </c>
      <c r="B150" s="175">
        <v>1020499</v>
      </c>
      <c r="C150" s="175" t="s">
        <v>1153</v>
      </c>
      <c r="D150" s="175" t="s">
        <v>2265</v>
      </c>
      <c r="E150" s="175">
        <v>4</v>
      </c>
      <c r="F150" s="175" t="s">
        <v>2266</v>
      </c>
      <c r="G150" s="175" t="s">
        <v>2267</v>
      </c>
      <c r="J150" s="175">
        <v>818466371</v>
      </c>
      <c r="K150" s="175">
        <v>6381030810</v>
      </c>
      <c r="L150" s="175">
        <v>116961.56</v>
      </c>
      <c r="M150" s="175">
        <v>916305.43</v>
      </c>
      <c r="N150" s="175">
        <v>6</v>
      </c>
      <c r="O150" s="597">
        <f t="shared" si="2"/>
        <v>-5562564.4390000002</v>
      </c>
    </row>
    <row r="151" spans="1:16" x14ac:dyDescent="0.25">
      <c r="A151" s="175" t="s">
        <v>2264</v>
      </c>
      <c r="B151" s="175">
        <v>1020499</v>
      </c>
      <c r="C151" s="175" t="s">
        <v>1153</v>
      </c>
      <c r="D151" s="175" t="s">
        <v>2265</v>
      </c>
      <c r="E151" s="175">
        <v>4</v>
      </c>
      <c r="F151" s="175" t="s">
        <v>2267</v>
      </c>
      <c r="G151" s="175" t="s">
        <v>2267</v>
      </c>
      <c r="H151" s="568" t="s">
        <v>952</v>
      </c>
      <c r="I151" s="175" t="e">
        <f>- DEPRE. ACUM. INSTALACIONES GENERALES</f>
        <v>#NAME?</v>
      </c>
      <c r="J151" s="175">
        <v>0</v>
      </c>
      <c r="K151" s="175">
        <v>489468431</v>
      </c>
      <c r="L151" s="175">
        <v>0</v>
      </c>
      <c r="M151" s="175">
        <v>70625.05</v>
      </c>
      <c r="N151" s="175">
        <v>6</v>
      </c>
      <c r="O151" s="597">
        <f t="shared" si="2"/>
        <v>-489468.43099999998</v>
      </c>
      <c r="P151" s="175" t="s">
        <v>218</v>
      </c>
    </row>
    <row r="152" spans="1:16" x14ac:dyDescent="0.25">
      <c r="A152" s="175" t="s">
        <v>2264</v>
      </c>
      <c r="B152" s="175">
        <v>1020499</v>
      </c>
      <c r="C152" s="175" t="s">
        <v>1153</v>
      </c>
      <c r="D152" s="175" t="s">
        <v>2265</v>
      </c>
      <c r="E152" s="175">
        <v>4</v>
      </c>
      <c r="F152" s="175" t="s">
        <v>2267</v>
      </c>
      <c r="G152" s="175" t="s">
        <v>2267</v>
      </c>
      <c r="H152" s="568" t="s">
        <v>1060</v>
      </c>
      <c r="I152" s="175" t="e">
        <f>- DEPRE. ACUM. MAQUINARIAS Y EQUIPOS</f>
        <v>#NAME?</v>
      </c>
      <c r="J152" s="175">
        <v>250252180</v>
      </c>
      <c r="K152" s="175">
        <v>2275425609</v>
      </c>
      <c r="L152" s="175">
        <v>36520.14</v>
      </c>
      <c r="M152" s="175">
        <v>327949.01</v>
      </c>
      <c r="N152" s="175">
        <v>6</v>
      </c>
      <c r="O152" s="597">
        <f t="shared" si="2"/>
        <v>-2025173.429</v>
      </c>
      <c r="P152" s="175" t="s">
        <v>218</v>
      </c>
    </row>
    <row r="153" spans="1:16" x14ac:dyDescent="0.25">
      <c r="A153" s="175" t="s">
        <v>2264</v>
      </c>
      <c r="B153" s="175">
        <v>1020499</v>
      </c>
      <c r="C153" s="175" t="s">
        <v>1153</v>
      </c>
      <c r="D153" s="175" t="s">
        <v>2265</v>
      </c>
      <c r="E153" s="175">
        <v>4</v>
      </c>
      <c r="F153" s="175" t="s">
        <v>2267</v>
      </c>
      <c r="G153" s="175" t="s">
        <v>2267</v>
      </c>
      <c r="H153" s="568" t="s">
        <v>1121</v>
      </c>
      <c r="I153" s="175" t="e">
        <f>- DEPRE. ACUM. MUEBLES Y UTILES</f>
        <v>#NAME?</v>
      </c>
      <c r="J153" s="175">
        <v>859251</v>
      </c>
      <c r="K153" s="175">
        <v>641789791</v>
      </c>
      <c r="L153" s="175">
        <v>121.38</v>
      </c>
      <c r="M153" s="175">
        <v>91967.67</v>
      </c>
      <c r="N153" s="175">
        <v>6</v>
      </c>
      <c r="O153" s="597">
        <f t="shared" si="2"/>
        <v>-640930.54</v>
      </c>
      <c r="P153" s="175" t="s">
        <v>218</v>
      </c>
    </row>
    <row r="154" spans="1:16" x14ac:dyDescent="0.25">
      <c r="A154" s="175" t="s">
        <v>2264</v>
      </c>
      <c r="B154" s="175">
        <v>1020499</v>
      </c>
      <c r="C154" s="175" t="s">
        <v>1153</v>
      </c>
      <c r="D154" s="175" t="s">
        <v>2265</v>
      </c>
      <c r="E154" s="175">
        <v>4</v>
      </c>
      <c r="F154" s="175" t="s">
        <v>2267</v>
      </c>
      <c r="G154" s="175" t="s">
        <v>2267</v>
      </c>
      <c r="H154" s="568" t="s">
        <v>1157</v>
      </c>
      <c r="I154" s="175" t="e">
        <f>- DEPRE. ACUM. EQUIPOS DE INFORMATICA</f>
        <v>#NAME?</v>
      </c>
      <c r="J154" s="175">
        <v>7013383</v>
      </c>
      <c r="K154" s="175">
        <v>567899995</v>
      </c>
      <c r="L154" s="175">
        <v>990.75</v>
      </c>
      <c r="M154" s="175">
        <v>81335.11</v>
      </c>
      <c r="N154" s="175">
        <v>6</v>
      </c>
      <c r="O154" s="597">
        <f t="shared" si="2"/>
        <v>-560886.61199999996</v>
      </c>
      <c r="P154" s="175" t="s">
        <v>218</v>
      </c>
    </row>
    <row r="155" spans="1:16" x14ac:dyDescent="0.25">
      <c r="A155" s="175" t="s">
        <v>2264</v>
      </c>
      <c r="B155" s="175">
        <v>1020499</v>
      </c>
      <c r="C155" s="175" t="s">
        <v>1153</v>
      </c>
      <c r="D155" s="175" t="s">
        <v>2265</v>
      </c>
      <c r="E155" s="175">
        <v>4</v>
      </c>
      <c r="F155" s="175" t="s">
        <v>2267</v>
      </c>
      <c r="G155" s="175" t="s">
        <v>2267</v>
      </c>
      <c r="H155" s="568" t="s">
        <v>1102</v>
      </c>
      <c r="I155" s="175" t="e">
        <f>- DEPRE. ACUM. EQUIPOS DE RODADOS</f>
        <v>#NAME?</v>
      </c>
      <c r="J155" s="175">
        <v>211328084</v>
      </c>
      <c r="K155" s="175">
        <v>1978180451</v>
      </c>
      <c r="L155" s="175">
        <v>29917.74</v>
      </c>
      <c r="M155" s="175">
        <v>282790.09999999998</v>
      </c>
      <c r="N155" s="175">
        <v>6</v>
      </c>
      <c r="O155" s="597">
        <f t="shared" si="2"/>
        <v>-1766852.3670000001</v>
      </c>
      <c r="P155" s="175" t="s">
        <v>218</v>
      </c>
    </row>
    <row r="156" spans="1:16" x14ac:dyDescent="0.25">
      <c r="A156" s="175" t="s">
        <v>2264</v>
      </c>
      <c r="B156" s="175">
        <v>1020499</v>
      </c>
      <c r="C156" s="175" t="s">
        <v>1153</v>
      </c>
      <c r="D156" s="175" t="s">
        <v>2265</v>
      </c>
      <c r="E156" s="175">
        <v>4</v>
      </c>
      <c r="F156" s="175" t="s">
        <v>2267</v>
      </c>
      <c r="G156" s="175" t="s">
        <v>2267</v>
      </c>
      <c r="H156" s="568" t="s">
        <v>1161</v>
      </c>
      <c r="I156" s="175" t="e">
        <f>- DEPRE. ACUM. MEJORAS EN PREDIO AJENO</f>
        <v>#NAME?</v>
      </c>
      <c r="J156" s="175">
        <v>349013473</v>
      </c>
      <c r="K156" s="175">
        <v>428266533</v>
      </c>
      <c r="L156" s="175">
        <v>49303.56</v>
      </c>
      <c r="M156" s="175">
        <v>61638.49</v>
      </c>
      <c r="N156" s="175">
        <v>6</v>
      </c>
      <c r="O156" s="597">
        <f t="shared" si="2"/>
        <v>-79253.06</v>
      </c>
      <c r="P156" s="175" t="s">
        <v>218</v>
      </c>
    </row>
    <row r="157" spans="1:16" hidden="1" x14ac:dyDescent="0.25">
      <c r="A157" s="175" t="s">
        <v>2264</v>
      </c>
      <c r="B157" s="175">
        <v>10207</v>
      </c>
      <c r="C157" s="175" t="s">
        <v>1165</v>
      </c>
      <c r="D157" s="175" t="s">
        <v>2265</v>
      </c>
      <c r="E157" s="175">
        <v>3</v>
      </c>
      <c r="F157" s="175" t="s">
        <v>2266</v>
      </c>
      <c r="G157" s="175" t="s">
        <v>2266</v>
      </c>
      <c r="J157" s="175">
        <v>8793712986</v>
      </c>
      <c r="K157" s="175">
        <v>0</v>
      </c>
      <c r="L157" s="175">
        <v>1283092.25</v>
      </c>
      <c r="M157" s="175">
        <v>1851</v>
      </c>
      <c r="N157" s="175">
        <v>6</v>
      </c>
      <c r="O157" s="597">
        <f t="shared" si="2"/>
        <v>8793712.9859999996</v>
      </c>
    </row>
    <row r="158" spans="1:16" hidden="1" x14ac:dyDescent="0.25">
      <c r="A158" s="175" t="s">
        <v>2264</v>
      </c>
      <c r="B158" s="175">
        <v>1020701</v>
      </c>
      <c r="C158" s="175" t="s">
        <v>1167</v>
      </c>
      <c r="D158" s="175" t="s">
        <v>2265</v>
      </c>
      <c r="E158" s="175">
        <v>4</v>
      </c>
      <c r="F158" s="175" t="s">
        <v>2266</v>
      </c>
      <c r="G158" s="175" t="s">
        <v>2267</v>
      </c>
      <c r="J158" s="175">
        <v>429273714</v>
      </c>
      <c r="K158" s="175">
        <v>0</v>
      </c>
      <c r="L158" s="175">
        <v>62626.26</v>
      </c>
      <c r="M158" s="175">
        <v>0</v>
      </c>
      <c r="N158" s="175">
        <v>6</v>
      </c>
      <c r="O158" s="597">
        <f t="shared" si="2"/>
        <v>429273.71399999998</v>
      </c>
    </row>
    <row r="159" spans="1:16" x14ac:dyDescent="0.25">
      <c r="A159" s="175" t="s">
        <v>2264</v>
      </c>
      <c r="B159" s="175">
        <v>1020701</v>
      </c>
      <c r="C159" s="175" t="s">
        <v>1167</v>
      </c>
      <c r="D159" s="175" t="s">
        <v>2265</v>
      </c>
      <c r="E159" s="175">
        <v>4</v>
      </c>
      <c r="F159" s="175" t="s">
        <v>2267</v>
      </c>
      <c r="G159" s="175" t="s">
        <v>2267</v>
      </c>
      <c r="H159" s="568" t="s">
        <v>952</v>
      </c>
      <c r="I159" s="175" t="s">
        <v>1168</v>
      </c>
      <c r="J159" s="175">
        <v>38364623</v>
      </c>
      <c r="K159" s="175">
        <v>0</v>
      </c>
      <c r="L159" s="175">
        <v>5597.83</v>
      </c>
      <c r="M159" s="175">
        <v>0</v>
      </c>
      <c r="N159" s="175">
        <v>6</v>
      </c>
      <c r="O159" s="597">
        <f t="shared" si="2"/>
        <v>38364.623</v>
      </c>
      <c r="P159" s="175" t="s">
        <v>2359</v>
      </c>
    </row>
    <row r="160" spans="1:16" x14ac:dyDescent="0.25">
      <c r="A160" s="175" t="s">
        <v>2264</v>
      </c>
      <c r="B160" s="175">
        <v>1020701</v>
      </c>
      <c r="C160" s="175" t="s">
        <v>1167</v>
      </c>
      <c r="D160" s="175" t="s">
        <v>2265</v>
      </c>
      <c r="E160" s="175">
        <v>4</v>
      </c>
      <c r="F160" s="175" t="s">
        <v>2267</v>
      </c>
      <c r="G160" s="175" t="s">
        <v>2267</v>
      </c>
      <c r="H160" s="568" t="s">
        <v>954</v>
      </c>
      <c r="I160" s="175" t="s">
        <v>1169</v>
      </c>
      <c r="J160" s="175">
        <v>390909091</v>
      </c>
      <c r="K160" s="175">
        <v>0</v>
      </c>
      <c r="L160" s="175">
        <v>57028.43</v>
      </c>
      <c r="M160" s="175">
        <v>0</v>
      </c>
      <c r="N160" s="175">
        <v>6</v>
      </c>
      <c r="O160" s="597">
        <f t="shared" si="2"/>
        <v>390909.09100000001</v>
      </c>
      <c r="P160" s="175" t="s">
        <v>2359</v>
      </c>
    </row>
    <row r="161" spans="1:16" hidden="1" x14ac:dyDescent="0.25">
      <c r="A161" s="175" t="s">
        <v>2264</v>
      </c>
      <c r="B161" s="175">
        <v>1020703</v>
      </c>
      <c r="C161" s="175" t="s">
        <v>1171</v>
      </c>
      <c r="D161" s="175" t="s">
        <v>2265</v>
      </c>
      <c r="E161" s="175">
        <v>4</v>
      </c>
      <c r="F161" s="175" t="s">
        <v>2266</v>
      </c>
      <c r="G161" s="175" t="s">
        <v>2267</v>
      </c>
      <c r="J161" s="175">
        <v>8364439272</v>
      </c>
      <c r="K161" s="175">
        <v>0</v>
      </c>
      <c r="L161" s="175">
        <v>1220465.99</v>
      </c>
      <c r="M161" s="175">
        <v>1851</v>
      </c>
      <c r="N161" s="175">
        <v>6</v>
      </c>
      <c r="O161" s="597">
        <f t="shared" si="2"/>
        <v>8364439.2719999999</v>
      </c>
    </row>
    <row r="162" spans="1:16" x14ac:dyDescent="0.25">
      <c r="A162" s="175" t="s">
        <v>2264</v>
      </c>
      <c r="B162" s="175">
        <v>1020703</v>
      </c>
      <c r="C162" s="175" t="s">
        <v>1171</v>
      </c>
      <c r="D162" s="175" t="s">
        <v>2265</v>
      </c>
      <c r="E162" s="175">
        <v>4</v>
      </c>
      <c r="F162" s="175" t="s">
        <v>2267</v>
      </c>
      <c r="G162" s="175" t="s">
        <v>2267</v>
      </c>
      <c r="H162" s="568" t="s">
        <v>952</v>
      </c>
      <c r="I162" s="175" t="s">
        <v>1172</v>
      </c>
      <c r="J162" s="175">
        <v>8364439272</v>
      </c>
      <c r="K162" s="175">
        <v>0</v>
      </c>
      <c r="L162" s="175">
        <v>1220465.99</v>
      </c>
      <c r="M162" s="175">
        <v>1851</v>
      </c>
      <c r="N162" s="175">
        <v>6</v>
      </c>
      <c r="O162" s="597">
        <f t="shared" si="2"/>
        <v>8364439.2719999999</v>
      </c>
      <c r="P162" s="175" t="s">
        <v>2359</v>
      </c>
    </row>
    <row r="163" spans="1:16" hidden="1" x14ac:dyDescent="0.25">
      <c r="A163" s="175" t="s">
        <v>2264</v>
      </c>
      <c r="B163" s="175">
        <v>10209</v>
      </c>
      <c r="C163" s="175" t="s">
        <v>1174</v>
      </c>
      <c r="D163" s="175" t="s">
        <v>2265</v>
      </c>
      <c r="E163" s="175">
        <v>3</v>
      </c>
      <c r="F163" s="175" t="s">
        <v>2266</v>
      </c>
      <c r="G163" s="175" t="s">
        <v>2266</v>
      </c>
      <c r="J163" s="175">
        <v>142086548499</v>
      </c>
      <c r="K163" s="175">
        <v>0</v>
      </c>
      <c r="L163" s="175">
        <v>20568723.260000002</v>
      </c>
      <c r="M163" s="175">
        <v>0</v>
      </c>
      <c r="N163" s="175">
        <v>6</v>
      </c>
      <c r="O163" s="597">
        <f t="shared" si="2"/>
        <v>142086548.49900001</v>
      </c>
    </row>
    <row r="164" spans="1:16" hidden="1" x14ac:dyDescent="0.25">
      <c r="A164" s="175" t="s">
        <v>2264</v>
      </c>
      <c r="B164" s="175">
        <v>1020901</v>
      </c>
      <c r="C164" s="175" t="s">
        <v>1176</v>
      </c>
      <c r="D164" s="175" t="s">
        <v>2265</v>
      </c>
      <c r="E164" s="175">
        <v>4</v>
      </c>
      <c r="F164" s="175" t="s">
        <v>2266</v>
      </c>
      <c r="G164" s="175" t="s">
        <v>2267</v>
      </c>
      <c r="J164" s="175">
        <v>142086548499</v>
      </c>
      <c r="K164" s="175">
        <v>0</v>
      </c>
      <c r="L164" s="175">
        <v>20568723.260000002</v>
      </c>
      <c r="M164" s="175">
        <v>0</v>
      </c>
      <c r="N164" s="175">
        <v>6</v>
      </c>
      <c r="O164" s="597">
        <f t="shared" si="2"/>
        <v>142086548.49900001</v>
      </c>
    </row>
    <row r="165" spans="1:16" x14ac:dyDescent="0.25">
      <c r="A165" s="175" t="s">
        <v>2264</v>
      </c>
      <c r="B165" s="175">
        <v>1020901</v>
      </c>
      <c r="C165" s="175" t="s">
        <v>1176</v>
      </c>
      <c r="D165" s="175" t="s">
        <v>2265</v>
      </c>
      <c r="E165" s="175">
        <v>4</v>
      </c>
      <c r="F165" s="175" t="s">
        <v>2267</v>
      </c>
      <c r="G165" s="175" t="s">
        <v>2267</v>
      </c>
      <c r="H165" s="568" t="s">
        <v>952</v>
      </c>
      <c r="I165" s="175" t="s">
        <v>1176</v>
      </c>
      <c r="J165" s="175">
        <v>138679309620</v>
      </c>
      <c r="K165" s="175">
        <v>0</v>
      </c>
      <c r="L165" s="175">
        <v>20074889.57</v>
      </c>
      <c r="M165" s="175">
        <v>0</v>
      </c>
      <c r="N165" s="175">
        <v>6</v>
      </c>
      <c r="O165" s="597">
        <f t="shared" si="2"/>
        <v>138679309.62</v>
      </c>
      <c r="P165" s="175" t="s">
        <v>2360</v>
      </c>
    </row>
    <row r="166" spans="1:16" x14ac:dyDescent="0.25">
      <c r="A166" s="175" t="s">
        <v>2264</v>
      </c>
      <c r="B166" s="175">
        <v>1020901</v>
      </c>
      <c r="C166" s="175" t="s">
        <v>1176</v>
      </c>
      <c r="D166" s="175" t="s">
        <v>2265</v>
      </c>
      <c r="E166" s="175">
        <v>4</v>
      </c>
      <c r="F166" s="175" t="s">
        <v>2267</v>
      </c>
      <c r="G166" s="175" t="s">
        <v>2267</v>
      </c>
      <c r="H166" s="568" t="s">
        <v>954</v>
      </c>
      <c r="I166" s="175" t="s">
        <v>1177</v>
      </c>
      <c r="J166" s="175">
        <v>3407238879</v>
      </c>
      <c r="K166" s="175">
        <v>0</v>
      </c>
      <c r="L166" s="175">
        <v>493833.69</v>
      </c>
      <c r="M166" s="175">
        <v>0</v>
      </c>
      <c r="N166" s="175">
        <v>6</v>
      </c>
      <c r="O166" s="597">
        <f t="shared" si="2"/>
        <v>3407238.8790000002</v>
      </c>
      <c r="P166" s="175" t="s">
        <v>2360</v>
      </c>
    </row>
    <row r="167" spans="1:16" hidden="1" x14ac:dyDescent="0.25">
      <c r="A167" s="175" t="s">
        <v>2264</v>
      </c>
      <c r="B167" s="175">
        <v>2</v>
      </c>
      <c r="C167" s="175" t="s">
        <v>750</v>
      </c>
      <c r="D167" s="175" t="s">
        <v>743</v>
      </c>
      <c r="E167" s="175">
        <v>1</v>
      </c>
      <c r="F167" s="175" t="s">
        <v>2266</v>
      </c>
      <c r="G167" s="175" t="s">
        <v>2266</v>
      </c>
      <c r="J167" s="175">
        <v>64114854422443</v>
      </c>
      <c r="K167" s="175">
        <v>64516921491052</v>
      </c>
      <c r="L167" s="175">
        <v>9292461553.8400002</v>
      </c>
      <c r="M167" s="175">
        <v>9349161673.1499996</v>
      </c>
      <c r="N167" s="175">
        <v>6</v>
      </c>
      <c r="O167" s="597">
        <f t="shared" si="2"/>
        <v>-402067068.60900003</v>
      </c>
    </row>
    <row r="168" spans="1:16" hidden="1" x14ac:dyDescent="0.25">
      <c r="A168" s="175" t="s">
        <v>2264</v>
      </c>
      <c r="B168" s="175">
        <v>201</v>
      </c>
      <c r="C168" s="175" t="s">
        <v>1180</v>
      </c>
      <c r="D168" s="175" t="s">
        <v>743</v>
      </c>
      <c r="E168" s="175">
        <v>2</v>
      </c>
      <c r="F168" s="175" t="s">
        <v>2266</v>
      </c>
      <c r="G168" s="175" t="s">
        <v>2266</v>
      </c>
      <c r="J168" s="175">
        <v>1656049330988</v>
      </c>
      <c r="K168" s="175">
        <v>1695691927632</v>
      </c>
      <c r="L168" s="175">
        <v>237395257.59999999</v>
      </c>
      <c r="M168" s="175">
        <v>242980771.38999999</v>
      </c>
      <c r="N168" s="175">
        <v>6</v>
      </c>
      <c r="O168" s="597">
        <f t="shared" si="2"/>
        <v>-39642596.644000001</v>
      </c>
    </row>
    <row r="169" spans="1:16" hidden="1" x14ac:dyDescent="0.25">
      <c r="A169" s="175" t="s">
        <v>2264</v>
      </c>
      <c r="B169" s="175">
        <v>20101</v>
      </c>
      <c r="C169" s="175" t="s">
        <v>1182</v>
      </c>
      <c r="D169" s="175" t="s">
        <v>743</v>
      </c>
      <c r="E169" s="175">
        <v>3</v>
      </c>
      <c r="F169" s="175" t="s">
        <v>2266</v>
      </c>
      <c r="G169" s="175" t="s">
        <v>2266</v>
      </c>
      <c r="J169" s="175">
        <v>180343354790</v>
      </c>
      <c r="K169" s="175">
        <v>182711060327</v>
      </c>
      <c r="L169" s="175">
        <v>26154020.969999999</v>
      </c>
      <c r="M169" s="175">
        <v>26481921.100000001</v>
      </c>
      <c r="N169" s="175">
        <v>6</v>
      </c>
      <c r="O169" s="597">
        <f t="shared" si="2"/>
        <v>-2367705.537</v>
      </c>
    </row>
    <row r="170" spans="1:16" hidden="1" x14ac:dyDescent="0.25">
      <c r="A170" s="175" t="s">
        <v>2264</v>
      </c>
      <c r="B170" s="175">
        <v>2010101</v>
      </c>
      <c r="C170" s="175" t="s">
        <v>1184</v>
      </c>
      <c r="D170" s="175" t="s">
        <v>743</v>
      </c>
      <c r="E170" s="175">
        <v>4</v>
      </c>
      <c r="F170" s="175" t="s">
        <v>2266</v>
      </c>
      <c r="G170" s="175" t="s">
        <v>2267</v>
      </c>
      <c r="J170" s="175">
        <v>110478775301</v>
      </c>
      <c r="K170" s="175">
        <v>112029365847</v>
      </c>
      <c r="L170" s="175">
        <v>16010132.65</v>
      </c>
      <c r="M170" s="175">
        <v>16222787.09</v>
      </c>
      <c r="N170" s="175">
        <v>6</v>
      </c>
      <c r="O170" s="597">
        <f t="shared" si="2"/>
        <v>-1550590.5460000001</v>
      </c>
    </row>
    <row r="171" spans="1:16" x14ac:dyDescent="0.25">
      <c r="A171" s="175" t="s">
        <v>2264</v>
      </c>
      <c r="B171" s="175">
        <v>2010101</v>
      </c>
      <c r="C171" s="175" t="s">
        <v>1184</v>
      </c>
      <c r="D171" s="175" t="s">
        <v>743</v>
      </c>
      <c r="E171" s="175">
        <v>4</v>
      </c>
      <c r="F171" s="175" t="s">
        <v>2267</v>
      </c>
      <c r="G171" s="175" t="s">
        <v>2267</v>
      </c>
      <c r="H171" s="568" t="s">
        <v>2115</v>
      </c>
      <c r="I171" s="175" t="s">
        <v>2116</v>
      </c>
      <c r="J171" s="175">
        <v>2142000</v>
      </c>
      <c r="K171" s="175">
        <v>2380000</v>
      </c>
      <c r="L171" s="175">
        <v>312.41000000000003</v>
      </c>
      <c r="M171" s="175">
        <v>345.98</v>
      </c>
      <c r="N171" s="175">
        <v>6</v>
      </c>
      <c r="O171" s="597">
        <f>-(J171-K171)/1000</f>
        <v>238</v>
      </c>
      <c r="P171" s="175" t="s">
        <v>2361</v>
      </c>
    </row>
    <row r="172" spans="1:16" x14ac:dyDescent="0.25">
      <c r="A172" s="175" t="s">
        <v>2264</v>
      </c>
      <c r="B172" s="175">
        <v>2010101</v>
      </c>
      <c r="C172" s="175" t="s">
        <v>1184</v>
      </c>
      <c r="D172" s="175" t="s">
        <v>743</v>
      </c>
      <c r="E172" s="175">
        <v>4</v>
      </c>
      <c r="F172" s="175" t="s">
        <v>2267</v>
      </c>
      <c r="G172" s="175" t="s">
        <v>2267</v>
      </c>
      <c r="H172" s="568" t="s">
        <v>1189</v>
      </c>
      <c r="I172" s="175" t="s">
        <v>1190</v>
      </c>
      <c r="J172" s="175">
        <v>14483740</v>
      </c>
      <c r="K172" s="175">
        <v>16523741</v>
      </c>
      <c r="L172" s="175">
        <v>2105.4699999999998</v>
      </c>
      <c r="M172" s="175">
        <v>2393.19</v>
      </c>
      <c r="N172" s="175">
        <v>6</v>
      </c>
      <c r="O172" s="597">
        <f t="shared" ref="O172:O231" si="3">-(J172-K172)/1000</f>
        <v>2040.001</v>
      </c>
      <c r="P172" s="175" t="s">
        <v>2361</v>
      </c>
    </row>
    <row r="173" spans="1:16" x14ac:dyDescent="0.25">
      <c r="A173" s="175" t="s">
        <v>2264</v>
      </c>
      <c r="B173" s="175">
        <v>2010101</v>
      </c>
      <c r="C173" s="175" t="s">
        <v>1184</v>
      </c>
      <c r="D173" s="175" t="s">
        <v>743</v>
      </c>
      <c r="E173" s="175">
        <v>4</v>
      </c>
      <c r="F173" s="175" t="s">
        <v>2267</v>
      </c>
      <c r="G173" s="175" t="s">
        <v>2267</v>
      </c>
      <c r="H173" s="568" t="s">
        <v>1194</v>
      </c>
      <c r="I173" s="175" t="s">
        <v>1195</v>
      </c>
      <c r="J173" s="175">
        <v>352794748</v>
      </c>
      <c r="K173" s="175">
        <v>586496485</v>
      </c>
      <c r="L173" s="175">
        <v>52858.74</v>
      </c>
      <c r="M173" s="175">
        <v>85819.97</v>
      </c>
      <c r="N173" s="175">
        <v>6</v>
      </c>
      <c r="O173" s="597">
        <f t="shared" si="3"/>
        <v>233701.73699999999</v>
      </c>
      <c r="P173" s="175" t="s">
        <v>2361</v>
      </c>
    </row>
    <row r="174" spans="1:16" x14ac:dyDescent="0.25">
      <c r="A174" s="175" t="s">
        <v>2264</v>
      </c>
      <c r="B174" s="175">
        <v>2010101</v>
      </c>
      <c r="C174" s="175" t="s">
        <v>1184</v>
      </c>
      <c r="D174" s="175" t="s">
        <v>743</v>
      </c>
      <c r="E174" s="175">
        <v>4</v>
      </c>
      <c r="F174" s="175" t="s">
        <v>2267</v>
      </c>
      <c r="G174" s="175" t="s">
        <v>2267</v>
      </c>
      <c r="H174" s="568" t="s">
        <v>2117</v>
      </c>
      <c r="I174" s="175" t="s">
        <v>2118</v>
      </c>
      <c r="J174" s="175">
        <v>255612908</v>
      </c>
      <c r="K174" s="175">
        <v>260758099</v>
      </c>
      <c r="L174" s="175">
        <v>37223.54</v>
      </c>
      <c r="M174" s="175">
        <v>37949.22</v>
      </c>
      <c r="N174" s="175">
        <v>6</v>
      </c>
      <c r="O174" s="597">
        <f t="shared" si="3"/>
        <v>5145.1909999999998</v>
      </c>
      <c r="P174" s="175" t="s">
        <v>2361</v>
      </c>
    </row>
    <row r="175" spans="1:16" x14ac:dyDescent="0.25">
      <c r="A175" s="175" t="s">
        <v>2264</v>
      </c>
      <c r="B175" s="175">
        <v>2010101</v>
      </c>
      <c r="C175" s="175" t="s">
        <v>1184</v>
      </c>
      <c r="D175" s="175" t="s">
        <v>743</v>
      </c>
      <c r="E175" s="175">
        <v>4</v>
      </c>
      <c r="F175" s="175" t="s">
        <v>2267</v>
      </c>
      <c r="G175" s="175" t="s">
        <v>2267</v>
      </c>
      <c r="H175" s="568" t="s">
        <v>2282</v>
      </c>
      <c r="I175" s="175" t="s">
        <v>2283</v>
      </c>
      <c r="J175" s="175">
        <v>0</v>
      </c>
      <c r="K175" s="175">
        <v>3500000</v>
      </c>
      <c r="L175" s="175">
        <v>11.91</v>
      </c>
      <c r="M175" s="175">
        <v>505.55</v>
      </c>
      <c r="N175" s="175">
        <v>6</v>
      </c>
      <c r="O175" s="597">
        <f t="shared" si="3"/>
        <v>3500</v>
      </c>
      <c r="P175" s="175" t="s">
        <v>2361</v>
      </c>
    </row>
    <row r="176" spans="1:16" x14ac:dyDescent="0.25">
      <c r="A176" s="175" t="s">
        <v>2264</v>
      </c>
      <c r="B176" s="175">
        <v>2010101</v>
      </c>
      <c r="C176" s="175" t="s">
        <v>1184</v>
      </c>
      <c r="D176" s="175" t="s">
        <v>743</v>
      </c>
      <c r="E176" s="175">
        <v>4</v>
      </c>
      <c r="F176" s="175" t="s">
        <v>2267</v>
      </c>
      <c r="G176" s="175" t="s">
        <v>2267</v>
      </c>
      <c r="H176" s="568" t="s">
        <v>1198</v>
      </c>
      <c r="I176" s="175" t="s">
        <v>1199</v>
      </c>
      <c r="J176" s="175">
        <v>137752850</v>
      </c>
      <c r="K176" s="175">
        <v>144621409</v>
      </c>
      <c r="L176" s="175">
        <v>20311.14</v>
      </c>
      <c r="M176" s="175">
        <v>21279.88</v>
      </c>
      <c r="N176" s="175">
        <v>6</v>
      </c>
      <c r="O176" s="597">
        <f t="shared" si="3"/>
        <v>6868.5590000000002</v>
      </c>
      <c r="P176" s="175" t="s">
        <v>2361</v>
      </c>
    </row>
    <row r="177" spans="1:16" x14ac:dyDescent="0.25">
      <c r="A177" s="175" t="s">
        <v>2264</v>
      </c>
      <c r="B177" s="175">
        <v>2010101</v>
      </c>
      <c r="C177" s="175" t="s">
        <v>1184</v>
      </c>
      <c r="D177" s="175" t="s">
        <v>743</v>
      </c>
      <c r="E177" s="175">
        <v>4</v>
      </c>
      <c r="F177" s="175" t="s">
        <v>2267</v>
      </c>
      <c r="G177" s="175" t="s">
        <v>2267</v>
      </c>
      <c r="H177" s="568" t="s">
        <v>1782</v>
      </c>
      <c r="I177" s="175" t="s">
        <v>1783</v>
      </c>
      <c r="J177" s="175">
        <v>6107792</v>
      </c>
      <c r="K177" s="175">
        <v>6739625</v>
      </c>
      <c r="L177" s="175">
        <v>887.55</v>
      </c>
      <c r="M177" s="175">
        <v>976.66</v>
      </c>
      <c r="N177" s="175">
        <v>6</v>
      </c>
      <c r="O177" s="597">
        <f t="shared" si="3"/>
        <v>631.83299999999997</v>
      </c>
      <c r="P177" s="175" t="s">
        <v>2361</v>
      </c>
    </row>
    <row r="178" spans="1:16" x14ac:dyDescent="0.25">
      <c r="A178" s="175" t="s">
        <v>2264</v>
      </c>
      <c r="B178" s="175">
        <v>2010101</v>
      </c>
      <c r="C178" s="175" t="s">
        <v>1184</v>
      </c>
      <c r="D178" s="175" t="s">
        <v>743</v>
      </c>
      <c r="E178" s="175">
        <v>4</v>
      </c>
      <c r="F178" s="175" t="s">
        <v>2267</v>
      </c>
      <c r="G178" s="175" t="s">
        <v>2267</v>
      </c>
      <c r="H178" s="568" t="s">
        <v>1204</v>
      </c>
      <c r="I178" s="175" t="s">
        <v>1205</v>
      </c>
      <c r="J178" s="175">
        <v>0</v>
      </c>
      <c r="K178" s="175">
        <v>4281500</v>
      </c>
      <c r="L178" s="175">
        <v>38.340000000000003</v>
      </c>
      <c r="M178" s="175">
        <v>642.20000000000005</v>
      </c>
      <c r="N178" s="175">
        <v>6</v>
      </c>
      <c r="O178" s="597">
        <f t="shared" si="3"/>
        <v>4281.5</v>
      </c>
      <c r="P178" s="175" t="s">
        <v>2361</v>
      </c>
    </row>
    <row r="179" spans="1:16" x14ac:dyDescent="0.25">
      <c r="A179" s="175" t="s">
        <v>2264</v>
      </c>
      <c r="B179" s="175">
        <v>2010101</v>
      </c>
      <c r="C179" s="175" t="s">
        <v>1184</v>
      </c>
      <c r="D179" s="175" t="s">
        <v>743</v>
      </c>
      <c r="E179" s="175">
        <v>4</v>
      </c>
      <c r="F179" s="175" t="s">
        <v>2267</v>
      </c>
      <c r="G179" s="175" t="s">
        <v>2267</v>
      </c>
      <c r="H179" s="568" t="s">
        <v>1206</v>
      </c>
      <c r="I179" s="175" t="s">
        <v>1207</v>
      </c>
      <c r="J179" s="175">
        <v>74592786</v>
      </c>
      <c r="K179" s="175">
        <v>80950290</v>
      </c>
      <c r="L179" s="175">
        <v>10875.63</v>
      </c>
      <c r="M179" s="175">
        <v>11772.29</v>
      </c>
      <c r="N179" s="175">
        <v>6</v>
      </c>
      <c r="O179" s="597">
        <f t="shared" si="3"/>
        <v>6357.5039999999999</v>
      </c>
      <c r="P179" s="175" t="s">
        <v>2361</v>
      </c>
    </row>
    <row r="180" spans="1:16" x14ac:dyDescent="0.25">
      <c r="A180" s="175" t="s">
        <v>2264</v>
      </c>
      <c r="B180" s="175">
        <v>2010101</v>
      </c>
      <c r="C180" s="175" t="s">
        <v>1184</v>
      </c>
      <c r="D180" s="175" t="s">
        <v>743</v>
      </c>
      <c r="E180" s="175">
        <v>4</v>
      </c>
      <c r="F180" s="175" t="s">
        <v>2267</v>
      </c>
      <c r="G180" s="175" t="s">
        <v>2267</v>
      </c>
      <c r="H180" s="568" t="s">
        <v>2284</v>
      </c>
      <c r="I180" s="175" t="s">
        <v>2285</v>
      </c>
      <c r="J180" s="175">
        <v>28550000</v>
      </c>
      <c r="K180" s="175">
        <v>29825000</v>
      </c>
      <c r="L180" s="175">
        <v>4134.03</v>
      </c>
      <c r="M180" s="175">
        <v>4313.8599999999997</v>
      </c>
      <c r="N180" s="175">
        <v>6</v>
      </c>
      <c r="O180" s="597">
        <f t="shared" si="3"/>
        <v>1275</v>
      </c>
      <c r="P180" s="175" t="s">
        <v>2361</v>
      </c>
    </row>
    <row r="181" spans="1:16" x14ac:dyDescent="0.25">
      <c r="A181" s="175" t="s">
        <v>2264</v>
      </c>
      <c r="B181" s="175">
        <v>2010101</v>
      </c>
      <c r="C181" s="175" t="s">
        <v>1184</v>
      </c>
      <c r="D181" s="175" t="s">
        <v>743</v>
      </c>
      <c r="E181" s="175">
        <v>4</v>
      </c>
      <c r="F181" s="175" t="s">
        <v>2267</v>
      </c>
      <c r="G181" s="175" t="s">
        <v>2267</v>
      </c>
      <c r="H181" s="568" t="s">
        <v>2286</v>
      </c>
      <c r="I181" s="175" t="s">
        <v>2287</v>
      </c>
      <c r="J181" s="175">
        <v>32460000</v>
      </c>
      <c r="K181" s="175">
        <v>40320000</v>
      </c>
      <c r="L181" s="175">
        <v>4748.8999999999996</v>
      </c>
      <c r="M181" s="175">
        <v>5857.47</v>
      </c>
      <c r="N181" s="175">
        <v>6</v>
      </c>
      <c r="O181" s="597">
        <f t="shared" si="3"/>
        <v>7860</v>
      </c>
      <c r="P181" s="175" t="s">
        <v>2361</v>
      </c>
    </row>
    <row r="182" spans="1:16" x14ac:dyDescent="0.25">
      <c r="A182" s="175" t="s">
        <v>2264</v>
      </c>
      <c r="B182" s="175">
        <v>2010101</v>
      </c>
      <c r="C182" s="175" t="s">
        <v>1184</v>
      </c>
      <c r="D182" s="175" t="s">
        <v>743</v>
      </c>
      <c r="E182" s="175">
        <v>4</v>
      </c>
      <c r="F182" s="175" t="s">
        <v>2267</v>
      </c>
      <c r="G182" s="175" t="s">
        <v>2267</v>
      </c>
      <c r="H182" s="568" t="s">
        <v>2288</v>
      </c>
      <c r="I182" s="175" t="s">
        <v>2289</v>
      </c>
      <c r="J182" s="175">
        <v>0</v>
      </c>
      <c r="K182" s="175">
        <v>9990000</v>
      </c>
      <c r="L182" s="175">
        <v>36.950000000000003</v>
      </c>
      <c r="M182" s="175">
        <v>1445.94</v>
      </c>
      <c r="N182" s="175">
        <v>6</v>
      </c>
      <c r="O182" s="597">
        <f t="shared" si="3"/>
        <v>9990</v>
      </c>
      <c r="P182" s="175" t="s">
        <v>2361</v>
      </c>
    </row>
    <row r="183" spans="1:16" x14ac:dyDescent="0.25">
      <c r="A183" s="175" t="s">
        <v>2264</v>
      </c>
      <c r="B183" s="175">
        <v>2010101</v>
      </c>
      <c r="C183" s="175" t="s">
        <v>1184</v>
      </c>
      <c r="D183" s="175" t="s">
        <v>743</v>
      </c>
      <c r="E183" s="175">
        <v>4</v>
      </c>
      <c r="F183" s="175" t="s">
        <v>2267</v>
      </c>
      <c r="G183" s="175" t="s">
        <v>2267</v>
      </c>
      <c r="H183" s="568" t="s">
        <v>1214</v>
      </c>
      <c r="I183" s="175" t="s">
        <v>2386</v>
      </c>
      <c r="J183" s="175">
        <v>19101811</v>
      </c>
      <c r="K183" s="175">
        <v>19134432</v>
      </c>
      <c r="L183" s="175">
        <v>2777.08</v>
      </c>
      <c r="M183" s="175">
        <v>2781.68</v>
      </c>
      <c r="N183" s="175">
        <v>6</v>
      </c>
      <c r="O183" s="597">
        <f t="shared" si="3"/>
        <v>32.621000000000002</v>
      </c>
      <c r="P183" s="175" t="s">
        <v>2361</v>
      </c>
    </row>
    <row r="184" spans="1:16" x14ac:dyDescent="0.25">
      <c r="A184" s="175" t="s">
        <v>2264</v>
      </c>
      <c r="B184" s="175">
        <v>2010101</v>
      </c>
      <c r="C184" s="175" t="s">
        <v>1184</v>
      </c>
      <c r="D184" s="175" t="s">
        <v>743</v>
      </c>
      <c r="E184" s="175">
        <v>4</v>
      </c>
      <c r="F184" s="175" t="s">
        <v>2267</v>
      </c>
      <c r="G184" s="175" t="s">
        <v>2267</v>
      </c>
      <c r="H184" s="568" t="s">
        <v>1216</v>
      </c>
      <c r="I184" s="175" t="s">
        <v>1217</v>
      </c>
      <c r="J184" s="175">
        <v>0</v>
      </c>
      <c r="K184" s="175">
        <v>510000</v>
      </c>
      <c r="L184" s="175">
        <v>4.57</v>
      </c>
      <c r="M184" s="175">
        <v>76.5</v>
      </c>
      <c r="N184" s="175">
        <v>6</v>
      </c>
      <c r="O184" s="597">
        <f t="shared" si="3"/>
        <v>510</v>
      </c>
      <c r="P184" s="175" t="s">
        <v>2361</v>
      </c>
    </row>
    <row r="185" spans="1:16" x14ac:dyDescent="0.25">
      <c r="A185" s="175" t="s">
        <v>2264</v>
      </c>
      <c r="B185" s="175">
        <v>2010101</v>
      </c>
      <c r="C185" s="175" t="s">
        <v>1184</v>
      </c>
      <c r="D185" s="175" t="s">
        <v>743</v>
      </c>
      <c r="E185" s="175">
        <v>4</v>
      </c>
      <c r="F185" s="175" t="s">
        <v>2267</v>
      </c>
      <c r="G185" s="175" t="s">
        <v>2267</v>
      </c>
      <c r="H185" s="568" t="s">
        <v>1999</v>
      </c>
      <c r="I185" s="175" t="s">
        <v>2000</v>
      </c>
      <c r="J185" s="175">
        <v>0</v>
      </c>
      <c r="K185" s="175">
        <v>205635600</v>
      </c>
      <c r="L185" s="175">
        <v>1414.46</v>
      </c>
      <c r="M185" s="175">
        <v>30417.25</v>
      </c>
      <c r="N185" s="175">
        <v>6</v>
      </c>
      <c r="O185" s="597">
        <f t="shared" si="3"/>
        <v>205635.6</v>
      </c>
      <c r="P185" s="175" t="s">
        <v>2361</v>
      </c>
    </row>
    <row r="186" spans="1:16" x14ac:dyDescent="0.25">
      <c r="A186" s="175" t="s">
        <v>2264</v>
      </c>
      <c r="B186" s="175">
        <v>2010101</v>
      </c>
      <c r="C186" s="175" t="s">
        <v>1184</v>
      </c>
      <c r="D186" s="175" t="s">
        <v>743</v>
      </c>
      <c r="E186" s="175">
        <v>4</v>
      </c>
      <c r="F186" s="175" t="s">
        <v>2267</v>
      </c>
      <c r="G186" s="175" t="s">
        <v>2267</v>
      </c>
      <c r="H186" s="568" t="s">
        <v>2290</v>
      </c>
      <c r="I186" s="175" t="s">
        <v>2291</v>
      </c>
      <c r="J186" s="175">
        <v>20542763</v>
      </c>
      <c r="K186" s="175">
        <v>22283959</v>
      </c>
      <c r="L186" s="175">
        <v>2962.88</v>
      </c>
      <c r="M186" s="175">
        <v>3208.46</v>
      </c>
      <c r="N186" s="175">
        <v>6</v>
      </c>
      <c r="O186" s="597">
        <f t="shared" si="3"/>
        <v>1741.1959999999999</v>
      </c>
      <c r="P186" s="175" t="s">
        <v>2361</v>
      </c>
    </row>
    <row r="187" spans="1:16" x14ac:dyDescent="0.25">
      <c r="A187" s="175" t="s">
        <v>2264</v>
      </c>
      <c r="B187" s="175">
        <v>2010101</v>
      </c>
      <c r="C187" s="175" t="s">
        <v>1184</v>
      </c>
      <c r="D187" s="175" t="s">
        <v>743</v>
      </c>
      <c r="E187" s="175">
        <v>4</v>
      </c>
      <c r="F187" s="175" t="s">
        <v>2267</v>
      </c>
      <c r="G187" s="175" t="s">
        <v>2267</v>
      </c>
      <c r="H187" s="568" t="s">
        <v>1222</v>
      </c>
      <c r="I187" s="175" t="s">
        <v>1223</v>
      </c>
      <c r="J187" s="175">
        <v>65019119</v>
      </c>
      <c r="K187" s="175">
        <v>69911803</v>
      </c>
      <c r="L187" s="175">
        <v>9489.1299999999992</v>
      </c>
      <c r="M187" s="175">
        <v>10179.19</v>
      </c>
      <c r="N187" s="175">
        <v>6</v>
      </c>
      <c r="O187" s="597">
        <f t="shared" si="3"/>
        <v>4892.6840000000002</v>
      </c>
      <c r="P187" s="175" t="s">
        <v>2361</v>
      </c>
    </row>
    <row r="188" spans="1:16" x14ac:dyDescent="0.25">
      <c r="A188" s="175" t="s">
        <v>2264</v>
      </c>
      <c r="B188" s="175">
        <v>2010101</v>
      </c>
      <c r="C188" s="175" t="s">
        <v>1184</v>
      </c>
      <c r="D188" s="175" t="s">
        <v>743</v>
      </c>
      <c r="E188" s="175">
        <v>4</v>
      </c>
      <c r="F188" s="175" t="s">
        <v>2267</v>
      </c>
      <c r="G188" s="175" t="s">
        <v>2267</v>
      </c>
      <c r="H188" s="568" t="s">
        <v>1342</v>
      </c>
      <c r="I188" s="175" t="s">
        <v>1343</v>
      </c>
      <c r="J188" s="175">
        <v>209157095</v>
      </c>
      <c r="K188" s="175">
        <v>218650293</v>
      </c>
      <c r="L188" s="175">
        <v>30390.59</v>
      </c>
      <c r="M188" s="175">
        <v>31729.51</v>
      </c>
      <c r="N188" s="175">
        <v>6</v>
      </c>
      <c r="O188" s="597">
        <f t="shared" si="3"/>
        <v>9493.1980000000003</v>
      </c>
      <c r="P188" s="175" t="s">
        <v>2361</v>
      </c>
    </row>
    <row r="189" spans="1:16" x14ac:dyDescent="0.25">
      <c r="A189" s="175" t="s">
        <v>2264</v>
      </c>
      <c r="B189" s="175">
        <v>2010101</v>
      </c>
      <c r="C189" s="175" t="s">
        <v>1184</v>
      </c>
      <c r="D189" s="175" t="s">
        <v>743</v>
      </c>
      <c r="E189" s="175">
        <v>4</v>
      </c>
      <c r="F189" s="175" t="s">
        <v>2267</v>
      </c>
      <c r="G189" s="175" t="s">
        <v>2267</v>
      </c>
      <c r="H189" s="568" t="s">
        <v>1237</v>
      </c>
      <c r="I189" s="175" t="s">
        <v>1238</v>
      </c>
      <c r="J189" s="175">
        <v>0</v>
      </c>
      <c r="K189" s="175">
        <v>5512000</v>
      </c>
      <c r="L189" s="175">
        <v>11.2</v>
      </c>
      <c r="M189" s="175">
        <v>788.61</v>
      </c>
      <c r="N189" s="175">
        <v>6</v>
      </c>
      <c r="O189" s="597">
        <f t="shared" si="3"/>
        <v>5512</v>
      </c>
      <c r="P189" s="175" t="s">
        <v>2361</v>
      </c>
    </row>
    <row r="190" spans="1:16" x14ac:dyDescent="0.25">
      <c r="A190" s="175" t="s">
        <v>2264</v>
      </c>
      <c r="B190" s="175">
        <v>2010101</v>
      </c>
      <c r="C190" s="175" t="s">
        <v>1184</v>
      </c>
      <c r="D190" s="175" t="s">
        <v>743</v>
      </c>
      <c r="E190" s="175">
        <v>4</v>
      </c>
      <c r="F190" s="175" t="s">
        <v>2267</v>
      </c>
      <c r="G190" s="175" t="s">
        <v>2267</v>
      </c>
      <c r="H190" s="568" t="s">
        <v>1786</v>
      </c>
      <c r="I190" s="175" t="s">
        <v>1787</v>
      </c>
      <c r="J190" s="175">
        <v>7267540</v>
      </c>
      <c r="K190" s="175">
        <v>8382340</v>
      </c>
      <c r="L190" s="175">
        <v>1057.53</v>
      </c>
      <c r="M190" s="175">
        <v>1214.76</v>
      </c>
      <c r="N190" s="175">
        <v>6</v>
      </c>
      <c r="O190" s="597">
        <f t="shared" si="3"/>
        <v>1114.8</v>
      </c>
      <c r="P190" s="175" t="s">
        <v>2361</v>
      </c>
    </row>
    <row r="191" spans="1:16" x14ac:dyDescent="0.25">
      <c r="A191" s="175" t="s">
        <v>2264</v>
      </c>
      <c r="B191" s="175">
        <v>2010101</v>
      </c>
      <c r="C191" s="175" t="s">
        <v>1184</v>
      </c>
      <c r="D191" s="175" t="s">
        <v>743</v>
      </c>
      <c r="E191" s="175">
        <v>4</v>
      </c>
      <c r="F191" s="175" t="s">
        <v>2267</v>
      </c>
      <c r="G191" s="175" t="s">
        <v>2267</v>
      </c>
      <c r="H191" s="568" t="s">
        <v>1241</v>
      </c>
      <c r="I191" s="175" t="s">
        <v>1242</v>
      </c>
      <c r="J191" s="175">
        <v>5300000</v>
      </c>
      <c r="K191" s="175">
        <v>10300000</v>
      </c>
      <c r="L191" s="175">
        <v>810.5</v>
      </c>
      <c r="M191" s="175">
        <v>1515.7</v>
      </c>
      <c r="N191" s="175">
        <v>6</v>
      </c>
      <c r="O191" s="597">
        <f t="shared" si="3"/>
        <v>5000</v>
      </c>
      <c r="P191" s="175" t="s">
        <v>2361</v>
      </c>
    </row>
    <row r="192" spans="1:16" x14ac:dyDescent="0.25">
      <c r="A192" s="175" t="s">
        <v>2264</v>
      </c>
      <c r="B192" s="175">
        <v>2010101</v>
      </c>
      <c r="C192" s="175" t="s">
        <v>1184</v>
      </c>
      <c r="D192" s="175" t="s">
        <v>743</v>
      </c>
      <c r="E192" s="175">
        <v>4</v>
      </c>
      <c r="F192" s="175" t="s">
        <v>2267</v>
      </c>
      <c r="G192" s="175" t="s">
        <v>2267</v>
      </c>
      <c r="H192" s="568" t="s">
        <v>2292</v>
      </c>
      <c r="I192" s="175" t="s">
        <v>2293</v>
      </c>
      <c r="J192" s="175">
        <v>41087645</v>
      </c>
      <c r="K192" s="175">
        <v>49857645</v>
      </c>
      <c r="L192" s="175">
        <v>5908.58</v>
      </c>
      <c r="M192" s="175">
        <v>7145.5</v>
      </c>
      <c r="N192" s="175">
        <v>6</v>
      </c>
      <c r="O192" s="597">
        <f t="shared" si="3"/>
        <v>8770</v>
      </c>
      <c r="P192" s="175" t="s">
        <v>2361</v>
      </c>
    </row>
    <row r="193" spans="1:16" x14ac:dyDescent="0.25">
      <c r="A193" s="175" t="s">
        <v>2264</v>
      </c>
      <c r="B193" s="175">
        <v>2010101</v>
      </c>
      <c r="C193" s="175" t="s">
        <v>1184</v>
      </c>
      <c r="D193" s="175" t="s">
        <v>743</v>
      </c>
      <c r="E193" s="175">
        <v>4</v>
      </c>
      <c r="F193" s="175" t="s">
        <v>2267</v>
      </c>
      <c r="G193" s="175" t="s">
        <v>2267</v>
      </c>
      <c r="H193" s="568" t="s">
        <v>1788</v>
      </c>
      <c r="I193" s="175" t="s">
        <v>1789</v>
      </c>
      <c r="J193" s="175">
        <v>6355666</v>
      </c>
      <c r="K193" s="175">
        <v>6955666</v>
      </c>
      <c r="L193" s="175">
        <v>924.38</v>
      </c>
      <c r="M193" s="175">
        <v>1009</v>
      </c>
      <c r="N193" s="175">
        <v>6</v>
      </c>
      <c r="O193" s="597">
        <f t="shared" si="3"/>
        <v>600</v>
      </c>
      <c r="P193" s="175" t="s">
        <v>2361</v>
      </c>
    </row>
    <row r="194" spans="1:16" x14ac:dyDescent="0.25">
      <c r="A194" s="175" t="s">
        <v>2264</v>
      </c>
      <c r="B194" s="175">
        <v>2010101</v>
      </c>
      <c r="C194" s="175" t="s">
        <v>1184</v>
      </c>
      <c r="D194" s="175" t="s">
        <v>743</v>
      </c>
      <c r="E194" s="175">
        <v>4</v>
      </c>
      <c r="F194" s="175" t="s">
        <v>2267</v>
      </c>
      <c r="G194" s="175" t="s">
        <v>2267</v>
      </c>
      <c r="H194" s="568" t="s">
        <v>1256</v>
      </c>
      <c r="I194" s="175" t="s">
        <v>1257</v>
      </c>
      <c r="J194" s="175">
        <v>17000000</v>
      </c>
      <c r="K194" s="175">
        <v>19200000</v>
      </c>
      <c r="L194" s="175">
        <v>2480.02</v>
      </c>
      <c r="M194" s="175">
        <v>2790.31</v>
      </c>
      <c r="N194" s="175">
        <v>6</v>
      </c>
      <c r="O194" s="597">
        <f t="shared" si="3"/>
        <v>2200</v>
      </c>
      <c r="P194" s="175" t="s">
        <v>2361</v>
      </c>
    </row>
    <row r="195" spans="1:16" x14ac:dyDescent="0.25">
      <c r="A195" s="175" t="s">
        <v>2264</v>
      </c>
      <c r="B195" s="175">
        <v>2010101</v>
      </c>
      <c r="C195" s="175" t="s">
        <v>1184</v>
      </c>
      <c r="D195" s="175" t="s">
        <v>743</v>
      </c>
      <c r="E195" s="175">
        <v>4</v>
      </c>
      <c r="F195" s="175" t="s">
        <v>2267</v>
      </c>
      <c r="G195" s="175" t="s">
        <v>2267</v>
      </c>
      <c r="H195" s="568" t="s">
        <v>1260</v>
      </c>
      <c r="I195" s="175" t="s">
        <v>1261</v>
      </c>
      <c r="J195" s="175">
        <v>169432440</v>
      </c>
      <c r="K195" s="175">
        <v>205557526</v>
      </c>
      <c r="L195" s="175">
        <v>24904.41</v>
      </c>
      <c r="M195" s="175">
        <v>29999.48</v>
      </c>
      <c r="N195" s="175">
        <v>6</v>
      </c>
      <c r="O195" s="597">
        <f t="shared" si="3"/>
        <v>36125.086000000003</v>
      </c>
      <c r="P195" s="175" t="s">
        <v>2361</v>
      </c>
    </row>
    <row r="196" spans="1:16" x14ac:dyDescent="0.25">
      <c r="A196" s="175" t="s">
        <v>2264</v>
      </c>
      <c r="B196" s="175">
        <v>2010101</v>
      </c>
      <c r="C196" s="175" t="s">
        <v>1184</v>
      </c>
      <c r="D196" s="175" t="s">
        <v>743</v>
      </c>
      <c r="E196" s="175">
        <v>4</v>
      </c>
      <c r="F196" s="175" t="s">
        <v>2267</v>
      </c>
      <c r="G196" s="175" t="s">
        <v>2267</v>
      </c>
      <c r="H196" s="568" t="s">
        <v>1268</v>
      </c>
      <c r="I196" s="175" t="s">
        <v>1269</v>
      </c>
      <c r="J196" s="175">
        <v>11981200</v>
      </c>
      <c r="K196" s="175">
        <v>39146800</v>
      </c>
      <c r="L196" s="175">
        <v>1897.9</v>
      </c>
      <c r="M196" s="175">
        <v>5729.33</v>
      </c>
      <c r="N196" s="175">
        <v>6</v>
      </c>
      <c r="O196" s="597">
        <f t="shared" si="3"/>
        <v>27165.599999999999</v>
      </c>
      <c r="P196" s="175" t="s">
        <v>2361</v>
      </c>
    </row>
    <row r="197" spans="1:16" x14ac:dyDescent="0.25">
      <c r="A197" s="175" t="s">
        <v>2264</v>
      </c>
      <c r="B197" s="175">
        <v>2010101</v>
      </c>
      <c r="C197" s="175" t="s">
        <v>1184</v>
      </c>
      <c r="D197" s="175" t="s">
        <v>743</v>
      </c>
      <c r="E197" s="175">
        <v>4</v>
      </c>
      <c r="F197" s="175" t="s">
        <v>2267</v>
      </c>
      <c r="G197" s="175" t="s">
        <v>2267</v>
      </c>
      <c r="H197" s="568" t="s">
        <v>2294</v>
      </c>
      <c r="I197" s="175" t="s">
        <v>2295</v>
      </c>
      <c r="J197" s="175">
        <v>3210000</v>
      </c>
      <c r="K197" s="175">
        <v>3630000</v>
      </c>
      <c r="L197" s="175">
        <v>466.84</v>
      </c>
      <c r="M197" s="175">
        <v>526.08000000000004</v>
      </c>
      <c r="N197" s="175">
        <v>6</v>
      </c>
      <c r="O197" s="597">
        <f t="shared" si="3"/>
        <v>420</v>
      </c>
      <c r="P197" s="175" t="s">
        <v>2361</v>
      </c>
    </row>
    <row r="198" spans="1:16" x14ac:dyDescent="0.25">
      <c r="A198" s="175" t="s">
        <v>2264</v>
      </c>
      <c r="B198" s="175">
        <v>2010101</v>
      </c>
      <c r="C198" s="175" t="s">
        <v>1184</v>
      </c>
      <c r="D198" s="175" t="s">
        <v>743</v>
      </c>
      <c r="E198" s="175">
        <v>4</v>
      </c>
      <c r="F198" s="175" t="s">
        <v>2267</v>
      </c>
      <c r="G198" s="175" t="s">
        <v>2267</v>
      </c>
      <c r="H198" s="568" t="s">
        <v>1272</v>
      </c>
      <c r="I198" s="175" t="s">
        <v>1273</v>
      </c>
      <c r="J198" s="175">
        <v>0</v>
      </c>
      <c r="K198" s="175">
        <v>420000</v>
      </c>
      <c r="L198" s="175">
        <v>3.75</v>
      </c>
      <c r="M198" s="175">
        <v>62.99</v>
      </c>
      <c r="N198" s="175">
        <v>6</v>
      </c>
      <c r="O198" s="597">
        <f t="shared" si="3"/>
        <v>420</v>
      </c>
      <c r="P198" s="175" t="s">
        <v>2361</v>
      </c>
    </row>
    <row r="199" spans="1:16" x14ac:dyDescent="0.25">
      <c r="A199" s="175" t="s">
        <v>2264</v>
      </c>
      <c r="B199" s="175">
        <v>2010101</v>
      </c>
      <c r="C199" s="175" t="s">
        <v>1184</v>
      </c>
      <c r="D199" s="175" t="s">
        <v>743</v>
      </c>
      <c r="E199" s="175">
        <v>4</v>
      </c>
      <c r="F199" s="175" t="s">
        <v>2267</v>
      </c>
      <c r="G199" s="175" t="s">
        <v>2267</v>
      </c>
      <c r="H199" s="568" t="s">
        <v>1274</v>
      </c>
      <c r="I199" s="175" t="s">
        <v>1275</v>
      </c>
      <c r="J199" s="175">
        <v>47158976</v>
      </c>
      <c r="K199" s="175">
        <v>47824376</v>
      </c>
      <c r="L199" s="175">
        <v>6819.97</v>
      </c>
      <c r="M199" s="175">
        <v>6913.82</v>
      </c>
      <c r="N199" s="175">
        <v>6</v>
      </c>
      <c r="O199" s="597">
        <f t="shared" si="3"/>
        <v>665.4</v>
      </c>
      <c r="P199" s="175" t="s">
        <v>2361</v>
      </c>
    </row>
    <row r="200" spans="1:16" x14ac:dyDescent="0.25">
      <c r="A200" s="175" t="s">
        <v>2264</v>
      </c>
      <c r="B200" s="175">
        <v>2010101</v>
      </c>
      <c r="C200" s="175" t="s">
        <v>1184</v>
      </c>
      <c r="D200" s="175" t="s">
        <v>743</v>
      </c>
      <c r="E200" s="175">
        <v>4</v>
      </c>
      <c r="F200" s="175" t="s">
        <v>2267</v>
      </c>
      <c r="G200" s="175" t="s">
        <v>2267</v>
      </c>
      <c r="H200" s="568" t="s">
        <v>2296</v>
      </c>
      <c r="I200" s="175" t="s">
        <v>2297</v>
      </c>
      <c r="J200" s="175">
        <v>65666540</v>
      </c>
      <c r="K200" s="175">
        <v>66279237</v>
      </c>
      <c r="L200" s="175">
        <v>9529.27</v>
      </c>
      <c r="M200" s="175">
        <v>9615.68</v>
      </c>
      <c r="N200" s="175">
        <v>6</v>
      </c>
      <c r="O200" s="597">
        <f t="shared" si="3"/>
        <v>612.697</v>
      </c>
      <c r="P200" s="175" t="s">
        <v>2361</v>
      </c>
    </row>
    <row r="201" spans="1:16" x14ac:dyDescent="0.25">
      <c r="A201" s="175" t="s">
        <v>2264</v>
      </c>
      <c r="B201" s="175">
        <v>2010101</v>
      </c>
      <c r="C201" s="175" t="s">
        <v>1184</v>
      </c>
      <c r="D201" s="175" t="s">
        <v>743</v>
      </c>
      <c r="E201" s="175">
        <v>4</v>
      </c>
      <c r="F201" s="175" t="s">
        <v>2267</v>
      </c>
      <c r="G201" s="175" t="s">
        <v>2267</v>
      </c>
      <c r="H201" s="568" t="s">
        <v>1792</v>
      </c>
      <c r="I201" s="175" t="s">
        <v>1793</v>
      </c>
      <c r="J201" s="175">
        <v>96809647</v>
      </c>
      <c r="K201" s="175">
        <v>102709423</v>
      </c>
      <c r="L201" s="175">
        <v>14073.86</v>
      </c>
      <c r="M201" s="175">
        <v>14905.96</v>
      </c>
      <c r="N201" s="175">
        <v>6</v>
      </c>
      <c r="O201" s="597">
        <f t="shared" si="3"/>
        <v>5899.7759999999998</v>
      </c>
      <c r="P201" s="175" t="s">
        <v>2361</v>
      </c>
    </row>
    <row r="202" spans="1:16" x14ac:dyDescent="0.25">
      <c r="A202" s="175" t="s">
        <v>2264</v>
      </c>
      <c r="B202" s="175">
        <v>2010101</v>
      </c>
      <c r="C202" s="175" t="s">
        <v>1184</v>
      </c>
      <c r="D202" s="175" t="s">
        <v>743</v>
      </c>
      <c r="E202" s="175">
        <v>4</v>
      </c>
      <c r="F202" s="175" t="s">
        <v>2267</v>
      </c>
      <c r="G202" s="175" t="s">
        <v>2267</v>
      </c>
      <c r="H202" s="568" t="s">
        <v>1285</v>
      </c>
      <c r="I202" s="175" t="s">
        <v>1286</v>
      </c>
      <c r="J202" s="175">
        <v>27500000</v>
      </c>
      <c r="K202" s="175">
        <v>30000000</v>
      </c>
      <c r="L202" s="175">
        <v>3998.16</v>
      </c>
      <c r="M202" s="175">
        <v>4350.76</v>
      </c>
      <c r="N202" s="175">
        <v>6</v>
      </c>
      <c r="O202" s="597">
        <f t="shared" si="3"/>
        <v>2500</v>
      </c>
      <c r="P202" s="175" t="s">
        <v>2361</v>
      </c>
    </row>
    <row r="203" spans="1:16" x14ac:dyDescent="0.25">
      <c r="A203" s="175" t="s">
        <v>2264</v>
      </c>
      <c r="B203" s="175">
        <v>2010101</v>
      </c>
      <c r="C203" s="175" t="s">
        <v>1184</v>
      </c>
      <c r="D203" s="175" t="s">
        <v>743</v>
      </c>
      <c r="E203" s="175">
        <v>4</v>
      </c>
      <c r="F203" s="175" t="s">
        <v>2267</v>
      </c>
      <c r="G203" s="175" t="s">
        <v>2267</v>
      </c>
      <c r="H203" s="568" t="s">
        <v>2132</v>
      </c>
      <c r="I203" s="175" t="s">
        <v>2133</v>
      </c>
      <c r="J203" s="175">
        <v>5800000</v>
      </c>
      <c r="K203" s="175">
        <v>7900000</v>
      </c>
      <c r="L203" s="175">
        <v>846.74</v>
      </c>
      <c r="M203" s="175">
        <v>1142.92</v>
      </c>
      <c r="N203" s="175">
        <v>6</v>
      </c>
      <c r="O203" s="597">
        <f t="shared" si="3"/>
        <v>2100</v>
      </c>
      <c r="P203" s="175" t="s">
        <v>2361</v>
      </c>
    </row>
    <row r="204" spans="1:16" x14ac:dyDescent="0.25">
      <c r="A204" s="175" t="s">
        <v>2264</v>
      </c>
      <c r="B204" s="175">
        <v>2010101</v>
      </c>
      <c r="C204" s="175" t="s">
        <v>1184</v>
      </c>
      <c r="D204" s="175" t="s">
        <v>743</v>
      </c>
      <c r="E204" s="175">
        <v>4</v>
      </c>
      <c r="F204" s="175" t="s">
        <v>2267</v>
      </c>
      <c r="G204" s="175" t="s">
        <v>2267</v>
      </c>
      <c r="H204" s="568" t="s">
        <v>1877</v>
      </c>
      <c r="I204" s="175" t="s">
        <v>2298</v>
      </c>
      <c r="J204" s="175">
        <v>92640108</v>
      </c>
      <c r="K204" s="175">
        <v>93273983</v>
      </c>
      <c r="L204" s="175">
        <v>13550.52</v>
      </c>
      <c r="M204" s="175">
        <v>13639.92</v>
      </c>
      <c r="N204" s="175">
        <v>6</v>
      </c>
      <c r="O204" s="597">
        <f t="shared" si="3"/>
        <v>633.875</v>
      </c>
      <c r="P204" s="175" t="s">
        <v>2361</v>
      </c>
    </row>
    <row r="205" spans="1:16" x14ac:dyDescent="0.25">
      <c r="A205" s="175" t="s">
        <v>2264</v>
      </c>
      <c r="B205" s="175">
        <v>2010101</v>
      </c>
      <c r="C205" s="175" t="s">
        <v>1184</v>
      </c>
      <c r="D205" s="175" t="s">
        <v>743</v>
      </c>
      <c r="E205" s="175">
        <v>4</v>
      </c>
      <c r="F205" s="175" t="s">
        <v>2267</v>
      </c>
      <c r="G205" s="175" t="s">
        <v>2267</v>
      </c>
      <c r="H205" s="568" t="s">
        <v>2299</v>
      </c>
      <c r="I205" s="175" t="s">
        <v>2300</v>
      </c>
      <c r="J205" s="175">
        <v>46533650</v>
      </c>
      <c r="K205" s="175">
        <v>49671650</v>
      </c>
      <c r="L205" s="175">
        <v>6808.09</v>
      </c>
      <c r="M205" s="175">
        <v>7250.67</v>
      </c>
      <c r="N205" s="175">
        <v>6</v>
      </c>
      <c r="O205" s="597">
        <f t="shared" si="3"/>
        <v>3138</v>
      </c>
      <c r="P205" s="175" t="s">
        <v>2361</v>
      </c>
    </row>
    <row r="206" spans="1:16" x14ac:dyDescent="0.25">
      <c r="A206" s="175" t="s">
        <v>2264</v>
      </c>
      <c r="B206" s="175">
        <v>2010101</v>
      </c>
      <c r="C206" s="175" t="s">
        <v>1184</v>
      </c>
      <c r="D206" s="175" t="s">
        <v>743</v>
      </c>
      <c r="E206" s="175">
        <v>4</v>
      </c>
      <c r="F206" s="175" t="s">
        <v>2267</v>
      </c>
      <c r="G206" s="175" t="s">
        <v>2267</v>
      </c>
      <c r="H206" s="568" t="s">
        <v>1293</v>
      </c>
      <c r="I206" s="175" t="s">
        <v>1294</v>
      </c>
      <c r="J206" s="175">
        <v>86326666</v>
      </c>
      <c r="K206" s="175">
        <v>87831994</v>
      </c>
      <c r="L206" s="175">
        <v>12522.27</v>
      </c>
      <c r="M206" s="175">
        <v>12734.58</v>
      </c>
      <c r="N206" s="175">
        <v>6</v>
      </c>
      <c r="O206" s="597">
        <f t="shared" si="3"/>
        <v>1505.328</v>
      </c>
      <c r="P206" s="175" t="s">
        <v>2361</v>
      </c>
    </row>
    <row r="207" spans="1:16" x14ac:dyDescent="0.25">
      <c r="A207" s="175" t="s">
        <v>2264</v>
      </c>
      <c r="B207" s="175">
        <v>2010101</v>
      </c>
      <c r="C207" s="175" t="s">
        <v>1184</v>
      </c>
      <c r="D207" s="175" t="s">
        <v>743</v>
      </c>
      <c r="E207" s="175">
        <v>4</v>
      </c>
      <c r="F207" s="175" t="s">
        <v>2267</v>
      </c>
      <c r="G207" s="175" t="s">
        <v>2267</v>
      </c>
      <c r="H207" s="568" t="s">
        <v>2301</v>
      </c>
      <c r="I207" s="175" t="s">
        <v>2302</v>
      </c>
      <c r="J207" s="175">
        <v>8070000</v>
      </c>
      <c r="K207" s="175">
        <v>9270000</v>
      </c>
      <c r="L207" s="175">
        <v>1175.71</v>
      </c>
      <c r="M207" s="175">
        <v>1344.96</v>
      </c>
      <c r="N207" s="175">
        <v>6</v>
      </c>
      <c r="O207" s="597">
        <f t="shared" si="3"/>
        <v>1200</v>
      </c>
      <c r="P207" s="175" t="s">
        <v>2361</v>
      </c>
    </row>
    <row r="208" spans="1:16" x14ac:dyDescent="0.25">
      <c r="A208" s="175" t="s">
        <v>2264</v>
      </c>
      <c r="B208" s="175">
        <v>2010101</v>
      </c>
      <c r="C208" s="175" t="s">
        <v>1184</v>
      </c>
      <c r="D208" s="175" t="s">
        <v>743</v>
      </c>
      <c r="E208" s="175">
        <v>4</v>
      </c>
      <c r="F208" s="175" t="s">
        <v>2267</v>
      </c>
      <c r="G208" s="175" t="s">
        <v>2267</v>
      </c>
      <c r="H208" s="568" t="s">
        <v>1295</v>
      </c>
      <c r="I208" s="175" t="s">
        <v>1296</v>
      </c>
      <c r="J208" s="175">
        <v>55825000</v>
      </c>
      <c r="K208" s="175">
        <v>57035000</v>
      </c>
      <c r="L208" s="175">
        <v>8094.51</v>
      </c>
      <c r="M208" s="175">
        <v>8265.17</v>
      </c>
      <c r="N208" s="175">
        <v>6</v>
      </c>
      <c r="O208" s="597">
        <f t="shared" si="3"/>
        <v>1210</v>
      </c>
      <c r="P208" s="175" t="s">
        <v>2361</v>
      </c>
    </row>
    <row r="209" spans="1:16" x14ac:dyDescent="0.25">
      <c r="A209" s="175" t="s">
        <v>2264</v>
      </c>
      <c r="B209" s="175">
        <v>2010101</v>
      </c>
      <c r="C209" s="175" t="s">
        <v>1184</v>
      </c>
      <c r="D209" s="175" t="s">
        <v>743</v>
      </c>
      <c r="E209" s="175">
        <v>4</v>
      </c>
      <c r="F209" s="175" t="s">
        <v>2267</v>
      </c>
      <c r="G209" s="175" t="s">
        <v>2267</v>
      </c>
      <c r="H209" s="568" t="s">
        <v>1299</v>
      </c>
      <c r="I209" s="175" t="s">
        <v>1300</v>
      </c>
      <c r="J209" s="175">
        <v>202500000</v>
      </c>
      <c r="K209" s="175">
        <v>292500000</v>
      </c>
      <c r="L209" s="175">
        <v>31025.21</v>
      </c>
      <c r="M209" s="175">
        <v>43718.79</v>
      </c>
      <c r="N209" s="175">
        <v>6</v>
      </c>
      <c r="O209" s="597">
        <f t="shared" si="3"/>
        <v>90000</v>
      </c>
      <c r="P209" s="175" t="s">
        <v>2361</v>
      </c>
    </row>
    <row r="210" spans="1:16" x14ac:dyDescent="0.25">
      <c r="A210" s="175" t="s">
        <v>2264</v>
      </c>
      <c r="B210" s="175">
        <v>2010101</v>
      </c>
      <c r="C210" s="175" t="s">
        <v>1184</v>
      </c>
      <c r="D210" s="175" t="s">
        <v>743</v>
      </c>
      <c r="E210" s="175">
        <v>4</v>
      </c>
      <c r="F210" s="175" t="s">
        <v>2267</v>
      </c>
      <c r="G210" s="175" t="s">
        <v>2267</v>
      </c>
      <c r="H210" s="568" t="s">
        <v>2303</v>
      </c>
      <c r="I210" s="175" t="s">
        <v>2304</v>
      </c>
      <c r="J210" s="175">
        <v>18692266</v>
      </c>
      <c r="K210" s="175">
        <v>25516398</v>
      </c>
      <c r="L210" s="175">
        <v>2725.72</v>
      </c>
      <c r="M210" s="175">
        <v>3688.19</v>
      </c>
      <c r="N210" s="175">
        <v>6</v>
      </c>
      <c r="O210" s="597">
        <f t="shared" si="3"/>
        <v>6824.1319999999996</v>
      </c>
      <c r="P210" s="175" t="s">
        <v>2361</v>
      </c>
    </row>
    <row r="211" spans="1:16" x14ac:dyDescent="0.25">
      <c r="A211" s="175" t="s">
        <v>2264</v>
      </c>
      <c r="B211" s="175">
        <v>2010101</v>
      </c>
      <c r="C211" s="175" t="s">
        <v>1184</v>
      </c>
      <c r="D211" s="175" t="s">
        <v>743</v>
      </c>
      <c r="E211" s="175">
        <v>4</v>
      </c>
      <c r="F211" s="175" t="s">
        <v>2267</v>
      </c>
      <c r="G211" s="175" t="s">
        <v>2267</v>
      </c>
      <c r="H211" s="568" t="s">
        <v>1798</v>
      </c>
      <c r="I211" s="175" t="s">
        <v>1799</v>
      </c>
      <c r="J211" s="175">
        <v>4580868</v>
      </c>
      <c r="K211" s="175">
        <v>8980868</v>
      </c>
      <c r="L211" s="175">
        <v>701.95</v>
      </c>
      <c r="M211" s="175">
        <v>1322.52</v>
      </c>
      <c r="N211" s="175">
        <v>6</v>
      </c>
      <c r="O211" s="597">
        <f t="shared" si="3"/>
        <v>4400</v>
      </c>
      <c r="P211" s="175" t="s">
        <v>2361</v>
      </c>
    </row>
    <row r="212" spans="1:16" x14ac:dyDescent="0.25">
      <c r="A212" s="175" t="s">
        <v>2264</v>
      </c>
      <c r="B212" s="175">
        <v>2010101</v>
      </c>
      <c r="C212" s="175" t="s">
        <v>1184</v>
      </c>
      <c r="D212" s="175" t="s">
        <v>743</v>
      </c>
      <c r="E212" s="175">
        <v>4</v>
      </c>
      <c r="F212" s="175" t="s">
        <v>2267</v>
      </c>
      <c r="G212" s="175" t="s">
        <v>2267</v>
      </c>
      <c r="H212" s="568" t="s">
        <v>1309</v>
      </c>
      <c r="I212" s="175" t="s">
        <v>1800</v>
      </c>
      <c r="J212" s="175">
        <v>12592329441</v>
      </c>
      <c r="K212" s="175">
        <v>12592771321</v>
      </c>
      <c r="L212" s="175">
        <v>1815111.71</v>
      </c>
      <c r="M212" s="175">
        <v>1809520.45</v>
      </c>
      <c r="N212" s="175">
        <v>6</v>
      </c>
      <c r="O212" s="597">
        <f t="shared" si="3"/>
        <v>441.88</v>
      </c>
      <c r="P212" s="175" t="s">
        <v>2361</v>
      </c>
    </row>
    <row r="213" spans="1:16" x14ac:dyDescent="0.25">
      <c r="A213" s="175" t="s">
        <v>2264</v>
      </c>
      <c r="B213" s="175">
        <v>2010101</v>
      </c>
      <c r="C213" s="175" t="s">
        <v>1184</v>
      </c>
      <c r="D213" s="175" t="s">
        <v>743</v>
      </c>
      <c r="E213" s="175">
        <v>4</v>
      </c>
      <c r="F213" s="175" t="s">
        <v>2267</v>
      </c>
      <c r="G213" s="175" t="s">
        <v>2267</v>
      </c>
      <c r="H213" s="568" t="s">
        <v>2134</v>
      </c>
      <c r="I213" s="175" t="s">
        <v>2135</v>
      </c>
      <c r="J213" s="175">
        <v>0</v>
      </c>
      <c r="K213" s="175">
        <v>25000</v>
      </c>
      <c r="L213" s="175">
        <v>0.12</v>
      </c>
      <c r="M213" s="175">
        <v>3.65</v>
      </c>
      <c r="N213" s="175">
        <v>6</v>
      </c>
      <c r="O213" s="597">
        <f t="shared" si="3"/>
        <v>25</v>
      </c>
      <c r="P213" s="175" t="s">
        <v>2361</v>
      </c>
    </row>
    <row r="214" spans="1:16" x14ac:dyDescent="0.25">
      <c r="A214" s="175" t="s">
        <v>2264</v>
      </c>
      <c r="B214" s="175">
        <v>2010101</v>
      </c>
      <c r="C214" s="175" t="s">
        <v>1184</v>
      </c>
      <c r="D214" s="175" t="s">
        <v>743</v>
      </c>
      <c r="E214" s="175">
        <v>4</v>
      </c>
      <c r="F214" s="175" t="s">
        <v>2267</v>
      </c>
      <c r="G214" s="175" t="s">
        <v>2267</v>
      </c>
      <c r="H214" s="568" t="s">
        <v>1801</v>
      </c>
      <c r="I214" s="175" t="s">
        <v>1802</v>
      </c>
      <c r="J214" s="175">
        <v>328303404</v>
      </c>
      <c r="K214" s="175">
        <v>443707011</v>
      </c>
      <c r="L214" s="175">
        <v>49466.41</v>
      </c>
      <c r="M214" s="175">
        <v>65742.91</v>
      </c>
      <c r="N214" s="175">
        <v>6</v>
      </c>
      <c r="O214" s="597">
        <f t="shared" si="3"/>
        <v>115403.607</v>
      </c>
      <c r="P214" s="175" t="s">
        <v>2361</v>
      </c>
    </row>
    <row r="215" spans="1:16" x14ac:dyDescent="0.25">
      <c r="A215" s="175" t="s">
        <v>2264</v>
      </c>
      <c r="B215" s="175">
        <v>2010101</v>
      </c>
      <c r="C215" s="175" t="s">
        <v>1184</v>
      </c>
      <c r="D215" s="175" t="s">
        <v>743</v>
      </c>
      <c r="E215" s="175">
        <v>4</v>
      </c>
      <c r="F215" s="175" t="s">
        <v>2267</v>
      </c>
      <c r="G215" s="175" t="s">
        <v>2267</v>
      </c>
      <c r="H215" s="568" t="s">
        <v>2305</v>
      </c>
      <c r="I215" s="175" t="s">
        <v>2306</v>
      </c>
      <c r="J215" s="175">
        <v>1262500</v>
      </c>
      <c r="K215" s="175">
        <v>1825001</v>
      </c>
      <c r="L215" s="175">
        <v>181.5</v>
      </c>
      <c r="M215" s="175">
        <v>260.83</v>
      </c>
      <c r="N215" s="175">
        <v>6</v>
      </c>
      <c r="O215" s="597">
        <f t="shared" si="3"/>
        <v>562.50099999999998</v>
      </c>
      <c r="P215" s="175" t="s">
        <v>2361</v>
      </c>
    </row>
    <row r="216" spans="1:16" x14ac:dyDescent="0.25">
      <c r="A216" s="175" t="s">
        <v>2264</v>
      </c>
      <c r="B216" s="175">
        <v>2010101</v>
      </c>
      <c r="C216" s="175" t="s">
        <v>1184</v>
      </c>
      <c r="D216" s="175" t="s">
        <v>743</v>
      </c>
      <c r="E216" s="175">
        <v>4</v>
      </c>
      <c r="F216" s="175" t="s">
        <v>2267</v>
      </c>
      <c r="G216" s="175" t="s">
        <v>2267</v>
      </c>
      <c r="H216" s="568" t="s">
        <v>2307</v>
      </c>
      <c r="I216" s="175" t="s">
        <v>2308</v>
      </c>
      <c r="J216" s="175">
        <v>6400000</v>
      </c>
      <c r="K216" s="175">
        <v>6600000</v>
      </c>
      <c r="L216" s="175">
        <v>923.16</v>
      </c>
      <c r="M216" s="175">
        <v>951.37</v>
      </c>
      <c r="N216" s="175">
        <v>6</v>
      </c>
      <c r="O216" s="597">
        <f t="shared" si="3"/>
        <v>200</v>
      </c>
      <c r="P216" s="175" t="s">
        <v>2361</v>
      </c>
    </row>
    <row r="217" spans="1:16" x14ac:dyDescent="0.25">
      <c r="A217" s="175" t="s">
        <v>2264</v>
      </c>
      <c r="B217" s="175">
        <v>2010101</v>
      </c>
      <c r="C217" s="175" t="s">
        <v>1184</v>
      </c>
      <c r="D217" s="175" t="s">
        <v>743</v>
      </c>
      <c r="E217" s="175">
        <v>4</v>
      </c>
      <c r="F217" s="175" t="s">
        <v>2267</v>
      </c>
      <c r="G217" s="175" t="s">
        <v>2267</v>
      </c>
      <c r="H217" s="568" t="s">
        <v>1807</v>
      </c>
      <c r="I217" s="175" t="s">
        <v>1808</v>
      </c>
      <c r="J217" s="175">
        <v>22400000</v>
      </c>
      <c r="K217" s="175">
        <v>25200000</v>
      </c>
      <c r="L217" s="175">
        <v>3355.99</v>
      </c>
      <c r="M217" s="175">
        <v>3750.9</v>
      </c>
      <c r="N217" s="175">
        <v>6</v>
      </c>
      <c r="O217" s="597">
        <f t="shared" si="3"/>
        <v>2800</v>
      </c>
      <c r="P217" s="175" t="s">
        <v>2361</v>
      </c>
    </row>
    <row r="218" spans="1:16" x14ac:dyDescent="0.25">
      <c r="A218" s="175" t="s">
        <v>2264</v>
      </c>
      <c r="B218" s="175">
        <v>2010101</v>
      </c>
      <c r="C218" s="175" t="s">
        <v>1184</v>
      </c>
      <c r="D218" s="175" t="s">
        <v>743</v>
      </c>
      <c r="E218" s="175">
        <v>4</v>
      </c>
      <c r="F218" s="175" t="s">
        <v>2267</v>
      </c>
      <c r="G218" s="175" t="s">
        <v>2267</v>
      </c>
      <c r="H218" s="568" t="s">
        <v>1817</v>
      </c>
      <c r="I218" s="175" t="s">
        <v>1818</v>
      </c>
      <c r="J218" s="175">
        <v>16108500</v>
      </c>
      <c r="K218" s="175">
        <v>17774500</v>
      </c>
      <c r="L218" s="175">
        <v>2348.79</v>
      </c>
      <c r="M218" s="175">
        <v>2583.7600000000002</v>
      </c>
      <c r="N218" s="175">
        <v>6</v>
      </c>
      <c r="O218" s="597">
        <f t="shared" si="3"/>
        <v>1666</v>
      </c>
      <c r="P218" s="175" t="s">
        <v>2361</v>
      </c>
    </row>
    <row r="219" spans="1:16" x14ac:dyDescent="0.25">
      <c r="A219" s="175" t="s">
        <v>2264</v>
      </c>
      <c r="B219" s="175">
        <v>2010101</v>
      </c>
      <c r="C219" s="175" t="s">
        <v>1184</v>
      </c>
      <c r="D219" s="175" t="s">
        <v>743</v>
      </c>
      <c r="E219" s="175">
        <v>4</v>
      </c>
      <c r="F219" s="175" t="s">
        <v>2267</v>
      </c>
      <c r="G219" s="175" t="s">
        <v>2267</v>
      </c>
      <c r="H219" s="568" t="s">
        <v>1825</v>
      </c>
      <c r="I219" s="175" t="s">
        <v>1826</v>
      </c>
      <c r="J219" s="175">
        <v>9755000</v>
      </c>
      <c r="K219" s="175">
        <v>10420000</v>
      </c>
      <c r="L219" s="175">
        <v>1440.51</v>
      </c>
      <c r="M219" s="175">
        <v>1534.3</v>
      </c>
      <c r="N219" s="175">
        <v>6</v>
      </c>
      <c r="O219" s="597">
        <f t="shared" si="3"/>
        <v>665</v>
      </c>
      <c r="P219" s="175" t="s">
        <v>2361</v>
      </c>
    </row>
    <row r="220" spans="1:16" x14ac:dyDescent="0.25">
      <c r="A220" s="175" t="s">
        <v>2264</v>
      </c>
      <c r="B220" s="175">
        <v>2010101</v>
      </c>
      <c r="C220" s="175" t="s">
        <v>1184</v>
      </c>
      <c r="D220" s="175" t="s">
        <v>743</v>
      </c>
      <c r="E220" s="175">
        <v>4</v>
      </c>
      <c r="F220" s="175" t="s">
        <v>2267</v>
      </c>
      <c r="G220" s="175" t="s">
        <v>2267</v>
      </c>
      <c r="H220" s="568" t="s">
        <v>1827</v>
      </c>
      <c r="I220" s="175" t="s">
        <v>1828</v>
      </c>
      <c r="J220" s="175">
        <v>7700000</v>
      </c>
      <c r="K220" s="175">
        <v>77500000</v>
      </c>
      <c r="L220" s="175">
        <v>1494.51</v>
      </c>
      <c r="M220" s="175">
        <v>11339.08</v>
      </c>
      <c r="N220" s="175">
        <v>6</v>
      </c>
      <c r="O220" s="597">
        <f t="shared" si="3"/>
        <v>69800</v>
      </c>
      <c r="P220" s="175" t="s">
        <v>2361</v>
      </c>
    </row>
    <row r="221" spans="1:16" x14ac:dyDescent="0.25">
      <c r="A221" s="175" t="s">
        <v>2264</v>
      </c>
      <c r="B221" s="175">
        <v>2010101</v>
      </c>
      <c r="C221" s="175" t="s">
        <v>1184</v>
      </c>
      <c r="D221" s="175" t="s">
        <v>743</v>
      </c>
      <c r="E221" s="175">
        <v>4</v>
      </c>
      <c r="F221" s="175" t="s">
        <v>2267</v>
      </c>
      <c r="G221" s="175" t="s">
        <v>2267</v>
      </c>
      <c r="H221" s="568" t="s">
        <v>1829</v>
      </c>
      <c r="I221" s="175" t="s">
        <v>1830</v>
      </c>
      <c r="J221" s="175">
        <v>3800040</v>
      </c>
      <c r="K221" s="175">
        <v>4180059</v>
      </c>
      <c r="L221" s="175">
        <v>553.48</v>
      </c>
      <c r="M221" s="175">
        <v>607.08000000000004</v>
      </c>
      <c r="N221" s="175">
        <v>6</v>
      </c>
      <c r="O221" s="597">
        <f t="shared" si="3"/>
        <v>380.01900000000001</v>
      </c>
      <c r="P221" s="175" t="s">
        <v>2361</v>
      </c>
    </row>
    <row r="222" spans="1:16" x14ac:dyDescent="0.25">
      <c r="A222" s="175" t="s">
        <v>2264</v>
      </c>
      <c r="B222" s="175">
        <v>2010101</v>
      </c>
      <c r="C222" s="175" t="s">
        <v>1184</v>
      </c>
      <c r="D222" s="175" t="s">
        <v>743</v>
      </c>
      <c r="E222" s="175">
        <v>4</v>
      </c>
      <c r="F222" s="175" t="s">
        <v>2267</v>
      </c>
      <c r="G222" s="175" t="s">
        <v>2267</v>
      </c>
      <c r="H222" s="568" t="s">
        <v>2309</v>
      </c>
      <c r="I222" s="175" t="s">
        <v>2310</v>
      </c>
      <c r="J222" s="175">
        <v>0</v>
      </c>
      <c r="K222" s="175">
        <v>30000</v>
      </c>
      <c r="L222" s="175">
        <v>0.16</v>
      </c>
      <c r="M222" s="175">
        <v>4.3899999999999997</v>
      </c>
      <c r="N222" s="175">
        <v>6</v>
      </c>
      <c r="O222" s="597">
        <f t="shared" si="3"/>
        <v>30</v>
      </c>
      <c r="P222" s="175" t="s">
        <v>2361</v>
      </c>
    </row>
    <row r="223" spans="1:16" x14ac:dyDescent="0.25">
      <c r="A223" s="175" t="s">
        <v>2264</v>
      </c>
      <c r="B223" s="175">
        <v>2010101</v>
      </c>
      <c r="C223" s="175" t="s">
        <v>1184</v>
      </c>
      <c r="D223" s="175" t="s">
        <v>743</v>
      </c>
      <c r="E223" s="175">
        <v>4</v>
      </c>
      <c r="F223" s="175" t="s">
        <v>2267</v>
      </c>
      <c r="G223" s="175" t="s">
        <v>2267</v>
      </c>
      <c r="H223" s="568" t="s">
        <v>2007</v>
      </c>
      <c r="I223" s="175" t="s">
        <v>2008</v>
      </c>
      <c r="J223" s="175">
        <v>0</v>
      </c>
      <c r="K223" s="175">
        <v>72000000</v>
      </c>
      <c r="L223" s="175">
        <v>520.11</v>
      </c>
      <c r="M223" s="175">
        <v>10674.97</v>
      </c>
      <c r="N223" s="175">
        <v>6</v>
      </c>
      <c r="O223" s="597">
        <f t="shared" si="3"/>
        <v>72000</v>
      </c>
      <c r="P223" s="175" t="s">
        <v>2361</v>
      </c>
    </row>
    <row r="224" spans="1:16" x14ac:dyDescent="0.25">
      <c r="A224" s="175" t="s">
        <v>2264</v>
      </c>
      <c r="B224" s="175">
        <v>2010101</v>
      </c>
      <c r="C224" s="175" t="s">
        <v>1184</v>
      </c>
      <c r="D224" s="175" t="s">
        <v>743</v>
      </c>
      <c r="E224" s="175">
        <v>4</v>
      </c>
      <c r="F224" s="175" t="s">
        <v>2267</v>
      </c>
      <c r="G224" s="175" t="s">
        <v>2267</v>
      </c>
      <c r="H224" s="568" t="s">
        <v>2136</v>
      </c>
      <c r="I224" s="175" t="s">
        <v>2137</v>
      </c>
      <c r="J224" s="175">
        <v>2300666666</v>
      </c>
      <c r="K224" s="175">
        <v>2534000000</v>
      </c>
      <c r="L224" s="175">
        <v>334976.05</v>
      </c>
      <c r="M224" s="175">
        <v>367885.32</v>
      </c>
      <c r="N224" s="175">
        <v>6</v>
      </c>
      <c r="O224" s="597">
        <f t="shared" si="3"/>
        <v>233333.334</v>
      </c>
      <c r="P224" s="175" t="s">
        <v>2361</v>
      </c>
    </row>
    <row r="225" spans="1:16" x14ac:dyDescent="0.25">
      <c r="A225" s="175" t="s">
        <v>2264</v>
      </c>
      <c r="B225" s="175">
        <v>2010101</v>
      </c>
      <c r="C225" s="175" t="s">
        <v>1184</v>
      </c>
      <c r="D225" s="175" t="s">
        <v>743</v>
      </c>
      <c r="E225" s="175">
        <v>4</v>
      </c>
      <c r="F225" s="175" t="s">
        <v>2267</v>
      </c>
      <c r="G225" s="175" t="s">
        <v>2267</v>
      </c>
      <c r="H225" s="568" t="s">
        <v>2140</v>
      </c>
      <c r="I225" s="175" t="s">
        <v>2141</v>
      </c>
      <c r="J225" s="175">
        <v>762666666</v>
      </c>
      <c r="K225" s="175">
        <v>996000000</v>
      </c>
      <c r="L225" s="175">
        <v>111924.86</v>
      </c>
      <c r="M225" s="175">
        <v>144834.13</v>
      </c>
      <c r="N225" s="175">
        <v>6</v>
      </c>
      <c r="O225" s="597">
        <f t="shared" si="3"/>
        <v>233333.334</v>
      </c>
      <c r="P225" s="175" t="s">
        <v>2361</v>
      </c>
    </row>
    <row r="226" spans="1:16" x14ac:dyDescent="0.25">
      <c r="A226" s="175" t="s">
        <v>2264</v>
      </c>
      <c r="B226" s="175">
        <v>2010101</v>
      </c>
      <c r="C226" s="175" t="s">
        <v>1184</v>
      </c>
      <c r="D226" s="175" t="s">
        <v>743</v>
      </c>
      <c r="E226" s="175">
        <v>4</v>
      </c>
      <c r="F226" s="175" t="s">
        <v>2267</v>
      </c>
      <c r="G226" s="175" t="s">
        <v>2267</v>
      </c>
      <c r="H226" s="568" t="s">
        <v>2311</v>
      </c>
      <c r="I226" s="175" t="s">
        <v>2312</v>
      </c>
      <c r="J226" s="175">
        <v>0</v>
      </c>
      <c r="K226" s="175">
        <v>1064800</v>
      </c>
      <c r="L226" s="175">
        <v>4.9800000000000004</v>
      </c>
      <c r="M226" s="175">
        <v>155.16</v>
      </c>
      <c r="N226" s="175">
        <v>6</v>
      </c>
      <c r="O226" s="597">
        <f t="shared" si="3"/>
        <v>1064.8</v>
      </c>
      <c r="P226" s="175" t="s">
        <v>2361</v>
      </c>
    </row>
    <row r="227" spans="1:16" x14ac:dyDescent="0.25">
      <c r="A227" s="175" t="s">
        <v>2264</v>
      </c>
      <c r="B227" s="175">
        <v>2010101</v>
      </c>
      <c r="C227" s="175" t="s">
        <v>1184</v>
      </c>
      <c r="D227" s="175" t="s">
        <v>743</v>
      </c>
      <c r="E227" s="175">
        <v>4</v>
      </c>
      <c r="F227" s="175" t="s">
        <v>2267</v>
      </c>
      <c r="G227" s="175" t="s">
        <v>2267</v>
      </c>
      <c r="H227" s="568" t="s">
        <v>2313</v>
      </c>
      <c r="I227" s="175" t="s">
        <v>2314</v>
      </c>
      <c r="J227" s="175">
        <v>8442505</v>
      </c>
      <c r="K227" s="175">
        <v>47090000</v>
      </c>
      <c r="L227" s="175">
        <v>1218.26</v>
      </c>
      <c r="M227" s="175">
        <v>6669.09</v>
      </c>
      <c r="N227" s="175">
        <v>6</v>
      </c>
      <c r="O227" s="597">
        <f t="shared" si="3"/>
        <v>38647.495000000003</v>
      </c>
      <c r="P227" s="175" t="s">
        <v>2361</v>
      </c>
    </row>
    <row r="228" spans="1:16" x14ac:dyDescent="0.25">
      <c r="A228" s="175" t="s">
        <v>2264</v>
      </c>
      <c r="B228" s="175">
        <v>2010101</v>
      </c>
      <c r="C228" s="175" t="s">
        <v>1184</v>
      </c>
      <c r="D228" s="175" t="s">
        <v>743</v>
      </c>
      <c r="E228" s="175">
        <v>4</v>
      </c>
      <c r="F228" s="175" t="s">
        <v>2267</v>
      </c>
      <c r="G228" s="175" t="s">
        <v>2267</v>
      </c>
      <c r="H228" s="568" t="s">
        <v>2315</v>
      </c>
      <c r="I228" s="175" t="s">
        <v>2387</v>
      </c>
      <c r="J228" s="175">
        <v>22692450</v>
      </c>
      <c r="K228" s="175">
        <v>34072500</v>
      </c>
      <c r="L228" s="175">
        <v>3354.91</v>
      </c>
      <c r="M228" s="175">
        <v>4959.95</v>
      </c>
      <c r="N228" s="175">
        <v>6</v>
      </c>
      <c r="O228" s="597">
        <f t="shared" si="3"/>
        <v>11380.05</v>
      </c>
      <c r="P228" s="175" t="s">
        <v>2361</v>
      </c>
    </row>
    <row r="229" spans="1:16" x14ac:dyDescent="0.25">
      <c r="A229" s="175" t="s">
        <v>2264</v>
      </c>
      <c r="B229" s="175">
        <v>2010101</v>
      </c>
      <c r="C229" s="175" t="s">
        <v>1184</v>
      </c>
      <c r="D229" s="175" t="s">
        <v>743</v>
      </c>
      <c r="E229" s="175">
        <v>4</v>
      </c>
      <c r="F229" s="175" t="s">
        <v>2267</v>
      </c>
      <c r="G229" s="175" t="s">
        <v>2267</v>
      </c>
      <c r="H229" s="568" t="s">
        <v>2316</v>
      </c>
      <c r="I229" s="175" t="s">
        <v>2317</v>
      </c>
      <c r="J229" s="175">
        <v>0</v>
      </c>
      <c r="K229" s="175">
        <v>55000000</v>
      </c>
      <c r="L229" s="175">
        <v>264.04000000000002</v>
      </c>
      <c r="M229" s="175">
        <v>8021.23</v>
      </c>
      <c r="N229" s="175">
        <v>6</v>
      </c>
      <c r="O229" s="597">
        <f t="shared" si="3"/>
        <v>55000</v>
      </c>
      <c r="P229" s="175" t="s">
        <v>2361</v>
      </c>
    </row>
    <row r="230" spans="1:16" x14ac:dyDescent="0.25">
      <c r="A230" s="175" t="s">
        <v>2264</v>
      </c>
      <c r="B230" s="175">
        <v>2010101</v>
      </c>
      <c r="C230" s="175" t="s">
        <v>1184</v>
      </c>
      <c r="D230" s="175" t="s">
        <v>743</v>
      </c>
      <c r="E230" s="175">
        <v>4</v>
      </c>
      <c r="F230" s="175" t="s">
        <v>2267</v>
      </c>
      <c r="G230" s="175" t="s">
        <v>2267</v>
      </c>
      <c r="H230" s="568" t="s">
        <v>2318</v>
      </c>
      <c r="I230" s="175" t="s">
        <v>2319</v>
      </c>
      <c r="J230" s="175">
        <v>0</v>
      </c>
      <c r="K230" s="175">
        <v>1550000</v>
      </c>
      <c r="L230" s="175">
        <v>2.15</v>
      </c>
      <c r="M230" s="175">
        <v>220.76</v>
      </c>
      <c r="N230" s="175">
        <v>6</v>
      </c>
      <c r="O230" s="597">
        <f t="shared" si="3"/>
        <v>1550</v>
      </c>
      <c r="P230" s="175" t="s">
        <v>2361</v>
      </c>
    </row>
    <row r="231" spans="1:16" x14ac:dyDescent="0.25">
      <c r="A231" s="175" t="s">
        <v>2264</v>
      </c>
      <c r="B231" s="175">
        <v>2010101</v>
      </c>
      <c r="C231" s="175" t="s">
        <v>1184</v>
      </c>
      <c r="D231" s="175" t="s">
        <v>743</v>
      </c>
      <c r="E231" s="175">
        <v>4</v>
      </c>
      <c r="F231" s="175" t="s">
        <v>2267</v>
      </c>
      <c r="G231" s="175" t="s">
        <v>2267</v>
      </c>
      <c r="H231" s="568" t="s">
        <v>2320</v>
      </c>
      <c r="I231" s="175" t="s">
        <v>2321</v>
      </c>
      <c r="J231" s="175">
        <v>3924</v>
      </c>
      <c r="K231" s="175">
        <v>100132</v>
      </c>
      <c r="L231" s="175">
        <v>0.89</v>
      </c>
      <c r="M231" s="175">
        <v>14.46</v>
      </c>
      <c r="N231" s="175">
        <v>6</v>
      </c>
      <c r="O231" s="597">
        <f t="shared" si="3"/>
        <v>96.207999999999998</v>
      </c>
      <c r="P231" s="175" t="s">
        <v>2361</v>
      </c>
    </row>
    <row r="232" spans="1:16" hidden="1" x14ac:dyDescent="0.25">
      <c r="A232" s="175" t="s">
        <v>2264</v>
      </c>
      <c r="B232" s="175">
        <v>2010102</v>
      </c>
      <c r="C232" s="175" t="s">
        <v>1333</v>
      </c>
      <c r="D232" s="175" t="s">
        <v>743</v>
      </c>
      <c r="E232" s="175">
        <v>4</v>
      </c>
      <c r="F232" s="175" t="s">
        <v>2266</v>
      </c>
      <c r="G232" s="175" t="s">
        <v>2267</v>
      </c>
      <c r="J232" s="175">
        <v>69674299592</v>
      </c>
      <c r="K232" s="175">
        <v>70491414583</v>
      </c>
      <c r="L232" s="175">
        <v>10116743.32</v>
      </c>
      <c r="M232" s="175">
        <v>10231989.01</v>
      </c>
      <c r="N232" s="175">
        <v>6</v>
      </c>
      <c r="O232" s="597">
        <f>+(J232-K232)/1000</f>
        <v>-817114.99100000004</v>
      </c>
    </row>
    <row r="233" spans="1:16" x14ac:dyDescent="0.25">
      <c r="A233" s="175" t="s">
        <v>2264</v>
      </c>
      <c r="B233" s="175">
        <v>2010102</v>
      </c>
      <c r="C233" s="175" t="s">
        <v>1333</v>
      </c>
      <c r="D233" s="175" t="s">
        <v>743</v>
      </c>
      <c r="E233" s="175">
        <v>4</v>
      </c>
      <c r="F233" s="175" t="s">
        <v>2267</v>
      </c>
      <c r="G233" s="175" t="s">
        <v>2267</v>
      </c>
      <c r="H233" s="568" t="s">
        <v>1198</v>
      </c>
      <c r="I233" s="175" t="s">
        <v>1199</v>
      </c>
      <c r="J233" s="175">
        <v>258929682</v>
      </c>
      <c r="K233" s="175">
        <v>381996907</v>
      </c>
      <c r="L233" s="175">
        <v>37282.120000000003</v>
      </c>
      <c r="M233" s="175">
        <v>54639.49</v>
      </c>
      <c r="N233" s="175">
        <v>6</v>
      </c>
      <c r="O233" s="597">
        <f t="shared" ref="O233:O244" si="4">-(J233-K233)/1000</f>
        <v>123067.22500000001</v>
      </c>
      <c r="P233" s="175" t="s">
        <v>2361</v>
      </c>
    </row>
    <row r="234" spans="1:16" x14ac:dyDescent="0.25">
      <c r="A234" s="175" t="s">
        <v>2264</v>
      </c>
      <c r="B234" s="175">
        <v>2010102</v>
      </c>
      <c r="C234" s="175" t="s">
        <v>1333</v>
      </c>
      <c r="D234" s="175" t="s">
        <v>743</v>
      </c>
      <c r="E234" s="175">
        <v>4</v>
      </c>
      <c r="F234" s="175" t="s">
        <v>2267</v>
      </c>
      <c r="G234" s="175" t="s">
        <v>2267</v>
      </c>
      <c r="H234" s="568" t="s">
        <v>2009</v>
      </c>
      <c r="I234" s="175" t="s">
        <v>2010</v>
      </c>
      <c r="J234" s="175">
        <v>140433810</v>
      </c>
      <c r="K234" s="175">
        <v>159931860</v>
      </c>
      <c r="L234" s="175">
        <v>19645.990000000002</v>
      </c>
      <c r="M234" s="175">
        <v>22395.99</v>
      </c>
      <c r="N234" s="175">
        <v>6</v>
      </c>
      <c r="O234" s="597">
        <f t="shared" si="4"/>
        <v>19498.05</v>
      </c>
      <c r="P234" s="175" t="s">
        <v>2361</v>
      </c>
    </row>
    <row r="235" spans="1:16" x14ac:dyDescent="0.25">
      <c r="A235" s="175" t="s">
        <v>2264</v>
      </c>
      <c r="B235" s="175">
        <v>2010102</v>
      </c>
      <c r="C235" s="175" t="s">
        <v>1333</v>
      </c>
      <c r="D235" s="175" t="s">
        <v>743</v>
      </c>
      <c r="E235" s="175">
        <v>4</v>
      </c>
      <c r="F235" s="175" t="s">
        <v>2267</v>
      </c>
      <c r="G235" s="175" t="s">
        <v>2267</v>
      </c>
      <c r="H235" s="568" t="s">
        <v>1833</v>
      </c>
      <c r="I235" s="175" t="s">
        <v>1834</v>
      </c>
      <c r="J235" s="175">
        <v>57933060</v>
      </c>
      <c r="K235" s="175">
        <v>114654660</v>
      </c>
      <c r="L235" s="175">
        <v>8000</v>
      </c>
      <c r="M235" s="175">
        <v>16000</v>
      </c>
      <c r="N235" s="175">
        <v>6</v>
      </c>
      <c r="O235" s="597">
        <f t="shared" si="4"/>
        <v>56721.599999999999</v>
      </c>
      <c r="P235" s="175" t="s">
        <v>2361</v>
      </c>
    </row>
    <row r="236" spans="1:16" x14ac:dyDescent="0.25">
      <c r="A236" s="175" t="s">
        <v>2264</v>
      </c>
      <c r="B236" s="175">
        <v>2010102</v>
      </c>
      <c r="C236" s="175" t="s">
        <v>1333</v>
      </c>
      <c r="D236" s="175" t="s">
        <v>743</v>
      </c>
      <c r="E236" s="175">
        <v>4</v>
      </c>
      <c r="F236" s="175" t="s">
        <v>2267</v>
      </c>
      <c r="G236" s="175" t="s">
        <v>2267</v>
      </c>
      <c r="H236" s="568" t="s">
        <v>1340</v>
      </c>
      <c r="I236" s="175" t="s">
        <v>1341</v>
      </c>
      <c r="J236" s="175">
        <v>692100</v>
      </c>
      <c r="K236" s="175">
        <v>21962700</v>
      </c>
      <c r="L236" s="175">
        <v>0</v>
      </c>
      <c r="M236" s="175">
        <v>3000</v>
      </c>
      <c r="N236" s="175">
        <v>6</v>
      </c>
      <c r="O236" s="597">
        <f t="shared" si="4"/>
        <v>21270.6</v>
      </c>
      <c r="P236" s="175" t="s">
        <v>2361</v>
      </c>
    </row>
    <row r="237" spans="1:16" x14ac:dyDescent="0.25">
      <c r="A237" s="175" t="s">
        <v>2264</v>
      </c>
      <c r="B237" s="175">
        <v>2010102</v>
      </c>
      <c r="C237" s="175" t="s">
        <v>1333</v>
      </c>
      <c r="D237" s="175" t="s">
        <v>743</v>
      </c>
      <c r="E237" s="175">
        <v>4</v>
      </c>
      <c r="F237" s="175" t="s">
        <v>2267</v>
      </c>
      <c r="G237" s="175" t="s">
        <v>2267</v>
      </c>
      <c r="H237" s="568" t="s">
        <v>1342</v>
      </c>
      <c r="I237" s="175" t="s">
        <v>1343</v>
      </c>
      <c r="J237" s="175">
        <v>803077644</v>
      </c>
      <c r="K237" s="175">
        <v>921549143</v>
      </c>
      <c r="L237" s="175">
        <v>116124.86</v>
      </c>
      <c r="M237" s="175">
        <v>132834.04999999999</v>
      </c>
      <c r="N237" s="175">
        <v>6</v>
      </c>
      <c r="O237" s="597">
        <f t="shared" si="4"/>
        <v>118471.499</v>
      </c>
      <c r="P237" s="175" t="s">
        <v>2361</v>
      </c>
    </row>
    <row r="238" spans="1:16" x14ac:dyDescent="0.25">
      <c r="A238" s="175" t="s">
        <v>2264</v>
      </c>
      <c r="B238" s="175">
        <v>2010102</v>
      </c>
      <c r="C238" s="175" t="s">
        <v>1333</v>
      </c>
      <c r="D238" s="175" t="s">
        <v>743</v>
      </c>
      <c r="E238" s="175">
        <v>4</v>
      </c>
      <c r="F238" s="175" t="s">
        <v>2267</v>
      </c>
      <c r="G238" s="175" t="s">
        <v>2267</v>
      </c>
      <c r="H238" s="568" t="s">
        <v>1419</v>
      </c>
      <c r="I238" s="175" t="s">
        <v>1420</v>
      </c>
      <c r="J238" s="175">
        <v>338682242</v>
      </c>
      <c r="K238" s="175">
        <v>393276782</v>
      </c>
      <c r="L238" s="175">
        <v>47972.4</v>
      </c>
      <c r="M238" s="175">
        <v>55672.4</v>
      </c>
      <c r="N238" s="175">
        <v>6</v>
      </c>
      <c r="O238" s="597">
        <f t="shared" si="4"/>
        <v>54594.54</v>
      </c>
      <c r="P238" s="175" t="s">
        <v>2361</v>
      </c>
    </row>
    <row r="239" spans="1:16" x14ac:dyDescent="0.25">
      <c r="A239" s="175" t="s">
        <v>2264</v>
      </c>
      <c r="B239" s="175">
        <v>2010102</v>
      </c>
      <c r="C239" s="175" t="s">
        <v>1333</v>
      </c>
      <c r="D239" s="175" t="s">
        <v>743</v>
      </c>
      <c r="E239" s="175">
        <v>4</v>
      </c>
      <c r="F239" s="175" t="s">
        <v>2267</v>
      </c>
      <c r="G239" s="175" t="s">
        <v>2267</v>
      </c>
      <c r="H239" s="568" t="s">
        <v>1051</v>
      </c>
      <c r="I239" s="175" t="s">
        <v>1052</v>
      </c>
      <c r="J239" s="175">
        <v>120665036</v>
      </c>
      <c r="K239" s="175">
        <v>177006601</v>
      </c>
      <c r="L239" s="175">
        <v>16881.34</v>
      </c>
      <c r="M239" s="175">
        <v>24827.74</v>
      </c>
      <c r="N239" s="175">
        <v>6</v>
      </c>
      <c r="O239" s="597">
        <f t="shared" si="4"/>
        <v>56341.565000000002</v>
      </c>
      <c r="P239" s="175" t="s">
        <v>2361</v>
      </c>
    </row>
    <row r="240" spans="1:16" x14ac:dyDescent="0.25">
      <c r="A240" s="175" t="s">
        <v>2264</v>
      </c>
      <c r="B240" s="175">
        <v>2010102</v>
      </c>
      <c r="C240" s="175" t="s">
        <v>1333</v>
      </c>
      <c r="D240" s="175" t="s">
        <v>743</v>
      </c>
      <c r="E240" s="175">
        <v>4</v>
      </c>
      <c r="F240" s="175" t="s">
        <v>2267</v>
      </c>
      <c r="G240" s="175" t="s">
        <v>2267</v>
      </c>
      <c r="H240" s="568" t="s">
        <v>1268</v>
      </c>
      <c r="I240" s="175" t="s">
        <v>1269</v>
      </c>
      <c r="J240" s="175">
        <v>14055656</v>
      </c>
      <c r="K240" s="175">
        <v>26232862</v>
      </c>
      <c r="L240" s="175">
        <v>1929.48</v>
      </c>
      <c r="M240" s="175">
        <v>3646.95</v>
      </c>
      <c r="N240" s="175">
        <v>6</v>
      </c>
      <c r="O240" s="597">
        <f t="shared" si="4"/>
        <v>12177.206</v>
      </c>
      <c r="P240" s="175" t="s">
        <v>2361</v>
      </c>
    </row>
    <row r="241" spans="1:16" x14ac:dyDescent="0.25">
      <c r="A241" s="175" t="s">
        <v>2264</v>
      </c>
      <c r="B241" s="175">
        <v>2010102</v>
      </c>
      <c r="C241" s="175" t="s">
        <v>1333</v>
      </c>
      <c r="D241" s="175" t="s">
        <v>743</v>
      </c>
      <c r="E241" s="175">
        <v>4</v>
      </c>
      <c r="F241" s="175" t="s">
        <v>2267</v>
      </c>
      <c r="G241" s="175" t="s">
        <v>2267</v>
      </c>
      <c r="H241" s="568" t="s">
        <v>1346</v>
      </c>
      <c r="I241" s="175" t="s">
        <v>1347</v>
      </c>
      <c r="J241" s="175">
        <v>147115224</v>
      </c>
      <c r="K241" s="175">
        <v>265521564</v>
      </c>
      <c r="L241" s="175">
        <v>20955.59</v>
      </c>
      <c r="M241" s="175">
        <v>37655.589999999997</v>
      </c>
      <c r="N241" s="175">
        <v>6</v>
      </c>
      <c r="O241" s="597">
        <f t="shared" si="4"/>
        <v>118406.34</v>
      </c>
      <c r="P241" s="175" t="s">
        <v>2361</v>
      </c>
    </row>
    <row r="242" spans="1:16" x14ac:dyDescent="0.25">
      <c r="A242" s="175" t="s">
        <v>2264</v>
      </c>
      <c r="B242" s="175">
        <v>2010102</v>
      </c>
      <c r="C242" s="175" t="s">
        <v>1333</v>
      </c>
      <c r="D242" s="175" t="s">
        <v>743</v>
      </c>
      <c r="E242" s="175">
        <v>4</v>
      </c>
      <c r="F242" s="175" t="s">
        <v>2267</v>
      </c>
      <c r="G242" s="175" t="s">
        <v>2267</v>
      </c>
      <c r="H242" s="568" t="s">
        <v>2015</v>
      </c>
      <c r="I242" s="175" t="s">
        <v>2016</v>
      </c>
      <c r="J242" s="175">
        <v>2412934218</v>
      </c>
      <c r="K242" s="175">
        <v>2578809447</v>
      </c>
      <c r="L242" s="175">
        <v>348901.22</v>
      </c>
      <c r="M242" s="175">
        <v>372296.22</v>
      </c>
      <c r="N242" s="175">
        <v>6</v>
      </c>
      <c r="O242" s="597">
        <f t="shared" si="4"/>
        <v>165875.22899999999</v>
      </c>
      <c r="P242" s="175" t="s">
        <v>2361</v>
      </c>
    </row>
    <row r="243" spans="1:16" x14ac:dyDescent="0.25">
      <c r="A243" s="175" t="s">
        <v>2264</v>
      </c>
      <c r="B243" s="175">
        <v>2010102</v>
      </c>
      <c r="C243" s="175" t="s">
        <v>1333</v>
      </c>
      <c r="D243" s="175" t="s">
        <v>743</v>
      </c>
      <c r="E243" s="175">
        <v>4</v>
      </c>
      <c r="F243" s="175" t="s">
        <v>2267</v>
      </c>
      <c r="G243" s="175" t="s">
        <v>2267</v>
      </c>
      <c r="H243" s="568" t="s">
        <v>2313</v>
      </c>
      <c r="I243" s="175" t="s">
        <v>2314</v>
      </c>
      <c r="J243" s="175">
        <v>77658081</v>
      </c>
      <c r="K243" s="175">
        <v>86295788</v>
      </c>
      <c r="L243" s="175">
        <v>11244.25</v>
      </c>
      <c r="M243" s="175">
        <v>12462.51</v>
      </c>
      <c r="N243" s="175">
        <v>6</v>
      </c>
      <c r="O243" s="597">
        <f t="shared" si="4"/>
        <v>8637.7070000000003</v>
      </c>
      <c r="P243" s="175" t="s">
        <v>2361</v>
      </c>
    </row>
    <row r="244" spans="1:16" x14ac:dyDescent="0.25">
      <c r="A244" s="175" t="s">
        <v>2264</v>
      </c>
      <c r="B244" s="175">
        <v>2010102</v>
      </c>
      <c r="C244" s="175" t="s">
        <v>1333</v>
      </c>
      <c r="D244" s="175" t="s">
        <v>743</v>
      </c>
      <c r="E244" s="175">
        <v>4</v>
      </c>
      <c r="F244" s="175" t="s">
        <v>2267</v>
      </c>
      <c r="G244" s="175" t="s">
        <v>2267</v>
      </c>
      <c r="H244" s="568" t="s">
        <v>1352</v>
      </c>
      <c r="I244" s="175" t="s">
        <v>1353</v>
      </c>
      <c r="J244" s="175">
        <v>2019086</v>
      </c>
      <c r="K244" s="175">
        <v>64072516</v>
      </c>
      <c r="L244" s="175">
        <v>0</v>
      </c>
      <c r="M244" s="175">
        <v>8752</v>
      </c>
      <c r="N244" s="175">
        <v>6</v>
      </c>
      <c r="O244" s="597">
        <f t="shared" si="4"/>
        <v>62053.43</v>
      </c>
      <c r="P244" s="175" t="s">
        <v>2361</v>
      </c>
    </row>
    <row r="245" spans="1:16" hidden="1" x14ac:dyDescent="0.25">
      <c r="A245" s="175" t="s">
        <v>2264</v>
      </c>
      <c r="B245" s="175">
        <v>20102</v>
      </c>
      <c r="C245" s="175" t="s">
        <v>1355</v>
      </c>
      <c r="D245" s="175" t="s">
        <v>743</v>
      </c>
      <c r="E245" s="175">
        <v>3</v>
      </c>
      <c r="F245" s="175" t="s">
        <v>2266</v>
      </c>
      <c r="G245" s="175" t="s">
        <v>2266</v>
      </c>
      <c r="J245" s="175">
        <v>65296122427</v>
      </c>
      <c r="K245" s="175">
        <v>95681697934</v>
      </c>
      <c r="L245" s="175">
        <v>9529988.5500000007</v>
      </c>
      <c r="M245" s="175">
        <v>13815562.369999999</v>
      </c>
      <c r="N245" s="175">
        <v>6</v>
      </c>
      <c r="O245" s="597">
        <f>+(J245-K245)/1000</f>
        <v>-30385575.506999999</v>
      </c>
    </row>
    <row r="246" spans="1:16" hidden="1" x14ac:dyDescent="0.25">
      <c r="A246" s="175" t="s">
        <v>2264</v>
      </c>
      <c r="B246" s="175">
        <v>2010201</v>
      </c>
      <c r="C246" s="175" t="s">
        <v>1357</v>
      </c>
      <c r="D246" s="175" t="s">
        <v>743</v>
      </c>
      <c r="E246" s="175">
        <v>4</v>
      </c>
      <c r="F246" s="175" t="s">
        <v>2266</v>
      </c>
      <c r="G246" s="175" t="s">
        <v>2267</v>
      </c>
      <c r="J246" s="175">
        <v>21397717143</v>
      </c>
      <c r="K246" s="175">
        <v>45082287669</v>
      </c>
      <c r="L246" s="175">
        <v>3093893.75</v>
      </c>
      <c r="M246" s="175">
        <v>6434359.54</v>
      </c>
      <c r="N246" s="175">
        <v>6</v>
      </c>
      <c r="O246" s="597">
        <f>+(J246-K246)/1000</f>
        <v>-23684570.526000001</v>
      </c>
    </row>
    <row r="247" spans="1:16" hidden="1" x14ac:dyDescent="0.25">
      <c r="A247" s="175" t="s">
        <v>2264</v>
      </c>
      <c r="B247" s="175">
        <v>2010201</v>
      </c>
      <c r="C247" s="175" t="s">
        <v>1357</v>
      </c>
      <c r="D247" s="175" t="s">
        <v>743</v>
      </c>
      <c r="E247" s="175">
        <v>4</v>
      </c>
      <c r="F247" s="175" t="s">
        <v>2266</v>
      </c>
      <c r="G247" s="175" t="s">
        <v>2267</v>
      </c>
      <c r="H247" s="568" t="s">
        <v>1128</v>
      </c>
      <c r="I247" s="175" t="s">
        <v>2159</v>
      </c>
      <c r="J247" s="175">
        <v>2710621033</v>
      </c>
      <c r="K247" s="175">
        <v>26273357550</v>
      </c>
      <c r="L247" s="175">
        <v>381814.37</v>
      </c>
      <c r="M247" s="175">
        <v>3705096.72</v>
      </c>
      <c r="N247" s="175">
        <v>6</v>
      </c>
      <c r="O247" s="597">
        <f>+(J247-K247)/1000</f>
        <v>-23562736.517000001</v>
      </c>
    </row>
    <row r="248" spans="1:16" x14ac:dyDescent="0.25">
      <c r="A248" s="175" t="s">
        <v>2264</v>
      </c>
      <c r="B248" s="175">
        <v>2010201</v>
      </c>
      <c r="C248" s="175" t="s">
        <v>1357</v>
      </c>
      <c r="D248" s="175" t="s">
        <v>743</v>
      </c>
      <c r="E248" s="175">
        <v>4</v>
      </c>
      <c r="F248" s="175" t="s">
        <v>2267</v>
      </c>
      <c r="G248" s="175" t="s">
        <v>2267</v>
      </c>
      <c r="H248" s="568" t="s">
        <v>2160</v>
      </c>
      <c r="I248" s="175" t="s">
        <v>2161</v>
      </c>
      <c r="J248" s="175">
        <v>1365531592</v>
      </c>
      <c r="K248" s="175">
        <v>24277262395</v>
      </c>
      <c r="L248" s="175">
        <v>190987.26</v>
      </c>
      <c r="M248" s="175">
        <v>3422451.93</v>
      </c>
      <c r="N248" s="175">
        <v>6</v>
      </c>
      <c r="O248" s="597">
        <f t="shared" ref="O248:O253" si="5">-(J248-K248)/1000</f>
        <v>22911730.802999999</v>
      </c>
      <c r="P248" s="175" t="s">
        <v>2368</v>
      </c>
    </row>
    <row r="249" spans="1:16" x14ac:dyDescent="0.25">
      <c r="A249" s="175" t="s">
        <v>2264</v>
      </c>
      <c r="B249" s="175">
        <v>2010201</v>
      </c>
      <c r="C249" s="175" t="s">
        <v>1357</v>
      </c>
      <c r="D249" s="175" t="s">
        <v>743</v>
      </c>
      <c r="E249" s="175">
        <v>4</v>
      </c>
      <c r="F249" s="175" t="s">
        <v>2267</v>
      </c>
      <c r="G249" s="175" t="s">
        <v>2267</v>
      </c>
      <c r="H249" s="568" t="s">
        <v>2162</v>
      </c>
      <c r="I249" s="175" t="s">
        <v>2388</v>
      </c>
      <c r="J249" s="175">
        <v>2955498</v>
      </c>
      <c r="K249" s="175">
        <v>1355957873</v>
      </c>
      <c r="L249" s="175">
        <v>0</v>
      </c>
      <c r="M249" s="175">
        <v>190827.11</v>
      </c>
      <c r="N249" s="175">
        <v>6</v>
      </c>
      <c r="O249" s="597">
        <f t="shared" si="5"/>
        <v>1353002.375</v>
      </c>
      <c r="P249" s="175" t="s">
        <v>2368</v>
      </c>
    </row>
    <row r="250" spans="1:16" x14ac:dyDescent="0.25">
      <c r="A250" s="175" t="s">
        <v>2264</v>
      </c>
      <c r="B250" s="175">
        <v>2010201</v>
      </c>
      <c r="C250" s="175" t="s">
        <v>1357</v>
      </c>
      <c r="D250" s="175" t="s">
        <v>743</v>
      </c>
      <c r="E250" s="175">
        <v>4</v>
      </c>
      <c r="F250" s="175" t="s">
        <v>2267</v>
      </c>
      <c r="G250" s="175" t="s">
        <v>2267</v>
      </c>
      <c r="H250" s="568" t="s">
        <v>2163</v>
      </c>
      <c r="I250" s="175" t="s">
        <v>2389</v>
      </c>
      <c r="J250" s="175">
        <v>1342133943</v>
      </c>
      <c r="K250" s="175">
        <v>640137282</v>
      </c>
      <c r="L250" s="175">
        <v>190827.11</v>
      </c>
      <c r="M250" s="175">
        <v>91817.68</v>
      </c>
      <c r="N250" s="175">
        <v>6</v>
      </c>
      <c r="O250" s="597">
        <f t="shared" si="5"/>
        <v>-701996.66099999996</v>
      </c>
      <c r="P250" s="175" t="s">
        <v>2368</v>
      </c>
    </row>
    <row r="251" spans="1:16" x14ac:dyDescent="0.25">
      <c r="A251" s="175" t="s">
        <v>2264</v>
      </c>
      <c r="B251" s="175">
        <v>2010201</v>
      </c>
      <c r="C251" s="175" t="s">
        <v>1357</v>
      </c>
      <c r="D251" s="175" t="s">
        <v>743</v>
      </c>
      <c r="E251" s="175">
        <v>4</v>
      </c>
      <c r="F251" s="175" t="s">
        <v>2267</v>
      </c>
      <c r="G251" s="175" t="s">
        <v>2267</v>
      </c>
      <c r="H251" s="568" t="s">
        <v>1839</v>
      </c>
      <c r="I251" s="175" t="s">
        <v>1840</v>
      </c>
      <c r="J251" s="175">
        <v>406662597</v>
      </c>
      <c r="K251" s="175">
        <v>502699139</v>
      </c>
      <c r="L251" s="175">
        <v>59570.75</v>
      </c>
      <c r="M251" s="175">
        <v>73115.72</v>
      </c>
      <c r="N251" s="175">
        <v>6</v>
      </c>
      <c r="O251" s="597">
        <f t="shared" si="5"/>
        <v>96036.542000000001</v>
      </c>
      <c r="P251" s="175" t="s">
        <v>2368</v>
      </c>
    </row>
    <row r="252" spans="1:16" x14ac:dyDescent="0.25">
      <c r="A252" s="175" t="s">
        <v>2264</v>
      </c>
      <c r="B252" s="175">
        <v>2010201</v>
      </c>
      <c r="C252" s="175" t="s">
        <v>1357</v>
      </c>
      <c r="D252" s="175" t="s">
        <v>743</v>
      </c>
      <c r="E252" s="175">
        <v>4</v>
      </c>
      <c r="F252" s="175" t="s">
        <v>2267</v>
      </c>
      <c r="G252" s="175" t="s">
        <v>2267</v>
      </c>
      <c r="H252" s="568" t="s">
        <v>1841</v>
      </c>
      <c r="I252" s="175" t="s">
        <v>1842</v>
      </c>
      <c r="J252" s="175">
        <v>83737451</v>
      </c>
      <c r="K252" s="175">
        <v>95620857</v>
      </c>
      <c r="L252" s="175">
        <v>12203.16</v>
      </c>
      <c r="M252" s="175">
        <v>13879.19</v>
      </c>
      <c r="N252" s="175">
        <v>6</v>
      </c>
      <c r="O252" s="597">
        <f t="shared" si="5"/>
        <v>11883.406000000001</v>
      </c>
      <c r="P252" s="175" t="s">
        <v>2368</v>
      </c>
    </row>
    <row r="253" spans="1:16" x14ac:dyDescent="0.25">
      <c r="A253" s="175" t="s">
        <v>2264</v>
      </c>
      <c r="B253" s="175">
        <v>2010201</v>
      </c>
      <c r="C253" s="175" t="s">
        <v>1357</v>
      </c>
      <c r="D253" s="175" t="s">
        <v>743</v>
      </c>
      <c r="E253" s="175">
        <v>4</v>
      </c>
      <c r="F253" s="175" t="s">
        <v>2267</v>
      </c>
      <c r="G253" s="175" t="s">
        <v>2267</v>
      </c>
      <c r="H253" s="568" t="s">
        <v>1843</v>
      </c>
      <c r="I253" s="175" t="s">
        <v>1844</v>
      </c>
      <c r="J253" s="175">
        <v>76176219</v>
      </c>
      <c r="K253" s="175">
        <v>90090280</v>
      </c>
      <c r="L253" s="175">
        <v>11093.65</v>
      </c>
      <c r="M253" s="175">
        <v>13056.09</v>
      </c>
      <c r="N253" s="175">
        <v>6</v>
      </c>
      <c r="O253" s="597">
        <f t="shared" si="5"/>
        <v>13914.061</v>
      </c>
      <c r="P253" s="175" t="s">
        <v>2368</v>
      </c>
    </row>
    <row r="254" spans="1:16" hidden="1" x14ac:dyDescent="0.25">
      <c r="A254" s="175" t="s">
        <v>2264</v>
      </c>
      <c r="B254" s="175">
        <v>2010202</v>
      </c>
      <c r="C254" s="175" t="s">
        <v>2020</v>
      </c>
      <c r="D254" s="175" t="s">
        <v>743</v>
      </c>
      <c r="E254" s="175">
        <v>4</v>
      </c>
      <c r="F254" s="175" t="s">
        <v>2266</v>
      </c>
      <c r="G254" s="175" t="s">
        <v>2267</v>
      </c>
      <c r="J254" s="175">
        <v>43897617784</v>
      </c>
      <c r="K254" s="175">
        <v>49712347765</v>
      </c>
      <c r="L254" s="175">
        <v>6436094.7999999998</v>
      </c>
      <c r="M254" s="175">
        <v>7256202.8300000001</v>
      </c>
      <c r="N254" s="175">
        <v>6</v>
      </c>
      <c r="O254" s="597">
        <f>+(J254-K254)/1000</f>
        <v>-5814729.9809999997</v>
      </c>
    </row>
    <row r="255" spans="1:16" hidden="1" x14ac:dyDescent="0.25">
      <c r="A255" s="175" t="s">
        <v>2264</v>
      </c>
      <c r="B255" s="175">
        <v>2010202</v>
      </c>
      <c r="C255" s="175" t="s">
        <v>2020</v>
      </c>
      <c r="D255" s="175" t="s">
        <v>743</v>
      </c>
      <c r="E255" s="175">
        <v>4</v>
      </c>
      <c r="F255" s="175" t="s">
        <v>2266</v>
      </c>
      <c r="G255" s="175" t="s">
        <v>2267</v>
      </c>
      <c r="H255" s="568" t="s">
        <v>957</v>
      </c>
      <c r="I255" s="175" t="s">
        <v>2322</v>
      </c>
      <c r="J255" s="175">
        <v>57205479</v>
      </c>
      <c r="K255" s="175">
        <v>2000000000</v>
      </c>
      <c r="L255" s="175">
        <v>70640.490000000005</v>
      </c>
      <c r="M255" s="175">
        <v>344651.73</v>
      </c>
      <c r="N255" s="175">
        <v>6</v>
      </c>
      <c r="O255" s="597">
        <f>+(J255-K255)/1000</f>
        <v>-1942794.5209999999</v>
      </c>
    </row>
    <row r="256" spans="1:16" x14ac:dyDescent="0.25">
      <c r="A256" s="175" t="s">
        <v>2264</v>
      </c>
      <c r="B256" s="175">
        <v>2010202</v>
      </c>
      <c r="C256" s="175" t="s">
        <v>2020</v>
      </c>
      <c r="D256" s="175" t="s">
        <v>743</v>
      </c>
      <c r="E256" s="175">
        <v>4</v>
      </c>
      <c r="F256" s="175" t="s">
        <v>2267</v>
      </c>
      <c r="G256" s="175" t="s">
        <v>2267</v>
      </c>
      <c r="H256" s="568" t="s">
        <v>2323</v>
      </c>
      <c r="I256" s="175" t="s">
        <v>2324</v>
      </c>
      <c r="J256" s="175">
        <v>0</v>
      </c>
      <c r="K256" s="175">
        <v>1889534247</v>
      </c>
      <c r="L256" s="175">
        <v>51493.37</v>
      </c>
      <c r="M256" s="175">
        <v>317992.8</v>
      </c>
      <c r="N256" s="175">
        <v>6</v>
      </c>
      <c r="O256" s="597">
        <f>-(J256-K256)/1000</f>
        <v>1889534.247</v>
      </c>
      <c r="P256" s="175" t="s">
        <v>2368</v>
      </c>
    </row>
    <row r="257" spans="1:16" x14ac:dyDescent="0.25">
      <c r="A257" s="175" t="s">
        <v>2264</v>
      </c>
      <c r="B257" s="175">
        <v>2010202</v>
      </c>
      <c r="C257" s="175" t="s">
        <v>2020</v>
      </c>
      <c r="D257" s="175" t="s">
        <v>743</v>
      </c>
      <c r="E257" s="175">
        <v>4</v>
      </c>
      <c r="F257" s="175" t="s">
        <v>2267</v>
      </c>
      <c r="G257" s="175" t="s">
        <v>2267</v>
      </c>
      <c r="H257" s="568" t="s">
        <v>2325</v>
      </c>
      <c r="I257" s="175" t="s">
        <v>2390</v>
      </c>
      <c r="J257" s="175">
        <v>0</v>
      </c>
      <c r="K257" s="175">
        <v>110465753</v>
      </c>
      <c r="L257" s="175">
        <v>5985.15</v>
      </c>
      <c r="M257" s="175">
        <v>21565.21</v>
      </c>
      <c r="N257" s="175">
        <v>6</v>
      </c>
      <c r="O257" s="597">
        <f>-(J257-K257)/1000</f>
        <v>110465.753</v>
      </c>
      <c r="P257" s="175" t="s">
        <v>2368</v>
      </c>
    </row>
    <row r="258" spans="1:16" x14ac:dyDescent="0.25">
      <c r="A258" s="175" t="s">
        <v>2264</v>
      </c>
      <c r="B258" s="175">
        <v>2010202</v>
      </c>
      <c r="C258" s="175" t="s">
        <v>2020</v>
      </c>
      <c r="D258" s="175" t="s">
        <v>743</v>
      </c>
      <c r="E258" s="175">
        <v>4</v>
      </c>
      <c r="F258" s="175" t="s">
        <v>2267</v>
      </c>
      <c r="G258" s="175" t="s">
        <v>2267</v>
      </c>
      <c r="H258" s="568" t="s">
        <v>2326</v>
      </c>
      <c r="I258" s="175" t="s">
        <v>2391</v>
      </c>
      <c r="J258" s="175">
        <v>57205479</v>
      </c>
      <c r="K258" s="175">
        <v>0</v>
      </c>
      <c r="L258" s="175">
        <v>13161.97</v>
      </c>
      <c r="M258" s="175">
        <v>5093.72</v>
      </c>
      <c r="N258" s="175">
        <v>6</v>
      </c>
      <c r="O258" s="597">
        <f>-(J258-K258)/1000</f>
        <v>-57205.478999999999</v>
      </c>
      <c r="P258" s="175" t="s">
        <v>2368</v>
      </c>
    </row>
    <row r="259" spans="1:16" hidden="1" x14ac:dyDescent="0.25">
      <c r="A259" s="175" t="s">
        <v>2264</v>
      </c>
      <c r="B259" s="175">
        <v>2010202</v>
      </c>
      <c r="C259" s="175" t="s">
        <v>2020</v>
      </c>
      <c r="D259" s="175" t="s">
        <v>743</v>
      </c>
      <c r="E259" s="175">
        <v>4</v>
      </c>
      <c r="F259" s="175" t="s">
        <v>2266</v>
      </c>
      <c r="G259" s="175" t="s">
        <v>2267</v>
      </c>
      <c r="H259" s="568" t="s">
        <v>1060</v>
      </c>
      <c r="I259" s="175" t="s">
        <v>2327</v>
      </c>
      <c r="J259" s="175">
        <v>345833084</v>
      </c>
      <c r="K259" s="175">
        <v>4217768544</v>
      </c>
      <c r="L259" s="175">
        <v>48776.21</v>
      </c>
      <c r="M259" s="175">
        <v>594873</v>
      </c>
      <c r="N259" s="175">
        <v>6</v>
      </c>
      <c r="O259" s="597">
        <f>+(J259-K259)/1000</f>
        <v>-3871935.46</v>
      </c>
    </row>
    <row r="260" spans="1:16" x14ac:dyDescent="0.25">
      <c r="A260" s="175" t="s">
        <v>2264</v>
      </c>
      <c r="B260" s="175">
        <v>2010202</v>
      </c>
      <c r="C260" s="175" t="s">
        <v>2020</v>
      </c>
      <c r="D260" s="175" t="s">
        <v>743</v>
      </c>
      <c r="E260" s="175">
        <v>4</v>
      </c>
      <c r="F260" s="175" t="s">
        <v>2267</v>
      </c>
      <c r="G260" s="175" t="s">
        <v>2267</v>
      </c>
      <c r="H260" s="568" t="s">
        <v>2328</v>
      </c>
      <c r="I260" s="175" t="s">
        <v>2329</v>
      </c>
      <c r="J260" s="175">
        <v>0</v>
      </c>
      <c r="K260" s="175">
        <v>3799791470</v>
      </c>
      <c r="L260" s="175">
        <v>0</v>
      </c>
      <c r="M260" s="175">
        <v>535921.62</v>
      </c>
      <c r="N260" s="175">
        <v>6</v>
      </c>
      <c r="O260" s="597">
        <f>-(J260-K260)/1000</f>
        <v>3799791.47</v>
      </c>
      <c r="P260" s="175" t="s">
        <v>2368</v>
      </c>
    </row>
    <row r="261" spans="1:16" x14ac:dyDescent="0.25">
      <c r="A261" s="175" t="s">
        <v>2264</v>
      </c>
      <c r="B261" s="175">
        <v>2010202</v>
      </c>
      <c r="C261" s="175" t="s">
        <v>2020</v>
      </c>
      <c r="D261" s="175" t="s">
        <v>743</v>
      </c>
      <c r="E261" s="175">
        <v>4</v>
      </c>
      <c r="F261" s="175" t="s">
        <v>2267</v>
      </c>
      <c r="G261" s="175" t="s">
        <v>2267</v>
      </c>
      <c r="H261" s="568" t="s">
        <v>2330</v>
      </c>
      <c r="I261" s="175" t="s">
        <v>2392</v>
      </c>
      <c r="J261" s="175">
        <v>0</v>
      </c>
      <c r="K261" s="175">
        <v>417977074</v>
      </c>
      <c r="L261" s="175">
        <v>0</v>
      </c>
      <c r="M261" s="175">
        <v>58951.38</v>
      </c>
      <c r="N261" s="175">
        <v>6</v>
      </c>
      <c r="O261" s="597">
        <f>-(J261-K261)/1000</f>
        <v>417977.07400000002</v>
      </c>
      <c r="P261" s="175" t="s">
        <v>2368</v>
      </c>
    </row>
    <row r="262" spans="1:16" x14ac:dyDescent="0.25">
      <c r="A262" s="175" t="s">
        <v>2264</v>
      </c>
      <c r="B262" s="175">
        <v>2010202</v>
      </c>
      <c r="C262" s="175" t="s">
        <v>2020</v>
      </c>
      <c r="D262" s="175" t="s">
        <v>743</v>
      </c>
      <c r="E262" s="175">
        <v>4</v>
      </c>
      <c r="F262" s="175" t="s">
        <v>2267</v>
      </c>
      <c r="G262" s="175" t="s">
        <v>2267</v>
      </c>
      <c r="H262" s="568" t="s">
        <v>2331</v>
      </c>
      <c r="I262" s="175" t="s">
        <v>2393</v>
      </c>
      <c r="J262" s="175">
        <v>345833084</v>
      </c>
      <c r="K262" s="175">
        <v>0</v>
      </c>
      <c r="L262" s="175">
        <v>48776.21</v>
      </c>
      <c r="M262" s="175">
        <v>0</v>
      </c>
      <c r="N262" s="175">
        <v>6</v>
      </c>
      <c r="O262" s="597">
        <f>-(J262-K262)/1000</f>
        <v>-345833.08399999997</v>
      </c>
      <c r="P262" s="175" t="s">
        <v>2368</v>
      </c>
    </row>
    <row r="263" spans="1:16" hidden="1" x14ac:dyDescent="0.25">
      <c r="A263" s="175" t="s">
        <v>2264</v>
      </c>
      <c r="B263" s="175">
        <v>2010206</v>
      </c>
      <c r="C263" s="175" t="s">
        <v>2169</v>
      </c>
      <c r="D263" s="175" t="s">
        <v>743</v>
      </c>
      <c r="E263" s="175">
        <v>4</v>
      </c>
      <c r="F263" s="175" t="s">
        <v>2266</v>
      </c>
      <c r="G263" s="175" t="s">
        <v>2267</v>
      </c>
      <c r="J263" s="175">
        <v>787500</v>
      </c>
      <c r="K263" s="175">
        <v>887062500</v>
      </c>
      <c r="L263" s="175">
        <v>0</v>
      </c>
      <c r="M263" s="175">
        <v>125000</v>
      </c>
      <c r="N263" s="175">
        <v>6</v>
      </c>
      <c r="O263" s="597">
        <f>+(J263-K263)/1000</f>
        <v>-886275</v>
      </c>
    </row>
    <row r="264" spans="1:16" x14ac:dyDescent="0.25">
      <c r="A264" s="175" t="s">
        <v>2264</v>
      </c>
      <c r="B264" s="175">
        <v>2010206</v>
      </c>
      <c r="C264" s="175" t="s">
        <v>2169</v>
      </c>
      <c r="D264" s="175" t="s">
        <v>743</v>
      </c>
      <c r="E264" s="175">
        <v>4</v>
      </c>
      <c r="F264" s="175" t="s">
        <v>2267</v>
      </c>
      <c r="G264" s="175" t="s">
        <v>2267</v>
      </c>
      <c r="H264" s="568" t="s">
        <v>2170</v>
      </c>
      <c r="I264" s="175" t="s">
        <v>1886</v>
      </c>
      <c r="J264" s="175">
        <v>787500</v>
      </c>
      <c r="K264" s="175">
        <v>887062500</v>
      </c>
      <c r="L264" s="175">
        <v>0</v>
      </c>
      <c r="M264" s="175">
        <v>125000</v>
      </c>
      <c r="N264" s="175">
        <v>6</v>
      </c>
      <c r="O264" s="597">
        <f>-(J264-K264)/1000</f>
        <v>886275</v>
      </c>
      <c r="P264" s="175" t="s">
        <v>2362</v>
      </c>
    </row>
    <row r="265" spans="1:16" hidden="1" x14ac:dyDescent="0.25">
      <c r="A265" s="175" t="s">
        <v>2264</v>
      </c>
      <c r="B265" s="175">
        <v>20103</v>
      </c>
      <c r="C265" s="175" t="s">
        <v>1382</v>
      </c>
      <c r="D265" s="175" t="s">
        <v>743</v>
      </c>
      <c r="E265" s="175">
        <v>3</v>
      </c>
      <c r="F265" s="175" t="s">
        <v>2266</v>
      </c>
      <c r="G265" s="175" t="s">
        <v>2266</v>
      </c>
      <c r="J265" s="175">
        <v>1406626654227</v>
      </c>
      <c r="K265" s="175">
        <v>1413340446302</v>
      </c>
      <c r="L265" s="175">
        <v>201161518.78</v>
      </c>
      <c r="M265" s="175">
        <v>202108802.81999999</v>
      </c>
      <c r="N265" s="175">
        <v>6</v>
      </c>
      <c r="O265" s="597">
        <f>+(J265-K265)/1000</f>
        <v>-6713792.0750000002</v>
      </c>
    </row>
    <row r="266" spans="1:16" hidden="1" x14ac:dyDescent="0.25">
      <c r="A266" s="175" t="s">
        <v>2264</v>
      </c>
      <c r="B266" s="175">
        <v>2010301</v>
      </c>
      <c r="C266" s="175" t="s">
        <v>1384</v>
      </c>
      <c r="D266" s="175" t="s">
        <v>743</v>
      </c>
      <c r="E266" s="175">
        <v>4</v>
      </c>
      <c r="F266" s="175" t="s">
        <v>2266</v>
      </c>
      <c r="G266" s="175" t="s">
        <v>2266</v>
      </c>
      <c r="J266" s="175">
        <v>8863231182</v>
      </c>
      <c r="K266" s="175">
        <v>12303531972</v>
      </c>
      <c r="L266" s="175">
        <v>1297449.48</v>
      </c>
      <c r="M266" s="175">
        <v>1783041.13</v>
      </c>
      <c r="N266" s="175">
        <v>6</v>
      </c>
      <c r="O266" s="597">
        <f>+(J266-K266)/1000</f>
        <v>-3440300.79</v>
      </c>
    </row>
    <row r="267" spans="1:16" x14ac:dyDescent="0.25">
      <c r="A267" s="175" t="s">
        <v>2264</v>
      </c>
      <c r="B267" s="175">
        <v>201030101</v>
      </c>
      <c r="C267" s="175" t="s">
        <v>1386</v>
      </c>
      <c r="D267" s="175" t="s">
        <v>743</v>
      </c>
      <c r="E267" s="175">
        <v>5</v>
      </c>
      <c r="F267" s="175" t="s">
        <v>2267</v>
      </c>
      <c r="G267" s="175" t="s">
        <v>2266</v>
      </c>
      <c r="J267" s="175">
        <v>2970548545</v>
      </c>
      <c r="K267" s="175">
        <v>6259997265</v>
      </c>
      <c r="L267" s="175">
        <v>454494.81</v>
      </c>
      <c r="M267" s="175">
        <v>918816.64</v>
      </c>
      <c r="N267" s="175">
        <v>6</v>
      </c>
      <c r="O267" s="597">
        <f>-(J267-K267)/1000</f>
        <v>3289448.72</v>
      </c>
      <c r="P267" s="175" t="s">
        <v>2369</v>
      </c>
    </row>
    <row r="268" spans="1:16" hidden="1" x14ac:dyDescent="0.25">
      <c r="A268" s="175" t="s">
        <v>2264</v>
      </c>
      <c r="B268" s="175">
        <v>201030103</v>
      </c>
      <c r="C268" s="175" t="s">
        <v>2025</v>
      </c>
      <c r="D268" s="175" t="s">
        <v>743</v>
      </c>
      <c r="E268" s="175">
        <v>5</v>
      </c>
      <c r="F268" s="175" t="s">
        <v>2266</v>
      </c>
      <c r="G268" s="175" t="s">
        <v>2267</v>
      </c>
      <c r="J268" s="175">
        <v>80148267</v>
      </c>
      <c r="K268" s="175">
        <v>231000337</v>
      </c>
      <c r="L268" s="175">
        <v>12419.24</v>
      </c>
      <c r="M268" s="175">
        <v>33689.06</v>
      </c>
      <c r="N268" s="175">
        <v>6</v>
      </c>
      <c r="O268" s="597">
        <f>+(J268-K268)/1000</f>
        <v>-150852.07</v>
      </c>
    </row>
    <row r="269" spans="1:16" x14ac:dyDescent="0.25">
      <c r="A269" s="175" t="s">
        <v>2264</v>
      </c>
      <c r="B269" s="175">
        <v>201030103</v>
      </c>
      <c r="C269" s="175" t="s">
        <v>2025</v>
      </c>
      <c r="D269" s="175" t="s">
        <v>743</v>
      </c>
      <c r="E269" s="175">
        <v>5</v>
      </c>
      <c r="F269" s="175" t="s">
        <v>2267</v>
      </c>
      <c r="G269" s="175" t="s">
        <v>2267</v>
      </c>
      <c r="H269" s="568" t="s">
        <v>2171</v>
      </c>
      <c r="I269" s="175" t="s">
        <v>2172</v>
      </c>
      <c r="J269" s="175">
        <v>63334866</v>
      </c>
      <c r="K269" s="175">
        <v>214186936</v>
      </c>
      <c r="L269" s="175">
        <v>9975.75</v>
      </c>
      <c r="M269" s="175">
        <v>31245.57</v>
      </c>
      <c r="N269" s="175">
        <v>6</v>
      </c>
      <c r="O269" s="597">
        <f>-(J269-K269)/1000</f>
        <v>150852.07</v>
      </c>
      <c r="P269" s="175" t="s">
        <v>2369</v>
      </c>
    </row>
    <row r="270" spans="1:16" x14ac:dyDescent="0.25">
      <c r="A270" s="175" t="s">
        <v>2264</v>
      </c>
      <c r="B270" s="175">
        <v>2010302</v>
      </c>
      <c r="C270" s="175" t="s">
        <v>2026</v>
      </c>
      <c r="D270" s="175" t="s">
        <v>743</v>
      </c>
      <c r="E270" s="175">
        <v>4</v>
      </c>
      <c r="F270" s="175" t="s">
        <v>2267</v>
      </c>
      <c r="G270" s="175" t="s">
        <v>2266</v>
      </c>
      <c r="J270" s="175">
        <v>514026920</v>
      </c>
      <c r="K270" s="175">
        <v>551718716</v>
      </c>
      <c r="L270" s="175">
        <v>74631.03</v>
      </c>
      <c r="M270" s="175">
        <v>79947.070000000007</v>
      </c>
      <c r="N270" s="175">
        <v>6</v>
      </c>
      <c r="O270" s="597">
        <f>-(J270-K270)/1000</f>
        <v>37691.796000000002</v>
      </c>
      <c r="P270" s="175" t="s">
        <v>2363</v>
      </c>
    </row>
    <row r="271" spans="1:16" hidden="1" x14ac:dyDescent="0.25">
      <c r="A271" s="175" t="s">
        <v>2264</v>
      </c>
      <c r="B271" s="175">
        <v>2010305</v>
      </c>
      <c r="C271" s="175" t="s">
        <v>1390</v>
      </c>
      <c r="D271" s="175" t="s">
        <v>743</v>
      </c>
      <c r="E271" s="175">
        <v>4</v>
      </c>
      <c r="F271" s="175" t="s">
        <v>2266</v>
      </c>
      <c r="G271" s="175" t="s">
        <v>2267</v>
      </c>
      <c r="J271" s="175">
        <v>271536560890</v>
      </c>
      <c r="K271" s="175">
        <v>271570147326</v>
      </c>
      <c r="L271" s="175">
        <v>38970236.229999997</v>
      </c>
      <c r="M271" s="175">
        <v>38974973.259999998</v>
      </c>
      <c r="N271" s="175">
        <v>6</v>
      </c>
      <c r="O271" s="597">
        <f>+(J271-K271)/1000</f>
        <v>-33586.436000000002</v>
      </c>
    </row>
    <row r="272" spans="1:16" x14ac:dyDescent="0.25">
      <c r="A272" s="175" t="s">
        <v>2264</v>
      </c>
      <c r="B272" s="175">
        <v>2010305</v>
      </c>
      <c r="C272" s="175" t="s">
        <v>1390</v>
      </c>
      <c r="D272" s="175" t="s">
        <v>743</v>
      </c>
      <c r="E272" s="175">
        <v>4</v>
      </c>
      <c r="F272" s="175" t="s">
        <v>2267</v>
      </c>
      <c r="G272" s="175" t="s">
        <v>2267</v>
      </c>
      <c r="H272" s="568" t="s">
        <v>1393</v>
      </c>
      <c r="I272" s="175" t="s">
        <v>2029</v>
      </c>
      <c r="J272" s="175">
        <v>0</v>
      </c>
      <c r="K272" s="175">
        <v>1500000</v>
      </c>
      <c r="L272" s="175">
        <v>13.44</v>
      </c>
      <c r="M272" s="175">
        <v>225</v>
      </c>
      <c r="N272" s="175">
        <v>6</v>
      </c>
      <c r="O272" s="597">
        <f>-(J272-K272)/1000</f>
        <v>1500</v>
      </c>
      <c r="P272" s="175" t="s">
        <v>2362</v>
      </c>
    </row>
    <row r="273" spans="1:16" x14ac:dyDescent="0.25">
      <c r="A273" s="175" t="s">
        <v>2264</v>
      </c>
      <c r="B273" s="175">
        <v>2010305</v>
      </c>
      <c r="C273" s="175" t="s">
        <v>1390</v>
      </c>
      <c r="D273" s="175" t="s">
        <v>743</v>
      </c>
      <c r="E273" s="175">
        <v>4</v>
      </c>
      <c r="F273" s="175" t="s">
        <v>2267</v>
      </c>
      <c r="G273" s="175" t="s">
        <v>2267</v>
      </c>
      <c r="H273" s="568" t="s">
        <v>1667</v>
      </c>
      <c r="I273" s="175" t="s">
        <v>2332</v>
      </c>
      <c r="J273" s="175">
        <v>8408274</v>
      </c>
      <c r="K273" s="175">
        <v>9128554</v>
      </c>
      <c r="L273" s="175">
        <v>1226.4100000000001</v>
      </c>
      <c r="M273" s="175">
        <v>1328</v>
      </c>
      <c r="N273" s="175">
        <v>6</v>
      </c>
      <c r="O273" s="597">
        <f>-(J273-K273)/1000</f>
        <v>720.28</v>
      </c>
      <c r="P273" s="175" t="s">
        <v>2362</v>
      </c>
    </row>
    <row r="274" spans="1:16" x14ac:dyDescent="0.25">
      <c r="A274" s="175" t="s">
        <v>2264</v>
      </c>
      <c r="B274" s="175">
        <v>2010305</v>
      </c>
      <c r="C274" s="175" t="s">
        <v>1390</v>
      </c>
      <c r="D274" s="175" t="s">
        <v>743</v>
      </c>
      <c r="E274" s="175">
        <v>4</v>
      </c>
      <c r="F274" s="175" t="s">
        <v>2267</v>
      </c>
      <c r="G274" s="175" t="s">
        <v>2267</v>
      </c>
      <c r="H274" s="568" t="s">
        <v>2333</v>
      </c>
      <c r="I274" s="175" t="s">
        <v>2334</v>
      </c>
      <c r="J274" s="175">
        <v>497938891</v>
      </c>
      <c r="K274" s="175">
        <v>526923629</v>
      </c>
      <c r="L274" s="175">
        <v>71372</v>
      </c>
      <c r="M274" s="175">
        <v>75460</v>
      </c>
      <c r="N274" s="175">
        <v>6</v>
      </c>
      <c r="O274" s="597">
        <f>-(J274-K274)/1000</f>
        <v>28984.738000000001</v>
      </c>
      <c r="P274" s="175" t="s">
        <v>2362</v>
      </c>
    </row>
    <row r="275" spans="1:16" x14ac:dyDescent="0.25">
      <c r="A275" s="175" t="s">
        <v>2264</v>
      </c>
      <c r="B275" s="175">
        <v>2010305</v>
      </c>
      <c r="C275" s="175" t="s">
        <v>1390</v>
      </c>
      <c r="D275" s="175" t="s">
        <v>743</v>
      </c>
      <c r="E275" s="175">
        <v>4</v>
      </c>
      <c r="F275" s="175" t="s">
        <v>2267</v>
      </c>
      <c r="G275" s="175" t="s">
        <v>2267</v>
      </c>
      <c r="H275" s="568" t="s">
        <v>2335</v>
      </c>
      <c r="I275" s="175" t="s">
        <v>2336</v>
      </c>
      <c r="J275" s="175">
        <v>0</v>
      </c>
      <c r="K275" s="175">
        <v>1886912</v>
      </c>
      <c r="L275" s="175">
        <v>8.14</v>
      </c>
      <c r="M275" s="175">
        <v>274.27</v>
      </c>
      <c r="N275" s="175">
        <v>6</v>
      </c>
      <c r="O275" s="597">
        <f>-(J275-K275)/1000</f>
        <v>1886.912</v>
      </c>
      <c r="P275" s="175" t="s">
        <v>2362</v>
      </c>
    </row>
    <row r="276" spans="1:16" x14ac:dyDescent="0.25">
      <c r="A276" s="175" t="s">
        <v>2264</v>
      </c>
      <c r="B276" s="175">
        <v>2010305</v>
      </c>
      <c r="C276" s="175" t="s">
        <v>1390</v>
      </c>
      <c r="D276" s="175" t="s">
        <v>743</v>
      </c>
      <c r="E276" s="175">
        <v>4</v>
      </c>
      <c r="F276" s="175" t="s">
        <v>2267</v>
      </c>
      <c r="G276" s="175" t="s">
        <v>2267</v>
      </c>
      <c r="H276" s="568" t="s">
        <v>2337</v>
      </c>
      <c r="I276" s="175" t="s">
        <v>2394</v>
      </c>
      <c r="J276" s="175">
        <v>0</v>
      </c>
      <c r="K276" s="175">
        <v>494506</v>
      </c>
      <c r="L276" s="175">
        <v>0.83</v>
      </c>
      <c r="M276" s="175">
        <v>70.58</v>
      </c>
      <c r="N276" s="175">
        <v>6</v>
      </c>
      <c r="O276" s="597">
        <f>-(J276-K276)/1000</f>
        <v>494.50599999999997</v>
      </c>
      <c r="P276" s="175" t="s">
        <v>2362</v>
      </c>
    </row>
    <row r="277" spans="1:16" hidden="1" x14ac:dyDescent="0.25">
      <c r="A277" s="175" t="s">
        <v>2264</v>
      </c>
      <c r="B277" s="175">
        <v>2010306</v>
      </c>
      <c r="C277" s="175" t="s">
        <v>1382</v>
      </c>
      <c r="D277" s="175" t="s">
        <v>743</v>
      </c>
      <c r="E277" s="175">
        <v>4</v>
      </c>
      <c r="F277" s="175" t="s">
        <v>2266</v>
      </c>
      <c r="G277" s="175" t="s">
        <v>2267</v>
      </c>
      <c r="J277" s="175">
        <v>163601379386</v>
      </c>
      <c r="K277" s="175">
        <v>165877836332</v>
      </c>
      <c r="L277" s="175">
        <v>23473238.789999999</v>
      </c>
      <c r="M277" s="175">
        <v>23794309.710000001</v>
      </c>
      <c r="N277" s="175">
        <v>6</v>
      </c>
      <c r="O277" s="597">
        <f>+(J277-K277)/1000</f>
        <v>-2276456.946</v>
      </c>
    </row>
    <row r="278" spans="1:16" x14ac:dyDescent="0.25">
      <c r="A278" s="175" t="s">
        <v>2264</v>
      </c>
      <c r="B278" s="175">
        <v>2010306</v>
      </c>
      <c r="C278" s="175" t="s">
        <v>1382</v>
      </c>
      <c r="D278" s="175" t="s">
        <v>743</v>
      </c>
      <c r="E278" s="175">
        <v>4</v>
      </c>
      <c r="F278" s="175" t="s">
        <v>2267</v>
      </c>
      <c r="G278" s="175" t="s">
        <v>2267</v>
      </c>
      <c r="H278" s="568" t="s">
        <v>1400</v>
      </c>
      <c r="I278" s="175" t="s">
        <v>1401</v>
      </c>
      <c r="J278" s="175">
        <v>149803544555</v>
      </c>
      <c r="K278" s="175">
        <v>150121671746</v>
      </c>
      <c r="L278" s="175">
        <v>21472600.859999999</v>
      </c>
      <c r="M278" s="175">
        <v>21517469.440000001</v>
      </c>
      <c r="N278" s="175">
        <v>6</v>
      </c>
      <c r="O278" s="597">
        <f t="shared" ref="O278:O286" si="6">-(J278-K278)/1000</f>
        <v>318127.19099999999</v>
      </c>
      <c r="P278" s="175" t="s">
        <v>2362</v>
      </c>
    </row>
    <row r="279" spans="1:16" x14ac:dyDescent="0.25">
      <c r="A279" s="175" t="s">
        <v>2264</v>
      </c>
      <c r="B279" s="175">
        <v>2010306</v>
      </c>
      <c r="C279" s="175" t="s">
        <v>1382</v>
      </c>
      <c r="D279" s="175" t="s">
        <v>743</v>
      </c>
      <c r="E279" s="175">
        <v>4</v>
      </c>
      <c r="F279" s="175" t="s">
        <v>2267</v>
      </c>
      <c r="G279" s="175" t="s">
        <v>2267</v>
      </c>
      <c r="H279" s="568" t="s">
        <v>1402</v>
      </c>
      <c r="I279" s="175" t="s">
        <v>1403</v>
      </c>
      <c r="J279" s="175">
        <v>2404422450</v>
      </c>
      <c r="K279" s="175">
        <v>2415903469</v>
      </c>
      <c r="L279" s="175">
        <v>341763.12</v>
      </c>
      <c r="M279" s="175">
        <v>343382.4</v>
      </c>
      <c r="N279" s="175">
        <v>6</v>
      </c>
      <c r="O279" s="597">
        <f t="shared" si="6"/>
        <v>11481.019</v>
      </c>
      <c r="P279" s="175" t="s">
        <v>2362</v>
      </c>
    </row>
    <row r="280" spans="1:16" x14ac:dyDescent="0.25">
      <c r="A280" s="175" t="s">
        <v>2264</v>
      </c>
      <c r="B280" s="175">
        <v>2010306</v>
      </c>
      <c r="C280" s="175" t="s">
        <v>1382</v>
      </c>
      <c r="D280" s="175" t="s">
        <v>743</v>
      </c>
      <c r="E280" s="175">
        <v>4</v>
      </c>
      <c r="F280" s="175" t="s">
        <v>2267</v>
      </c>
      <c r="G280" s="175" t="s">
        <v>2267</v>
      </c>
      <c r="H280" s="568" t="s">
        <v>1404</v>
      </c>
      <c r="I280" s="175" t="s">
        <v>1405</v>
      </c>
      <c r="J280" s="175">
        <v>44706195</v>
      </c>
      <c r="K280" s="175">
        <v>61706195</v>
      </c>
      <c r="L280" s="175">
        <v>6764.15</v>
      </c>
      <c r="M280" s="175">
        <v>9161.83</v>
      </c>
      <c r="N280" s="175">
        <v>6</v>
      </c>
      <c r="O280" s="597">
        <f t="shared" si="6"/>
        <v>17000</v>
      </c>
      <c r="P280" s="175" t="s">
        <v>2362</v>
      </c>
    </row>
    <row r="281" spans="1:16" x14ac:dyDescent="0.25">
      <c r="A281" s="175" t="s">
        <v>2264</v>
      </c>
      <c r="B281" s="175">
        <v>2010306</v>
      </c>
      <c r="C281" s="175" t="s">
        <v>1382</v>
      </c>
      <c r="D281" s="175" t="s">
        <v>743</v>
      </c>
      <c r="E281" s="175">
        <v>4</v>
      </c>
      <c r="F281" s="175" t="s">
        <v>2267</v>
      </c>
      <c r="G281" s="175" t="s">
        <v>2267</v>
      </c>
      <c r="H281" s="568" t="s">
        <v>1393</v>
      </c>
      <c r="I281" s="175" t="s">
        <v>1406</v>
      </c>
      <c r="J281" s="175">
        <v>0</v>
      </c>
      <c r="K281" s="175">
        <v>521240</v>
      </c>
      <c r="L281" s="175">
        <v>4.66</v>
      </c>
      <c r="M281" s="175">
        <v>78.180000000000007</v>
      </c>
      <c r="N281" s="175">
        <v>6</v>
      </c>
      <c r="O281" s="597">
        <f t="shared" si="6"/>
        <v>521.24</v>
      </c>
      <c r="P281" s="175" t="s">
        <v>2362</v>
      </c>
    </row>
    <row r="282" spans="1:16" x14ac:dyDescent="0.25">
      <c r="A282" s="175" t="s">
        <v>2264</v>
      </c>
      <c r="B282" s="175">
        <v>2010306</v>
      </c>
      <c r="C282" s="175" t="s">
        <v>1382</v>
      </c>
      <c r="D282" s="175" t="s">
        <v>743</v>
      </c>
      <c r="E282" s="175">
        <v>4</v>
      </c>
      <c r="F282" s="175" t="s">
        <v>2267</v>
      </c>
      <c r="G282" s="175" t="s">
        <v>2267</v>
      </c>
      <c r="H282" s="568" t="s">
        <v>1395</v>
      </c>
      <c r="I282" s="175" t="s">
        <v>1407</v>
      </c>
      <c r="J282" s="175">
        <v>42695479</v>
      </c>
      <c r="K282" s="175">
        <v>44901473</v>
      </c>
      <c r="L282" s="175">
        <v>6209.81</v>
      </c>
      <c r="M282" s="175">
        <v>6520.94</v>
      </c>
      <c r="N282" s="175">
        <v>6</v>
      </c>
      <c r="O282" s="597">
        <f t="shared" si="6"/>
        <v>2205.9940000000001</v>
      </c>
      <c r="P282" s="175" t="s">
        <v>2362</v>
      </c>
    </row>
    <row r="283" spans="1:16" x14ac:dyDescent="0.25">
      <c r="A283" s="175" t="s">
        <v>2264</v>
      </c>
      <c r="B283" s="175">
        <v>2010306</v>
      </c>
      <c r="C283" s="175" t="s">
        <v>1382</v>
      </c>
      <c r="D283" s="175" t="s">
        <v>743</v>
      </c>
      <c r="E283" s="175">
        <v>4</v>
      </c>
      <c r="F283" s="175" t="s">
        <v>2267</v>
      </c>
      <c r="G283" s="175" t="s">
        <v>2267</v>
      </c>
      <c r="H283" s="568" t="s">
        <v>1397</v>
      </c>
      <c r="I283" s="175" t="s">
        <v>1408</v>
      </c>
      <c r="J283" s="175">
        <v>7512258</v>
      </c>
      <c r="K283" s="175">
        <v>8732979</v>
      </c>
      <c r="L283" s="175">
        <v>1095.46</v>
      </c>
      <c r="M283" s="175">
        <v>1267.6300000000001</v>
      </c>
      <c r="N283" s="175">
        <v>6</v>
      </c>
      <c r="O283" s="597">
        <f t="shared" si="6"/>
        <v>1220.721</v>
      </c>
      <c r="P283" s="175" t="s">
        <v>2362</v>
      </c>
    </row>
    <row r="284" spans="1:16" x14ac:dyDescent="0.25">
      <c r="A284" s="175" t="s">
        <v>2264</v>
      </c>
      <c r="B284" s="175">
        <v>2010306</v>
      </c>
      <c r="C284" s="175" t="s">
        <v>1382</v>
      </c>
      <c r="D284" s="175" t="s">
        <v>743</v>
      </c>
      <c r="E284" s="175">
        <v>4</v>
      </c>
      <c r="F284" s="175" t="s">
        <v>2267</v>
      </c>
      <c r="G284" s="175" t="s">
        <v>2267</v>
      </c>
      <c r="H284" s="568" t="s">
        <v>1410</v>
      </c>
      <c r="I284" s="175" t="s">
        <v>1411</v>
      </c>
      <c r="J284" s="175">
        <v>4276435</v>
      </c>
      <c r="K284" s="175">
        <v>146711463</v>
      </c>
      <c r="L284" s="175">
        <v>0</v>
      </c>
      <c r="M284" s="175">
        <v>20089</v>
      </c>
      <c r="N284" s="175">
        <v>6</v>
      </c>
      <c r="O284" s="597">
        <f t="shared" si="6"/>
        <v>142435.02799999999</v>
      </c>
      <c r="P284" s="175" t="s">
        <v>2362</v>
      </c>
    </row>
    <row r="285" spans="1:16" x14ac:dyDescent="0.25">
      <c r="A285" s="175" t="s">
        <v>2264</v>
      </c>
      <c r="B285" s="175">
        <v>2010306</v>
      </c>
      <c r="C285" s="175" t="s">
        <v>1382</v>
      </c>
      <c r="D285" s="175" t="s">
        <v>743</v>
      </c>
      <c r="E285" s="175">
        <v>4</v>
      </c>
      <c r="F285" s="175" t="s">
        <v>2267</v>
      </c>
      <c r="G285" s="175" t="s">
        <v>2267</v>
      </c>
      <c r="H285" s="568" t="s">
        <v>1673</v>
      </c>
      <c r="I285" s="175" t="s">
        <v>2395</v>
      </c>
      <c r="J285" s="175">
        <v>7149576829</v>
      </c>
      <c r="K285" s="175">
        <v>8760042582</v>
      </c>
      <c r="L285" s="175">
        <v>1055149.52</v>
      </c>
      <c r="M285" s="175">
        <v>1282289.2</v>
      </c>
      <c r="N285" s="175">
        <v>6</v>
      </c>
      <c r="O285" s="597">
        <f t="shared" si="6"/>
        <v>1610465.753</v>
      </c>
      <c r="P285" s="175" t="s">
        <v>2362</v>
      </c>
    </row>
    <row r="286" spans="1:16" x14ac:dyDescent="0.25">
      <c r="A286" s="175" t="s">
        <v>2264</v>
      </c>
      <c r="B286" s="175">
        <v>2010306</v>
      </c>
      <c r="C286" s="175" t="s">
        <v>1382</v>
      </c>
      <c r="D286" s="175" t="s">
        <v>743</v>
      </c>
      <c r="E286" s="175">
        <v>4</v>
      </c>
      <c r="F286" s="175" t="s">
        <v>2267</v>
      </c>
      <c r="G286" s="175" t="s">
        <v>2267</v>
      </c>
      <c r="H286" s="568" t="s">
        <v>1868</v>
      </c>
      <c r="I286" s="175" t="s">
        <v>2338</v>
      </c>
      <c r="J286" s="175">
        <v>0</v>
      </c>
      <c r="K286" s="175">
        <v>173000000</v>
      </c>
      <c r="L286" s="175">
        <v>738.02</v>
      </c>
      <c r="M286" s="175">
        <v>25137.9</v>
      </c>
      <c r="N286" s="175">
        <v>6</v>
      </c>
      <c r="O286" s="597">
        <f t="shared" si="6"/>
        <v>173000</v>
      </c>
      <c r="P286" s="175" t="s">
        <v>2362</v>
      </c>
    </row>
    <row r="287" spans="1:16" hidden="1" x14ac:dyDescent="0.25">
      <c r="A287" s="175" t="s">
        <v>2264</v>
      </c>
      <c r="B287" s="175">
        <v>2010307</v>
      </c>
      <c r="C287" s="175" t="s">
        <v>1413</v>
      </c>
      <c r="D287" s="175" t="s">
        <v>743</v>
      </c>
      <c r="E287" s="175">
        <v>4</v>
      </c>
      <c r="F287" s="175" t="s">
        <v>2266</v>
      </c>
      <c r="G287" s="175" t="s">
        <v>2267</v>
      </c>
      <c r="J287" s="175">
        <v>1516142871</v>
      </c>
      <c r="K287" s="175">
        <v>1716389355</v>
      </c>
      <c r="L287" s="175">
        <v>220575.74</v>
      </c>
      <c r="M287" s="175">
        <v>248818.45</v>
      </c>
      <c r="N287" s="175">
        <v>6</v>
      </c>
      <c r="O287" s="597">
        <f>+(J287-K287)/1000</f>
        <v>-200246.484</v>
      </c>
    </row>
    <row r="288" spans="1:16" x14ac:dyDescent="0.25">
      <c r="A288" s="175" t="s">
        <v>2264</v>
      </c>
      <c r="B288" s="175">
        <v>2010307</v>
      </c>
      <c r="C288" s="175" t="s">
        <v>1413</v>
      </c>
      <c r="D288" s="175" t="s">
        <v>743</v>
      </c>
      <c r="E288" s="175">
        <v>4</v>
      </c>
      <c r="F288" s="175" t="s">
        <v>2267</v>
      </c>
      <c r="G288" s="175" t="s">
        <v>2267</v>
      </c>
      <c r="H288" s="568" t="s">
        <v>952</v>
      </c>
      <c r="I288" s="175" t="s">
        <v>1414</v>
      </c>
      <c r="J288" s="175">
        <v>764370726</v>
      </c>
      <c r="K288" s="175">
        <v>833127688</v>
      </c>
      <c r="L288" s="175">
        <v>110932.1</v>
      </c>
      <c r="M288" s="175">
        <v>120629.56</v>
      </c>
      <c r="N288" s="175">
        <v>6</v>
      </c>
      <c r="O288" s="597">
        <f>-(J288-K288)/1000</f>
        <v>68756.962</v>
      </c>
      <c r="P288" s="175" t="s">
        <v>2363</v>
      </c>
    </row>
    <row r="289" spans="1:16" x14ac:dyDescent="0.25">
      <c r="A289" s="175" t="s">
        <v>2264</v>
      </c>
      <c r="B289" s="175">
        <v>2010307</v>
      </c>
      <c r="C289" s="175" t="s">
        <v>1413</v>
      </c>
      <c r="D289" s="175" t="s">
        <v>743</v>
      </c>
      <c r="E289" s="175">
        <v>4</v>
      </c>
      <c r="F289" s="175" t="s">
        <v>2267</v>
      </c>
      <c r="G289" s="175" t="s">
        <v>2267</v>
      </c>
      <c r="H289" s="568" t="s">
        <v>954</v>
      </c>
      <c r="I289" s="175" t="s">
        <v>2034</v>
      </c>
      <c r="J289" s="175">
        <v>128392655</v>
      </c>
      <c r="K289" s="175">
        <v>183352560</v>
      </c>
      <c r="L289" s="175">
        <v>18870.64</v>
      </c>
      <c r="M289" s="175">
        <v>26622.17</v>
      </c>
      <c r="N289" s="175">
        <v>6</v>
      </c>
      <c r="O289" s="597">
        <f>-(J289-K289)/1000</f>
        <v>54959.904999999999</v>
      </c>
      <c r="P289" s="175" t="s">
        <v>2363</v>
      </c>
    </row>
    <row r="290" spans="1:16" x14ac:dyDescent="0.25">
      <c r="A290" s="175" t="s">
        <v>2264</v>
      </c>
      <c r="B290" s="175">
        <v>2010307</v>
      </c>
      <c r="C290" s="175" t="s">
        <v>1413</v>
      </c>
      <c r="D290" s="175" t="s">
        <v>743</v>
      </c>
      <c r="E290" s="175">
        <v>4</v>
      </c>
      <c r="F290" s="175" t="s">
        <v>2267</v>
      </c>
      <c r="G290" s="175" t="s">
        <v>2267</v>
      </c>
      <c r="H290" s="568" t="s">
        <v>956</v>
      </c>
      <c r="I290" s="175" t="s">
        <v>2035</v>
      </c>
      <c r="J290" s="175">
        <v>12000000</v>
      </c>
      <c r="K290" s="175">
        <v>32133333</v>
      </c>
      <c r="L290" s="175">
        <v>1829.6</v>
      </c>
      <c r="M290" s="175">
        <v>4669.2</v>
      </c>
      <c r="N290" s="175">
        <v>6</v>
      </c>
      <c r="O290" s="597">
        <f>-(J290-K290)/1000</f>
        <v>20133.332999999999</v>
      </c>
      <c r="P290" s="175" t="s">
        <v>2363</v>
      </c>
    </row>
    <row r="291" spans="1:16" x14ac:dyDescent="0.25">
      <c r="A291" s="175" t="s">
        <v>2264</v>
      </c>
      <c r="B291" s="175">
        <v>2010307</v>
      </c>
      <c r="C291" s="175" t="s">
        <v>1413</v>
      </c>
      <c r="D291" s="175" t="s">
        <v>743</v>
      </c>
      <c r="E291" s="175">
        <v>4</v>
      </c>
      <c r="F291" s="175" t="s">
        <v>2267</v>
      </c>
      <c r="G291" s="175" t="s">
        <v>2267</v>
      </c>
      <c r="H291" s="568" t="s">
        <v>1038</v>
      </c>
      <c r="I291" s="175" t="s">
        <v>2036</v>
      </c>
      <c r="J291" s="175">
        <v>519105116</v>
      </c>
      <c r="K291" s="175">
        <v>555859356</v>
      </c>
      <c r="L291" s="175">
        <v>75448.929999999993</v>
      </c>
      <c r="M291" s="175">
        <v>80632.740000000005</v>
      </c>
      <c r="N291" s="175">
        <v>6</v>
      </c>
      <c r="O291" s="597">
        <f>-(J291-K291)/1000</f>
        <v>36754.239999999998</v>
      </c>
      <c r="P291" s="175" t="s">
        <v>2363</v>
      </c>
    </row>
    <row r="292" spans="1:16" x14ac:dyDescent="0.25">
      <c r="A292" s="175" t="s">
        <v>2264</v>
      </c>
      <c r="B292" s="175">
        <v>2010307</v>
      </c>
      <c r="C292" s="175" t="s">
        <v>1413</v>
      </c>
      <c r="D292" s="175" t="s">
        <v>743</v>
      </c>
      <c r="E292" s="175">
        <v>4</v>
      </c>
      <c r="F292" s="175" t="s">
        <v>2267</v>
      </c>
      <c r="G292" s="175" t="s">
        <v>2267</v>
      </c>
      <c r="H292" s="568" t="s">
        <v>1060</v>
      </c>
      <c r="I292" s="175" t="s">
        <v>2339</v>
      </c>
      <c r="J292" s="175">
        <v>92274374</v>
      </c>
      <c r="K292" s="175">
        <v>111916418</v>
      </c>
      <c r="L292" s="175">
        <v>13493.18</v>
      </c>
      <c r="M292" s="175">
        <v>16263.49</v>
      </c>
      <c r="N292" s="175">
        <v>6</v>
      </c>
      <c r="O292" s="597">
        <f>-(J292-K292)/1000</f>
        <v>19642.044000000002</v>
      </c>
      <c r="P292" s="175" t="s">
        <v>2363</v>
      </c>
    </row>
    <row r="293" spans="1:16" hidden="1" x14ac:dyDescent="0.25">
      <c r="A293" s="175" t="s">
        <v>2264</v>
      </c>
      <c r="B293" s="175">
        <v>2010311</v>
      </c>
      <c r="C293" s="175" t="s">
        <v>1416</v>
      </c>
      <c r="D293" s="175" t="s">
        <v>743</v>
      </c>
      <c r="E293" s="175">
        <v>4</v>
      </c>
      <c r="F293" s="175" t="s">
        <v>2266</v>
      </c>
      <c r="G293" s="175" t="s">
        <v>2267</v>
      </c>
      <c r="J293" s="175">
        <v>958379399532</v>
      </c>
      <c r="K293" s="175">
        <v>958824931432</v>
      </c>
      <c r="L293" s="175">
        <v>136801438.61000001</v>
      </c>
      <c r="M293" s="175">
        <v>136864276.31</v>
      </c>
      <c r="N293" s="175">
        <v>6</v>
      </c>
      <c r="O293" s="597">
        <f>+(J293-K293)/1000</f>
        <v>-445531.9</v>
      </c>
    </row>
    <row r="294" spans="1:16" x14ac:dyDescent="0.25">
      <c r="A294" s="175" t="s">
        <v>2264</v>
      </c>
      <c r="B294" s="175">
        <v>2010311</v>
      </c>
      <c r="C294" s="175" t="s">
        <v>1416</v>
      </c>
      <c r="D294" s="175" t="s">
        <v>743</v>
      </c>
      <c r="E294" s="175">
        <v>4</v>
      </c>
      <c r="F294" s="175" t="s">
        <v>2267</v>
      </c>
      <c r="G294" s="175" t="s">
        <v>2267</v>
      </c>
      <c r="H294" s="568" t="s">
        <v>1417</v>
      </c>
      <c r="I294" s="175" t="s">
        <v>1418</v>
      </c>
      <c r="J294" s="175">
        <v>20000000</v>
      </c>
      <c r="K294" s="175">
        <v>22000000</v>
      </c>
      <c r="L294" s="175">
        <v>2898.14</v>
      </c>
      <c r="M294" s="175">
        <v>3180.22</v>
      </c>
      <c r="N294" s="175">
        <v>6</v>
      </c>
      <c r="O294" s="597">
        <f t="shared" ref="O294:O303" si="7">-(J294-K294)/1000</f>
        <v>2000</v>
      </c>
      <c r="P294" s="175" t="s">
        <v>2370</v>
      </c>
    </row>
    <row r="295" spans="1:16" x14ac:dyDescent="0.25">
      <c r="A295" s="175" t="s">
        <v>2264</v>
      </c>
      <c r="B295" s="175">
        <v>2010311</v>
      </c>
      <c r="C295" s="175" t="s">
        <v>1416</v>
      </c>
      <c r="D295" s="175" t="s">
        <v>743</v>
      </c>
      <c r="E295" s="175">
        <v>4</v>
      </c>
      <c r="F295" s="175" t="s">
        <v>2267</v>
      </c>
      <c r="G295" s="175" t="s">
        <v>2267</v>
      </c>
      <c r="H295" s="568" t="s">
        <v>1857</v>
      </c>
      <c r="I295" s="175" t="s">
        <v>1858</v>
      </c>
      <c r="J295" s="175">
        <v>751753070</v>
      </c>
      <c r="K295" s="175">
        <v>820614970</v>
      </c>
      <c r="L295" s="175">
        <v>109485.97</v>
      </c>
      <c r="M295" s="175">
        <v>119198.23</v>
      </c>
      <c r="N295" s="175">
        <v>6</v>
      </c>
      <c r="O295" s="597">
        <f t="shared" si="7"/>
        <v>68861.899999999994</v>
      </c>
      <c r="P295" s="175" t="s">
        <v>2370</v>
      </c>
    </row>
    <row r="296" spans="1:16" x14ac:dyDescent="0.25">
      <c r="A296" s="175" t="s">
        <v>2264</v>
      </c>
      <c r="B296" s="175">
        <v>2010311</v>
      </c>
      <c r="C296" s="175" t="s">
        <v>1416</v>
      </c>
      <c r="D296" s="175" t="s">
        <v>743</v>
      </c>
      <c r="E296" s="175">
        <v>4</v>
      </c>
      <c r="F296" s="175" t="s">
        <v>2267</v>
      </c>
      <c r="G296" s="175" t="s">
        <v>2267</v>
      </c>
      <c r="H296" s="568" t="s">
        <v>1419</v>
      </c>
      <c r="I296" s="175" t="s">
        <v>1420</v>
      </c>
      <c r="J296" s="175">
        <v>564367389</v>
      </c>
      <c r="K296" s="175">
        <v>617289529</v>
      </c>
      <c r="L296" s="175">
        <v>82162.41</v>
      </c>
      <c r="M296" s="175">
        <v>89626.54</v>
      </c>
      <c r="N296" s="175">
        <v>6</v>
      </c>
      <c r="O296" s="597">
        <f t="shared" si="7"/>
        <v>52922.14</v>
      </c>
      <c r="P296" s="175" t="s">
        <v>2370</v>
      </c>
    </row>
    <row r="297" spans="1:16" x14ac:dyDescent="0.25">
      <c r="A297" s="175" t="s">
        <v>2264</v>
      </c>
      <c r="B297" s="175">
        <v>2010311</v>
      </c>
      <c r="C297" s="175" t="s">
        <v>1416</v>
      </c>
      <c r="D297" s="175" t="s">
        <v>743</v>
      </c>
      <c r="E297" s="175">
        <v>4</v>
      </c>
      <c r="F297" s="175" t="s">
        <v>2267</v>
      </c>
      <c r="G297" s="175" t="s">
        <v>2267</v>
      </c>
      <c r="H297" s="568" t="s">
        <v>1276</v>
      </c>
      <c r="I297" s="175" t="s">
        <v>1007</v>
      </c>
      <c r="J297" s="175">
        <v>115214000</v>
      </c>
      <c r="K297" s="175">
        <v>125688000</v>
      </c>
      <c r="L297" s="175">
        <v>16713.45</v>
      </c>
      <c r="M297" s="175">
        <v>18190.7</v>
      </c>
      <c r="N297" s="175">
        <v>6</v>
      </c>
      <c r="O297" s="597">
        <f t="shared" si="7"/>
        <v>10474</v>
      </c>
      <c r="P297" s="175" t="s">
        <v>2370</v>
      </c>
    </row>
    <row r="298" spans="1:16" x14ac:dyDescent="0.25">
      <c r="A298" s="175" t="s">
        <v>2264</v>
      </c>
      <c r="B298" s="175">
        <v>2010311</v>
      </c>
      <c r="C298" s="175" t="s">
        <v>1416</v>
      </c>
      <c r="D298" s="175" t="s">
        <v>743</v>
      </c>
      <c r="E298" s="175">
        <v>4</v>
      </c>
      <c r="F298" s="175" t="s">
        <v>2267</v>
      </c>
      <c r="G298" s="175" t="s">
        <v>2267</v>
      </c>
      <c r="H298" s="568" t="s">
        <v>1421</v>
      </c>
      <c r="I298" s="175" t="s">
        <v>1422</v>
      </c>
      <c r="J298" s="175">
        <v>228200000</v>
      </c>
      <c r="K298" s="175">
        <v>266700000</v>
      </c>
      <c r="L298" s="175">
        <v>33645.07</v>
      </c>
      <c r="M298" s="175">
        <v>39075.1</v>
      </c>
      <c r="N298" s="175">
        <v>6</v>
      </c>
      <c r="O298" s="597">
        <f t="shared" si="7"/>
        <v>38500</v>
      </c>
      <c r="P298" s="175" t="s">
        <v>2370</v>
      </c>
    </row>
    <row r="299" spans="1:16" x14ac:dyDescent="0.25">
      <c r="A299" s="175" t="s">
        <v>2264</v>
      </c>
      <c r="B299" s="175">
        <v>2010311</v>
      </c>
      <c r="C299" s="175" t="s">
        <v>1416</v>
      </c>
      <c r="D299" s="175" t="s">
        <v>743</v>
      </c>
      <c r="E299" s="175">
        <v>4</v>
      </c>
      <c r="F299" s="175" t="s">
        <v>2267</v>
      </c>
      <c r="G299" s="175" t="s">
        <v>2267</v>
      </c>
      <c r="H299" s="568" t="s">
        <v>1423</v>
      </c>
      <c r="I299" s="175" t="s">
        <v>1424</v>
      </c>
      <c r="J299" s="175">
        <v>45000000</v>
      </c>
      <c r="K299" s="175">
        <v>50000000</v>
      </c>
      <c r="L299" s="175">
        <v>6533.84</v>
      </c>
      <c r="M299" s="175">
        <v>7239.04</v>
      </c>
      <c r="N299" s="175">
        <v>6</v>
      </c>
      <c r="O299" s="597">
        <f t="shared" si="7"/>
        <v>5000</v>
      </c>
      <c r="P299" s="175" t="s">
        <v>2370</v>
      </c>
    </row>
    <row r="300" spans="1:16" x14ac:dyDescent="0.25">
      <c r="A300" s="175" t="s">
        <v>2264</v>
      </c>
      <c r="B300" s="175">
        <v>2010311</v>
      </c>
      <c r="C300" s="175" t="s">
        <v>1416</v>
      </c>
      <c r="D300" s="175" t="s">
        <v>743</v>
      </c>
      <c r="E300" s="175">
        <v>4</v>
      </c>
      <c r="F300" s="175" t="s">
        <v>2267</v>
      </c>
      <c r="G300" s="175" t="s">
        <v>2267</v>
      </c>
      <c r="H300" s="568" t="s">
        <v>1301</v>
      </c>
      <c r="I300" s="175" t="s">
        <v>1302</v>
      </c>
      <c r="J300" s="175">
        <v>161844000</v>
      </c>
      <c r="K300" s="175">
        <v>205318000</v>
      </c>
      <c r="L300" s="175">
        <v>23641.63</v>
      </c>
      <c r="M300" s="175">
        <v>29773.19</v>
      </c>
      <c r="N300" s="175">
        <v>6</v>
      </c>
      <c r="O300" s="597">
        <f t="shared" si="7"/>
        <v>43474</v>
      </c>
      <c r="P300" s="175" t="s">
        <v>2370</v>
      </c>
    </row>
    <row r="301" spans="1:16" x14ac:dyDescent="0.25">
      <c r="A301" s="175" t="s">
        <v>2264</v>
      </c>
      <c r="B301" s="175">
        <v>2010311</v>
      </c>
      <c r="C301" s="175" t="s">
        <v>1416</v>
      </c>
      <c r="D301" s="175" t="s">
        <v>743</v>
      </c>
      <c r="E301" s="175">
        <v>4</v>
      </c>
      <c r="F301" s="175" t="s">
        <v>2267</v>
      </c>
      <c r="G301" s="175" t="s">
        <v>2267</v>
      </c>
      <c r="H301" s="568" t="s">
        <v>1425</v>
      </c>
      <c r="I301" s="175" t="s">
        <v>1426</v>
      </c>
      <c r="J301" s="175">
        <v>297000000</v>
      </c>
      <c r="K301" s="175">
        <v>330000000</v>
      </c>
      <c r="L301" s="175">
        <v>43123.76</v>
      </c>
      <c r="M301" s="175">
        <v>47778.07</v>
      </c>
      <c r="N301" s="175">
        <v>6</v>
      </c>
      <c r="O301" s="597">
        <f t="shared" si="7"/>
        <v>33000</v>
      </c>
      <c r="P301" s="175" t="s">
        <v>2370</v>
      </c>
    </row>
    <row r="302" spans="1:16" x14ac:dyDescent="0.25">
      <c r="A302" s="175" t="s">
        <v>2264</v>
      </c>
      <c r="B302" s="175">
        <v>2010311</v>
      </c>
      <c r="C302" s="175" t="s">
        <v>1416</v>
      </c>
      <c r="D302" s="175" t="s">
        <v>743</v>
      </c>
      <c r="E302" s="175">
        <v>4</v>
      </c>
      <c r="F302" s="175" t="s">
        <v>2267</v>
      </c>
      <c r="G302" s="175" t="s">
        <v>2267</v>
      </c>
      <c r="H302" s="568" t="s">
        <v>1427</v>
      </c>
      <c r="I302" s="175" t="s">
        <v>1428</v>
      </c>
      <c r="J302" s="175">
        <v>22000000</v>
      </c>
      <c r="K302" s="175">
        <v>23100000</v>
      </c>
      <c r="L302" s="175">
        <v>3202.92</v>
      </c>
      <c r="M302" s="175">
        <v>3358.06</v>
      </c>
      <c r="N302" s="175">
        <v>6</v>
      </c>
      <c r="O302" s="597">
        <f t="shared" si="7"/>
        <v>1100</v>
      </c>
      <c r="P302" s="175" t="s">
        <v>2370</v>
      </c>
    </row>
    <row r="303" spans="1:16" x14ac:dyDescent="0.25">
      <c r="A303" s="175" t="s">
        <v>2264</v>
      </c>
      <c r="B303" s="175">
        <v>2010311</v>
      </c>
      <c r="C303" s="175" t="s">
        <v>1416</v>
      </c>
      <c r="D303" s="175" t="s">
        <v>743</v>
      </c>
      <c r="E303" s="175">
        <v>4</v>
      </c>
      <c r="F303" s="175" t="s">
        <v>2267</v>
      </c>
      <c r="G303" s="175" t="s">
        <v>2267</v>
      </c>
      <c r="H303" s="568" t="s">
        <v>1859</v>
      </c>
      <c r="I303" s="175" t="s">
        <v>1860</v>
      </c>
      <c r="J303" s="175">
        <v>954872437921</v>
      </c>
      <c r="K303" s="175">
        <v>955062637781</v>
      </c>
      <c r="L303" s="175">
        <v>136291244.99000001</v>
      </c>
      <c r="M303" s="175">
        <v>136318070.72999999</v>
      </c>
      <c r="N303" s="175">
        <v>6</v>
      </c>
      <c r="O303" s="597">
        <f t="shared" si="7"/>
        <v>190199.86</v>
      </c>
      <c r="P303" s="175" t="s">
        <v>2370</v>
      </c>
    </row>
    <row r="304" spans="1:16" hidden="1" x14ac:dyDescent="0.25">
      <c r="A304" s="175" t="s">
        <v>2264</v>
      </c>
      <c r="B304" s="175">
        <v>2010313</v>
      </c>
      <c r="C304" s="175" t="s">
        <v>1430</v>
      </c>
      <c r="D304" s="175" t="s">
        <v>743</v>
      </c>
      <c r="E304" s="175">
        <v>4</v>
      </c>
      <c r="F304" s="175" t="s">
        <v>2266</v>
      </c>
      <c r="G304" s="175" t="s">
        <v>2267</v>
      </c>
      <c r="J304" s="175">
        <v>503815</v>
      </c>
      <c r="K304" s="175">
        <v>213551751</v>
      </c>
      <c r="L304" s="175">
        <v>1371.4</v>
      </c>
      <c r="M304" s="175">
        <v>31419.63</v>
      </c>
      <c r="N304" s="175">
        <v>6</v>
      </c>
      <c r="O304" s="597">
        <f>+(J304-K304)/1000</f>
        <v>-213047.93599999999</v>
      </c>
    </row>
    <row r="305" spans="1:16" x14ac:dyDescent="0.25">
      <c r="A305" s="175" t="s">
        <v>2264</v>
      </c>
      <c r="B305" s="175">
        <v>2010313</v>
      </c>
      <c r="C305" s="175" t="s">
        <v>1430</v>
      </c>
      <c r="D305" s="175" t="s">
        <v>743</v>
      </c>
      <c r="E305" s="175">
        <v>4</v>
      </c>
      <c r="F305" s="175" t="s">
        <v>2267</v>
      </c>
      <c r="G305" s="175" t="s">
        <v>2267</v>
      </c>
      <c r="H305" s="568" t="s">
        <v>952</v>
      </c>
      <c r="I305" s="175" t="s">
        <v>1431</v>
      </c>
      <c r="J305" s="175">
        <v>0</v>
      </c>
      <c r="K305" s="175">
        <v>128413818</v>
      </c>
      <c r="L305" s="175">
        <v>905.01</v>
      </c>
      <c r="M305" s="175">
        <v>19016.46</v>
      </c>
      <c r="N305" s="175">
        <v>6</v>
      </c>
      <c r="O305" s="597">
        <f>-(J305-K305)/1000</f>
        <v>128413.818</v>
      </c>
      <c r="P305" s="175" t="s">
        <v>2363</v>
      </c>
    </row>
    <row r="306" spans="1:16" x14ac:dyDescent="0.25">
      <c r="A306" s="175" t="s">
        <v>2264</v>
      </c>
      <c r="B306" s="175">
        <v>2010313</v>
      </c>
      <c r="C306" s="175" t="s">
        <v>1430</v>
      </c>
      <c r="D306" s="175" t="s">
        <v>743</v>
      </c>
      <c r="E306" s="175">
        <v>4</v>
      </c>
      <c r="F306" s="175" t="s">
        <v>2267</v>
      </c>
      <c r="G306" s="175" t="s">
        <v>2267</v>
      </c>
      <c r="H306" s="568" t="s">
        <v>954</v>
      </c>
      <c r="I306" s="175" t="s">
        <v>1093</v>
      </c>
      <c r="J306" s="175">
        <v>0</v>
      </c>
      <c r="K306" s="175">
        <v>16859329</v>
      </c>
      <c r="L306" s="175">
        <v>76.349999999999994</v>
      </c>
      <c r="M306" s="175">
        <v>2454.19</v>
      </c>
      <c r="N306" s="175">
        <v>6</v>
      </c>
      <c r="O306" s="597">
        <f>-(J306-K306)/1000</f>
        <v>16859.329000000002</v>
      </c>
      <c r="P306" s="175" t="s">
        <v>2363</v>
      </c>
    </row>
    <row r="307" spans="1:16" x14ac:dyDescent="0.25">
      <c r="A307" s="175" t="s">
        <v>2264</v>
      </c>
      <c r="B307" s="175">
        <v>2010313</v>
      </c>
      <c r="C307" s="175" t="s">
        <v>1430</v>
      </c>
      <c r="D307" s="175" t="s">
        <v>743</v>
      </c>
      <c r="E307" s="175">
        <v>4</v>
      </c>
      <c r="F307" s="175" t="s">
        <v>2267</v>
      </c>
      <c r="G307" s="175" t="s">
        <v>2267</v>
      </c>
      <c r="H307" s="568" t="s">
        <v>956</v>
      </c>
      <c r="I307" s="175" t="s">
        <v>1432</v>
      </c>
      <c r="J307" s="175">
        <v>0</v>
      </c>
      <c r="K307" s="175">
        <v>2942610</v>
      </c>
      <c r="L307" s="175">
        <v>15.12</v>
      </c>
      <c r="M307" s="175">
        <v>430.14</v>
      </c>
      <c r="N307" s="175">
        <v>6</v>
      </c>
      <c r="O307" s="597">
        <f>-(J307-K307)/1000</f>
        <v>2942.61</v>
      </c>
      <c r="P307" s="175" t="s">
        <v>2363</v>
      </c>
    </row>
    <row r="308" spans="1:16" x14ac:dyDescent="0.25">
      <c r="A308" s="175" t="s">
        <v>2264</v>
      </c>
      <c r="B308" s="175">
        <v>2010313</v>
      </c>
      <c r="C308" s="175" t="s">
        <v>1430</v>
      </c>
      <c r="D308" s="175" t="s">
        <v>743</v>
      </c>
      <c r="E308" s="175">
        <v>4</v>
      </c>
      <c r="F308" s="175" t="s">
        <v>2267</v>
      </c>
      <c r="G308" s="175" t="s">
        <v>2267</v>
      </c>
      <c r="H308" s="568" t="s">
        <v>1038</v>
      </c>
      <c r="I308" s="175" t="s">
        <v>1094</v>
      </c>
      <c r="J308" s="175">
        <v>503815</v>
      </c>
      <c r="K308" s="175">
        <v>54105699</v>
      </c>
      <c r="L308" s="175">
        <v>324.52999999999997</v>
      </c>
      <c r="M308" s="175">
        <v>7884.53</v>
      </c>
      <c r="N308" s="175">
        <v>6</v>
      </c>
      <c r="O308" s="597">
        <f>-(J308-K308)/1000</f>
        <v>53601.883999999998</v>
      </c>
      <c r="P308" s="175" t="s">
        <v>2363</v>
      </c>
    </row>
    <row r="309" spans="1:16" x14ac:dyDescent="0.25">
      <c r="A309" s="175" t="s">
        <v>2264</v>
      </c>
      <c r="B309" s="175">
        <v>2010313</v>
      </c>
      <c r="C309" s="175" t="s">
        <v>1430</v>
      </c>
      <c r="D309" s="175" t="s">
        <v>743</v>
      </c>
      <c r="E309" s="175">
        <v>4</v>
      </c>
      <c r="F309" s="175" t="s">
        <v>2267</v>
      </c>
      <c r="G309" s="175" t="s">
        <v>2267</v>
      </c>
      <c r="H309" s="568" t="s">
        <v>1060</v>
      </c>
      <c r="I309" s="175" t="s">
        <v>2340</v>
      </c>
      <c r="J309" s="175">
        <v>0</v>
      </c>
      <c r="K309" s="175">
        <v>11230295</v>
      </c>
      <c r="L309" s="175">
        <v>50.39</v>
      </c>
      <c r="M309" s="175">
        <v>1634.31</v>
      </c>
      <c r="N309" s="175">
        <v>6</v>
      </c>
      <c r="O309" s="597">
        <f>-(J309-K309)/1000</f>
        <v>11230.295</v>
      </c>
      <c r="P309" s="175" t="s">
        <v>2363</v>
      </c>
    </row>
    <row r="310" spans="1:16" hidden="1" x14ac:dyDescent="0.25">
      <c r="A310" s="175" t="s">
        <v>2264</v>
      </c>
      <c r="B310" s="175">
        <v>2010314</v>
      </c>
      <c r="C310" s="175" t="s">
        <v>1862</v>
      </c>
      <c r="D310" s="175" t="s">
        <v>743</v>
      </c>
      <c r="E310" s="175">
        <v>4</v>
      </c>
      <c r="F310" s="175" t="s">
        <v>2266</v>
      </c>
      <c r="G310" s="175" t="s">
        <v>2267</v>
      </c>
      <c r="J310" s="175">
        <v>306250038</v>
      </c>
      <c r="K310" s="175">
        <v>373179825</v>
      </c>
      <c r="L310" s="175">
        <v>43981</v>
      </c>
      <c r="M310" s="175">
        <v>53420.76</v>
      </c>
      <c r="N310" s="175">
        <v>6</v>
      </c>
      <c r="O310" s="597">
        <f>+(J310-K310)/1000</f>
        <v>-66929.786999999997</v>
      </c>
    </row>
    <row r="311" spans="1:16" x14ac:dyDescent="0.25">
      <c r="A311" s="175" t="s">
        <v>2264</v>
      </c>
      <c r="B311" s="175">
        <v>2010314</v>
      </c>
      <c r="C311" s="175" t="s">
        <v>1862</v>
      </c>
      <c r="D311" s="175" t="s">
        <v>743</v>
      </c>
      <c r="E311" s="175">
        <v>4</v>
      </c>
      <c r="F311" s="175" t="s">
        <v>2267</v>
      </c>
      <c r="G311" s="175" t="s">
        <v>2267</v>
      </c>
      <c r="H311" s="568" t="s">
        <v>2148</v>
      </c>
      <c r="I311" s="175" t="s">
        <v>2149</v>
      </c>
      <c r="J311" s="175">
        <v>0</v>
      </c>
      <c r="K311" s="175">
        <v>17994928</v>
      </c>
      <c r="L311" s="175">
        <v>0</v>
      </c>
      <c r="M311" s="175">
        <v>2538</v>
      </c>
      <c r="N311" s="175">
        <v>6</v>
      </c>
      <c r="O311" s="597">
        <f>-(J311-K311)/1000</f>
        <v>17994.928</v>
      </c>
      <c r="P311" s="175" t="s">
        <v>2370</v>
      </c>
    </row>
    <row r="312" spans="1:16" x14ac:dyDescent="0.25">
      <c r="A312" s="175" t="s">
        <v>2264</v>
      </c>
      <c r="B312" s="175">
        <v>2010314</v>
      </c>
      <c r="C312" s="175" t="s">
        <v>1862</v>
      </c>
      <c r="D312" s="175" t="s">
        <v>743</v>
      </c>
      <c r="E312" s="175">
        <v>4</v>
      </c>
      <c r="F312" s="175" t="s">
        <v>2267</v>
      </c>
      <c r="G312" s="175" t="s">
        <v>2267</v>
      </c>
      <c r="H312" s="568" t="s">
        <v>1863</v>
      </c>
      <c r="I312" s="175" t="s">
        <v>1864</v>
      </c>
      <c r="J312" s="175">
        <v>306250038</v>
      </c>
      <c r="K312" s="175">
        <v>355184897</v>
      </c>
      <c r="L312" s="175">
        <v>43981</v>
      </c>
      <c r="M312" s="175">
        <v>50882.76</v>
      </c>
      <c r="N312" s="175">
        <v>6</v>
      </c>
      <c r="O312" s="597">
        <f>-(J312-K312)/1000</f>
        <v>48934.858999999997</v>
      </c>
      <c r="P312" s="175" t="s">
        <v>2370</v>
      </c>
    </row>
    <row r="313" spans="1:16" hidden="1" x14ac:dyDescent="0.25">
      <c r="A313" s="175" t="s">
        <v>2264</v>
      </c>
      <c r="B313" s="175">
        <v>20105</v>
      </c>
      <c r="C313" s="175" t="s">
        <v>1434</v>
      </c>
      <c r="D313" s="175" t="s">
        <v>743</v>
      </c>
      <c r="E313" s="175">
        <v>3</v>
      </c>
      <c r="F313" s="175" t="s">
        <v>2266</v>
      </c>
      <c r="G313" s="175" t="s">
        <v>2266</v>
      </c>
      <c r="J313" s="175">
        <v>3783199544</v>
      </c>
      <c r="K313" s="175">
        <v>3958723069</v>
      </c>
      <c r="L313" s="175">
        <v>549729.30000000005</v>
      </c>
      <c r="M313" s="175">
        <v>574485.1</v>
      </c>
      <c r="N313" s="175">
        <v>6</v>
      </c>
      <c r="O313" s="597">
        <f>+(J313-K313)/1000</f>
        <v>-175523.52499999999</v>
      </c>
    </row>
    <row r="314" spans="1:16" hidden="1" x14ac:dyDescent="0.25">
      <c r="A314" s="175" t="s">
        <v>2264</v>
      </c>
      <c r="B314" s="175">
        <v>2010501</v>
      </c>
      <c r="C314" s="175" t="s">
        <v>1436</v>
      </c>
      <c r="D314" s="175" t="s">
        <v>743</v>
      </c>
      <c r="E314" s="175">
        <v>4</v>
      </c>
      <c r="F314" s="175" t="s">
        <v>2266</v>
      </c>
      <c r="G314" s="175" t="s">
        <v>2267</v>
      </c>
      <c r="J314" s="175">
        <v>3783199544</v>
      </c>
      <c r="K314" s="175">
        <v>3958723069</v>
      </c>
      <c r="L314" s="175">
        <v>549729.30000000005</v>
      </c>
      <c r="M314" s="175">
        <v>574485.1</v>
      </c>
      <c r="N314" s="175">
        <v>6</v>
      </c>
      <c r="O314" s="597">
        <f>+(J314-K314)/1000</f>
        <v>-175523.52499999999</v>
      </c>
    </row>
    <row r="315" spans="1:16" x14ac:dyDescent="0.25">
      <c r="A315" s="175" t="s">
        <v>2264</v>
      </c>
      <c r="B315" s="175">
        <v>2010501</v>
      </c>
      <c r="C315" s="175" t="s">
        <v>1436</v>
      </c>
      <c r="D315" s="175" t="s">
        <v>743</v>
      </c>
      <c r="E315" s="175">
        <v>4</v>
      </c>
      <c r="F315" s="175" t="s">
        <v>2267</v>
      </c>
      <c r="G315" s="175" t="s">
        <v>2267</v>
      </c>
      <c r="H315" s="568" t="s">
        <v>1437</v>
      </c>
      <c r="I315" s="175" t="s">
        <v>1438</v>
      </c>
      <c r="J315" s="175">
        <v>3783199544</v>
      </c>
      <c r="K315" s="175">
        <v>3955323069</v>
      </c>
      <c r="L315" s="175">
        <v>549698.85</v>
      </c>
      <c r="M315" s="175">
        <v>573975.11</v>
      </c>
      <c r="N315" s="175">
        <v>6</v>
      </c>
      <c r="O315" s="597">
        <f>-(J315-K315)/1000</f>
        <v>172123.52499999999</v>
      </c>
      <c r="P315" s="175" t="s">
        <v>2362</v>
      </c>
    </row>
    <row r="316" spans="1:16" x14ac:dyDescent="0.25">
      <c r="A316" s="175" t="s">
        <v>2264</v>
      </c>
      <c r="B316" s="175">
        <v>2010501</v>
      </c>
      <c r="C316" s="175" t="s">
        <v>1436</v>
      </c>
      <c r="D316" s="175" t="s">
        <v>743</v>
      </c>
      <c r="E316" s="175">
        <v>4</v>
      </c>
      <c r="F316" s="175" t="s">
        <v>2267</v>
      </c>
      <c r="G316" s="175" t="s">
        <v>2267</v>
      </c>
      <c r="H316" s="568" t="s">
        <v>1439</v>
      </c>
      <c r="I316" s="175" t="s">
        <v>1440</v>
      </c>
      <c r="J316" s="175">
        <v>0</v>
      </c>
      <c r="K316" s="175">
        <v>3400000</v>
      </c>
      <c r="L316" s="175">
        <v>30.45</v>
      </c>
      <c r="M316" s="175">
        <v>509.99</v>
      </c>
      <c r="N316" s="175">
        <v>6</v>
      </c>
      <c r="O316" s="597">
        <f>-(J316-K316)/1000</f>
        <v>3400</v>
      </c>
      <c r="P316" s="175" t="s">
        <v>2362</v>
      </c>
    </row>
    <row r="317" spans="1:16" hidden="1" x14ac:dyDescent="0.25">
      <c r="A317" s="175" t="s">
        <v>2264</v>
      </c>
      <c r="B317" s="175">
        <v>202</v>
      </c>
      <c r="C317" s="175" t="s">
        <v>1442</v>
      </c>
      <c r="D317" s="175" t="s">
        <v>743</v>
      </c>
      <c r="E317" s="175">
        <v>2</v>
      </c>
      <c r="F317" s="175" t="s">
        <v>2266</v>
      </c>
      <c r="G317" s="175" t="s">
        <v>2266</v>
      </c>
      <c r="J317" s="175">
        <v>62458805091455</v>
      </c>
      <c r="K317" s="175">
        <v>62821229563420</v>
      </c>
      <c r="L317" s="175">
        <v>9055066296.2399998</v>
      </c>
      <c r="M317" s="175">
        <v>9106180901.7600002</v>
      </c>
      <c r="N317" s="175">
        <v>6</v>
      </c>
      <c r="O317" s="597">
        <f>+(J317-K317)/1000</f>
        <v>-362424471.96499997</v>
      </c>
    </row>
    <row r="318" spans="1:16" hidden="1" x14ac:dyDescent="0.25">
      <c r="A318" s="175" t="s">
        <v>2264</v>
      </c>
      <c r="B318" s="175">
        <v>20201</v>
      </c>
      <c r="C318" s="175" t="s">
        <v>1444</v>
      </c>
      <c r="D318" s="175" t="s">
        <v>743</v>
      </c>
      <c r="E318" s="175">
        <v>3</v>
      </c>
      <c r="F318" s="175" t="s">
        <v>2266</v>
      </c>
      <c r="G318" s="175" t="s">
        <v>2266</v>
      </c>
      <c r="J318" s="175">
        <v>54861844089</v>
      </c>
      <c r="K318" s="175">
        <v>70185156466</v>
      </c>
      <c r="L318" s="175">
        <v>8184024.5199999996</v>
      </c>
      <c r="M318" s="175">
        <v>10345220.59</v>
      </c>
      <c r="N318" s="175">
        <v>6</v>
      </c>
      <c r="O318" s="597">
        <f>+(J318-K318)/1000</f>
        <v>-15323312.377</v>
      </c>
    </row>
    <row r="319" spans="1:16" hidden="1" x14ac:dyDescent="0.25">
      <c r="A319" s="175" t="s">
        <v>2264</v>
      </c>
      <c r="B319" s="175">
        <v>2020102</v>
      </c>
      <c r="C319" s="175" t="s">
        <v>1446</v>
      </c>
      <c r="D319" s="175" t="s">
        <v>743</v>
      </c>
      <c r="E319" s="175">
        <v>4</v>
      </c>
      <c r="F319" s="175" t="s">
        <v>2266</v>
      </c>
      <c r="G319" s="175" t="s">
        <v>2267</v>
      </c>
      <c r="J319" s="175">
        <v>1587318909</v>
      </c>
      <c r="K319" s="175">
        <v>16910631286</v>
      </c>
      <c r="L319" s="175">
        <v>193129.78</v>
      </c>
      <c r="M319" s="175">
        <v>2354325.85</v>
      </c>
      <c r="N319" s="175">
        <v>6</v>
      </c>
      <c r="O319" s="597">
        <f>+(J319-K319)/1000</f>
        <v>-15323312.377</v>
      </c>
    </row>
    <row r="320" spans="1:16" x14ac:dyDescent="0.25">
      <c r="A320" s="175" t="s">
        <v>2264</v>
      </c>
      <c r="B320" s="175">
        <v>2020102</v>
      </c>
      <c r="C320" s="175" t="s">
        <v>1446</v>
      </c>
      <c r="D320" s="175" t="s">
        <v>743</v>
      </c>
      <c r="E320" s="175">
        <v>4</v>
      </c>
      <c r="F320" s="175" t="s">
        <v>2267</v>
      </c>
      <c r="G320" s="175" t="s">
        <v>2267</v>
      </c>
      <c r="H320" s="568" t="s">
        <v>1334</v>
      </c>
      <c r="I320" s="175" t="s">
        <v>1447</v>
      </c>
      <c r="J320" s="175">
        <v>114097633</v>
      </c>
      <c r="K320" s="175">
        <v>419281112</v>
      </c>
      <c r="L320" s="175">
        <v>15072</v>
      </c>
      <c r="M320" s="175">
        <v>58115</v>
      </c>
      <c r="N320" s="175">
        <v>6</v>
      </c>
      <c r="O320" s="597">
        <f t="shared" ref="O320:O332" si="8">-(J320-K320)/1000</f>
        <v>305183.47899999999</v>
      </c>
      <c r="P320" s="175" t="s">
        <v>2361</v>
      </c>
    </row>
    <row r="321" spans="1:16" x14ac:dyDescent="0.25">
      <c r="A321" s="175" t="s">
        <v>2264</v>
      </c>
      <c r="B321" s="175">
        <v>2020102</v>
      </c>
      <c r="C321" s="175" t="s">
        <v>1446</v>
      </c>
      <c r="D321" s="175" t="s">
        <v>743</v>
      </c>
      <c r="E321" s="175">
        <v>4</v>
      </c>
      <c r="F321" s="175" t="s">
        <v>2267</v>
      </c>
      <c r="G321" s="175" t="s">
        <v>2267</v>
      </c>
      <c r="H321" s="568" t="s">
        <v>1338</v>
      </c>
      <c r="I321" s="175" t="s">
        <v>1449</v>
      </c>
      <c r="J321" s="175">
        <v>31721649</v>
      </c>
      <c r="K321" s="175">
        <v>95271112</v>
      </c>
      <c r="L321" s="175">
        <v>4283.01</v>
      </c>
      <c r="M321" s="175">
        <v>13246.01</v>
      </c>
      <c r="N321" s="175">
        <v>6</v>
      </c>
      <c r="O321" s="597">
        <f t="shared" si="8"/>
        <v>63549.463000000003</v>
      </c>
      <c r="P321" s="175" t="s">
        <v>2361</v>
      </c>
    </row>
    <row r="322" spans="1:16" x14ac:dyDescent="0.25">
      <c r="A322" s="175" t="s">
        <v>2264</v>
      </c>
      <c r="B322" s="175">
        <v>2020102</v>
      </c>
      <c r="C322" s="175" t="s">
        <v>1446</v>
      </c>
      <c r="D322" s="175" t="s">
        <v>743</v>
      </c>
      <c r="E322" s="175">
        <v>4</v>
      </c>
      <c r="F322" s="175" t="s">
        <v>2267</v>
      </c>
      <c r="G322" s="175" t="s">
        <v>2267</v>
      </c>
      <c r="H322" s="568" t="s">
        <v>1198</v>
      </c>
      <c r="I322" s="175" t="s">
        <v>1450</v>
      </c>
      <c r="J322" s="175">
        <v>23422740</v>
      </c>
      <c r="K322" s="175">
        <v>743283656</v>
      </c>
      <c r="L322" s="175">
        <v>0</v>
      </c>
      <c r="M322" s="175">
        <v>101529</v>
      </c>
      <c r="N322" s="175">
        <v>6</v>
      </c>
      <c r="O322" s="597">
        <f t="shared" si="8"/>
        <v>719860.91599999997</v>
      </c>
      <c r="P322" s="175" t="s">
        <v>2361</v>
      </c>
    </row>
    <row r="323" spans="1:16" x14ac:dyDescent="0.25">
      <c r="A323" s="175" t="s">
        <v>2264</v>
      </c>
      <c r="B323" s="175">
        <v>2020102</v>
      </c>
      <c r="C323" s="175" t="s">
        <v>1446</v>
      </c>
      <c r="D323" s="175" t="s">
        <v>743</v>
      </c>
      <c r="E323" s="175">
        <v>4</v>
      </c>
      <c r="F323" s="175" t="s">
        <v>2267</v>
      </c>
      <c r="G323" s="175" t="s">
        <v>2267</v>
      </c>
      <c r="H323" s="568" t="s">
        <v>1339</v>
      </c>
      <c r="I323" s="175" t="s">
        <v>1451</v>
      </c>
      <c r="J323" s="175">
        <v>223918280</v>
      </c>
      <c r="K323" s="175">
        <v>280639880</v>
      </c>
      <c r="L323" s="175">
        <v>32000</v>
      </c>
      <c r="M323" s="175">
        <v>40000</v>
      </c>
      <c r="N323" s="175">
        <v>6</v>
      </c>
      <c r="O323" s="597">
        <f t="shared" si="8"/>
        <v>56721.599999999999</v>
      </c>
      <c r="P323" s="175" t="s">
        <v>2361</v>
      </c>
    </row>
    <row r="324" spans="1:16" x14ac:dyDescent="0.25">
      <c r="A324" s="175" t="s">
        <v>2264</v>
      </c>
      <c r="B324" s="175">
        <v>2020102</v>
      </c>
      <c r="C324" s="175" t="s">
        <v>1446</v>
      </c>
      <c r="D324" s="175" t="s">
        <v>743</v>
      </c>
      <c r="E324" s="175">
        <v>4</v>
      </c>
      <c r="F324" s="175" t="s">
        <v>2267</v>
      </c>
      <c r="G324" s="175" t="s">
        <v>2267</v>
      </c>
      <c r="H324" s="568" t="s">
        <v>1231</v>
      </c>
      <c r="I324" s="175" t="s">
        <v>1232</v>
      </c>
      <c r="J324" s="175">
        <v>0</v>
      </c>
      <c r="K324" s="175">
        <v>263847613</v>
      </c>
      <c r="L324" s="175">
        <v>0</v>
      </c>
      <c r="M324" s="175">
        <v>37213</v>
      </c>
      <c r="N324" s="175">
        <v>6</v>
      </c>
      <c r="O324" s="597">
        <f t="shared" si="8"/>
        <v>263847.61300000001</v>
      </c>
      <c r="P324" s="175" t="s">
        <v>2361</v>
      </c>
    </row>
    <row r="325" spans="1:16" x14ac:dyDescent="0.25">
      <c r="A325" s="175" t="s">
        <v>2264</v>
      </c>
      <c r="B325" s="175">
        <v>2020102</v>
      </c>
      <c r="C325" s="175" t="s">
        <v>1446</v>
      </c>
      <c r="D325" s="175" t="s">
        <v>743</v>
      </c>
      <c r="E325" s="175">
        <v>4</v>
      </c>
      <c r="F325" s="175" t="s">
        <v>2267</v>
      </c>
      <c r="G325" s="175" t="s">
        <v>2267</v>
      </c>
      <c r="H325" s="568" t="s">
        <v>2341</v>
      </c>
      <c r="I325" s="175" t="s">
        <v>2342</v>
      </c>
      <c r="J325" s="175">
        <v>0</v>
      </c>
      <c r="K325" s="175">
        <v>7090200000</v>
      </c>
      <c r="L325" s="175">
        <v>0</v>
      </c>
      <c r="M325" s="175">
        <v>1000000</v>
      </c>
      <c r="N325" s="175">
        <v>6</v>
      </c>
      <c r="O325" s="597">
        <f t="shared" si="8"/>
        <v>7090200</v>
      </c>
      <c r="P325" s="175" t="s">
        <v>2361</v>
      </c>
    </row>
    <row r="326" spans="1:16" x14ac:dyDescent="0.25">
      <c r="A326" s="175" t="s">
        <v>2264</v>
      </c>
      <c r="B326" s="175">
        <v>2020102</v>
      </c>
      <c r="C326" s="175" t="s">
        <v>1446</v>
      </c>
      <c r="D326" s="175" t="s">
        <v>743</v>
      </c>
      <c r="E326" s="175">
        <v>4</v>
      </c>
      <c r="F326" s="175" t="s">
        <v>2267</v>
      </c>
      <c r="G326" s="175" t="s">
        <v>2267</v>
      </c>
      <c r="H326" s="568" t="s">
        <v>1237</v>
      </c>
      <c r="I326" s="175" t="s">
        <v>1238</v>
      </c>
      <c r="J326" s="175">
        <v>11073600</v>
      </c>
      <c r="K326" s="175">
        <v>835031769</v>
      </c>
      <c r="L326" s="175">
        <v>0</v>
      </c>
      <c r="M326" s="175">
        <v>116210.85</v>
      </c>
      <c r="N326" s="175">
        <v>6</v>
      </c>
      <c r="O326" s="597">
        <f t="shared" si="8"/>
        <v>823958.16899999999</v>
      </c>
      <c r="P326" s="175" t="s">
        <v>2361</v>
      </c>
    </row>
    <row r="327" spans="1:16" x14ac:dyDescent="0.25">
      <c r="A327" s="175" t="s">
        <v>2264</v>
      </c>
      <c r="B327" s="175">
        <v>2020102</v>
      </c>
      <c r="C327" s="175" t="s">
        <v>1446</v>
      </c>
      <c r="D327" s="175" t="s">
        <v>743</v>
      </c>
      <c r="E327" s="175">
        <v>4</v>
      </c>
      <c r="F327" s="175" t="s">
        <v>2267</v>
      </c>
      <c r="G327" s="175" t="s">
        <v>2267</v>
      </c>
      <c r="H327" s="568" t="s">
        <v>1835</v>
      </c>
      <c r="I327" s="175" t="s">
        <v>1836</v>
      </c>
      <c r="J327" s="175">
        <v>0</v>
      </c>
      <c r="K327" s="175">
        <v>289280160</v>
      </c>
      <c r="L327" s="175">
        <v>0</v>
      </c>
      <c r="M327" s="175">
        <v>40800</v>
      </c>
      <c r="N327" s="175">
        <v>6</v>
      </c>
      <c r="O327" s="597">
        <f t="shared" si="8"/>
        <v>289280.15999999997</v>
      </c>
      <c r="P327" s="175" t="s">
        <v>2361</v>
      </c>
    </row>
    <row r="328" spans="1:16" x14ac:dyDescent="0.25">
      <c r="A328" s="175" t="s">
        <v>2264</v>
      </c>
      <c r="B328" s="175">
        <v>2020102</v>
      </c>
      <c r="C328" s="175" t="s">
        <v>1446</v>
      </c>
      <c r="D328" s="175" t="s">
        <v>743</v>
      </c>
      <c r="E328" s="175">
        <v>4</v>
      </c>
      <c r="F328" s="175" t="s">
        <v>2267</v>
      </c>
      <c r="G328" s="175" t="s">
        <v>2267</v>
      </c>
      <c r="H328" s="568" t="s">
        <v>1239</v>
      </c>
      <c r="I328" s="175" t="s">
        <v>1240</v>
      </c>
      <c r="J328" s="175">
        <v>67710460</v>
      </c>
      <c r="K328" s="175">
        <v>174063460</v>
      </c>
      <c r="L328" s="175">
        <v>9000.14</v>
      </c>
      <c r="M328" s="175">
        <v>24000.14</v>
      </c>
      <c r="N328" s="175">
        <v>6</v>
      </c>
      <c r="O328" s="597">
        <f t="shared" si="8"/>
        <v>106353</v>
      </c>
      <c r="P328" s="175" t="s">
        <v>2361</v>
      </c>
    </row>
    <row r="329" spans="1:16" x14ac:dyDescent="0.25">
      <c r="A329" s="175" t="s">
        <v>2264</v>
      </c>
      <c r="B329" s="175">
        <v>2020102</v>
      </c>
      <c r="C329" s="175" t="s">
        <v>1446</v>
      </c>
      <c r="D329" s="175" t="s">
        <v>743</v>
      </c>
      <c r="E329" s="175">
        <v>4</v>
      </c>
      <c r="F329" s="175" t="s">
        <v>2267</v>
      </c>
      <c r="G329" s="175" t="s">
        <v>2267</v>
      </c>
      <c r="H329" s="568" t="s">
        <v>1452</v>
      </c>
      <c r="I329" s="175" t="s">
        <v>1453</v>
      </c>
      <c r="J329" s="175">
        <v>132075750</v>
      </c>
      <c r="K329" s="175">
        <v>4191215250</v>
      </c>
      <c r="L329" s="175">
        <v>0</v>
      </c>
      <c r="M329" s="175">
        <v>572500</v>
      </c>
      <c r="N329" s="175">
        <v>6</v>
      </c>
      <c r="O329" s="597">
        <f t="shared" si="8"/>
        <v>4059139.5</v>
      </c>
      <c r="P329" s="175" t="s">
        <v>2361</v>
      </c>
    </row>
    <row r="330" spans="1:16" x14ac:dyDescent="0.25">
      <c r="A330" s="175" t="s">
        <v>2264</v>
      </c>
      <c r="B330" s="175">
        <v>2020102</v>
      </c>
      <c r="C330" s="175" t="s">
        <v>1446</v>
      </c>
      <c r="D330" s="175" t="s">
        <v>743</v>
      </c>
      <c r="E330" s="175">
        <v>4</v>
      </c>
      <c r="F330" s="175" t="s">
        <v>2267</v>
      </c>
      <c r="G330" s="175" t="s">
        <v>2267</v>
      </c>
      <c r="H330" s="568" t="s">
        <v>1454</v>
      </c>
      <c r="I330" s="175" t="s">
        <v>1455</v>
      </c>
      <c r="J330" s="175">
        <v>780967500</v>
      </c>
      <c r="K330" s="175">
        <v>1933125000</v>
      </c>
      <c r="L330" s="175">
        <v>105000</v>
      </c>
      <c r="M330" s="175">
        <v>267500</v>
      </c>
      <c r="N330" s="175">
        <v>6</v>
      </c>
      <c r="O330" s="597">
        <f t="shared" si="8"/>
        <v>1152157.5</v>
      </c>
      <c r="P330" s="175" t="s">
        <v>2361</v>
      </c>
    </row>
    <row r="331" spans="1:16" x14ac:dyDescent="0.25">
      <c r="A331" s="175" t="s">
        <v>2264</v>
      </c>
      <c r="B331" s="175">
        <v>2020102</v>
      </c>
      <c r="C331" s="175" t="s">
        <v>1446</v>
      </c>
      <c r="D331" s="175" t="s">
        <v>743</v>
      </c>
      <c r="E331" s="175">
        <v>4</v>
      </c>
      <c r="F331" s="175" t="s">
        <v>2267</v>
      </c>
      <c r="G331" s="175" t="s">
        <v>2267</v>
      </c>
      <c r="H331" s="568" t="s">
        <v>2017</v>
      </c>
      <c r="I331" s="175" t="s">
        <v>2018</v>
      </c>
      <c r="J331" s="175">
        <v>0</v>
      </c>
      <c r="K331" s="175">
        <v>215805977</v>
      </c>
      <c r="L331" s="175">
        <v>0</v>
      </c>
      <c r="M331" s="175">
        <v>30437.22</v>
      </c>
      <c r="N331" s="175">
        <v>6</v>
      </c>
      <c r="O331" s="597">
        <f t="shared" si="8"/>
        <v>215805.97700000001</v>
      </c>
      <c r="P331" s="175" t="s">
        <v>2361</v>
      </c>
    </row>
    <row r="332" spans="1:16" x14ac:dyDescent="0.25">
      <c r="A332" s="175" t="s">
        <v>2264</v>
      </c>
      <c r="B332" s="175">
        <v>2020102</v>
      </c>
      <c r="C332" s="175" t="s">
        <v>1446</v>
      </c>
      <c r="D332" s="175" t="s">
        <v>743</v>
      </c>
      <c r="E332" s="175">
        <v>4</v>
      </c>
      <c r="F332" s="175" t="s">
        <v>2267</v>
      </c>
      <c r="G332" s="175" t="s">
        <v>2267</v>
      </c>
      <c r="H332" s="568" t="s">
        <v>2343</v>
      </c>
      <c r="I332" s="175" t="s">
        <v>2344</v>
      </c>
      <c r="J332" s="175">
        <v>0</v>
      </c>
      <c r="K332" s="175">
        <v>177255000</v>
      </c>
      <c r="L332" s="175">
        <v>0</v>
      </c>
      <c r="M332" s="175">
        <v>25000</v>
      </c>
      <c r="N332" s="175">
        <v>6</v>
      </c>
      <c r="O332" s="597">
        <f t="shared" si="8"/>
        <v>177255</v>
      </c>
      <c r="P332" s="175" t="s">
        <v>2361</v>
      </c>
    </row>
    <row r="333" spans="1:16" hidden="1" x14ac:dyDescent="0.25">
      <c r="A333" s="175" t="s">
        <v>2264</v>
      </c>
      <c r="B333" s="175">
        <v>20202</v>
      </c>
      <c r="C333" s="175" t="s">
        <v>1459</v>
      </c>
      <c r="D333" s="175" t="s">
        <v>743</v>
      </c>
      <c r="E333" s="175">
        <v>3</v>
      </c>
      <c r="F333" s="175" t="s">
        <v>2266</v>
      </c>
      <c r="G333" s="175" t="s">
        <v>2266</v>
      </c>
      <c r="J333" s="175">
        <v>463789041599</v>
      </c>
      <c r="K333" s="175">
        <v>767777774787</v>
      </c>
      <c r="L333" s="175">
        <v>66250669.579999998</v>
      </c>
      <c r="M333" s="175">
        <v>109125162.98999999</v>
      </c>
      <c r="N333" s="175">
        <v>6</v>
      </c>
      <c r="O333" s="597">
        <f>+(J333-K333)/1000</f>
        <v>-303988733.18800002</v>
      </c>
    </row>
    <row r="334" spans="1:16" hidden="1" x14ac:dyDescent="0.25">
      <c r="A334" s="175" t="s">
        <v>2264</v>
      </c>
      <c r="B334" s="175">
        <v>2020201</v>
      </c>
      <c r="C334" s="175" t="s">
        <v>1357</v>
      </c>
      <c r="D334" s="175" t="s">
        <v>743</v>
      </c>
      <c r="E334" s="175">
        <v>4</v>
      </c>
      <c r="F334" s="175" t="s">
        <v>2266</v>
      </c>
      <c r="G334" s="175" t="s">
        <v>2267</v>
      </c>
      <c r="J334" s="175">
        <v>43403784142</v>
      </c>
      <c r="K334" s="175">
        <v>111126177008</v>
      </c>
      <c r="L334" s="175">
        <v>6594624.9699999997</v>
      </c>
      <c r="M334" s="175">
        <v>16146173.99</v>
      </c>
      <c r="N334" s="175">
        <v>6</v>
      </c>
      <c r="O334" s="597">
        <f>+(J334-K334)/1000</f>
        <v>-67722392.865999997</v>
      </c>
    </row>
    <row r="335" spans="1:16" hidden="1" x14ac:dyDescent="0.25">
      <c r="A335" s="175" t="s">
        <v>2264</v>
      </c>
      <c r="B335" s="175">
        <v>2020201</v>
      </c>
      <c r="C335" s="175" t="s">
        <v>1357</v>
      </c>
      <c r="D335" s="175" t="s">
        <v>743</v>
      </c>
      <c r="E335" s="175">
        <v>4</v>
      </c>
      <c r="F335" s="175" t="s">
        <v>2266</v>
      </c>
      <c r="G335" s="175" t="s">
        <v>2267</v>
      </c>
      <c r="H335" s="568" t="s">
        <v>956</v>
      </c>
      <c r="I335" s="175" t="s">
        <v>1358</v>
      </c>
      <c r="J335" s="175">
        <v>16305833294</v>
      </c>
      <c r="K335" s="175">
        <v>40518067943</v>
      </c>
      <c r="L335" s="175">
        <v>2766123.75</v>
      </c>
      <c r="M335" s="175">
        <v>6181011.1500000004</v>
      </c>
      <c r="N335" s="175">
        <v>6</v>
      </c>
      <c r="O335" s="597">
        <f>+(J335-K335)/1000</f>
        <v>-24212234.649</v>
      </c>
    </row>
    <row r="336" spans="1:16" x14ac:dyDescent="0.25">
      <c r="A336" s="175" t="s">
        <v>2264</v>
      </c>
      <c r="B336" s="175">
        <v>2020201</v>
      </c>
      <c r="C336" s="175" t="s">
        <v>1357</v>
      </c>
      <c r="D336" s="175" t="s">
        <v>743</v>
      </c>
      <c r="E336" s="175">
        <v>4</v>
      </c>
      <c r="F336" s="175" t="s">
        <v>2267</v>
      </c>
      <c r="G336" s="175" t="s">
        <v>2267</v>
      </c>
      <c r="H336" s="568" t="s">
        <v>1359</v>
      </c>
      <c r="I336" s="175" t="s">
        <v>1360</v>
      </c>
      <c r="J336" s="175">
        <v>0</v>
      </c>
      <c r="K336" s="175">
        <v>22576551699</v>
      </c>
      <c r="L336" s="175">
        <v>202171.3</v>
      </c>
      <c r="M336" s="175">
        <v>3386362.39</v>
      </c>
      <c r="N336" s="175">
        <v>6</v>
      </c>
      <c r="O336" s="597">
        <f>-(J336-K336)/1000</f>
        <v>22576551.699000001</v>
      </c>
      <c r="P336" s="175" t="s">
        <v>2368</v>
      </c>
    </row>
    <row r="337" spans="1:16" x14ac:dyDescent="0.25">
      <c r="A337" s="175" t="s">
        <v>2264</v>
      </c>
      <c r="B337" s="175">
        <v>2020201</v>
      </c>
      <c r="C337" s="175" t="s">
        <v>1357</v>
      </c>
      <c r="D337" s="175" t="s">
        <v>743</v>
      </c>
      <c r="E337" s="175">
        <v>4</v>
      </c>
      <c r="F337" s="175" t="s">
        <v>2267</v>
      </c>
      <c r="G337" s="175" t="s">
        <v>2267</v>
      </c>
      <c r="H337" s="568" t="s">
        <v>1361</v>
      </c>
      <c r="I337" s="175" t="s">
        <v>1362</v>
      </c>
      <c r="J337" s="175">
        <v>1558709640</v>
      </c>
      <c r="K337" s="175">
        <v>15587094960</v>
      </c>
      <c r="L337" s="175">
        <v>354867.20000000001</v>
      </c>
      <c r="M337" s="175">
        <v>2333427.09</v>
      </c>
      <c r="N337" s="175">
        <v>6</v>
      </c>
      <c r="O337" s="597">
        <f>-(J337-K337)/1000</f>
        <v>14028385.32</v>
      </c>
      <c r="P337" s="175" t="s">
        <v>2368</v>
      </c>
    </row>
    <row r="338" spans="1:16" x14ac:dyDescent="0.25">
      <c r="A338" s="175" t="s">
        <v>2264</v>
      </c>
      <c r="B338" s="175">
        <v>2020201</v>
      </c>
      <c r="C338" s="175" t="s">
        <v>1357</v>
      </c>
      <c r="D338" s="175" t="s">
        <v>743</v>
      </c>
      <c r="E338" s="175">
        <v>4</v>
      </c>
      <c r="F338" s="175" t="s">
        <v>2267</v>
      </c>
      <c r="G338" s="175" t="s">
        <v>2267</v>
      </c>
      <c r="H338" s="568" t="s">
        <v>1363</v>
      </c>
      <c r="I338" s="175" t="s">
        <v>2396</v>
      </c>
      <c r="J338" s="175">
        <v>14747123654</v>
      </c>
      <c r="K338" s="175">
        <v>2354421284</v>
      </c>
      <c r="L338" s="175">
        <v>2209085.25</v>
      </c>
      <c r="M338" s="175">
        <v>461221.67</v>
      </c>
      <c r="N338" s="175">
        <v>6</v>
      </c>
      <c r="O338" s="597">
        <f>-(J338-K338)/1000</f>
        <v>-12392702.369999999</v>
      </c>
      <c r="P338" s="175" t="s">
        <v>2368</v>
      </c>
    </row>
    <row r="339" spans="1:16" hidden="1" x14ac:dyDescent="0.25">
      <c r="A339" s="175" t="s">
        <v>2264</v>
      </c>
      <c r="B339" s="175">
        <v>2020201</v>
      </c>
      <c r="C339" s="175" t="s">
        <v>1357</v>
      </c>
      <c r="D339" s="175" t="s">
        <v>743</v>
      </c>
      <c r="E339" s="175">
        <v>4</v>
      </c>
      <c r="F339" s="175" t="s">
        <v>2266</v>
      </c>
      <c r="G339" s="175" t="s">
        <v>2267</v>
      </c>
      <c r="H339" s="568" t="s">
        <v>1038</v>
      </c>
      <c r="I339" s="175" t="s">
        <v>2181</v>
      </c>
      <c r="J339" s="175">
        <v>13510854371</v>
      </c>
      <c r="K339" s="175">
        <v>39837603118</v>
      </c>
      <c r="L339" s="175">
        <v>1902336.91</v>
      </c>
      <c r="M339" s="175">
        <v>5615454.8399999999</v>
      </c>
      <c r="N339" s="175">
        <v>6</v>
      </c>
      <c r="O339" s="597">
        <f>+(J339-K339)/1000</f>
        <v>-26326748.747000001</v>
      </c>
    </row>
    <row r="340" spans="1:16" x14ac:dyDescent="0.25">
      <c r="A340" s="175" t="s">
        <v>2264</v>
      </c>
      <c r="B340" s="175">
        <v>2020201</v>
      </c>
      <c r="C340" s="175" t="s">
        <v>1357</v>
      </c>
      <c r="D340" s="175" t="s">
        <v>743</v>
      </c>
      <c r="E340" s="175">
        <v>4</v>
      </c>
      <c r="F340" s="175" t="s">
        <v>2267</v>
      </c>
      <c r="G340" s="175" t="s">
        <v>2267</v>
      </c>
      <c r="H340" s="568" t="s">
        <v>1641</v>
      </c>
      <c r="I340" s="175" t="s">
        <v>2182</v>
      </c>
      <c r="J340" s="175">
        <v>2950787831</v>
      </c>
      <c r="K340" s="175">
        <v>29507916036</v>
      </c>
      <c r="L340" s="175">
        <v>416178.95</v>
      </c>
      <c r="M340" s="175">
        <v>4161789.54</v>
      </c>
      <c r="N340" s="175">
        <v>6</v>
      </c>
      <c r="O340" s="597">
        <f>-(J340-K340)/1000</f>
        <v>26557128.204999998</v>
      </c>
      <c r="P340" s="175" t="s">
        <v>2368</v>
      </c>
    </row>
    <row r="341" spans="1:16" x14ac:dyDescent="0.25">
      <c r="A341" s="175" t="s">
        <v>2264</v>
      </c>
      <c r="B341" s="175">
        <v>2020201</v>
      </c>
      <c r="C341" s="175" t="s">
        <v>1357</v>
      </c>
      <c r="D341" s="175" t="s">
        <v>743</v>
      </c>
      <c r="E341" s="175">
        <v>4</v>
      </c>
      <c r="F341" s="175" t="s">
        <v>2267</v>
      </c>
      <c r="G341" s="175" t="s">
        <v>2267</v>
      </c>
      <c r="H341" s="568" t="s">
        <v>1643</v>
      </c>
      <c r="I341" s="175" t="s">
        <v>2183</v>
      </c>
      <c r="J341" s="175">
        <v>693744234</v>
      </c>
      <c r="K341" s="175">
        <v>9861410554</v>
      </c>
      <c r="L341" s="175">
        <v>96576.320000000007</v>
      </c>
      <c r="M341" s="175">
        <v>1389581.64</v>
      </c>
      <c r="N341" s="175">
        <v>6</v>
      </c>
      <c r="O341" s="597">
        <f>-(J341-K341)/1000</f>
        <v>9167666.3200000003</v>
      </c>
      <c r="P341" s="175" t="s">
        <v>2368</v>
      </c>
    </row>
    <row r="342" spans="1:16" x14ac:dyDescent="0.25">
      <c r="A342" s="175" t="s">
        <v>2264</v>
      </c>
      <c r="B342" s="175">
        <v>2020201</v>
      </c>
      <c r="C342" s="175" t="s">
        <v>1357</v>
      </c>
      <c r="D342" s="175" t="s">
        <v>743</v>
      </c>
      <c r="E342" s="175">
        <v>4</v>
      </c>
      <c r="F342" s="175" t="s">
        <v>2267</v>
      </c>
      <c r="G342" s="175" t="s">
        <v>2267</v>
      </c>
      <c r="H342" s="568" t="s">
        <v>1645</v>
      </c>
      <c r="I342" s="175" t="s">
        <v>2397</v>
      </c>
      <c r="J342" s="175">
        <v>9866322306</v>
      </c>
      <c r="K342" s="175">
        <v>468276528</v>
      </c>
      <c r="L342" s="175">
        <v>1389581.64</v>
      </c>
      <c r="M342" s="175">
        <v>64083.66</v>
      </c>
      <c r="N342" s="175">
        <v>6</v>
      </c>
      <c r="O342" s="597">
        <f>-(J342-K342)/1000</f>
        <v>-9398045.7780000009</v>
      </c>
      <c r="P342" s="175" t="s">
        <v>2368</v>
      </c>
    </row>
    <row r="343" spans="1:16" hidden="1" x14ac:dyDescent="0.25">
      <c r="A343" s="175" t="s">
        <v>2264</v>
      </c>
      <c r="B343" s="175">
        <v>2020201</v>
      </c>
      <c r="C343" s="175" t="s">
        <v>1357</v>
      </c>
      <c r="D343" s="175" t="s">
        <v>743</v>
      </c>
      <c r="E343" s="175">
        <v>4</v>
      </c>
      <c r="F343" s="175" t="s">
        <v>2266</v>
      </c>
      <c r="G343" s="175" t="s">
        <v>2267</v>
      </c>
      <c r="H343" s="568" t="s">
        <v>1067</v>
      </c>
      <c r="I343" s="175" t="s">
        <v>2038</v>
      </c>
      <c r="J343" s="175">
        <v>1709382674</v>
      </c>
      <c r="K343" s="175">
        <v>12759677823</v>
      </c>
      <c r="L343" s="175">
        <v>199726.02</v>
      </c>
      <c r="M343" s="175">
        <v>1758256.83</v>
      </c>
      <c r="N343" s="175">
        <v>6</v>
      </c>
      <c r="O343" s="597">
        <f>+(J343-K343)/1000</f>
        <v>-11050295.149</v>
      </c>
    </row>
    <row r="344" spans="1:16" x14ac:dyDescent="0.25">
      <c r="A344" s="175" t="s">
        <v>2264</v>
      </c>
      <c r="B344" s="175">
        <v>2020201</v>
      </c>
      <c r="C344" s="175" t="s">
        <v>1357</v>
      </c>
      <c r="D344" s="175" t="s">
        <v>743</v>
      </c>
      <c r="E344" s="175">
        <v>4</v>
      </c>
      <c r="F344" s="175" t="s">
        <v>2267</v>
      </c>
      <c r="G344" s="175" t="s">
        <v>2267</v>
      </c>
      <c r="H344" s="568" t="s">
        <v>2039</v>
      </c>
      <c r="I344" s="175" t="s">
        <v>2040</v>
      </c>
      <c r="J344" s="175">
        <v>240819094</v>
      </c>
      <c r="K344" s="175">
        <v>10876119094</v>
      </c>
      <c r="L344" s="175">
        <v>0</v>
      </c>
      <c r="M344" s="175">
        <v>1500000</v>
      </c>
      <c r="N344" s="175">
        <v>6</v>
      </c>
      <c r="O344" s="597">
        <f>-(J344-K344)/1000</f>
        <v>10635300</v>
      </c>
      <c r="P344" s="175" t="s">
        <v>2368</v>
      </c>
    </row>
    <row r="345" spans="1:16" x14ac:dyDescent="0.25">
      <c r="A345" s="175" t="s">
        <v>2264</v>
      </c>
      <c r="B345" s="175">
        <v>2020201</v>
      </c>
      <c r="C345" s="175" t="s">
        <v>1357</v>
      </c>
      <c r="D345" s="175" t="s">
        <v>743</v>
      </c>
      <c r="E345" s="175">
        <v>4</v>
      </c>
      <c r="F345" s="175" t="s">
        <v>2267</v>
      </c>
      <c r="G345" s="175" t="s">
        <v>2267</v>
      </c>
      <c r="H345" s="568" t="s">
        <v>2041</v>
      </c>
      <c r="I345" s="175" t="s">
        <v>2398</v>
      </c>
      <c r="J345" s="175">
        <v>32077996</v>
      </c>
      <c r="K345" s="175">
        <v>1448175423</v>
      </c>
      <c r="L345" s="175">
        <v>0</v>
      </c>
      <c r="M345" s="175">
        <v>199726.02</v>
      </c>
      <c r="N345" s="175">
        <v>6</v>
      </c>
      <c r="O345" s="597">
        <f>-(J345-K345)/1000</f>
        <v>1416097.4269999999</v>
      </c>
      <c r="P345" s="175" t="s">
        <v>2368</v>
      </c>
    </row>
    <row r="346" spans="1:16" x14ac:dyDescent="0.25">
      <c r="A346" s="175" t="s">
        <v>2264</v>
      </c>
      <c r="B346" s="175">
        <v>2020201</v>
      </c>
      <c r="C346" s="175" t="s">
        <v>1357</v>
      </c>
      <c r="D346" s="175" t="s">
        <v>743</v>
      </c>
      <c r="E346" s="175">
        <v>4</v>
      </c>
      <c r="F346" s="175" t="s">
        <v>2267</v>
      </c>
      <c r="G346" s="175" t="s">
        <v>2267</v>
      </c>
      <c r="H346" s="568" t="s">
        <v>2043</v>
      </c>
      <c r="I346" s="175" t="s">
        <v>2399</v>
      </c>
      <c r="J346" s="175">
        <v>1436485584</v>
      </c>
      <c r="K346" s="175">
        <v>435383306</v>
      </c>
      <c r="L346" s="175">
        <v>199726.02</v>
      </c>
      <c r="M346" s="175">
        <v>58530.81</v>
      </c>
      <c r="N346" s="175">
        <v>6</v>
      </c>
      <c r="O346" s="597">
        <f>-(J346-K346)/1000</f>
        <v>-1001102.278</v>
      </c>
      <c r="P346" s="175" t="s">
        <v>2368</v>
      </c>
    </row>
    <row r="347" spans="1:16" hidden="1" x14ac:dyDescent="0.25">
      <c r="A347" s="175" t="s">
        <v>2264</v>
      </c>
      <c r="B347" s="175">
        <v>2020201</v>
      </c>
      <c r="C347" s="175" t="s">
        <v>1357</v>
      </c>
      <c r="D347" s="175" t="s">
        <v>743</v>
      </c>
      <c r="E347" s="175">
        <v>4</v>
      </c>
      <c r="F347" s="175" t="s">
        <v>2266</v>
      </c>
      <c r="G347" s="175" t="s">
        <v>2267</v>
      </c>
      <c r="H347" s="568" t="s">
        <v>1128</v>
      </c>
      <c r="I347" s="175" t="s">
        <v>2345</v>
      </c>
      <c r="J347" s="175">
        <v>1543589305</v>
      </c>
      <c r="K347" s="175">
        <v>7676703626</v>
      </c>
      <c r="L347" s="175">
        <v>217919.75</v>
      </c>
      <c r="M347" s="175">
        <v>1082932.6299999999</v>
      </c>
      <c r="N347" s="175">
        <v>6</v>
      </c>
      <c r="O347" s="597">
        <f>+(J347-K347)/1000</f>
        <v>-6133114.3210000005</v>
      </c>
    </row>
    <row r="348" spans="1:16" x14ac:dyDescent="0.25">
      <c r="A348" s="175" t="s">
        <v>2264</v>
      </c>
      <c r="B348" s="175">
        <v>2020201</v>
      </c>
      <c r="C348" s="175" t="s">
        <v>1357</v>
      </c>
      <c r="D348" s="175" t="s">
        <v>743</v>
      </c>
      <c r="E348" s="175">
        <v>4</v>
      </c>
      <c r="F348" s="175" t="s">
        <v>2267</v>
      </c>
      <c r="G348" s="175" t="s">
        <v>2267</v>
      </c>
      <c r="H348" s="568" t="s">
        <v>2160</v>
      </c>
      <c r="I348" s="175" t="s">
        <v>2346</v>
      </c>
      <c r="J348" s="175">
        <v>0</v>
      </c>
      <c r="K348" s="175">
        <v>6053629067</v>
      </c>
      <c r="L348" s="175">
        <v>0</v>
      </c>
      <c r="M348" s="175">
        <v>853802.3</v>
      </c>
      <c r="N348" s="175">
        <v>6</v>
      </c>
      <c r="O348" s="597">
        <f>-(J348-K348)/1000</f>
        <v>6053629.0669999998</v>
      </c>
      <c r="P348" s="175" t="s">
        <v>2368</v>
      </c>
    </row>
    <row r="349" spans="1:16" x14ac:dyDescent="0.25">
      <c r="A349" s="175" t="s">
        <v>2264</v>
      </c>
      <c r="B349" s="175">
        <v>2020201</v>
      </c>
      <c r="C349" s="175" t="s">
        <v>1357</v>
      </c>
      <c r="D349" s="175" t="s">
        <v>743</v>
      </c>
      <c r="E349" s="175">
        <v>4</v>
      </c>
      <c r="F349" s="175" t="s">
        <v>2267</v>
      </c>
      <c r="G349" s="175" t="s">
        <v>2267</v>
      </c>
      <c r="H349" s="568" t="s">
        <v>2162</v>
      </c>
      <c r="I349" s="175" t="s">
        <v>2400</v>
      </c>
      <c r="J349" s="175">
        <v>0</v>
      </c>
      <c r="K349" s="175">
        <v>1545094611</v>
      </c>
      <c r="L349" s="175">
        <v>0</v>
      </c>
      <c r="M349" s="175">
        <v>217919.75</v>
      </c>
      <c r="N349" s="175">
        <v>6</v>
      </c>
      <c r="O349" s="597">
        <f>-(J349-K349)/1000</f>
        <v>1545094.611</v>
      </c>
      <c r="P349" s="175" t="s">
        <v>2368</v>
      </c>
    </row>
    <row r="350" spans="1:16" x14ac:dyDescent="0.25">
      <c r="A350" s="175" t="s">
        <v>2264</v>
      </c>
      <c r="B350" s="175">
        <v>2020201</v>
      </c>
      <c r="C350" s="175" t="s">
        <v>1357</v>
      </c>
      <c r="D350" s="175" t="s">
        <v>743</v>
      </c>
      <c r="E350" s="175">
        <v>4</v>
      </c>
      <c r="F350" s="175" t="s">
        <v>2267</v>
      </c>
      <c r="G350" s="175" t="s">
        <v>2267</v>
      </c>
      <c r="H350" s="568" t="s">
        <v>2163</v>
      </c>
      <c r="I350" s="175" t="s">
        <v>2401</v>
      </c>
      <c r="J350" s="175">
        <v>1543589305</v>
      </c>
      <c r="K350" s="175">
        <v>77979948</v>
      </c>
      <c r="L350" s="175">
        <v>217919.75</v>
      </c>
      <c r="M350" s="175">
        <v>11210.58</v>
      </c>
      <c r="N350" s="175">
        <v>6</v>
      </c>
      <c r="O350" s="597">
        <f>-(J350-K350)/1000</f>
        <v>-1465609.3570000001</v>
      </c>
      <c r="P350" s="175" t="s">
        <v>2368</v>
      </c>
    </row>
    <row r="351" spans="1:16" hidden="1" x14ac:dyDescent="0.25">
      <c r="A351" s="175" t="s">
        <v>2264</v>
      </c>
      <c r="B351" s="175">
        <v>2020202</v>
      </c>
      <c r="C351" s="175" t="s">
        <v>1848</v>
      </c>
      <c r="D351" s="175" t="s">
        <v>743</v>
      </c>
      <c r="E351" s="175">
        <v>4</v>
      </c>
      <c r="F351" s="175" t="s">
        <v>2266</v>
      </c>
      <c r="G351" s="175" t="s">
        <v>2267</v>
      </c>
      <c r="J351" s="175">
        <v>259858732119</v>
      </c>
      <c r="K351" s="175">
        <v>267898190434</v>
      </c>
      <c r="L351" s="175">
        <v>37335167.409999996</v>
      </c>
      <c r="M351" s="175">
        <v>38469050.560000002</v>
      </c>
      <c r="N351" s="175">
        <v>6</v>
      </c>
      <c r="O351" s="597">
        <f t="shared" ref="O351:O355" si="9">-(J351-K351)/1000</f>
        <v>8039458.3150000004</v>
      </c>
    </row>
    <row r="352" spans="1:16" hidden="1" x14ac:dyDescent="0.25">
      <c r="A352" s="175" t="s">
        <v>2264</v>
      </c>
      <c r="B352" s="175">
        <v>2020202</v>
      </c>
      <c r="C352" s="175" t="s">
        <v>1848</v>
      </c>
      <c r="D352" s="175" t="s">
        <v>743</v>
      </c>
      <c r="E352" s="175">
        <v>4</v>
      </c>
      <c r="F352" s="175" t="s">
        <v>2266</v>
      </c>
      <c r="G352" s="175" t="s">
        <v>2267</v>
      </c>
      <c r="H352" s="568" t="s">
        <v>952</v>
      </c>
      <c r="I352" s="175" t="s">
        <v>1849</v>
      </c>
      <c r="J352" s="175">
        <v>146425876312</v>
      </c>
      <c r="K352" s="175">
        <v>154465334627</v>
      </c>
      <c r="L352" s="175">
        <v>21139204.620000001</v>
      </c>
      <c r="M352" s="175">
        <v>22273087.77</v>
      </c>
      <c r="N352" s="175">
        <v>6</v>
      </c>
      <c r="O352" s="597">
        <f t="shared" si="9"/>
        <v>8039458.3150000004</v>
      </c>
    </row>
    <row r="353" spans="1:16" x14ac:dyDescent="0.25">
      <c r="A353" s="175" t="s">
        <v>2264</v>
      </c>
      <c r="B353" s="175">
        <v>2020202</v>
      </c>
      <c r="C353" s="175" t="s">
        <v>1848</v>
      </c>
      <c r="D353" s="175" t="s">
        <v>743</v>
      </c>
      <c r="E353" s="175">
        <v>4</v>
      </c>
      <c r="F353" s="175" t="s">
        <v>2267</v>
      </c>
      <c r="G353" s="175" t="s">
        <v>2267</v>
      </c>
      <c r="H353" s="568" t="s">
        <v>1378</v>
      </c>
      <c r="I353" s="175" t="s">
        <v>1850</v>
      </c>
      <c r="J353" s="175">
        <v>65664399455</v>
      </c>
      <c r="K353" s="175">
        <v>73703857770</v>
      </c>
      <c r="L353" s="175">
        <v>9480278.7799999993</v>
      </c>
      <c r="M353" s="175">
        <v>10614161.93</v>
      </c>
      <c r="N353" s="175">
        <v>6</v>
      </c>
      <c r="O353" s="597">
        <f t="shared" si="9"/>
        <v>8039458.3150000004</v>
      </c>
      <c r="P353" s="175" t="s">
        <v>2368</v>
      </c>
    </row>
    <row r="354" spans="1:16" x14ac:dyDescent="0.25">
      <c r="A354" s="175" t="s">
        <v>2264</v>
      </c>
      <c r="B354" s="175">
        <v>2020202</v>
      </c>
      <c r="C354" s="175" t="s">
        <v>1848</v>
      </c>
      <c r="D354" s="175" t="s">
        <v>743</v>
      </c>
      <c r="E354" s="175">
        <v>4</v>
      </c>
      <c r="F354" s="175" t="s">
        <v>2267</v>
      </c>
      <c r="G354" s="175" t="s">
        <v>2267</v>
      </c>
      <c r="H354" s="568" t="s">
        <v>1379</v>
      </c>
      <c r="I354" s="175" t="s">
        <v>1851</v>
      </c>
      <c r="J354" s="175">
        <v>37974407797</v>
      </c>
      <c r="K354" s="175">
        <v>42798082786</v>
      </c>
      <c r="L354" s="175">
        <v>5490711.25</v>
      </c>
      <c r="M354" s="175">
        <v>6171041.1399999997</v>
      </c>
      <c r="N354" s="175">
        <v>6</v>
      </c>
      <c r="O354" s="597">
        <f t="shared" si="9"/>
        <v>4823674.9890000001</v>
      </c>
      <c r="P354" s="175" t="s">
        <v>2368</v>
      </c>
    </row>
    <row r="355" spans="1:16" x14ac:dyDescent="0.25">
      <c r="A355" s="175" t="s">
        <v>2264</v>
      </c>
      <c r="B355" s="175">
        <v>2020202</v>
      </c>
      <c r="C355" s="175" t="s">
        <v>1848</v>
      </c>
      <c r="D355" s="175" t="s">
        <v>743</v>
      </c>
      <c r="E355" s="175">
        <v>4</v>
      </c>
      <c r="F355" s="175" t="s">
        <v>2267</v>
      </c>
      <c r="G355" s="175" t="s">
        <v>2267</v>
      </c>
      <c r="H355" s="568" t="s">
        <v>1380</v>
      </c>
      <c r="I355" s="175" t="s">
        <v>2402</v>
      </c>
      <c r="J355" s="175">
        <v>42787069060</v>
      </c>
      <c r="K355" s="175">
        <v>37963394071</v>
      </c>
      <c r="L355" s="175">
        <v>6168214.5899999999</v>
      </c>
      <c r="M355" s="175">
        <v>5487884.7000000002</v>
      </c>
      <c r="N355" s="175">
        <v>6</v>
      </c>
      <c r="O355" s="597">
        <f t="shared" si="9"/>
        <v>-4823674.9890000001</v>
      </c>
      <c r="P355" s="175" t="s">
        <v>2368</v>
      </c>
    </row>
    <row r="356" spans="1:16" hidden="1" x14ac:dyDescent="0.25">
      <c r="A356" s="175" t="s">
        <v>2264</v>
      </c>
      <c r="B356" s="175">
        <v>2020206</v>
      </c>
      <c r="C356" s="175" t="s">
        <v>1465</v>
      </c>
      <c r="D356" s="175" t="s">
        <v>743</v>
      </c>
      <c r="E356" s="175">
        <v>4</v>
      </c>
      <c r="F356" s="175" t="s">
        <v>2266</v>
      </c>
      <c r="G356" s="175" t="s">
        <v>2267</v>
      </c>
      <c r="J356" s="175">
        <v>160526525338</v>
      </c>
      <c r="K356" s="175">
        <v>388753407345</v>
      </c>
      <c r="L356" s="175">
        <v>22320877.199999999</v>
      </c>
      <c r="M356" s="175">
        <v>54509938.439999998</v>
      </c>
      <c r="N356" s="175">
        <v>6</v>
      </c>
      <c r="O356" s="597">
        <f>+(J356-K356)/1000</f>
        <v>-228226882.007</v>
      </c>
    </row>
    <row r="357" spans="1:16" hidden="1" x14ac:dyDescent="0.25">
      <c r="A357" s="175" t="s">
        <v>2264</v>
      </c>
      <c r="B357" s="175">
        <v>2020206</v>
      </c>
      <c r="C357" s="175" t="s">
        <v>1465</v>
      </c>
      <c r="D357" s="175" t="s">
        <v>743</v>
      </c>
      <c r="E357" s="175">
        <v>4</v>
      </c>
      <c r="F357" s="175" t="s">
        <v>2266</v>
      </c>
      <c r="G357" s="175" t="s">
        <v>2267</v>
      </c>
      <c r="H357" s="568" t="s">
        <v>952</v>
      </c>
      <c r="I357" s="175" t="s">
        <v>1466</v>
      </c>
      <c r="J357" s="175">
        <v>49117808219</v>
      </c>
      <c r="K357" s="175">
        <v>99117808222</v>
      </c>
      <c r="L357" s="175">
        <v>8154849.8799999999</v>
      </c>
      <c r="M357" s="175">
        <v>15206837.130000001</v>
      </c>
      <c r="N357" s="175">
        <v>6</v>
      </c>
      <c r="O357" s="597">
        <f>-(J357-K357)/1000</f>
        <v>50000000.002999999</v>
      </c>
      <c r="P357" s="175" t="s">
        <v>2368</v>
      </c>
    </row>
    <row r="358" spans="1:16" x14ac:dyDescent="0.25">
      <c r="A358" s="175" t="s">
        <v>2264</v>
      </c>
      <c r="B358" s="175">
        <v>2020206</v>
      </c>
      <c r="C358" s="175" t="s">
        <v>1465</v>
      </c>
      <c r="D358" s="175" t="s">
        <v>743</v>
      </c>
      <c r="E358" s="175">
        <v>4</v>
      </c>
      <c r="F358" s="175" t="s">
        <v>2267</v>
      </c>
      <c r="G358" s="175" t="s">
        <v>2267</v>
      </c>
      <c r="H358" s="568" t="s">
        <v>1378</v>
      </c>
      <c r="I358" s="175" t="s">
        <v>1467</v>
      </c>
      <c r="J358" s="175">
        <v>0</v>
      </c>
      <c r="K358" s="175">
        <v>50000000000</v>
      </c>
      <c r="L358" s="175">
        <v>447746.15</v>
      </c>
      <c r="M358" s="175">
        <v>7499733.4000000004</v>
      </c>
      <c r="N358" s="175">
        <v>6</v>
      </c>
      <c r="O358" s="597">
        <f>-(J358-K358)/1000</f>
        <v>50000000</v>
      </c>
      <c r="P358" s="175" t="s">
        <v>2368</v>
      </c>
    </row>
    <row r="359" spans="1:16" x14ac:dyDescent="0.25">
      <c r="A359" s="175" t="s">
        <v>2264</v>
      </c>
      <c r="B359" s="175">
        <v>2020206</v>
      </c>
      <c r="C359" s="175" t="s">
        <v>1465</v>
      </c>
      <c r="D359" s="175" t="s">
        <v>743</v>
      </c>
      <c r="E359" s="175">
        <v>4</v>
      </c>
      <c r="F359" s="175" t="s">
        <v>2267</v>
      </c>
      <c r="G359" s="175" t="s">
        <v>2267</v>
      </c>
      <c r="H359" s="568" t="s">
        <v>1379</v>
      </c>
      <c r="I359" s="175" t="s">
        <v>1468</v>
      </c>
      <c r="J359" s="175">
        <v>4125000000</v>
      </c>
      <c r="K359" s="175">
        <v>43657808219</v>
      </c>
      <c r="L359" s="175">
        <v>968848.94</v>
      </c>
      <c r="M359" s="175">
        <v>6544546.1299999999</v>
      </c>
      <c r="N359" s="175">
        <v>6</v>
      </c>
      <c r="O359" s="597">
        <f>-(J359-K359)/1000</f>
        <v>39532808.218999997</v>
      </c>
      <c r="P359" s="175" t="s">
        <v>2368</v>
      </c>
    </row>
    <row r="360" spans="1:16" x14ac:dyDescent="0.25">
      <c r="A360" s="175" t="s">
        <v>2264</v>
      </c>
      <c r="B360" s="175">
        <v>2020206</v>
      </c>
      <c r="C360" s="175" t="s">
        <v>1465</v>
      </c>
      <c r="D360" s="175" t="s">
        <v>743</v>
      </c>
      <c r="E360" s="175">
        <v>4</v>
      </c>
      <c r="F360" s="175" t="s">
        <v>2267</v>
      </c>
      <c r="G360" s="175" t="s">
        <v>2267</v>
      </c>
      <c r="H360" s="568" t="s">
        <v>1380</v>
      </c>
      <c r="I360" s="175" t="s">
        <v>1469</v>
      </c>
      <c r="J360" s="175">
        <v>44992808219</v>
      </c>
      <c r="K360" s="175">
        <v>5460000003</v>
      </c>
      <c r="L360" s="175">
        <v>6738254.79</v>
      </c>
      <c r="M360" s="175">
        <v>1162557.6000000001</v>
      </c>
      <c r="N360" s="175">
        <v>6</v>
      </c>
      <c r="O360" s="597">
        <f t="shared" ref="O360" si="10">-(J360-K360)/1000</f>
        <v>-39532808.215999998</v>
      </c>
      <c r="P360" s="175" t="s">
        <v>2368</v>
      </c>
    </row>
    <row r="361" spans="1:16" hidden="1" x14ac:dyDescent="0.25">
      <c r="A361" s="175" t="s">
        <v>2264</v>
      </c>
      <c r="B361" s="175">
        <v>2020206</v>
      </c>
      <c r="C361" s="175" t="s">
        <v>1465</v>
      </c>
      <c r="D361" s="175" t="s">
        <v>743</v>
      </c>
      <c r="E361" s="175">
        <v>4</v>
      </c>
      <c r="F361" s="175" t="s">
        <v>2266</v>
      </c>
      <c r="G361" s="175" t="s">
        <v>2267</v>
      </c>
      <c r="H361" s="568" t="s">
        <v>954</v>
      </c>
      <c r="I361" s="175" t="s">
        <v>1470</v>
      </c>
      <c r="J361" s="175">
        <v>111408717119</v>
      </c>
      <c r="K361" s="175">
        <v>289635599123</v>
      </c>
      <c r="L361" s="175">
        <v>14166027.32</v>
      </c>
      <c r="M361" s="175">
        <v>39303101.310000002</v>
      </c>
      <c r="N361" s="175">
        <v>6</v>
      </c>
      <c r="O361" s="597">
        <f>-(J361-K361)/1000</f>
        <v>178226882.00400001</v>
      </c>
      <c r="P361" s="175" t="s">
        <v>2368</v>
      </c>
    </row>
    <row r="362" spans="1:16" x14ac:dyDescent="0.25">
      <c r="A362" s="175" t="s">
        <v>2264</v>
      </c>
      <c r="B362" s="175">
        <v>2020206</v>
      </c>
      <c r="C362" s="175" t="s">
        <v>1465</v>
      </c>
      <c r="D362" s="175" t="s">
        <v>743</v>
      </c>
      <c r="E362" s="175">
        <v>4</v>
      </c>
      <c r="F362" s="175" t="s">
        <v>2267</v>
      </c>
      <c r="G362" s="175" t="s">
        <v>2267</v>
      </c>
      <c r="H362" s="568" t="s">
        <v>1461</v>
      </c>
      <c r="I362" s="175" t="s">
        <v>1471</v>
      </c>
      <c r="J362" s="175">
        <v>5767517071</v>
      </c>
      <c r="K362" s="175">
        <v>183023041746</v>
      </c>
      <c r="L362" s="175">
        <v>0</v>
      </c>
      <c r="M362" s="175">
        <v>25000074</v>
      </c>
      <c r="N362" s="175">
        <v>6</v>
      </c>
      <c r="O362" s="597">
        <f t="shared" ref="O362:O364" si="11">-(J362-K362)/1000</f>
        <v>177255524.67500001</v>
      </c>
      <c r="P362" s="175" t="s">
        <v>2368</v>
      </c>
    </row>
    <row r="363" spans="1:16" x14ac:dyDescent="0.25">
      <c r="A363" s="175" t="s">
        <v>2264</v>
      </c>
      <c r="B363" s="175">
        <v>2020206</v>
      </c>
      <c r="C363" s="175" t="s">
        <v>1465</v>
      </c>
      <c r="D363" s="175" t="s">
        <v>743</v>
      </c>
      <c r="E363" s="175">
        <v>4</v>
      </c>
      <c r="F363" s="175" t="s">
        <v>2267</v>
      </c>
      <c r="G363" s="175" t="s">
        <v>2267</v>
      </c>
      <c r="H363" s="568" t="s">
        <v>1462</v>
      </c>
      <c r="I363" s="175" t="s">
        <v>1472</v>
      </c>
      <c r="J363" s="175">
        <v>12016041539</v>
      </c>
      <c r="K363" s="175">
        <v>92867242667</v>
      </c>
      <c r="L363" s="175">
        <v>1320383.56</v>
      </c>
      <c r="M363" s="175">
        <v>12723616.35</v>
      </c>
      <c r="N363" s="175">
        <v>6</v>
      </c>
      <c r="O363" s="597">
        <f t="shared" si="11"/>
        <v>80851201.128000006</v>
      </c>
      <c r="P363" s="175" t="s">
        <v>2368</v>
      </c>
    </row>
    <row r="364" spans="1:16" x14ac:dyDescent="0.25">
      <c r="A364" s="175" t="s">
        <v>2264</v>
      </c>
      <c r="B364" s="175">
        <v>2020206</v>
      </c>
      <c r="C364" s="175" t="s">
        <v>1465</v>
      </c>
      <c r="D364" s="175" t="s">
        <v>743</v>
      </c>
      <c r="E364" s="175">
        <v>4</v>
      </c>
      <c r="F364" s="175" t="s">
        <v>2267</v>
      </c>
      <c r="G364" s="175" t="s">
        <v>2267</v>
      </c>
      <c r="H364" s="568" t="s">
        <v>1463</v>
      </c>
      <c r="I364" s="175" t="s">
        <v>1473</v>
      </c>
      <c r="J364" s="175">
        <v>93625158509</v>
      </c>
      <c r="K364" s="175">
        <v>13745314710</v>
      </c>
      <c r="L364" s="175">
        <v>12845643.76</v>
      </c>
      <c r="M364" s="175">
        <v>1579410.96</v>
      </c>
      <c r="N364" s="175">
        <v>6</v>
      </c>
      <c r="O364" s="597">
        <f t="shared" si="11"/>
        <v>-79879843.798999995</v>
      </c>
      <c r="P364" s="175" t="s">
        <v>2368</v>
      </c>
    </row>
    <row r="365" spans="1:16" hidden="1" x14ac:dyDescent="0.25">
      <c r="A365" s="175" t="s">
        <v>2264</v>
      </c>
      <c r="B365" s="175">
        <v>20203</v>
      </c>
      <c r="C365" s="175" t="s">
        <v>1382</v>
      </c>
      <c r="D365" s="175" t="s">
        <v>743</v>
      </c>
      <c r="E365" s="175">
        <v>3</v>
      </c>
      <c r="F365" s="175" t="s">
        <v>2266</v>
      </c>
      <c r="G365" s="175" t="s">
        <v>2266</v>
      </c>
      <c r="J365" s="175">
        <v>61923355482473</v>
      </c>
      <c r="K365" s="175">
        <v>61961841849105</v>
      </c>
      <c r="L365" s="175">
        <v>8978283760.4200001</v>
      </c>
      <c r="M365" s="175">
        <v>8983710218.1900005</v>
      </c>
      <c r="N365" s="175">
        <v>6</v>
      </c>
      <c r="O365" s="597">
        <f>+(J365-K365)/1000</f>
        <v>-38486366.631999999</v>
      </c>
    </row>
    <row r="366" spans="1:16" hidden="1" x14ac:dyDescent="0.25">
      <c r="A366" s="175" t="s">
        <v>2264</v>
      </c>
      <c r="B366" s="175">
        <v>2020303</v>
      </c>
      <c r="C366" s="175" t="s">
        <v>1382</v>
      </c>
      <c r="D366" s="175" t="s">
        <v>743</v>
      </c>
      <c r="E366" s="175">
        <v>4</v>
      </c>
      <c r="F366" s="175" t="s">
        <v>2266</v>
      </c>
      <c r="G366" s="175" t="s">
        <v>2267</v>
      </c>
      <c r="J366" s="175">
        <v>61892572920943</v>
      </c>
      <c r="K366" s="175">
        <v>61904764400265</v>
      </c>
      <c r="L366" s="175">
        <v>8973773862.4300003</v>
      </c>
      <c r="M366" s="175">
        <v>8975493345.5599995</v>
      </c>
      <c r="N366" s="175">
        <v>6</v>
      </c>
      <c r="O366" s="597">
        <f>-(J366-K366)/1000</f>
        <v>12191479.322000001</v>
      </c>
      <c r="P366" s="175" t="s">
        <v>2362</v>
      </c>
    </row>
    <row r="367" spans="1:16" x14ac:dyDescent="0.25">
      <c r="A367" s="175" t="s">
        <v>2264</v>
      </c>
      <c r="B367" s="175">
        <v>2020303</v>
      </c>
      <c r="C367" s="175" t="s">
        <v>1382</v>
      </c>
      <c r="D367" s="175" t="s">
        <v>743</v>
      </c>
      <c r="E367" s="175">
        <v>4</v>
      </c>
      <c r="F367" s="175" t="s">
        <v>2267</v>
      </c>
      <c r="G367" s="175" t="s">
        <v>2267</v>
      </c>
      <c r="H367" s="568" t="s">
        <v>952</v>
      </c>
      <c r="I367" s="175" t="s">
        <v>1476</v>
      </c>
      <c r="J367" s="175">
        <v>362845375</v>
      </c>
      <c r="K367" s="175">
        <v>11514324697</v>
      </c>
      <c r="L367" s="175">
        <v>0</v>
      </c>
      <c r="M367" s="175">
        <v>1572801.8</v>
      </c>
      <c r="N367" s="175">
        <v>6</v>
      </c>
      <c r="O367" s="597">
        <f>-(J367-K367)/1000</f>
        <v>11151479.322000001</v>
      </c>
      <c r="P367" s="175" t="s">
        <v>2362</v>
      </c>
    </row>
    <row r="368" spans="1:16" x14ac:dyDescent="0.25">
      <c r="A368" s="175" t="s">
        <v>2264</v>
      </c>
      <c r="B368" s="175">
        <v>2020303</v>
      </c>
      <c r="C368" s="175" t="s">
        <v>1382</v>
      </c>
      <c r="D368" s="175" t="s">
        <v>743</v>
      </c>
      <c r="E368" s="175">
        <v>4</v>
      </c>
      <c r="F368" s="175" t="s">
        <v>2267</v>
      </c>
      <c r="G368" s="175" t="s">
        <v>2267</v>
      </c>
      <c r="H368" s="568" t="s">
        <v>1947</v>
      </c>
      <c r="I368" s="175" t="s">
        <v>2403</v>
      </c>
      <c r="J368" s="175">
        <v>0</v>
      </c>
      <c r="K368" s="175">
        <v>1040000000</v>
      </c>
      <c r="L368" s="175">
        <v>5898.3</v>
      </c>
      <c r="M368" s="175">
        <v>152579.63</v>
      </c>
      <c r="N368" s="175">
        <v>6</v>
      </c>
      <c r="O368" s="597">
        <f>-(J368-K368)/1000</f>
        <v>1040000</v>
      </c>
      <c r="P368" s="175" t="s">
        <v>2362</v>
      </c>
    </row>
    <row r="369" spans="1:16" hidden="1" x14ac:dyDescent="0.25">
      <c r="A369" s="175" t="s">
        <v>2264</v>
      </c>
      <c r="B369" s="175">
        <v>2020305</v>
      </c>
      <c r="C369" s="175" t="s">
        <v>1482</v>
      </c>
      <c r="D369" s="175" t="s">
        <v>743</v>
      </c>
      <c r="E369" s="175">
        <v>4</v>
      </c>
      <c r="F369" s="175" t="s">
        <v>2266</v>
      </c>
      <c r="G369" s="175" t="s">
        <v>2267</v>
      </c>
      <c r="J369" s="175">
        <v>18351557737</v>
      </c>
      <c r="K369" s="175">
        <v>18551557737</v>
      </c>
      <c r="L369" s="175">
        <v>2648908.11</v>
      </c>
      <c r="M369" s="175">
        <v>2675466.4900000002</v>
      </c>
      <c r="N369" s="175">
        <v>6</v>
      </c>
      <c r="O369" s="597">
        <f>-(J369-K369)/1000</f>
        <v>200000</v>
      </c>
      <c r="P369" s="175" t="s">
        <v>2362</v>
      </c>
    </row>
    <row r="370" spans="1:16" x14ac:dyDescent="0.25">
      <c r="A370" s="175" t="s">
        <v>2264</v>
      </c>
      <c r="B370" s="175">
        <v>2020305</v>
      </c>
      <c r="C370" s="175" t="s">
        <v>1482</v>
      </c>
      <c r="D370" s="175" t="s">
        <v>743</v>
      </c>
      <c r="E370" s="175">
        <v>4</v>
      </c>
      <c r="F370" s="175" t="s">
        <v>2267</v>
      </c>
      <c r="G370" s="175" t="s">
        <v>2267</v>
      </c>
      <c r="H370" s="568" t="s">
        <v>1483</v>
      </c>
      <c r="I370" s="175" t="s">
        <v>1484</v>
      </c>
      <c r="J370" s="175">
        <v>0</v>
      </c>
      <c r="K370" s="175">
        <v>200000000</v>
      </c>
      <c r="L370" s="175">
        <v>1790.98</v>
      </c>
      <c r="M370" s="175">
        <v>29998.93</v>
      </c>
      <c r="N370" s="175">
        <v>6</v>
      </c>
      <c r="O370" s="597">
        <f>-(J370-K370)/1000</f>
        <v>200000</v>
      </c>
      <c r="P370" s="175" t="s">
        <v>2362</v>
      </c>
    </row>
    <row r="371" spans="1:16" hidden="1" x14ac:dyDescent="0.25">
      <c r="A371" s="175" t="s">
        <v>2264</v>
      </c>
      <c r="B371" s="175">
        <v>2020306</v>
      </c>
      <c r="C371" s="175" t="s">
        <v>2187</v>
      </c>
      <c r="D371" s="175" t="s">
        <v>743</v>
      </c>
      <c r="E371" s="175">
        <v>4</v>
      </c>
      <c r="F371" s="175" t="s">
        <v>2266</v>
      </c>
      <c r="G371" s="175" t="s">
        <v>2267</v>
      </c>
      <c r="J371" s="175">
        <v>12431003793</v>
      </c>
      <c r="K371" s="175">
        <v>38525891103</v>
      </c>
      <c r="L371" s="175">
        <v>1860989.88</v>
      </c>
      <c r="M371" s="175">
        <v>5541406.1399999997</v>
      </c>
      <c r="N371" s="175">
        <v>6</v>
      </c>
      <c r="O371" s="597">
        <f>+(J371-K371)/1000</f>
        <v>-26094887.309999999</v>
      </c>
    </row>
    <row r="372" spans="1:16" hidden="1" x14ac:dyDescent="0.25">
      <c r="A372" s="175" t="s">
        <v>2264</v>
      </c>
      <c r="B372" s="175">
        <v>2020306</v>
      </c>
      <c r="C372" s="175" t="s">
        <v>2187</v>
      </c>
      <c r="D372" s="175" t="s">
        <v>743</v>
      </c>
      <c r="E372" s="175">
        <v>4</v>
      </c>
      <c r="F372" s="175" t="s">
        <v>2266</v>
      </c>
      <c r="G372" s="175" t="s">
        <v>2267</v>
      </c>
      <c r="H372" s="568" t="s">
        <v>2188</v>
      </c>
      <c r="I372" s="175" t="s">
        <v>2189</v>
      </c>
      <c r="J372" s="175">
        <v>0</v>
      </c>
      <c r="K372" s="175">
        <v>5570000000</v>
      </c>
      <c r="L372" s="175">
        <v>31589.93</v>
      </c>
      <c r="M372" s="175">
        <v>817181.31</v>
      </c>
      <c r="N372" s="175">
        <v>6</v>
      </c>
      <c r="O372" s="597">
        <f>+(J372-K372)/1000</f>
        <v>-5570000</v>
      </c>
    </row>
    <row r="373" spans="1:16" x14ac:dyDescent="0.25">
      <c r="A373" s="175" t="s">
        <v>2264</v>
      </c>
      <c r="B373" s="175">
        <v>2020306</v>
      </c>
      <c r="C373" s="175" t="s">
        <v>2187</v>
      </c>
      <c r="D373" s="175" t="s">
        <v>743</v>
      </c>
      <c r="E373" s="175">
        <v>4</v>
      </c>
      <c r="F373" s="175" t="s">
        <v>2267</v>
      </c>
      <c r="G373" s="175" t="s">
        <v>2267</v>
      </c>
      <c r="H373" s="568" t="s">
        <v>2190</v>
      </c>
      <c r="I373" s="175" t="s">
        <v>2404</v>
      </c>
      <c r="J373" s="175">
        <v>0</v>
      </c>
      <c r="K373" s="175">
        <v>5570000000</v>
      </c>
      <c r="L373" s="175">
        <v>31589.93</v>
      </c>
      <c r="M373" s="175">
        <v>817181.31</v>
      </c>
      <c r="N373" s="175">
        <v>6</v>
      </c>
      <c r="O373" s="597">
        <f>-(J373-K373)/1000</f>
        <v>5570000</v>
      </c>
      <c r="P373" s="175" t="s">
        <v>2362</v>
      </c>
    </row>
    <row r="374" spans="1:16" hidden="1" x14ac:dyDescent="0.25">
      <c r="A374" s="175" t="s">
        <v>2264</v>
      </c>
      <c r="B374" s="175">
        <v>2020306</v>
      </c>
      <c r="C374" s="175" t="s">
        <v>2187</v>
      </c>
      <c r="D374" s="175" t="s">
        <v>743</v>
      </c>
      <c r="E374" s="175">
        <v>4</v>
      </c>
      <c r="F374" s="175" t="s">
        <v>2266</v>
      </c>
      <c r="G374" s="175" t="s">
        <v>2267</v>
      </c>
      <c r="H374" s="568" t="s">
        <v>2192</v>
      </c>
      <c r="I374" s="175" t="s">
        <v>2193</v>
      </c>
      <c r="J374" s="175">
        <v>0</v>
      </c>
      <c r="K374" s="175">
        <v>775000000</v>
      </c>
      <c r="L374" s="175">
        <v>4395.37</v>
      </c>
      <c r="M374" s="175">
        <v>113701.17</v>
      </c>
      <c r="N374" s="175">
        <v>6</v>
      </c>
      <c r="O374" s="597">
        <f>+(J374-K374)/1000</f>
        <v>-775000</v>
      </c>
    </row>
    <row r="375" spans="1:16" x14ac:dyDescent="0.25">
      <c r="A375" s="175" t="s">
        <v>2264</v>
      </c>
      <c r="B375" s="175">
        <v>2020306</v>
      </c>
      <c r="C375" s="175" t="s">
        <v>2187</v>
      </c>
      <c r="D375" s="175" t="s">
        <v>743</v>
      </c>
      <c r="E375" s="175">
        <v>4</v>
      </c>
      <c r="F375" s="175" t="s">
        <v>2267</v>
      </c>
      <c r="G375" s="175" t="s">
        <v>2267</v>
      </c>
      <c r="H375" s="568" t="s">
        <v>2194</v>
      </c>
      <c r="I375" s="175" t="s">
        <v>2405</v>
      </c>
      <c r="J375" s="175">
        <v>0</v>
      </c>
      <c r="K375" s="175">
        <v>775000000</v>
      </c>
      <c r="L375" s="175">
        <v>4395.37</v>
      </c>
      <c r="M375" s="175">
        <v>113701.17</v>
      </c>
      <c r="N375" s="175">
        <v>6</v>
      </c>
      <c r="O375" s="597">
        <f>-(J375-K375)/1000</f>
        <v>775000</v>
      </c>
      <c r="P375" s="175" t="s">
        <v>2362</v>
      </c>
    </row>
    <row r="376" spans="1:16" hidden="1" x14ac:dyDescent="0.25">
      <c r="A376" s="175" t="s">
        <v>2264</v>
      </c>
      <c r="B376" s="175">
        <v>2020306</v>
      </c>
      <c r="C376" s="175" t="s">
        <v>2187</v>
      </c>
      <c r="D376" s="175" t="s">
        <v>743</v>
      </c>
      <c r="E376" s="175">
        <v>4</v>
      </c>
      <c r="F376" s="175" t="s">
        <v>2266</v>
      </c>
      <c r="G376" s="175" t="s">
        <v>2267</v>
      </c>
      <c r="H376" s="568" t="s">
        <v>2196</v>
      </c>
      <c r="I376" s="175" t="s">
        <v>2197</v>
      </c>
      <c r="J376" s="175">
        <v>0</v>
      </c>
      <c r="K376" s="175">
        <v>250000000</v>
      </c>
      <c r="L376" s="175">
        <v>1417.85</v>
      </c>
      <c r="M376" s="175">
        <v>36677.79</v>
      </c>
      <c r="N376" s="175">
        <v>6</v>
      </c>
      <c r="O376" s="597">
        <f>+(J376-K376)/1000</f>
        <v>-250000</v>
      </c>
    </row>
    <row r="377" spans="1:16" x14ac:dyDescent="0.25">
      <c r="A377" s="175" t="s">
        <v>2264</v>
      </c>
      <c r="B377" s="175">
        <v>2020306</v>
      </c>
      <c r="C377" s="175" t="s">
        <v>2187</v>
      </c>
      <c r="D377" s="175" t="s">
        <v>743</v>
      </c>
      <c r="E377" s="175">
        <v>4</v>
      </c>
      <c r="F377" s="175" t="s">
        <v>2267</v>
      </c>
      <c r="G377" s="175" t="s">
        <v>2267</v>
      </c>
      <c r="H377" s="568" t="s">
        <v>2198</v>
      </c>
      <c r="I377" s="175" t="s">
        <v>2406</v>
      </c>
      <c r="J377" s="175">
        <v>0</v>
      </c>
      <c r="K377" s="175">
        <v>250000000</v>
      </c>
      <c r="L377" s="175">
        <v>1417.85</v>
      </c>
      <c r="M377" s="175">
        <v>36677.79</v>
      </c>
      <c r="N377" s="175">
        <v>6</v>
      </c>
      <c r="O377" s="597">
        <f>-(J377-K377)/1000</f>
        <v>250000</v>
      </c>
      <c r="P377" s="175" t="s">
        <v>2362</v>
      </c>
    </row>
    <row r="378" spans="1:16" hidden="1" x14ac:dyDescent="0.25">
      <c r="A378" s="175" t="s">
        <v>2264</v>
      </c>
      <c r="B378" s="175">
        <v>2020306</v>
      </c>
      <c r="C378" s="175" t="s">
        <v>2187</v>
      </c>
      <c r="D378" s="175" t="s">
        <v>743</v>
      </c>
      <c r="E378" s="175">
        <v>4</v>
      </c>
      <c r="F378" s="175" t="s">
        <v>2266</v>
      </c>
      <c r="G378" s="175" t="s">
        <v>2267</v>
      </c>
      <c r="H378" s="568" t="s">
        <v>2200</v>
      </c>
      <c r="I378" s="175" t="s">
        <v>2201</v>
      </c>
      <c r="J378" s="175">
        <v>2212376269</v>
      </c>
      <c r="K378" s="175">
        <v>2195174168</v>
      </c>
      <c r="L378" s="175">
        <v>317426.18</v>
      </c>
      <c r="M378" s="175">
        <v>315000</v>
      </c>
      <c r="N378" s="175">
        <v>6</v>
      </c>
      <c r="O378" s="597">
        <f>+(J378-K378)/1000</f>
        <v>17202.100999999999</v>
      </c>
    </row>
    <row r="379" spans="1:16" x14ac:dyDescent="0.25">
      <c r="A379" s="175" t="s">
        <v>2264</v>
      </c>
      <c r="B379" s="175">
        <v>2020306</v>
      </c>
      <c r="C379" s="175" t="s">
        <v>2187</v>
      </c>
      <c r="D379" s="175" t="s">
        <v>743</v>
      </c>
      <c r="E379" s="175">
        <v>4</v>
      </c>
      <c r="F379" s="175" t="s">
        <v>2267</v>
      </c>
      <c r="G379" s="175" t="s">
        <v>2267</v>
      </c>
      <c r="H379" s="568" t="s">
        <v>2202</v>
      </c>
      <c r="I379" s="175" t="s">
        <v>2203</v>
      </c>
      <c r="J379" s="175">
        <v>2212376269</v>
      </c>
      <c r="K379" s="175">
        <v>2195174168</v>
      </c>
      <c r="L379" s="175">
        <v>317426.18</v>
      </c>
      <c r="M379" s="175">
        <v>315000</v>
      </c>
      <c r="N379" s="175">
        <v>6</v>
      </c>
      <c r="O379" s="597">
        <f>-(J379-K379)/1000</f>
        <v>-17202.100999999999</v>
      </c>
      <c r="P379" s="175" t="s">
        <v>2362</v>
      </c>
    </row>
    <row r="380" spans="1:16" hidden="1" x14ac:dyDescent="0.25">
      <c r="A380" s="175" t="s">
        <v>2264</v>
      </c>
      <c r="B380" s="175">
        <v>2020306</v>
      </c>
      <c r="C380" s="175" t="s">
        <v>2187</v>
      </c>
      <c r="D380" s="175" t="s">
        <v>743</v>
      </c>
      <c r="E380" s="175">
        <v>4</v>
      </c>
      <c r="F380" s="175" t="s">
        <v>2266</v>
      </c>
      <c r="G380" s="175" t="s">
        <v>2267</v>
      </c>
      <c r="H380" s="568" t="s">
        <v>2204</v>
      </c>
      <c r="I380" s="175" t="s">
        <v>2205</v>
      </c>
      <c r="J380" s="175">
        <v>0</v>
      </c>
      <c r="K380" s="175">
        <v>3625000000</v>
      </c>
      <c r="L380" s="175">
        <v>20558.98</v>
      </c>
      <c r="M380" s="175">
        <v>531828.06000000006</v>
      </c>
      <c r="N380" s="175">
        <v>6</v>
      </c>
      <c r="O380" s="597">
        <f>+(J380-K380)/1000</f>
        <v>-3625000</v>
      </c>
    </row>
    <row r="381" spans="1:16" x14ac:dyDescent="0.25">
      <c r="A381" s="175" t="s">
        <v>2264</v>
      </c>
      <c r="B381" s="175">
        <v>2020306</v>
      </c>
      <c r="C381" s="175" t="s">
        <v>2187</v>
      </c>
      <c r="D381" s="175" t="s">
        <v>743</v>
      </c>
      <c r="E381" s="175">
        <v>4</v>
      </c>
      <c r="F381" s="175" t="s">
        <v>2267</v>
      </c>
      <c r="G381" s="175" t="s">
        <v>2267</v>
      </c>
      <c r="H381" s="568" t="s">
        <v>2206</v>
      </c>
      <c r="I381" s="175" t="s">
        <v>2207</v>
      </c>
      <c r="J381" s="175">
        <v>0</v>
      </c>
      <c r="K381" s="175">
        <v>3625000000</v>
      </c>
      <c r="L381" s="175">
        <v>20558.98</v>
      </c>
      <c r="M381" s="175">
        <v>531828.06000000006</v>
      </c>
      <c r="N381" s="175">
        <v>6</v>
      </c>
      <c r="O381" s="597">
        <f>-(J381-K381)/1000</f>
        <v>3625000</v>
      </c>
      <c r="P381" s="175" t="s">
        <v>2362</v>
      </c>
    </row>
    <row r="382" spans="1:16" hidden="1" x14ac:dyDescent="0.25">
      <c r="A382" s="175" t="s">
        <v>2264</v>
      </c>
      <c r="B382" s="175">
        <v>2020306</v>
      </c>
      <c r="C382" s="175" t="s">
        <v>2187</v>
      </c>
      <c r="D382" s="175" t="s">
        <v>743</v>
      </c>
      <c r="E382" s="175">
        <v>4</v>
      </c>
      <c r="F382" s="175" t="s">
        <v>2266</v>
      </c>
      <c r="G382" s="175" t="s">
        <v>2267</v>
      </c>
      <c r="H382" s="568" t="s">
        <v>2208</v>
      </c>
      <c r="I382" s="175" t="s">
        <v>2209</v>
      </c>
      <c r="J382" s="175">
        <v>0</v>
      </c>
      <c r="K382" s="175">
        <v>400000000</v>
      </c>
      <c r="L382" s="175">
        <v>2268.5700000000002</v>
      </c>
      <c r="M382" s="175">
        <v>58684.47</v>
      </c>
      <c r="N382" s="175">
        <v>6</v>
      </c>
      <c r="O382" s="597">
        <f>+(J382-K382)/1000</f>
        <v>-400000</v>
      </c>
    </row>
    <row r="383" spans="1:16" x14ac:dyDescent="0.25">
      <c r="A383" s="175" t="s">
        <v>2264</v>
      </c>
      <c r="B383" s="175">
        <v>2020306</v>
      </c>
      <c r="C383" s="175" t="s">
        <v>2187</v>
      </c>
      <c r="D383" s="175" t="s">
        <v>743</v>
      </c>
      <c r="E383" s="175">
        <v>4</v>
      </c>
      <c r="F383" s="175" t="s">
        <v>2267</v>
      </c>
      <c r="G383" s="175" t="s">
        <v>2267</v>
      </c>
      <c r="H383" s="568" t="s">
        <v>2210</v>
      </c>
      <c r="I383" s="175" t="s">
        <v>2211</v>
      </c>
      <c r="J383" s="175">
        <v>0</v>
      </c>
      <c r="K383" s="175">
        <v>400000000</v>
      </c>
      <c r="L383" s="175">
        <v>2268.5700000000002</v>
      </c>
      <c r="M383" s="175">
        <v>58684.47</v>
      </c>
      <c r="N383" s="175">
        <v>6</v>
      </c>
      <c r="O383" s="597">
        <f>-(J383-K383)/1000</f>
        <v>400000</v>
      </c>
      <c r="P383" s="175" t="s">
        <v>2362</v>
      </c>
    </row>
    <row r="384" spans="1:16" hidden="1" x14ac:dyDescent="0.25">
      <c r="A384" s="175" t="s">
        <v>2264</v>
      </c>
      <c r="B384" s="175">
        <v>2020306</v>
      </c>
      <c r="C384" s="175" t="s">
        <v>2187</v>
      </c>
      <c r="D384" s="175" t="s">
        <v>743</v>
      </c>
      <c r="E384" s="175">
        <v>4</v>
      </c>
      <c r="F384" s="175" t="s">
        <v>2266</v>
      </c>
      <c r="G384" s="175" t="s">
        <v>2267</v>
      </c>
      <c r="H384" s="568" t="s">
        <v>2212</v>
      </c>
      <c r="I384" s="175" t="s">
        <v>2213</v>
      </c>
      <c r="J384" s="175">
        <v>10218627524</v>
      </c>
      <c r="K384" s="175">
        <v>25710716935</v>
      </c>
      <c r="L384" s="175">
        <v>1483333</v>
      </c>
      <c r="M384" s="175">
        <v>3668333.34</v>
      </c>
      <c r="N384" s="175">
        <v>6</v>
      </c>
      <c r="O384" s="597">
        <f>+(J384-K384)/1000</f>
        <v>-15492089.411</v>
      </c>
    </row>
    <row r="385" spans="1:16" x14ac:dyDescent="0.25">
      <c r="A385" s="175" t="s">
        <v>2264</v>
      </c>
      <c r="B385" s="175">
        <v>2020306</v>
      </c>
      <c r="C385" s="175" t="s">
        <v>2187</v>
      </c>
      <c r="D385" s="175" t="s">
        <v>743</v>
      </c>
      <c r="E385" s="175">
        <v>4</v>
      </c>
      <c r="F385" s="175" t="s">
        <v>2267</v>
      </c>
      <c r="G385" s="175" t="s">
        <v>2267</v>
      </c>
      <c r="H385" s="568" t="s">
        <v>2214</v>
      </c>
      <c r="I385" s="175" t="s">
        <v>2407</v>
      </c>
      <c r="J385" s="175">
        <v>10218627524</v>
      </c>
      <c r="K385" s="175">
        <v>25710716935</v>
      </c>
      <c r="L385" s="175">
        <v>1483333</v>
      </c>
      <c r="M385" s="175">
        <v>3668333.34</v>
      </c>
      <c r="N385" s="175">
        <v>6</v>
      </c>
      <c r="O385" s="597">
        <f>-(J385-K385)/1000</f>
        <v>15492089.411</v>
      </c>
      <c r="P385" s="175" t="s">
        <v>2362</v>
      </c>
    </row>
    <row r="386" spans="1:16" hidden="1" x14ac:dyDescent="0.25">
      <c r="A386" s="175" t="s">
        <v>2264</v>
      </c>
      <c r="B386" s="175">
        <v>20205</v>
      </c>
      <c r="C386" s="175" t="s">
        <v>1486</v>
      </c>
      <c r="D386" s="175" t="s">
        <v>743</v>
      </c>
      <c r="E386" s="175">
        <v>3</v>
      </c>
      <c r="F386" s="175" t="s">
        <v>2266</v>
      </c>
      <c r="G386" s="175" t="s">
        <v>2266</v>
      </c>
      <c r="J386" s="175">
        <v>16798723294</v>
      </c>
      <c r="K386" s="175">
        <v>21424783062</v>
      </c>
      <c r="L386" s="175">
        <v>2347841.7200000002</v>
      </c>
      <c r="M386" s="175">
        <v>3000299.99</v>
      </c>
      <c r="N386" s="175">
        <v>6</v>
      </c>
      <c r="O386" s="597">
        <f>+(J386-K386)/1000</f>
        <v>-4626059.7680000002</v>
      </c>
    </row>
    <row r="387" spans="1:16" hidden="1" x14ac:dyDescent="0.25">
      <c r="A387" s="175" t="s">
        <v>2264</v>
      </c>
      <c r="B387" s="175">
        <v>2020501</v>
      </c>
      <c r="C387" s="175" t="s">
        <v>1436</v>
      </c>
      <c r="D387" s="175" t="s">
        <v>743</v>
      </c>
      <c r="E387" s="175">
        <v>4</v>
      </c>
      <c r="F387" s="175" t="s">
        <v>2266</v>
      </c>
      <c r="G387" s="175" t="s">
        <v>2267</v>
      </c>
      <c r="J387" s="175">
        <v>16798723294</v>
      </c>
      <c r="K387" s="175">
        <v>21424783062</v>
      </c>
      <c r="L387" s="175">
        <v>2347841.7200000002</v>
      </c>
      <c r="M387" s="175">
        <v>3000299.99</v>
      </c>
      <c r="N387" s="175">
        <v>6</v>
      </c>
      <c r="O387" s="597">
        <f>+(J387-K387)/1000</f>
        <v>-4626059.7680000002</v>
      </c>
    </row>
    <row r="388" spans="1:16" x14ac:dyDescent="0.25">
      <c r="A388" s="175" t="s">
        <v>2264</v>
      </c>
      <c r="B388" s="175">
        <v>2020501</v>
      </c>
      <c r="C388" s="175" t="s">
        <v>1436</v>
      </c>
      <c r="D388" s="175" t="s">
        <v>743</v>
      </c>
      <c r="E388" s="175">
        <v>4</v>
      </c>
      <c r="F388" s="175" t="s">
        <v>2267</v>
      </c>
      <c r="G388" s="175" t="s">
        <v>2267</v>
      </c>
      <c r="H388" s="568" t="s">
        <v>1872</v>
      </c>
      <c r="I388" s="175" t="s">
        <v>2237</v>
      </c>
      <c r="J388" s="175">
        <v>16796723294</v>
      </c>
      <c r="K388" s="175">
        <v>21422783062</v>
      </c>
      <c r="L388" s="175">
        <v>2347541.71</v>
      </c>
      <c r="M388" s="175">
        <v>3000000</v>
      </c>
      <c r="N388" s="175">
        <v>6</v>
      </c>
      <c r="O388" s="597">
        <f>-(J388-K388)/1000</f>
        <v>4626059.7680000002</v>
      </c>
      <c r="P388" s="175" t="s">
        <v>2362</v>
      </c>
    </row>
    <row r="389" spans="1:16" hidden="1" x14ac:dyDescent="0.25">
      <c r="A389" s="175" t="s">
        <v>2264</v>
      </c>
      <c r="B389" s="175">
        <v>3</v>
      </c>
      <c r="C389" s="175" t="s">
        <v>1489</v>
      </c>
      <c r="D389" s="175" t="s">
        <v>743</v>
      </c>
      <c r="E389" s="175">
        <v>1</v>
      </c>
      <c r="F389" s="175" t="s">
        <v>2266</v>
      </c>
      <c r="G389" s="175" t="s">
        <v>2266</v>
      </c>
      <c r="J389" s="175">
        <v>27301844537</v>
      </c>
      <c r="K389" s="175">
        <v>342159473176</v>
      </c>
      <c r="L389" s="175">
        <v>4392643.5999999996</v>
      </c>
      <c r="M389" s="175">
        <v>50984447.68</v>
      </c>
      <c r="N389" s="175">
        <v>6</v>
      </c>
      <c r="O389" s="597">
        <f>+(J389-K389)/1000</f>
        <v>-314857628.639</v>
      </c>
    </row>
    <row r="390" spans="1:16" hidden="1" x14ac:dyDescent="0.25">
      <c r="A390" s="175" t="s">
        <v>2264</v>
      </c>
      <c r="B390" s="175">
        <v>301</v>
      </c>
      <c r="C390" s="175" t="s">
        <v>1491</v>
      </c>
      <c r="D390" s="175" t="s">
        <v>743</v>
      </c>
      <c r="E390" s="175">
        <v>2</v>
      </c>
      <c r="F390" s="175" t="s">
        <v>2266</v>
      </c>
      <c r="G390" s="175" t="s">
        <v>2266</v>
      </c>
      <c r="J390" s="175">
        <v>0</v>
      </c>
      <c r="K390" s="175">
        <v>249454448339</v>
      </c>
      <c r="L390" s="175">
        <v>99040.52</v>
      </c>
      <c r="M390" s="175">
        <v>36171022.719999999</v>
      </c>
      <c r="N390" s="175">
        <v>6</v>
      </c>
      <c r="O390" s="597">
        <f>+(J390-K390)/1000</f>
        <v>-249454448.33899999</v>
      </c>
    </row>
    <row r="391" spans="1:16" hidden="1" x14ac:dyDescent="0.25">
      <c r="A391" s="175" t="s">
        <v>2264</v>
      </c>
      <c r="B391" s="175">
        <v>30101</v>
      </c>
      <c r="C391" s="175" t="s">
        <v>1493</v>
      </c>
      <c r="D391" s="175" t="s">
        <v>743</v>
      </c>
      <c r="E391" s="175">
        <v>3</v>
      </c>
      <c r="F391" s="175" t="s">
        <v>2266</v>
      </c>
      <c r="G391" s="175" t="s">
        <v>2266</v>
      </c>
      <c r="J391" s="175">
        <v>0</v>
      </c>
      <c r="K391" s="175">
        <v>249400000000</v>
      </c>
      <c r="L391" s="175">
        <v>0</v>
      </c>
      <c r="M391" s="175">
        <v>36064076.700000003</v>
      </c>
      <c r="N391" s="175">
        <v>6</v>
      </c>
      <c r="O391" s="597">
        <f t="shared" ref="O391:O454" si="12">+(J391-K391)/1000</f>
        <v>-249400000</v>
      </c>
    </row>
    <row r="392" spans="1:16" x14ac:dyDescent="0.25">
      <c r="A392" s="175" t="s">
        <v>2264</v>
      </c>
      <c r="B392" s="175">
        <v>3010101</v>
      </c>
      <c r="C392" s="175" t="s">
        <v>1495</v>
      </c>
      <c r="D392" s="175" t="s">
        <v>743</v>
      </c>
      <c r="E392" s="175">
        <v>4</v>
      </c>
      <c r="F392" s="175" t="s">
        <v>2267</v>
      </c>
      <c r="G392" s="175" t="s">
        <v>2266</v>
      </c>
      <c r="J392" s="175">
        <v>0</v>
      </c>
      <c r="K392" s="175">
        <v>249400000000</v>
      </c>
      <c r="L392" s="175">
        <v>0</v>
      </c>
      <c r="M392" s="175">
        <v>36064076.700000003</v>
      </c>
      <c r="N392" s="175">
        <v>6</v>
      </c>
      <c r="O392" s="597">
        <f>-(J392-K392)/1000</f>
        <v>249400000</v>
      </c>
      <c r="P392" s="175" t="s">
        <v>2364</v>
      </c>
    </row>
    <row r="393" spans="1:16" x14ac:dyDescent="0.25">
      <c r="A393" s="175" t="s">
        <v>2264</v>
      </c>
      <c r="B393" s="175">
        <v>30102</v>
      </c>
      <c r="C393" s="175" t="s">
        <v>1497</v>
      </c>
      <c r="D393" s="175" t="s">
        <v>743</v>
      </c>
      <c r="E393" s="175">
        <v>3</v>
      </c>
      <c r="F393" s="175" t="s">
        <v>2267</v>
      </c>
      <c r="G393" s="175" t="s">
        <v>2266</v>
      </c>
      <c r="J393" s="175">
        <v>0</v>
      </c>
      <c r="K393" s="175">
        <v>54448339</v>
      </c>
      <c r="L393" s="175">
        <v>99040.52</v>
      </c>
      <c r="M393" s="175">
        <v>106946.02</v>
      </c>
      <c r="N393" s="175">
        <v>6</v>
      </c>
      <c r="O393" s="597">
        <f>-(J393-K393)/1000</f>
        <v>54448.339</v>
      </c>
      <c r="P393" s="175" t="s">
        <v>2364</v>
      </c>
    </row>
    <row r="394" spans="1:16" hidden="1" x14ac:dyDescent="0.25">
      <c r="A394" s="175" t="s">
        <v>2264</v>
      </c>
      <c r="B394" s="175">
        <v>302</v>
      </c>
      <c r="C394" s="175" t="s">
        <v>1499</v>
      </c>
      <c r="D394" s="175" t="s">
        <v>743</v>
      </c>
      <c r="E394" s="175">
        <v>2</v>
      </c>
      <c r="F394" s="175" t="s">
        <v>2266</v>
      </c>
      <c r="G394" s="175" t="s">
        <v>2266</v>
      </c>
      <c r="J394" s="175">
        <v>180102084</v>
      </c>
      <c r="K394" s="175">
        <v>44703566731</v>
      </c>
      <c r="L394" s="175">
        <v>25142.05</v>
      </c>
      <c r="M394" s="175">
        <v>6579857.6399999997</v>
      </c>
      <c r="N394" s="175">
        <v>6</v>
      </c>
      <c r="O394" s="597">
        <f t="shared" si="12"/>
        <v>-44523464.647</v>
      </c>
    </row>
    <row r="395" spans="1:16" x14ac:dyDescent="0.25">
      <c r="A395" s="175" t="s">
        <v>2264</v>
      </c>
      <c r="B395" s="175">
        <v>30201</v>
      </c>
      <c r="C395" s="175" t="s">
        <v>1501</v>
      </c>
      <c r="D395" s="175" t="s">
        <v>743</v>
      </c>
      <c r="E395" s="175">
        <v>3</v>
      </c>
      <c r="F395" s="175" t="s">
        <v>2267</v>
      </c>
      <c r="G395" s="175" t="s">
        <v>2266</v>
      </c>
      <c r="J395" s="175">
        <v>0</v>
      </c>
      <c r="K395" s="175">
        <v>1924226980</v>
      </c>
      <c r="L395" s="175">
        <v>0</v>
      </c>
      <c r="M395" s="175">
        <v>282465.28000000003</v>
      </c>
      <c r="N395" s="175">
        <v>6</v>
      </c>
      <c r="O395" s="597">
        <f>-(J395-K395)/1000</f>
        <v>1924226.98</v>
      </c>
      <c r="P395" s="175" t="s">
        <v>2365</v>
      </c>
    </row>
    <row r="396" spans="1:16" hidden="1" x14ac:dyDescent="0.25">
      <c r="A396" s="175" t="s">
        <v>2264</v>
      </c>
      <c r="B396" s="175">
        <v>30203</v>
      </c>
      <c r="C396" s="175" t="s">
        <v>1503</v>
      </c>
      <c r="D396" s="175" t="s">
        <v>743</v>
      </c>
      <c r="E396" s="175">
        <v>3</v>
      </c>
      <c r="F396" s="175" t="s">
        <v>2266</v>
      </c>
      <c r="G396" s="175" t="s">
        <v>2266</v>
      </c>
      <c r="J396" s="175">
        <v>180102084</v>
      </c>
      <c r="K396" s="175">
        <v>42779339751</v>
      </c>
      <c r="L396" s="175">
        <v>25142.05</v>
      </c>
      <c r="M396" s="175">
        <v>6297392.3600000003</v>
      </c>
      <c r="N396" s="175">
        <v>6</v>
      </c>
      <c r="O396" s="597">
        <f t="shared" si="12"/>
        <v>-42599237.667000003</v>
      </c>
    </row>
    <row r="397" spans="1:16" x14ac:dyDescent="0.25">
      <c r="A397" s="175" t="s">
        <v>2264</v>
      </c>
      <c r="B397" s="175">
        <v>3020301</v>
      </c>
      <c r="C397" s="175" t="s">
        <v>1505</v>
      </c>
      <c r="D397" s="175" t="s">
        <v>743</v>
      </c>
      <c r="E397" s="175">
        <v>4</v>
      </c>
      <c r="F397" s="175" t="s">
        <v>2267</v>
      </c>
      <c r="G397" s="175" t="s">
        <v>2266</v>
      </c>
      <c r="J397" s="175">
        <v>180102084</v>
      </c>
      <c r="K397" s="175">
        <v>8280279563</v>
      </c>
      <c r="L397" s="175">
        <v>25142.05</v>
      </c>
      <c r="M397" s="175">
        <v>1194768.79</v>
      </c>
      <c r="N397" s="175">
        <v>6</v>
      </c>
      <c r="O397" s="597">
        <f>-(J397-K397)/1000</f>
        <v>8100177.4790000003</v>
      </c>
      <c r="P397" s="175" t="s">
        <v>2365</v>
      </c>
    </row>
    <row r="398" spans="1:16" x14ac:dyDescent="0.25">
      <c r="A398" s="175" t="s">
        <v>2264</v>
      </c>
      <c r="B398" s="175">
        <v>3020302</v>
      </c>
      <c r="C398" s="175" t="s">
        <v>1507</v>
      </c>
      <c r="D398" s="175" t="s">
        <v>743</v>
      </c>
      <c r="E398" s="175">
        <v>4</v>
      </c>
      <c r="F398" s="175" t="s">
        <v>2267</v>
      </c>
      <c r="G398" s="175" t="s">
        <v>2266</v>
      </c>
      <c r="J398" s="175">
        <v>0</v>
      </c>
      <c r="K398" s="175">
        <v>34499060188</v>
      </c>
      <c r="L398" s="175">
        <v>0</v>
      </c>
      <c r="M398" s="175">
        <v>5102623.57</v>
      </c>
      <c r="N398" s="175">
        <v>6</v>
      </c>
      <c r="O398" s="597">
        <f>-(J398-K398)/1000</f>
        <v>34499060.188000001</v>
      </c>
      <c r="P398" s="175" t="s">
        <v>2365</v>
      </c>
    </row>
    <row r="399" spans="1:16" hidden="1" x14ac:dyDescent="0.25">
      <c r="A399" s="175" t="s">
        <v>2264</v>
      </c>
      <c r="B399" s="175">
        <v>303</v>
      </c>
      <c r="C399" s="175" t="s">
        <v>1509</v>
      </c>
      <c r="D399" s="175" t="s">
        <v>743</v>
      </c>
      <c r="E399" s="175">
        <v>2</v>
      </c>
      <c r="F399" s="175" t="s">
        <v>2266</v>
      </c>
      <c r="G399" s="175" t="s">
        <v>2266</v>
      </c>
      <c r="J399" s="175">
        <v>27121742453</v>
      </c>
      <c r="K399" s="175">
        <v>48001458106</v>
      </c>
      <c r="L399" s="175">
        <v>4268461.03</v>
      </c>
      <c r="M399" s="175">
        <v>8233567.3200000003</v>
      </c>
      <c r="N399" s="175">
        <v>6</v>
      </c>
      <c r="O399" s="597">
        <f t="shared" si="12"/>
        <v>-20879715.653000001</v>
      </c>
    </row>
    <row r="400" spans="1:16" hidden="1" x14ac:dyDescent="0.25">
      <c r="A400" s="175" t="s">
        <v>2264</v>
      </c>
      <c r="B400" s="175">
        <v>30302</v>
      </c>
      <c r="C400" s="175" t="s">
        <v>1511</v>
      </c>
      <c r="D400" s="175" t="s">
        <v>743</v>
      </c>
      <c r="E400" s="175">
        <v>3</v>
      </c>
      <c r="F400" s="175" t="s">
        <v>2266</v>
      </c>
      <c r="G400" s="175" t="s">
        <v>2266</v>
      </c>
      <c r="J400" s="175">
        <v>0</v>
      </c>
      <c r="K400" s="175">
        <v>20879715653</v>
      </c>
      <c r="L400" s="175">
        <v>0</v>
      </c>
      <c r="M400" s="175">
        <v>3965106.29</v>
      </c>
      <c r="N400" s="175">
        <v>6</v>
      </c>
      <c r="O400" s="597">
        <f>-(J400-K400)/1000</f>
        <v>20879715.653000001</v>
      </c>
      <c r="P400" s="175" t="s">
        <v>2366</v>
      </c>
    </row>
    <row r="401" spans="1:16" hidden="1" x14ac:dyDescent="0.25">
      <c r="A401" s="175" t="s">
        <v>2264</v>
      </c>
      <c r="B401" s="175">
        <v>4</v>
      </c>
      <c r="C401" s="175" t="s">
        <v>1513</v>
      </c>
      <c r="D401" s="175" t="s">
        <v>743</v>
      </c>
      <c r="E401" s="175">
        <v>1</v>
      </c>
      <c r="F401" s="175" t="s">
        <v>2266</v>
      </c>
      <c r="G401" s="175" t="s">
        <v>2266</v>
      </c>
      <c r="J401" s="175">
        <v>42323945798</v>
      </c>
      <c r="K401" s="175">
        <v>256122964884</v>
      </c>
      <c r="L401" s="175">
        <v>6110896.8700000001</v>
      </c>
      <c r="M401" s="175">
        <v>36801401.829999998</v>
      </c>
      <c r="N401" s="175">
        <v>6</v>
      </c>
      <c r="O401" s="597">
        <f t="shared" si="12"/>
        <v>-213799019.086</v>
      </c>
    </row>
    <row r="402" spans="1:16" hidden="1" x14ac:dyDescent="0.25">
      <c r="A402" s="175" t="s">
        <v>2264</v>
      </c>
      <c r="B402" s="175">
        <v>401</v>
      </c>
      <c r="C402" s="175" t="s">
        <v>1515</v>
      </c>
      <c r="D402" s="175" t="s">
        <v>743</v>
      </c>
      <c r="E402" s="175">
        <v>2</v>
      </c>
      <c r="F402" s="175" t="s">
        <v>2266</v>
      </c>
      <c r="G402" s="175" t="s">
        <v>2266</v>
      </c>
      <c r="J402" s="175">
        <v>42289302133</v>
      </c>
      <c r="K402" s="175">
        <v>246120635593</v>
      </c>
      <c r="L402" s="175">
        <v>6105891.6500000004</v>
      </c>
      <c r="M402" s="175">
        <v>35391651.079999998</v>
      </c>
      <c r="N402" s="175">
        <v>6</v>
      </c>
      <c r="O402" s="597">
        <f t="shared" si="12"/>
        <v>-203831333.46000001</v>
      </c>
    </row>
    <row r="403" spans="1:16" hidden="1" x14ac:dyDescent="0.25">
      <c r="A403" s="175" t="s">
        <v>2264</v>
      </c>
      <c r="B403" s="175">
        <v>40101</v>
      </c>
      <c r="C403" s="175" t="s">
        <v>1517</v>
      </c>
      <c r="D403" s="175" t="s">
        <v>743</v>
      </c>
      <c r="E403" s="175">
        <v>3</v>
      </c>
      <c r="F403" s="175" t="s">
        <v>2266</v>
      </c>
      <c r="G403" s="175" t="s">
        <v>2266</v>
      </c>
      <c r="J403" s="175">
        <v>575067260</v>
      </c>
      <c r="K403" s="175">
        <v>656966235</v>
      </c>
      <c r="L403" s="175">
        <v>82357.06</v>
      </c>
      <c r="M403" s="175">
        <v>93606.59</v>
      </c>
      <c r="N403" s="175">
        <v>6</v>
      </c>
      <c r="O403" s="597">
        <f t="shared" si="12"/>
        <v>-81898.975000000006</v>
      </c>
    </row>
    <row r="404" spans="1:16" hidden="1" x14ac:dyDescent="0.25">
      <c r="A404" s="175" t="s">
        <v>2264</v>
      </c>
      <c r="B404" s="175">
        <v>4010101</v>
      </c>
      <c r="C404" s="175" t="s">
        <v>2408</v>
      </c>
      <c r="D404" s="175" t="s">
        <v>743</v>
      </c>
      <c r="E404" s="175">
        <v>4</v>
      </c>
      <c r="F404" s="175" t="s">
        <v>2266</v>
      </c>
      <c r="G404" s="175" t="s">
        <v>2267</v>
      </c>
      <c r="J404" s="175">
        <v>575067260</v>
      </c>
      <c r="K404" s="175">
        <v>646722613</v>
      </c>
      <c r="L404" s="175">
        <v>82357.06</v>
      </c>
      <c r="M404" s="175">
        <v>92121.14</v>
      </c>
      <c r="N404" s="175">
        <v>6</v>
      </c>
      <c r="O404" s="597">
        <f t="shared" si="12"/>
        <v>-71655.353000000003</v>
      </c>
    </row>
    <row r="405" spans="1:16" x14ac:dyDescent="0.25">
      <c r="A405" s="175" t="s">
        <v>2264</v>
      </c>
      <c r="B405" s="175">
        <v>4010101</v>
      </c>
      <c r="C405" s="175" t="s">
        <v>2408</v>
      </c>
      <c r="D405" s="175" t="s">
        <v>743</v>
      </c>
      <c r="E405" s="175">
        <v>4</v>
      </c>
      <c r="F405" s="175" t="s">
        <v>2267</v>
      </c>
      <c r="G405" s="175" t="s">
        <v>2267</v>
      </c>
      <c r="H405" s="568" t="s">
        <v>952</v>
      </c>
      <c r="I405" s="175" t="s">
        <v>1431</v>
      </c>
      <c r="J405" s="175">
        <v>575067260</v>
      </c>
      <c r="K405" s="175">
        <v>646722613</v>
      </c>
      <c r="L405" s="175">
        <v>82357.06</v>
      </c>
      <c r="M405" s="175">
        <v>92121.14</v>
      </c>
      <c r="N405" s="175">
        <v>6</v>
      </c>
      <c r="O405" s="597">
        <f t="shared" si="12"/>
        <v>-71655.353000000003</v>
      </c>
      <c r="P405" s="175" t="s">
        <v>2367</v>
      </c>
    </row>
    <row r="406" spans="1:16" hidden="1" x14ac:dyDescent="0.25">
      <c r="A406" s="175" t="s">
        <v>2264</v>
      </c>
      <c r="B406" s="175">
        <v>4010102</v>
      </c>
      <c r="C406" s="175" t="s">
        <v>1907</v>
      </c>
      <c r="D406" s="175" t="s">
        <v>743</v>
      </c>
      <c r="E406" s="175">
        <v>4</v>
      </c>
      <c r="F406" s="175" t="s">
        <v>2266</v>
      </c>
      <c r="G406" s="175" t="s">
        <v>2267</v>
      </c>
      <c r="J406" s="175">
        <v>0</v>
      </c>
      <c r="K406" s="175">
        <v>10243622</v>
      </c>
      <c r="L406" s="175">
        <v>0</v>
      </c>
      <c r="M406" s="175">
        <v>1485.45</v>
      </c>
      <c r="N406" s="175">
        <v>6</v>
      </c>
      <c r="O406" s="597">
        <f t="shared" si="12"/>
        <v>-10243.621999999999</v>
      </c>
    </row>
    <row r="407" spans="1:16" x14ac:dyDescent="0.25">
      <c r="A407" s="175" t="s">
        <v>2264</v>
      </c>
      <c r="B407" s="175">
        <v>4010102</v>
      </c>
      <c r="C407" s="175" t="s">
        <v>1907</v>
      </c>
      <c r="D407" s="175" t="s">
        <v>743</v>
      </c>
      <c r="E407" s="175">
        <v>4</v>
      </c>
      <c r="F407" s="175" t="s">
        <v>2267</v>
      </c>
      <c r="G407" s="175" t="s">
        <v>2267</v>
      </c>
      <c r="H407" s="568" t="s">
        <v>952</v>
      </c>
      <c r="I407" s="175" t="s">
        <v>1431</v>
      </c>
      <c r="J407" s="175">
        <v>0</v>
      </c>
      <c r="K407" s="175">
        <v>10243622</v>
      </c>
      <c r="L407" s="175">
        <v>0</v>
      </c>
      <c r="M407" s="175">
        <v>1485.45</v>
      </c>
      <c r="N407" s="175">
        <v>6</v>
      </c>
      <c r="O407" s="597">
        <f t="shared" si="12"/>
        <v>-10243.621999999999</v>
      </c>
      <c r="P407" s="175" t="s">
        <v>2367</v>
      </c>
    </row>
    <row r="408" spans="1:16" hidden="1" x14ac:dyDescent="0.25">
      <c r="A408" s="175" t="s">
        <v>2264</v>
      </c>
      <c r="B408" s="175">
        <v>40103</v>
      </c>
      <c r="C408" s="175" t="s">
        <v>1521</v>
      </c>
      <c r="D408" s="175" t="s">
        <v>743</v>
      </c>
      <c r="E408" s="175">
        <v>3</v>
      </c>
      <c r="F408" s="175" t="s">
        <v>2266</v>
      </c>
      <c r="G408" s="175" t="s">
        <v>2267</v>
      </c>
      <c r="J408" s="175">
        <v>6072651494</v>
      </c>
      <c r="K408" s="175">
        <v>21020536585</v>
      </c>
      <c r="L408" s="175">
        <v>867029.32</v>
      </c>
      <c r="M408" s="175">
        <v>3050138.51</v>
      </c>
      <c r="N408" s="175">
        <v>6</v>
      </c>
      <c r="O408" s="597">
        <f t="shared" si="12"/>
        <v>-14947885.091</v>
      </c>
    </row>
    <row r="409" spans="1:16" x14ac:dyDescent="0.25">
      <c r="A409" s="175" t="s">
        <v>2264</v>
      </c>
      <c r="B409" s="175">
        <v>40103</v>
      </c>
      <c r="C409" s="175" t="s">
        <v>1521</v>
      </c>
      <c r="D409" s="175" t="s">
        <v>743</v>
      </c>
      <c r="E409" s="175">
        <v>3</v>
      </c>
      <c r="F409" s="175" t="s">
        <v>2267</v>
      </c>
      <c r="G409" s="175" t="s">
        <v>2267</v>
      </c>
      <c r="H409" s="568" t="s">
        <v>1522</v>
      </c>
      <c r="I409" s="175" t="s">
        <v>1523</v>
      </c>
      <c r="J409" s="175">
        <v>655373366</v>
      </c>
      <c r="K409" s="175">
        <v>5569037445</v>
      </c>
      <c r="L409" s="175">
        <v>95238.1</v>
      </c>
      <c r="M409" s="175">
        <v>809844.21</v>
      </c>
      <c r="N409" s="175">
        <v>6</v>
      </c>
      <c r="O409" s="597">
        <f t="shared" si="12"/>
        <v>-4913664.0789999999</v>
      </c>
      <c r="P409" s="175" t="s">
        <v>2367</v>
      </c>
    </row>
    <row r="410" spans="1:16" x14ac:dyDescent="0.25">
      <c r="A410" s="175" t="s">
        <v>2264</v>
      </c>
      <c r="B410" s="175">
        <v>40103</v>
      </c>
      <c r="C410" s="175" t="s">
        <v>1521</v>
      </c>
      <c r="D410" s="175" t="s">
        <v>743</v>
      </c>
      <c r="E410" s="175">
        <v>3</v>
      </c>
      <c r="F410" s="175" t="s">
        <v>2267</v>
      </c>
      <c r="G410" s="175" t="s">
        <v>2267</v>
      </c>
      <c r="H410" s="568" t="s">
        <v>1524</v>
      </c>
      <c r="I410" s="175" t="s">
        <v>1525</v>
      </c>
      <c r="J410" s="175">
        <v>0</v>
      </c>
      <c r="K410" s="175">
        <v>80762960</v>
      </c>
      <c r="L410" s="175">
        <v>0</v>
      </c>
      <c r="M410" s="175">
        <v>11736.38</v>
      </c>
      <c r="N410" s="175">
        <v>6</v>
      </c>
      <c r="O410" s="597">
        <f t="shared" si="12"/>
        <v>-80762.960000000006</v>
      </c>
      <c r="P410" s="175" t="s">
        <v>2367</v>
      </c>
    </row>
    <row r="411" spans="1:16" x14ac:dyDescent="0.25">
      <c r="A411" s="175" t="s">
        <v>2264</v>
      </c>
      <c r="B411" s="175">
        <v>40103</v>
      </c>
      <c r="C411" s="175" t="s">
        <v>1521</v>
      </c>
      <c r="D411" s="175" t="s">
        <v>743</v>
      </c>
      <c r="E411" s="175">
        <v>3</v>
      </c>
      <c r="F411" s="175" t="s">
        <v>2267</v>
      </c>
      <c r="G411" s="175" t="s">
        <v>2267</v>
      </c>
      <c r="H411" s="568" t="s">
        <v>1526</v>
      </c>
      <c r="I411" s="175" t="s">
        <v>1527</v>
      </c>
      <c r="J411" s="175">
        <v>0</v>
      </c>
      <c r="K411" s="175">
        <v>1080200000</v>
      </c>
      <c r="L411" s="175">
        <v>0</v>
      </c>
      <c r="M411" s="175">
        <v>158435.89000000001</v>
      </c>
      <c r="N411" s="175">
        <v>6</v>
      </c>
      <c r="O411" s="597">
        <f t="shared" si="12"/>
        <v>-1080200</v>
      </c>
      <c r="P411" s="175" t="s">
        <v>2367</v>
      </c>
    </row>
    <row r="412" spans="1:16" x14ac:dyDescent="0.25">
      <c r="A412" s="175" t="s">
        <v>2264</v>
      </c>
      <c r="B412" s="175">
        <v>40103</v>
      </c>
      <c r="C412" s="175" t="s">
        <v>1521</v>
      </c>
      <c r="D412" s="175" t="s">
        <v>743</v>
      </c>
      <c r="E412" s="175">
        <v>3</v>
      </c>
      <c r="F412" s="175" t="s">
        <v>2267</v>
      </c>
      <c r="G412" s="175" t="s">
        <v>2267</v>
      </c>
      <c r="H412" s="568" t="s">
        <v>1534</v>
      </c>
      <c r="I412" s="175" t="s">
        <v>1535</v>
      </c>
      <c r="J412" s="175">
        <v>5417278128</v>
      </c>
      <c r="K412" s="175">
        <v>14275353077</v>
      </c>
      <c r="L412" s="175">
        <v>771791.22</v>
      </c>
      <c r="M412" s="175">
        <v>2067908.34</v>
      </c>
      <c r="N412" s="175">
        <v>6</v>
      </c>
      <c r="O412" s="597">
        <f t="shared" si="12"/>
        <v>-8858074.9489999991</v>
      </c>
      <c r="P412" s="175" t="s">
        <v>2367</v>
      </c>
    </row>
    <row r="413" spans="1:16" x14ac:dyDescent="0.25">
      <c r="A413" s="175" t="s">
        <v>2264</v>
      </c>
      <c r="B413" s="175">
        <v>40103</v>
      </c>
      <c r="C413" s="175" t="s">
        <v>1521</v>
      </c>
      <c r="D413" s="175" t="s">
        <v>743</v>
      </c>
      <c r="E413" s="175">
        <v>3</v>
      </c>
      <c r="F413" s="175" t="s">
        <v>2267</v>
      </c>
      <c r="G413" s="175" t="s">
        <v>2267</v>
      </c>
      <c r="H413" s="568" t="s">
        <v>2347</v>
      </c>
      <c r="I413" s="175" t="s">
        <v>2348</v>
      </c>
      <c r="J413" s="175">
        <v>0</v>
      </c>
      <c r="K413" s="175">
        <v>15183103</v>
      </c>
      <c r="L413" s="175">
        <v>0</v>
      </c>
      <c r="M413" s="175">
        <v>2213.69</v>
      </c>
      <c r="N413" s="175">
        <v>6</v>
      </c>
      <c r="O413" s="597">
        <f t="shared" si="12"/>
        <v>-15183.102999999999</v>
      </c>
      <c r="P413" s="175" t="s">
        <v>2367</v>
      </c>
    </row>
    <row r="414" spans="1:16" hidden="1" x14ac:dyDescent="0.25">
      <c r="A414" s="175" t="s">
        <v>2264</v>
      </c>
      <c r="B414" s="175">
        <v>40105</v>
      </c>
      <c r="C414" s="175" t="s">
        <v>2409</v>
      </c>
      <c r="D414" s="175" t="s">
        <v>743</v>
      </c>
      <c r="E414" s="175">
        <v>3</v>
      </c>
      <c r="F414" s="175" t="s">
        <v>2266</v>
      </c>
      <c r="G414" s="175" t="s">
        <v>2267</v>
      </c>
      <c r="J414" s="175">
        <v>0</v>
      </c>
      <c r="K414" s="175">
        <v>628676954</v>
      </c>
      <c r="L414" s="175">
        <v>0</v>
      </c>
      <c r="M414" s="175">
        <v>91012.58</v>
      </c>
      <c r="N414" s="175">
        <v>6</v>
      </c>
      <c r="O414" s="597">
        <f t="shared" si="12"/>
        <v>-628676.95400000003</v>
      </c>
    </row>
    <row r="415" spans="1:16" x14ac:dyDescent="0.25">
      <c r="A415" s="175" t="s">
        <v>2264</v>
      </c>
      <c r="B415" s="175">
        <v>40105</v>
      </c>
      <c r="C415" s="175" t="s">
        <v>2409</v>
      </c>
      <c r="D415" s="175" t="s">
        <v>743</v>
      </c>
      <c r="E415" s="175">
        <v>3</v>
      </c>
      <c r="F415" s="175" t="s">
        <v>2267</v>
      </c>
      <c r="G415" s="175" t="s">
        <v>2267</v>
      </c>
      <c r="H415" s="568" t="s">
        <v>1538</v>
      </c>
      <c r="I415" s="175" t="s">
        <v>1539</v>
      </c>
      <c r="J415" s="175">
        <v>0</v>
      </c>
      <c r="K415" s="175">
        <v>628676954</v>
      </c>
      <c r="L415" s="175">
        <v>0</v>
      </c>
      <c r="M415" s="175">
        <v>91012.58</v>
      </c>
      <c r="N415" s="175">
        <v>6</v>
      </c>
      <c r="O415" s="597">
        <f t="shared" si="12"/>
        <v>-628676.95400000003</v>
      </c>
      <c r="P415" s="175" t="s">
        <v>2367</v>
      </c>
    </row>
    <row r="416" spans="1:16" hidden="1" x14ac:dyDescent="0.25">
      <c r="A416" s="175" t="s">
        <v>2264</v>
      </c>
      <c r="B416" s="175">
        <v>40107</v>
      </c>
      <c r="C416" s="175" t="s">
        <v>1541</v>
      </c>
      <c r="D416" s="175" t="s">
        <v>743</v>
      </c>
      <c r="E416" s="175">
        <v>3</v>
      </c>
      <c r="F416" s="175" t="s">
        <v>2266</v>
      </c>
      <c r="G416" s="175" t="s">
        <v>2267</v>
      </c>
      <c r="J416" s="175">
        <v>0</v>
      </c>
      <c r="K416" s="175">
        <v>28711016303</v>
      </c>
      <c r="L416" s="175">
        <v>0</v>
      </c>
      <c r="M416" s="175">
        <v>4071942.58</v>
      </c>
      <c r="N416" s="175">
        <v>6</v>
      </c>
      <c r="O416" s="597">
        <f t="shared" si="12"/>
        <v>-28711016.302999999</v>
      </c>
    </row>
    <row r="417" spans="1:16" x14ac:dyDescent="0.25">
      <c r="A417" s="175" t="s">
        <v>2264</v>
      </c>
      <c r="B417" s="175">
        <v>40107</v>
      </c>
      <c r="C417" s="175" t="s">
        <v>1541</v>
      </c>
      <c r="D417" s="175" t="s">
        <v>743</v>
      </c>
      <c r="E417" s="175">
        <v>3</v>
      </c>
      <c r="F417" s="175" t="s">
        <v>2267</v>
      </c>
      <c r="G417" s="175" t="s">
        <v>2267</v>
      </c>
      <c r="H417" s="568" t="s">
        <v>952</v>
      </c>
      <c r="I417" s="175" t="s">
        <v>1431</v>
      </c>
      <c r="J417" s="175">
        <v>0</v>
      </c>
      <c r="K417" s="175">
        <v>28711016303</v>
      </c>
      <c r="L417" s="175">
        <v>0</v>
      </c>
      <c r="M417" s="175">
        <v>4071942.58</v>
      </c>
      <c r="N417" s="175">
        <v>6</v>
      </c>
      <c r="O417" s="597">
        <f t="shared" si="12"/>
        <v>-28711016.302999999</v>
      </c>
      <c r="P417" s="175" t="s">
        <v>2367</v>
      </c>
    </row>
    <row r="418" spans="1:16" hidden="1" x14ac:dyDescent="0.25">
      <c r="A418" s="175" t="s">
        <v>2264</v>
      </c>
      <c r="B418" s="175">
        <v>40110</v>
      </c>
      <c r="C418" s="175" t="s">
        <v>1909</v>
      </c>
      <c r="D418" s="175" t="s">
        <v>743</v>
      </c>
      <c r="E418" s="175">
        <v>3</v>
      </c>
      <c r="F418" s="175" t="s">
        <v>2266</v>
      </c>
      <c r="G418" s="175" t="s">
        <v>2267</v>
      </c>
      <c r="J418" s="175">
        <v>2632784</v>
      </c>
      <c r="K418" s="175">
        <v>3239757107</v>
      </c>
      <c r="L418" s="175">
        <v>375.82</v>
      </c>
      <c r="M418" s="175">
        <v>468461.56</v>
      </c>
      <c r="N418" s="175">
        <v>6</v>
      </c>
      <c r="O418" s="597">
        <f t="shared" si="12"/>
        <v>-3237124.3229999999</v>
      </c>
    </row>
    <row r="419" spans="1:16" x14ac:dyDescent="0.25">
      <c r="A419" s="175" t="s">
        <v>2264</v>
      </c>
      <c r="B419" s="175">
        <v>40110</v>
      </c>
      <c r="C419" s="175" t="s">
        <v>1909</v>
      </c>
      <c r="D419" s="175" t="s">
        <v>743</v>
      </c>
      <c r="E419" s="175">
        <v>3</v>
      </c>
      <c r="F419" s="175" t="s">
        <v>2267</v>
      </c>
      <c r="G419" s="175" t="s">
        <v>2267</v>
      </c>
      <c r="H419" s="568" t="s">
        <v>952</v>
      </c>
      <c r="I419" s="175" t="s">
        <v>1431</v>
      </c>
      <c r="J419" s="175">
        <v>2632784</v>
      </c>
      <c r="K419" s="175">
        <v>3239757107</v>
      </c>
      <c r="L419" s="175">
        <v>375.82</v>
      </c>
      <c r="M419" s="175">
        <v>468461.56</v>
      </c>
      <c r="N419" s="175">
        <v>6</v>
      </c>
      <c r="O419" s="597">
        <f t="shared" si="12"/>
        <v>-3237124.3229999999</v>
      </c>
      <c r="P419" s="175" t="s">
        <v>2367</v>
      </c>
    </row>
    <row r="420" spans="1:16" hidden="1" x14ac:dyDescent="0.25">
      <c r="A420" s="175" t="s">
        <v>2264</v>
      </c>
      <c r="B420" s="175">
        <v>40112</v>
      </c>
      <c r="C420" s="175" t="s">
        <v>1543</v>
      </c>
      <c r="D420" s="175" t="s">
        <v>743</v>
      </c>
      <c r="E420" s="175">
        <v>3</v>
      </c>
      <c r="F420" s="175" t="s">
        <v>2266</v>
      </c>
      <c r="G420" s="175" t="s">
        <v>2267</v>
      </c>
      <c r="J420" s="175">
        <v>4615971504</v>
      </c>
      <c r="K420" s="175">
        <v>10227148125</v>
      </c>
      <c r="L420" s="175">
        <v>652077.44999999995</v>
      </c>
      <c r="M420" s="175">
        <v>1447046.36</v>
      </c>
      <c r="N420" s="175">
        <v>6</v>
      </c>
      <c r="O420" s="597">
        <f t="shared" si="12"/>
        <v>-5611176.6210000003</v>
      </c>
    </row>
    <row r="421" spans="1:16" x14ac:dyDescent="0.25">
      <c r="A421" s="175" t="s">
        <v>2264</v>
      </c>
      <c r="B421" s="175">
        <v>40112</v>
      </c>
      <c r="C421" s="175" t="s">
        <v>1543</v>
      </c>
      <c r="D421" s="175" t="s">
        <v>743</v>
      </c>
      <c r="E421" s="175">
        <v>3</v>
      </c>
      <c r="F421" s="175" t="s">
        <v>2267</v>
      </c>
      <c r="G421" s="175" t="s">
        <v>2267</v>
      </c>
      <c r="H421" s="568" t="s">
        <v>952</v>
      </c>
      <c r="I421" s="175" t="s">
        <v>1431</v>
      </c>
      <c r="J421" s="175">
        <v>4615971504</v>
      </c>
      <c r="K421" s="175">
        <v>10227148125</v>
      </c>
      <c r="L421" s="175">
        <v>652077.44999999995</v>
      </c>
      <c r="M421" s="175">
        <v>1447046.36</v>
      </c>
      <c r="N421" s="175">
        <v>6</v>
      </c>
      <c r="O421" s="597">
        <f t="shared" si="12"/>
        <v>-5611176.6210000003</v>
      </c>
      <c r="P421" s="175" t="s">
        <v>2367</v>
      </c>
    </row>
    <row r="422" spans="1:16" hidden="1" x14ac:dyDescent="0.25">
      <c r="A422" s="175" t="s">
        <v>2264</v>
      </c>
      <c r="B422" s="175">
        <v>40113</v>
      </c>
      <c r="C422" s="175" t="s">
        <v>1545</v>
      </c>
      <c r="D422" s="175" t="s">
        <v>743</v>
      </c>
      <c r="E422" s="175">
        <v>3</v>
      </c>
      <c r="F422" s="175" t="s">
        <v>2266</v>
      </c>
      <c r="G422" s="175" t="s">
        <v>2266</v>
      </c>
      <c r="J422" s="175">
        <v>30995010000</v>
      </c>
      <c r="K422" s="175">
        <v>177558055370</v>
      </c>
      <c r="L422" s="175">
        <v>4500000</v>
      </c>
      <c r="M422" s="175">
        <v>25577958.440000001</v>
      </c>
      <c r="N422" s="175">
        <v>6</v>
      </c>
      <c r="O422" s="597">
        <f t="shared" si="12"/>
        <v>-146563045.37</v>
      </c>
    </row>
    <row r="423" spans="1:16" x14ac:dyDescent="0.25">
      <c r="A423" s="175" t="s">
        <v>2264</v>
      </c>
      <c r="B423" s="175">
        <v>4011301</v>
      </c>
      <c r="C423" s="175" t="s">
        <v>1547</v>
      </c>
      <c r="D423" s="175" t="s">
        <v>743</v>
      </c>
      <c r="E423" s="175">
        <v>4</v>
      </c>
      <c r="F423" s="175" t="s">
        <v>2267</v>
      </c>
      <c r="G423" s="175" t="s">
        <v>2266</v>
      </c>
      <c r="J423" s="175">
        <v>0</v>
      </c>
      <c r="K423" s="175">
        <v>22200887899</v>
      </c>
      <c r="L423" s="175">
        <v>0</v>
      </c>
      <c r="M423" s="175">
        <v>3200682.24</v>
      </c>
      <c r="N423" s="175">
        <v>6</v>
      </c>
      <c r="O423" s="597">
        <f t="shared" si="12"/>
        <v>-22200887.899</v>
      </c>
      <c r="P423" s="175" t="s">
        <v>2416</v>
      </c>
    </row>
    <row r="424" spans="1:16" x14ac:dyDescent="0.25">
      <c r="A424" s="175" t="s">
        <v>2264</v>
      </c>
      <c r="B424" s="175">
        <v>4011302</v>
      </c>
      <c r="C424" s="175" t="s">
        <v>1549</v>
      </c>
      <c r="D424" s="175" t="s">
        <v>743</v>
      </c>
      <c r="E424" s="175">
        <v>4</v>
      </c>
      <c r="F424" s="175" t="s">
        <v>2267</v>
      </c>
      <c r="G424" s="175" t="s">
        <v>2266</v>
      </c>
      <c r="J424" s="175">
        <v>30995010000</v>
      </c>
      <c r="K424" s="175">
        <v>150120094300</v>
      </c>
      <c r="L424" s="175">
        <v>4500000</v>
      </c>
      <c r="M424" s="175">
        <v>21631484.920000002</v>
      </c>
      <c r="N424" s="175">
        <v>6</v>
      </c>
      <c r="O424" s="597">
        <f t="shared" si="12"/>
        <v>-119125084.3</v>
      </c>
      <c r="P424" s="175" t="s">
        <v>2367</v>
      </c>
    </row>
    <row r="425" spans="1:16" x14ac:dyDescent="0.25">
      <c r="A425" s="175" t="s">
        <v>2264</v>
      </c>
      <c r="B425" s="175">
        <v>4011303</v>
      </c>
      <c r="C425" s="175" t="s">
        <v>2217</v>
      </c>
      <c r="D425" s="175" t="s">
        <v>743</v>
      </c>
      <c r="E425" s="175">
        <v>4</v>
      </c>
      <c r="F425" s="175" t="s">
        <v>2267</v>
      </c>
      <c r="G425" s="175" t="s">
        <v>2266</v>
      </c>
      <c r="J425" s="175">
        <v>0</v>
      </c>
      <c r="K425" s="175">
        <v>5237073171</v>
      </c>
      <c r="L425" s="175">
        <v>0</v>
      </c>
      <c r="M425" s="175">
        <v>745791.28</v>
      </c>
      <c r="N425" s="175">
        <v>6</v>
      </c>
      <c r="O425" s="597">
        <f t="shared" si="12"/>
        <v>-5237073.1710000001</v>
      </c>
      <c r="P425" s="175" t="s">
        <v>2416</v>
      </c>
    </row>
    <row r="426" spans="1:16" hidden="1" x14ac:dyDescent="0.25">
      <c r="A426" s="175" t="s">
        <v>2264</v>
      </c>
      <c r="B426" s="175">
        <v>40114</v>
      </c>
      <c r="C426" s="175" t="s">
        <v>1551</v>
      </c>
      <c r="D426" s="175" t="s">
        <v>743</v>
      </c>
      <c r="E426" s="175">
        <v>3</v>
      </c>
      <c r="F426" s="175" t="s">
        <v>2266</v>
      </c>
      <c r="G426" s="175" t="s">
        <v>2267</v>
      </c>
      <c r="J426" s="175">
        <v>22046364</v>
      </c>
      <c r="K426" s="175">
        <v>3429110025</v>
      </c>
      <c r="L426" s="175">
        <v>3187.94</v>
      </c>
      <c r="M426" s="175">
        <v>497357.47</v>
      </c>
      <c r="N426" s="175">
        <v>6</v>
      </c>
      <c r="O426" s="597">
        <f t="shared" si="12"/>
        <v>-3407063.6609999998</v>
      </c>
    </row>
    <row r="427" spans="1:16" x14ac:dyDescent="0.25">
      <c r="A427" s="175" t="s">
        <v>2264</v>
      </c>
      <c r="B427" s="175">
        <v>40114</v>
      </c>
      <c r="C427" s="175" t="s">
        <v>1551</v>
      </c>
      <c r="D427" s="175" t="s">
        <v>743</v>
      </c>
      <c r="E427" s="175">
        <v>3</v>
      </c>
      <c r="F427" s="175" t="s">
        <v>2267</v>
      </c>
      <c r="G427" s="175" t="s">
        <v>2267</v>
      </c>
      <c r="H427" s="568" t="s">
        <v>952</v>
      </c>
      <c r="I427" s="175" t="s">
        <v>1552</v>
      </c>
      <c r="J427" s="175">
        <v>22046364</v>
      </c>
      <c r="K427" s="175">
        <v>3429110025</v>
      </c>
      <c r="L427" s="175">
        <v>3187.94</v>
      </c>
      <c r="M427" s="175">
        <v>497357.47</v>
      </c>
      <c r="N427" s="175">
        <v>6</v>
      </c>
      <c r="O427" s="597">
        <f t="shared" si="12"/>
        <v>-3407063.6609999998</v>
      </c>
      <c r="P427" s="175" t="s">
        <v>2367</v>
      </c>
    </row>
    <row r="428" spans="1:16" hidden="1" x14ac:dyDescent="0.25">
      <c r="A428" s="175" t="s">
        <v>2264</v>
      </c>
      <c r="B428" s="175">
        <v>40115</v>
      </c>
      <c r="C428" s="175" t="s">
        <v>1911</v>
      </c>
      <c r="D428" s="175" t="s">
        <v>743</v>
      </c>
      <c r="E428" s="175">
        <v>3</v>
      </c>
      <c r="F428" s="175" t="s">
        <v>2266</v>
      </c>
      <c r="G428" s="175" t="s">
        <v>2267</v>
      </c>
      <c r="J428" s="175">
        <v>5922727</v>
      </c>
      <c r="K428" s="175">
        <v>649368889</v>
      </c>
      <c r="L428" s="175">
        <v>864.06</v>
      </c>
      <c r="M428" s="175">
        <v>94126.99</v>
      </c>
      <c r="N428" s="175">
        <v>6</v>
      </c>
      <c r="O428" s="597">
        <f t="shared" si="12"/>
        <v>-643446.16200000001</v>
      </c>
    </row>
    <row r="429" spans="1:16" x14ac:dyDescent="0.25">
      <c r="A429" s="175" t="s">
        <v>2264</v>
      </c>
      <c r="B429" s="175">
        <v>40115</v>
      </c>
      <c r="C429" s="175" t="s">
        <v>1911</v>
      </c>
      <c r="D429" s="175" t="s">
        <v>743</v>
      </c>
      <c r="E429" s="175">
        <v>3</v>
      </c>
      <c r="F429" s="175" t="s">
        <v>2267</v>
      </c>
      <c r="G429" s="175" t="s">
        <v>2267</v>
      </c>
      <c r="H429" s="568" t="s">
        <v>1912</v>
      </c>
      <c r="I429" s="175" t="s">
        <v>1913</v>
      </c>
      <c r="J429" s="175">
        <v>5922727</v>
      </c>
      <c r="K429" s="175">
        <v>649368889</v>
      </c>
      <c r="L429" s="175">
        <v>864.06</v>
      </c>
      <c r="M429" s="175">
        <v>94126.99</v>
      </c>
      <c r="N429" s="175">
        <v>6</v>
      </c>
      <c r="O429" s="597">
        <f t="shared" si="12"/>
        <v>-643446.16200000001</v>
      </c>
      <c r="P429" s="175" t="s">
        <v>2367</v>
      </c>
    </row>
    <row r="430" spans="1:16" hidden="1" x14ac:dyDescent="0.25">
      <c r="A430" s="175" t="s">
        <v>2264</v>
      </c>
      <c r="B430" s="175">
        <v>402</v>
      </c>
      <c r="C430" s="175" t="s">
        <v>1556</v>
      </c>
      <c r="D430" s="175" t="s">
        <v>743</v>
      </c>
      <c r="E430" s="175">
        <v>2</v>
      </c>
      <c r="F430" s="175" t="s">
        <v>2266</v>
      </c>
      <c r="G430" s="175" t="s">
        <v>2266</v>
      </c>
      <c r="J430" s="175">
        <v>34643665</v>
      </c>
      <c r="K430" s="175">
        <v>10002329291</v>
      </c>
      <c r="L430" s="175">
        <v>5005.22</v>
      </c>
      <c r="M430" s="175">
        <v>1409750.75</v>
      </c>
      <c r="N430" s="175">
        <v>6</v>
      </c>
      <c r="O430" s="597">
        <f t="shared" si="12"/>
        <v>-9967685.6260000002</v>
      </c>
    </row>
    <row r="431" spans="1:16" hidden="1" x14ac:dyDescent="0.25">
      <c r="A431" s="175" t="s">
        <v>2264</v>
      </c>
      <c r="B431" s="175">
        <v>40201</v>
      </c>
      <c r="C431" s="175" t="s">
        <v>1558</v>
      </c>
      <c r="D431" s="175" t="s">
        <v>743</v>
      </c>
      <c r="E431" s="175">
        <v>3</v>
      </c>
      <c r="F431" s="175" t="s">
        <v>2266</v>
      </c>
      <c r="G431" s="175" t="s">
        <v>2267</v>
      </c>
      <c r="J431" s="175">
        <v>0</v>
      </c>
      <c r="K431" s="175">
        <v>1006778814</v>
      </c>
      <c r="L431" s="175">
        <v>0</v>
      </c>
      <c r="M431" s="175">
        <v>145321.54999999999</v>
      </c>
      <c r="N431" s="175">
        <v>6</v>
      </c>
      <c r="O431" s="597">
        <f t="shared" si="12"/>
        <v>-1006778.814</v>
      </c>
    </row>
    <row r="432" spans="1:16" x14ac:dyDescent="0.25">
      <c r="A432" s="175" t="s">
        <v>2264</v>
      </c>
      <c r="B432" s="175">
        <v>40201</v>
      </c>
      <c r="C432" s="175" t="s">
        <v>1558</v>
      </c>
      <c r="D432" s="175" t="s">
        <v>743</v>
      </c>
      <c r="E432" s="175">
        <v>3</v>
      </c>
      <c r="F432" s="175" t="s">
        <v>2267</v>
      </c>
      <c r="G432" s="175" t="s">
        <v>2267</v>
      </c>
      <c r="H432" s="568" t="s">
        <v>952</v>
      </c>
      <c r="I432" s="175" t="s">
        <v>1431</v>
      </c>
      <c r="J432" s="175">
        <v>0</v>
      </c>
      <c r="K432" s="175">
        <v>953450593</v>
      </c>
      <c r="L432" s="175">
        <v>0</v>
      </c>
      <c r="M432" s="175">
        <v>137654.60999999999</v>
      </c>
      <c r="N432" s="175">
        <v>6</v>
      </c>
      <c r="O432" s="597">
        <f t="shared" si="12"/>
        <v>-953450.59299999999</v>
      </c>
      <c r="P432" s="175" t="s">
        <v>2358</v>
      </c>
    </row>
    <row r="433" spans="1:16" x14ac:dyDescent="0.25">
      <c r="A433" s="175" t="s">
        <v>2264</v>
      </c>
      <c r="B433" s="175">
        <v>40201</v>
      </c>
      <c r="C433" s="175" t="s">
        <v>1558</v>
      </c>
      <c r="D433" s="175" t="s">
        <v>743</v>
      </c>
      <c r="E433" s="175">
        <v>3</v>
      </c>
      <c r="F433" s="175" t="s">
        <v>2267</v>
      </c>
      <c r="G433" s="175" t="s">
        <v>2267</v>
      </c>
      <c r="H433" s="568" t="s">
        <v>954</v>
      </c>
      <c r="I433" s="175" t="s">
        <v>1093</v>
      </c>
      <c r="J433" s="175">
        <v>0</v>
      </c>
      <c r="K433" s="175">
        <v>53274083</v>
      </c>
      <c r="L433" s="175">
        <v>0</v>
      </c>
      <c r="M433" s="175">
        <v>7659.04</v>
      </c>
      <c r="N433" s="175">
        <v>6</v>
      </c>
      <c r="O433" s="597">
        <f t="shared" si="12"/>
        <v>-53274.082999999999</v>
      </c>
      <c r="P433" s="175" t="s">
        <v>2358</v>
      </c>
    </row>
    <row r="434" spans="1:16" x14ac:dyDescent="0.25">
      <c r="A434" s="175" t="s">
        <v>2264</v>
      </c>
      <c r="B434" s="175">
        <v>40201</v>
      </c>
      <c r="C434" s="175" t="s">
        <v>1558</v>
      </c>
      <c r="D434" s="175" t="s">
        <v>743</v>
      </c>
      <c r="E434" s="175">
        <v>3</v>
      </c>
      <c r="F434" s="175" t="s">
        <v>2267</v>
      </c>
      <c r="G434" s="175" t="s">
        <v>2267</v>
      </c>
      <c r="H434" s="568" t="s">
        <v>1060</v>
      </c>
      <c r="I434" s="175" t="s">
        <v>2037</v>
      </c>
      <c r="J434" s="175">
        <v>0</v>
      </c>
      <c r="K434" s="175">
        <v>54138</v>
      </c>
      <c r="L434" s="175">
        <v>0</v>
      </c>
      <c r="M434" s="175">
        <v>7.9</v>
      </c>
      <c r="N434" s="175">
        <v>6</v>
      </c>
      <c r="O434" s="597">
        <f t="shared" si="12"/>
        <v>-54.137999999999998</v>
      </c>
      <c r="P434" s="175" t="s">
        <v>2358</v>
      </c>
    </row>
    <row r="435" spans="1:16" hidden="1" x14ac:dyDescent="0.25">
      <c r="A435" s="175" t="s">
        <v>2264</v>
      </c>
      <c r="B435" s="175">
        <v>40203</v>
      </c>
      <c r="C435" s="175" t="s">
        <v>1560</v>
      </c>
      <c r="D435" s="175" t="s">
        <v>743</v>
      </c>
      <c r="E435" s="175">
        <v>3</v>
      </c>
      <c r="F435" s="175" t="s">
        <v>2266</v>
      </c>
      <c r="G435" s="175" t="s">
        <v>2267</v>
      </c>
      <c r="J435" s="175">
        <v>1200</v>
      </c>
      <c r="K435" s="175">
        <v>257613633</v>
      </c>
      <c r="L435" s="175">
        <v>0.18</v>
      </c>
      <c r="M435" s="175">
        <v>37271.24</v>
      </c>
      <c r="N435" s="175">
        <v>6</v>
      </c>
      <c r="O435" s="597">
        <f t="shared" si="12"/>
        <v>-257612.43299999999</v>
      </c>
    </row>
    <row r="436" spans="1:16" x14ac:dyDescent="0.25">
      <c r="A436" s="175" t="s">
        <v>2264</v>
      </c>
      <c r="B436" s="175">
        <v>40203</v>
      </c>
      <c r="C436" s="175" t="s">
        <v>1560</v>
      </c>
      <c r="D436" s="175" t="s">
        <v>743</v>
      </c>
      <c r="E436" s="175">
        <v>3</v>
      </c>
      <c r="F436" s="175" t="s">
        <v>2267</v>
      </c>
      <c r="G436" s="175" t="s">
        <v>2267</v>
      </c>
      <c r="H436" s="568" t="s">
        <v>952</v>
      </c>
      <c r="I436" s="175" t="s">
        <v>1431</v>
      </c>
      <c r="J436" s="175">
        <v>1200</v>
      </c>
      <c r="K436" s="175">
        <v>257613633</v>
      </c>
      <c r="L436" s="175">
        <v>0.18</v>
      </c>
      <c r="M436" s="175">
        <v>37271.24</v>
      </c>
      <c r="N436" s="175">
        <v>6</v>
      </c>
      <c r="O436" s="597">
        <f t="shared" si="12"/>
        <v>-257612.43299999999</v>
      </c>
      <c r="P436" s="175" t="s">
        <v>2358</v>
      </c>
    </row>
    <row r="437" spans="1:16" hidden="1" x14ac:dyDescent="0.25">
      <c r="A437" s="175" t="s">
        <v>2264</v>
      </c>
      <c r="B437" s="175">
        <v>40208</v>
      </c>
      <c r="C437" s="175" t="s">
        <v>1564</v>
      </c>
      <c r="D437" s="175" t="s">
        <v>743</v>
      </c>
      <c r="E437" s="175">
        <v>3</v>
      </c>
      <c r="F437" s="175" t="s">
        <v>2266</v>
      </c>
      <c r="G437" s="175" t="s">
        <v>2267</v>
      </c>
      <c r="J437" s="175">
        <v>34642465</v>
      </c>
      <c r="K437" s="175">
        <v>8737936844</v>
      </c>
      <c r="L437" s="175">
        <v>5005.04</v>
      </c>
      <c r="M437" s="175">
        <v>1227157.96</v>
      </c>
      <c r="N437" s="175">
        <v>6</v>
      </c>
      <c r="O437" s="597">
        <f t="shared" si="12"/>
        <v>-8703294.3790000007</v>
      </c>
    </row>
    <row r="438" spans="1:16" x14ac:dyDescent="0.25">
      <c r="A438" s="175" t="s">
        <v>2264</v>
      </c>
      <c r="B438" s="175">
        <v>40208</v>
      </c>
      <c r="C438" s="175" t="s">
        <v>1564</v>
      </c>
      <c r="D438" s="175" t="s">
        <v>743</v>
      </c>
      <c r="E438" s="175">
        <v>3</v>
      </c>
      <c r="F438" s="175" t="s">
        <v>2267</v>
      </c>
      <c r="G438" s="175" t="s">
        <v>2267</v>
      </c>
      <c r="H438" s="568" t="s">
        <v>952</v>
      </c>
      <c r="I438" s="175" t="s">
        <v>1431</v>
      </c>
      <c r="J438" s="175">
        <v>0</v>
      </c>
      <c r="K438" s="175">
        <v>6948250048</v>
      </c>
      <c r="L438" s="175">
        <v>0</v>
      </c>
      <c r="M438" s="175">
        <v>966971.7</v>
      </c>
      <c r="N438" s="175">
        <v>6</v>
      </c>
      <c r="O438" s="597">
        <f t="shared" si="12"/>
        <v>-6948250.0480000004</v>
      </c>
      <c r="P438" s="175" t="s">
        <v>2358</v>
      </c>
    </row>
    <row r="439" spans="1:16" x14ac:dyDescent="0.25">
      <c r="A439" s="175" t="s">
        <v>2264</v>
      </c>
      <c r="B439" s="175">
        <v>40208</v>
      </c>
      <c r="C439" s="175" t="s">
        <v>1564</v>
      </c>
      <c r="D439" s="175" t="s">
        <v>743</v>
      </c>
      <c r="E439" s="175">
        <v>3</v>
      </c>
      <c r="F439" s="175" t="s">
        <v>2267</v>
      </c>
      <c r="G439" s="175" t="s">
        <v>2267</v>
      </c>
      <c r="H439" s="568" t="s">
        <v>954</v>
      </c>
      <c r="I439" s="175" t="s">
        <v>1093</v>
      </c>
      <c r="J439" s="175">
        <v>0</v>
      </c>
      <c r="K439" s="175">
        <v>1745328</v>
      </c>
      <c r="L439" s="175">
        <v>0</v>
      </c>
      <c r="M439" s="175">
        <v>254.98</v>
      </c>
      <c r="N439" s="175">
        <v>6</v>
      </c>
      <c r="O439" s="597">
        <f t="shared" si="12"/>
        <v>-1745.328</v>
      </c>
      <c r="P439" s="175" t="s">
        <v>2358</v>
      </c>
    </row>
    <row r="440" spans="1:16" x14ac:dyDescent="0.25">
      <c r="A440" s="175" t="s">
        <v>2264</v>
      </c>
      <c r="B440" s="175">
        <v>40208</v>
      </c>
      <c r="C440" s="175" t="s">
        <v>1564</v>
      </c>
      <c r="D440" s="175" t="s">
        <v>743</v>
      </c>
      <c r="E440" s="175">
        <v>3</v>
      </c>
      <c r="F440" s="175" t="s">
        <v>2267</v>
      </c>
      <c r="G440" s="175" t="s">
        <v>2267</v>
      </c>
      <c r="H440" s="568" t="s">
        <v>1038</v>
      </c>
      <c r="I440" s="175" t="s">
        <v>1094</v>
      </c>
      <c r="J440" s="175">
        <v>34642465</v>
      </c>
      <c r="K440" s="175">
        <v>1787941468</v>
      </c>
      <c r="L440" s="175">
        <v>5005.04</v>
      </c>
      <c r="M440" s="175">
        <v>259931.28</v>
      </c>
      <c r="N440" s="175">
        <v>6</v>
      </c>
      <c r="O440" s="597">
        <f t="shared" si="12"/>
        <v>-1753299.003</v>
      </c>
      <c r="P440" s="175" t="s">
        <v>2358</v>
      </c>
    </row>
    <row r="441" spans="1:16" hidden="1" x14ac:dyDescent="0.25">
      <c r="A441" s="175" t="s">
        <v>2264</v>
      </c>
      <c r="B441" s="175">
        <v>5</v>
      </c>
      <c r="C441" s="175" t="s">
        <v>1566</v>
      </c>
      <c r="D441" s="175" t="s">
        <v>2265</v>
      </c>
      <c r="E441" s="175">
        <v>1</v>
      </c>
      <c r="F441" s="175" t="s">
        <v>2266</v>
      </c>
      <c r="G441" s="175" t="s">
        <v>2266</v>
      </c>
      <c r="J441" s="175">
        <v>1096774759427</v>
      </c>
      <c r="K441" s="175">
        <v>903855455994</v>
      </c>
      <c r="L441" s="175">
        <v>156326504.16999999</v>
      </c>
      <c r="M441" s="175">
        <v>129601105.5</v>
      </c>
      <c r="N441" s="175">
        <v>6</v>
      </c>
      <c r="O441" s="597">
        <f t="shared" si="12"/>
        <v>192919303.433</v>
      </c>
    </row>
    <row r="442" spans="1:16" hidden="1" x14ac:dyDescent="0.25">
      <c r="A442" s="175" t="s">
        <v>2264</v>
      </c>
      <c r="B442" s="175">
        <v>501</v>
      </c>
      <c r="C442" s="175" t="s">
        <v>1568</v>
      </c>
      <c r="D442" s="175" t="s">
        <v>2265</v>
      </c>
      <c r="E442" s="175">
        <v>2</v>
      </c>
      <c r="F442" s="175" t="s">
        <v>2266</v>
      </c>
      <c r="G442" s="175" t="s">
        <v>2266</v>
      </c>
      <c r="J442" s="175">
        <v>129216534497</v>
      </c>
      <c r="K442" s="175">
        <v>2631629339</v>
      </c>
      <c r="L442" s="175">
        <v>18550763.530000001</v>
      </c>
      <c r="M442" s="175">
        <v>384097.61</v>
      </c>
      <c r="N442" s="175">
        <v>6</v>
      </c>
      <c r="O442" s="597">
        <f t="shared" si="12"/>
        <v>126584905.15800001</v>
      </c>
    </row>
    <row r="443" spans="1:16" hidden="1" x14ac:dyDescent="0.25">
      <c r="A443" s="175" t="s">
        <v>2264</v>
      </c>
      <c r="B443" s="175">
        <v>50101</v>
      </c>
      <c r="C443" s="175" t="s">
        <v>1570</v>
      </c>
      <c r="D443" s="175" t="s">
        <v>2265</v>
      </c>
      <c r="E443" s="175">
        <v>3</v>
      </c>
      <c r="F443" s="175" t="s">
        <v>2266</v>
      </c>
      <c r="G443" s="175" t="s">
        <v>2266</v>
      </c>
      <c r="J443" s="175">
        <v>1075906041</v>
      </c>
      <c r="K443" s="175">
        <v>49461930</v>
      </c>
      <c r="L443" s="175">
        <v>157115.07</v>
      </c>
      <c r="M443" s="175">
        <v>7000</v>
      </c>
      <c r="N443" s="175">
        <v>6</v>
      </c>
      <c r="O443" s="597">
        <f t="shared" si="12"/>
        <v>1026444.111</v>
      </c>
    </row>
    <row r="444" spans="1:16" hidden="1" x14ac:dyDescent="0.25">
      <c r="A444" s="175" t="s">
        <v>2264</v>
      </c>
      <c r="B444" s="175">
        <v>5010101</v>
      </c>
      <c r="C444" s="175" t="s">
        <v>1572</v>
      </c>
      <c r="D444" s="175" t="s">
        <v>2265</v>
      </c>
      <c r="E444" s="175">
        <v>4</v>
      </c>
      <c r="F444" s="175" t="s">
        <v>2266</v>
      </c>
      <c r="G444" s="175" t="s">
        <v>2267</v>
      </c>
      <c r="J444" s="175">
        <v>1075906041</v>
      </c>
      <c r="K444" s="175">
        <v>49461930</v>
      </c>
      <c r="L444" s="175">
        <v>157115.07</v>
      </c>
      <c r="M444" s="175">
        <v>7000</v>
      </c>
      <c r="N444" s="175">
        <v>6</v>
      </c>
      <c r="O444" s="597">
        <f t="shared" si="12"/>
        <v>1026444.111</v>
      </c>
    </row>
    <row r="445" spans="1:16" x14ac:dyDescent="0.25">
      <c r="A445" s="175" t="s">
        <v>2264</v>
      </c>
      <c r="B445" s="175">
        <v>5010101</v>
      </c>
      <c r="C445" s="175" t="s">
        <v>1572</v>
      </c>
      <c r="D445" s="175" t="s">
        <v>2265</v>
      </c>
      <c r="E445" s="175">
        <v>4</v>
      </c>
      <c r="F445" s="175" t="s">
        <v>2267</v>
      </c>
      <c r="G445" s="175" t="s">
        <v>2267</v>
      </c>
      <c r="H445" s="568" t="s">
        <v>952</v>
      </c>
      <c r="I445" s="175" t="s">
        <v>1431</v>
      </c>
      <c r="J445" s="175">
        <v>1075906041</v>
      </c>
      <c r="K445" s="175">
        <v>49461930</v>
      </c>
      <c r="L445" s="175">
        <v>157115.07</v>
      </c>
      <c r="M445" s="175">
        <v>7000</v>
      </c>
      <c r="N445" s="175">
        <v>6</v>
      </c>
      <c r="O445" s="597">
        <f t="shared" si="12"/>
        <v>1026444.111</v>
      </c>
      <c r="P445" s="175" t="s">
        <v>236</v>
      </c>
    </row>
    <row r="446" spans="1:16" hidden="1" x14ac:dyDescent="0.25">
      <c r="A446" s="175" t="s">
        <v>2264</v>
      </c>
      <c r="B446" s="175">
        <v>50102</v>
      </c>
      <c r="C446" s="175" t="s">
        <v>1574</v>
      </c>
      <c r="D446" s="175" t="s">
        <v>2265</v>
      </c>
      <c r="E446" s="175">
        <v>3</v>
      </c>
      <c r="F446" s="175" t="s">
        <v>2266</v>
      </c>
      <c r="G446" s="175" t="s">
        <v>2266</v>
      </c>
      <c r="J446" s="175">
        <v>480691</v>
      </c>
      <c r="K446" s="175">
        <v>0</v>
      </c>
      <c r="L446" s="175">
        <v>70.02</v>
      </c>
      <c r="M446" s="175">
        <v>0</v>
      </c>
      <c r="N446" s="175">
        <v>6</v>
      </c>
      <c r="O446" s="597">
        <f t="shared" si="12"/>
        <v>480.69099999999997</v>
      </c>
    </row>
    <row r="447" spans="1:16" hidden="1" x14ac:dyDescent="0.25">
      <c r="A447" s="175" t="s">
        <v>2264</v>
      </c>
      <c r="B447" s="175">
        <v>5010204</v>
      </c>
      <c r="C447" s="175" t="s">
        <v>2410</v>
      </c>
      <c r="D447" s="175" t="s">
        <v>2265</v>
      </c>
      <c r="E447" s="175">
        <v>4</v>
      </c>
      <c r="F447" s="175" t="s">
        <v>2266</v>
      </c>
      <c r="G447" s="175" t="s">
        <v>2267</v>
      </c>
      <c r="J447" s="175">
        <v>480691</v>
      </c>
      <c r="K447" s="175">
        <v>0</v>
      </c>
      <c r="L447" s="175">
        <v>70.02</v>
      </c>
      <c r="M447" s="175">
        <v>0</v>
      </c>
      <c r="N447" s="175">
        <v>6</v>
      </c>
      <c r="O447" s="597">
        <f t="shared" si="12"/>
        <v>480.69099999999997</v>
      </c>
    </row>
    <row r="448" spans="1:16" x14ac:dyDescent="0.25">
      <c r="A448" s="175" t="s">
        <v>2264</v>
      </c>
      <c r="B448" s="175">
        <v>5010204</v>
      </c>
      <c r="C448" s="175" t="s">
        <v>2410</v>
      </c>
      <c r="D448" s="175" t="s">
        <v>2265</v>
      </c>
      <c r="E448" s="175">
        <v>4</v>
      </c>
      <c r="F448" s="175" t="s">
        <v>2267</v>
      </c>
      <c r="G448" s="175" t="s">
        <v>2267</v>
      </c>
      <c r="H448" s="568" t="s">
        <v>1038</v>
      </c>
      <c r="I448" s="175" t="s">
        <v>1094</v>
      </c>
      <c r="J448" s="175">
        <v>480691</v>
      </c>
      <c r="K448" s="175">
        <v>0</v>
      </c>
      <c r="L448" s="175">
        <v>70.02</v>
      </c>
      <c r="M448" s="175">
        <v>0</v>
      </c>
      <c r="N448" s="175">
        <v>6</v>
      </c>
      <c r="O448" s="597">
        <f t="shared" si="12"/>
        <v>480.69099999999997</v>
      </c>
      <c r="P448" s="175" t="s">
        <v>236</v>
      </c>
    </row>
    <row r="449" spans="1:16" hidden="1" x14ac:dyDescent="0.25">
      <c r="A449" s="175" t="s">
        <v>2264</v>
      </c>
      <c r="B449" s="175">
        <v>50103</v>
      </c>
      <c r="C449" s="175" t="s">
        <v>1578</v>
      </c>
      <c r="D449" s="175" t="s">
        <v>2265</v>
      </c>
      <c r="E449" s="175">
        <v>3</v>
      </c>
      <c r="F449" s="175" t="s">
        <v>2266</v>
      </c>
      <c r="G449" s="175" t="s">
        <v>2267</v>
      </c>
      <c r="J449" s="175">
        <v>13652690607</v>
      </c>
      <c r="K449" s="175">
        <v>2582167409</v>
      </c>
      <c r="L449" s="175">
        <v>1979849.74</v>
      </c>
      <c r="M449" s="175">
        <v>377097.61</v>
      </c>
      <c r="N449" s="175">
        <v>6</v>
      </c>
      <c r="O449" s="597">
        <f t="shared" si="12"/>
        <v>11070523.198000001</v>
      </c>
    </row>
    <row r="450" spans="1:16" x14ac:dyDescent="0.25">
      <c r="A450" s="175" t="s">
        <v>2264</v>
      </c>
      <c r="B450" s="175">
        <v>50103</v>
      </c>
      <c r="C450" s="175" t="s">
        <v>1578</v>
      </c>
      <c r="D450" s="175" t="s">
        <v>2265</v>
      </c>
      <c r="E450" s="175">
        <v>3</v>
      </c>
      <c r="F450" s="175" t="s">
        <v>2267</v>
      </c>
      <c r="G450" s="175" t="s">
        <v>2267</v>
      </c>
      <c r="H450" s="568" t="s">
        <v>952</v>
      </c>
      <c r="I450" s="175" t="s">
        <v>1431</v>
      </c>
      <c r="J450" s="175">
        <v>3071500</v>
      </c>
      <c r="K450" s="175">
        <v>0</v>
      </c>
      <c r="L450" s="175">
        <v>446.56</v>
      </c>
      <c r="M450" s="175">
        <v>0</v>
      </c>
      <c r="N450" s="175">
        <v>6</v>
      </c>
      <c r="O450" s="597">
        <f t="shared" si="12"/>
        <v>3071.5</v>
      </c>
      <c r="P450" s="175" t="s">
        <v>236</v>
      </c>
    </row>
    <row r="451" spans="1:16" x14ac:dyDescent="0.25">
      <c r="A451" s="175" t="s">
        <v>2264</v>
      </c>
      <c r="B451" s="175">
        <v>50103</v>
      </c>
      <c r="C451" s="175" t="s">
        <v>1578</v>
      </c>
      <c r="D451" s="175" t="s">
        <v>2265</v>
      </c>
      <c r="E451" s="175">
        <v>3</v>
      </c>
      <c r="F451" s="175" t="s">
        <v>2267</v>
      </c>
      <c r="G451" s="175" t="s">
        <v>2267</v>
      </c>
      <c r="H451" s="568" t="s">
        <v>1038</v>
      </c>
      <c r="I451" s="175" t="s">
        <v>1094</v>
      </c>
      <c r="J451" s="175">
        <v>13649619107</v>
      </c>
      <c r="K451" s="175">
        <v>2582167409</v>
      </c>
      <c r="L451" s="175">
        <v>1979403.18</v>
      </c>
      <c r="M451" s="175">
        <v>377097.61</v>
      </c>
      <c r="N451" s="175">
        <v>6</v>
      </c>
      <c r="O451" s="597">
        <f t="shared" si="12"/>
        <v>11067451.698000001</v>
      </c>
      <c r="P451" s="175" t="s">
        <v>236</v>
      </c>
    </row>
    <row r="452" spans="1:16" hidden="1" x14ac:dyDescent="0.25">
      <c r="A452" s="175" t="s">
        <v>2264</v>
      </c>
      <c r="B452" s="175">
        <v>50107</v>
      </c>
      <c r="C452" s="175" t="s">
        <v>2046</v>
      </c>
      <c r="D452" s="175" t="s">
        <v>2265</v>
      </c>
      <c r="E452" s="175">
        <v>3</v>
      </c>
      <c r="F452" s="175" t="s">
        <v>2266</v>
      </c>
      <c r="G452" s="175" t="s">
        <v>2267</v>
      </c>
      <c r="J452" s="175">
        <v>115425929</v>
      </c>
      <c r="K452" s="175">
        <v>0</v>
      </c>
      <c r="L452" s="175">
        <v>16380</v>
      </c>
      <c r="M452" s="175">
        <v>0</v>
      </c>
      <c r="N452" s="175">
        <v>6</v>
      </c>
      <c r="O452" s="597">
        <f t="shared" si="12"/>
        <v>115425.929</v>
      </c>
    </row>
    <row r="453" spans="1:16" x14ac:dyDescent="0.25">
      <c r="A453" s="175" t="s">
        <v>2264</v>
      </c>
      <c r="B453" s="175">
        <v>50107</v>
      </c>
      <c r="C453" s="175" t="s">
        <v>2046</v>
      </c>
      <c r="D453" s="175" t="s">
        <v>2265</v>
      </c>
      <c r="E453" s="175">
        <v>3</v>
      </c>
      <c r="F453" s="175" t="s">
        <v>2267</v>
      </c>
      <c r="G453" s="175" t="s">
        <v>2267</v>
      </c>
      <c r="H453" s="568" t="s">
        <v>952</v>
      </c>
      <c r="I453" s="175" t="s">
        <v>1431</v>
      </c>
      <c r="J453" s="175">
        <v>115425929</v>
      </c>
      <c r="K453" s="175">
        <v>0</v>
      </c>
      <c r="L453" s="175">
        <v>16380</v>
      </c>
      <c r="M453" s="175">
        <v>0</v>
      </c>
      <c r="N453" s="175">
        <v>6</v>
      </c>
      <c r="O453" s="597">
        <f t="shared" si="12"/>
        <v>115425.929</v>
      </c>
      <c r="P453" s="175" t="s">
        <v>236</v>
      </c>
    </row>
    <row r="454" spans="1:16" hidden="1" x14ac:dyDescent="0.25">
      <c r="A454" s="175" t="s">
        <v>2264</v>
      </c>
      <c r="B454" s="175">
        <v>50110</v>
      </c>
      <c r="C454" s="175" t="s">
        <v>1580</v>
      </c>
      <c r="D454" s="175" t="s">
        <v>2265</v>
      </c>
      <c r="E454" s="175">
        <v>3</v>
      </c>
      <c r="F454" s="175" t="s">
        <v>2266</v>
      </c>
      <c r="G454" s="175" t="s">
        <v>2267</v>
      </c>
      <c r="J454" s="175">
        <v>110515315323</v>
      </c>
      <c r="K454" s="175">
        <v>0</v>
      </c>
      <c r="L454" s="175">
        <v>15851322.960000001</v>
      </c>
      <c r="M454" s="175">
        <v>0</v>
      </c>
      <c r="N454" s="175">
        <v>6</v>
      </c>
      <c r="O454" s="597">
        <f t="shared" si="12"/>
        <v>110515315.323</v>
      </c>
    </row>
    <row r="455" spans="1:16" x14ac:dyDescent="0.25">
      <c r="A455" s="175" t="s">
        <v>2264</v>
      </c>
      <c r="B455" s="175">
        <v>50110</v>
      </c>
      <c r="C455" s="175" t="s">
        <v>1580</v>
      </c>
      <c r="D455" s="175" t="s">
        <v>2265</v>
      </c>
      <c r="E455" s="175">
        <v>3</v>
      </c>
      <c r="F455" s="175" t="s">
        <v>2267</v>
      </c>
      <c r="G455" s="175" t="s">
        <v>2267</v>
      </c>
      <c r="H455" s="568" t="s">
        <v>952</v>
      </c>
      <c r="I455" s="175" t="s">
        <v>1431</v>
      </c>
      <c r="J455" s="175">
        <v>110515315323</v>
      </c>
      <c r="K455" s="175">
        <v>0</v>
      </c>
      <c r="L455" s="175">
        <v>15851322.960000001</v>
      </c>
      <c r="M455" s="175">
        <v>0</v>
      </c>
      <c r="N455" s="175">
        <v>6</v>
      </c>
      <c r="O455" s="597">
        <f t="shared" ref="O455:O518" si="13">+(J455-K455)/1000</f>
        <v>110515315.323</v>
      </c>
      <c r="P455" s="175" t="s">
        <v>236</v>
      </c>
    </row>
    <row r="456" spans="1:16" x14ac:dyDescent="0.25">
      <c r="A456" s="175" t="s">
        <v>2264</v>
      </c>
      <c r="B456" s="175">
        <v>50111</v>
      </c>
      <c r="C456" s="175" t="s">
        <v>1582</v>
      </c>
      <c r="D456" s="175" t="s">
        <v>2265</v>
      </c>
      <c r="E456" s="175">
        <v>3</v>
      </c>
      <c r="F456" s="175" t="s">
        <v>2267</v>
      </c>
      <c r="G456" s="175" t="s">
        <v>2266</v>
      </c>
      <c r="J456" s="175">
        <v>3856715906</v>
      </c>
      <c r="K456" s="175">
        <v>0</v>
      </c>
      <c r="L456" s="175">
        <v>546025.74</v>
      </c>
      <c r="M456" s="175">
        <v>0</v>
      </c>
      <c r="N456" s="175">
        <v>6</v>
      </c>
      <c r="O456" s="597">
        <f t="shared" si="13"/>
        <v>3856715.906</v>
      </c>
      <c r="P456" s="175" t="s">
        <v>236</v>
      </c>
    </row>
    <row r="457" spans="1:16" hidden="1" x14ac:dyDescent="0.25">
      <c r="A457" s="175" t="s">
        <v>2264</v>
      </c>
      <c r="B457" s="175">
        <v>502</v>
      </c>
      <c r="C457" s="175" t="s">
        <v>1584</v>
      </c>
      <c r="D457" s="175" t="s">
        <v>2265</v>
      </c>
      <c r="E457" s="175">
        <v>2</v>
      </c>
      <c r="F457" s="175" t="s">
        <v>2266</v>
      </c>
      <c r="G457" s="175" t="s">
        <v>2266</v>
      </c>
      <c r="J457" s="175">
        <v>434276805</v>
      </c>
      <c r="K457" s="175">
        <v>1670864</v>
      </c>
      <c r="L457" s="175">
        <v>62774.11</v>
      </c>
      <c r="M457" s="175">
        <v>238.55</v>
      </c>
      <c r="N457" s="175">
        <v>6</v>
      </c>
      <c r="O457" s="597">
        <f t="shared" si="13"/>
        <v>432605.94099999999</v>
      </c>
    </row>
    <row r="458" spans="1:16" hidden="1" x14ac:dyDescent="0.25">
      <c r="A458" s="175" t="s">
        <v>2264</v>
      </c>
      <c r="B458" s="175">
        <v>50202</v>
      </c>
      <c r="C458" s="175" t="s">
        <v>1950</v>
      </c>
      <c r="D458" s="175" t="s">
        <v>2265</v>
      </c>
      <c r="E458" s="175">
        <v>3</v>
      </c>
      <c r="F458" s="175" t="s">
        <v>2266</v>
      </c>
      <c r="G458" s="175" t="s">
        <v>2267</v>
      </c>
      <c r="J458" s="175">
        <v>119555335</v>
      </c>
      <c r="K458" s="175">
        <v>0</v>
      </c>
      <c r="L458" s="175">
        <v>17421.650000000001</v>
      </c>
      <c r="M458" s="175">
        <v>0</v>
      </c>
      <c r="N458" s="175">
        <v>6</v>
      </c>
      <c r="O458" s="597">
        <f t="shared" si="13"/>
        <v>119555.33500000001</v>
      </c>
    </row>
    <row r="459" spans="1:16" x14ac:dyDescent="0.25">
      <c r="A459" s="175" t="s">
        <v>2264</v>
      </c>
      <c r="B459" s="175">
        <v>50202</v>
      </c>
      <c r="C459" s="175" t="s">
        <v>1950</v>
      </c>
      <c r="D459" s="175" t="s">
        <v>2265</v>
      </c>
      <c r="E459" s="175">
        <v>3</v>
      </c>
      <c r="F459" s="175" t="s">
        <v>2267</v>
      </c>
      <c r="G459" s="175" t="s">
        <v>2267</v>
      </c>
      <c r="H459" s="568" t="s">
        <v>952</v>
      </c>
      <c r="I459" s="175" t="s">
        <v>1431</v>
      </c>
      <c r="J459" s="175">
        <v>119555335</v>
      </c>
      <c r="K459" s="175">
        <v>0</v>
      </c>
      <c r="L459" s="175">
        <v>17421.650000000001</v>
      </c>
      <c r="M459" s="175">
        <v>0</v>
      </c>
      <c r="N459" s="175">
        <v>6</v>
      </c>
      <c r="O459" s="597">
        <f t="shared" si="13"/>
        <v>119555.33500000001</v>
      </c>
      <c r="P459" s="175" t="s">
        <v>237</v>
      </c>
    </row>
    <row r="460" spans="1:16" hidden="1" x14ac:dyDescent="0.25">
      <c r="A460" s="175" t="s">
        <v>2264</v>
      </c>
      <c r="B460" s="175">
        <v>50204</v>
      </c>
      <c r="C460" s="175" t="s">
        <v>1592</v>
      </c>
      <c r="D460" s="175" t="s">
        <v>2265</v>
      </c>
      <c r="E460" s="175">
        <v>3</v>
      </c>
      <c r="F460" s="175" t="s">
        <v>2266</v>
      </c>
      <c r="G460" s="175" t="s">
        <v>2267</v>
      </c>
      <c r="J460" s="175">
        <v>8581818</v>
      </c>
      <c r="K460" s="175">
        <v>0</v>
      </c>
      <c r="L460" s="175">
        <v>1239.5899999999999</v>
      </c>
      <c r="M460" s="175">
        <v>0</v>
      </c>
      <c r="N460" s="175">
        <v>6</v>
      </c>
      <c r="O460" s="597">
        <f t="shared" si="13"/>
        <v>8581.8179999999993</v>
      </c>
    </row>
    <row r="461" spans="1:16" x14ac:dyDescent="0.25">
      <c r="A461" s="175" t="s">
        <v>2264</v>
      </c>
      <c r="B461" s="175">
        <v>50204</v>
      </c>
      <c r="C461" s="175" t="s">
        <v>1592</v>
      </c>
      <c r="D461" s="175" t="s">
        <v>2265</v>
      </c>
      <c r="E461" s="175">
        <v>3</v>
      </c>
      <c r="F461" s="175" t="s">
        <v>2267</v>
      </c>
      <c r="G461" s="175" t="s">
        <v>2267</v>
      </c>
      <c r="H461" s="568" t="s">
        <v>952</v>
      </c>
      <c r="I461" s="175" t="s">
        <v>1431</v>
      </c>
      <c r="J461" s="175">
        <v>8581818</v>
      </c>
      <c r="K461" s="175">
        <v>0</v>
      </c>
      <c r="L461" s="175">
        <v>1239.5899999999999</v>
      </c>
      <c r="M461" s="175">
        <v>0</v>
      </c>
      <c r="N461" s="175">
        <v>6</v>
      </c>
      <c r="O461" s="597">
        <f t="shared" si="13"/>
        <v>8581.8179999999993</v>
      </c>
      <c r="P461" s="175" t="s">
        <v>237</v>
      </c>
    </row>
    <row r="462" spans="1:16" hidden="1" x14ac:dyDescent="0.25">
      <c r="A462" s="175" t="s">
        <v>2264</v>
      </c>
      <c r="B462" s="175">
        <v>50205</v>
      </c>
      <c r="C462" s="175" t="s">
        <v>1594</v>
      </c>
      <c r="D462" s="175" t="s">
        <v>2265</v>
      </c>
      <c r="E462" s="175">
        <v>3</v>
      </c>
      <c r="F462" s="175" t="s">
        <v>2266</v>
      </c>
      <c r="G462" s="175" t="s">
        <v>2267</v>
      </c>
      <c r="J462" s="175">
        <v>151729098</v>
      </c>
      <c r="K462" s="175">
        <v>0</v>
      </c>
      <c r="L462" s="175">
        <v>21771.01</v>
      </c>
      <c r="M462" s="175">
        <v>0</v>
      </c>
      <c r="N462" s="175">
        <v>6</v>
      </c>
      <c r="O462" s="597">
        <f t="shared" si="13"/>
        <v>151729.098</v>
      </c>
    </row>
    <row r="463" spans="1:16" x14ac:dyDescent="0.25">
      <c r="A463" s="175" t="s">
        <v>2264</v>
      </c>
      <c r="B463" s="175">
        <v>50205</v>
      </c>
      <c r="C463" s="175" t="s">
        <v>1594</v>
      </c>
      <c r="D463" s="175" t="s">
        <v>2265</v>
      </c>
      <c r="E463" s="175">
        <v>3</v>
      </c>
      <c r="F463" s="175" t="s">
        <v>2267</v>
      </c>
      <c r="G463" s="175" t="s">
        <v>2267</v>
      </c>
      <c r="H463" s="568" t="s">
        <v>952</v>
      </c>
      <c r="I463" s="175" t="s">
        <v>1431</v>
      </c>
      <c r="J463" s="175">
        <v>421816</v>
      </c>
      <c r="K463" s="175">
        <v>0</v>
      </c>
      <c r="L463" s="175">
        <v>61.26</v>
      </c>
      <c r="M463" s="175">
        <v>0</v>
      </c>
      <c r="N463" s="175">
        <v>6</v>
      </c>
      <c r="O463" s="597">
        <f t="shared" si="13"/>
        <v>421.81599999999997</v>
      </c>
      <c r="P463" s="175" t="s">
        <v>237</v>
      </c>
    </row>
    <row r="464" spans="1:16" x14ac:dyDescent="0.25">
      <c r="A464" s="175" t="s">
        <v>2264</v>
      </c>
      <c r="B464" s="175">
        <v>50205</v>
      </c>
      <c r="C464" s="175" t="s">
        <v>1594</v>
      </c>
      <c r="D464" s="175" t="s">
        <v>2265</v>
      </c>
      <c r="E464" s="175">
        <v>3</v>
      </c>
      <c r="F464" s="175" t="s">
        <v>2267</v>
      </c>
      <c r="G464" s="175" t="s">
        <v>2267</v>
      </c>
      <c r="H464" s="568" t="s">
        <v>1038</v>
      </c>
      <c r="I464" s="175" t="s">
        <v>1094</v>
      </c>
      <c r="J464" s="175">
        <v>151307282</v>
      </c>
      <c r="K464" s="175">
        <v>0</v>
      </c>
      <c r="L464" s="175">
        <v>21709.75</v>
      </c>
      <c r="M464" s="175">
        <v>0</v>
      </c>
      <c r="N464" s="175">
        <v>6</v>
      </c>
      <c r="O464" s="597">
        <f t="shared" si="13"/>
        <v>151307.28200000001</v>
      </c>
      <c r="P464" s="175" t="s">
        <v>237</v>
      </c>
    </row>
    <row r="465" spans="1:16" hidden="1" x14ac:dyDescent="0.25">
      <c r="A465" s="175" t="s">
        <v>2264</v>
      </c>
      <c r="B465" s="175">
        <v>50207</v>
      </c>
      <c r="C465" s="175" t="s">
        <v>1598</v>
      </c>
      <c r="D465" s="175" t="s">
        <v>2265</v>
      </c>
      <c r="E465" s="175">
        <v>3</v>
      </c>
      <c r="F465" s="175" t="s">
        <v>2266</v>
      </c>
      <c r="G465" s="175" t="s">
        <v>2267</v>
      </c>
      <c r="J465" s="175">
        <v>80731000</v>
      </c>
      <c r="K465" s="175">
        <v>0</v>
      </c>
      <c r="L465" s="175">
        <v>11679.04</v>
      </c>
      <c r="M465" s="175">
        <v>0</v>
      </c>
      <c r="N465" s="175">
        <v>6</v>
      </c>
      <c r="O465" s="597">
        <f t="shared" si="13"/>
        <v>80731</v>
      </c>
    </row>
    <row r="466" spans="1:16" x14ac:dyDescent="0.25">
      <c r="A466" s="175" t="s">
        <v>2264</v>
      </c>
      <c r="B466" s="175">
        <v>50207</v>
      </c>
      <c r="C466" s="175" t="s">
        <v>1598</v>
      </c>
      <c r="D466" s="175" t="s">
        <v>2265</v>
      </c>
      <c r="E466" s="175">
        <v>3</v>
      </c>
      <c r="F466" s="175" t="s">
        <v>2267</v>
      </c>
      <c r="G466" s="175" t="s">
        <v>2267</v>
      </c>
      <c r="H466" s="568" t="s">
        <v>952</v>
      </c>
      <c r="I466" s="175" t="s">
        <v>1431</v>
      </c>
      <c r="J466" s="175">
        <v>80731000</v>
      </c>
      <c r="K466" s="175">
        <v>0</v>
      </c>
      <c r="L466" s="175">
        <v>11679.04</v>
      </c>
      <c r="M466" s="175">
        <v>0</v>
      </c>
      <c r="N466" s="175">
        <v>6</v>
      </c>
      <c r="O466" s="597">
        <f t="shared" si="13"/>
        <v>80731</v>
      </c>
      <c r="P466" s="175" t="s">
        <v>237</v>
      </c>
    </row>
    <row r="467" spans="1:16" hidden="1" x14ac:dyDescent="0.25">
      <c r="A467" s="175" t="s">
        <v>2264</v>
      </c>
      <c r="B467" s="175">
        <v>50208</v>
      </c>
      <c r="C467" s="175" t="s">
        <v>1600</v>
      </c>
      <c r="D467" s="175" t="s">
        <v>2265</v>
      </c>
      <c r="E467" s="175">
        <v>3</v>
      </c>
      <c r="F467" s="175" t="s">
        <v>2266</v>
      </c>
      <c r="G467" s="175" t="s">
        <v>2267</v>
      </c>
      <c r="J467" s="175">
        <v>73679554</v>
      </c>
      <c r="K467" s="175">
        <v>1670864</v>
      </c>
      <c r="L467" s="175">
        <v>10662.82</v>
      </c>
      <c r="M467" s="175">
        <v>238.55</v>
      </c>
      <c r="N467" s="175">
        <v>6</v>
      </c>
      <c r="O467" s="597">
        <f t="shared" si="13"/>
        <v>72008.69</v>
      </c>
    </row>
    <row r="468" spans="1:16" x14ac:dyDescent="0.25">
      <c r="A468" s="175" t="s">
        <v>2264</v>
      </c>
      <c r="B468" s="175">
        <v>50208</v>
      </c>
      <c r="C468" s="175" t="s">
        <v>1600</v>
      </c>
      <c r="D468" s="175" t="s">
        <v>2265</v>
      </c>
      <c r="E468" s="175">
        <v>3</v>
      </c>
      <c r="F468" s="175" t="s">
        <v>2267</v>
      </c>
      <c r="G468" s="175" t="s">
        <v>2267</v>
      </c>
      <c r="H468" s="568" t="s">
        <v>1038</v>
      </c>
      <c r="I468" s="175" t="s">
        <v>1094</v>
      </c>
      <c r="J468" s="175">
        <v>73679554</v>
      </c>
      <c r="K468" s="175">
        <v>1670864</v>
      </c>
      <c r="L468" s="175">
        <v>10662.82</v>
      </c>
      <c r="M468" s="175">
        <v>238.55</v>
      </c>
      <c r="N468" s="175">
        <v>6</v>
      </c>
      <c r="O468" s="597">
        <f t="shared" si="13"/>
        <v>72008.69</v>
      </c>
      <c r="P468" s="175" t="s">
        <v>237</v>
      </c>
    </row>
    <row r="469" spans="1:16" hidden="1" x14ac:dyDescent="0.25">
      <c r="A469" s="175" t="s">
        <v>2264</v>
      </c>
      <c r="B469" s="175">
        <v>503</v>
      </c>
      <c r="C469" s="175" t="s">
        <v>1602</v>
      </c>
      <c r="D469" s="175" t="s">
        <v>2265</v>
      </c>
      <c r="E469" s="175">
        <v>2</v>
      </c>
      <c r="F469" s="175" t="s">
        <v>2266</v>
      </c>
      <c r="G469" s="175" t="s">
        <v>2266</v>
      </c>
      <c r="J469" s="175">
        <v>894020766175</v>
      </c>
      <c r="K469" s="175">
        <v>877777976525</v>
      </c>
      <c r="L469" s="175">
        <v>127620902.73</v>
      </c>
      <c r="M469" s="175">
        <v>125260937.65000001</v>
      </c>
      <c r="N469" s="175">
        <v>6</v>
      </c>
      <c r="O469" s="597">
        <f t="shared" si="13"/>
        <v>16242789.65</v>
      </c>
    </row>
    <row r="470" spans="1:16" hidden="1" x14ac:dyDescent="0.25">
      <c r="A470" s="175" t="s">
        <v>2264</v>
      </c>
      <c r="B470" s="175">
        <v>50301</v>
      </c>
      <c r="C470" s="175" t="s">
        <v>2411</v>
      </c>
      <c r="D470" s="175" t="s">
        <v>2265</v>
      </c>
      <c r="E470" s="175">
        <v>3</v>
      </c>
      <c r="F470" s="175" t="s">
        <v>2266</v>
      </c>
      <c r="G470" s="175" t="s">
        <v>2266</v>
      </c>
      <c r="J470" s="175">
        <v>2000925113</v>
      </c>
      <c r="K470" s="175">
        <v>19472036</v>
      </c>
      <c r="L470" s="175">
        <v>288957.84999999998</v>
      </c>
      <c r="M470" s="175">
        <v>2812.22</v>
      </c>
      <c r="N470" s="175">
        <v>6</v>
      </c>
      <c r="O470" s="597">
        <f t="shared" si="13"/>
        <v>1981453.077</v>
      </c>
    </row>
    <row r="471" spans="1:16" hidden="1" x14ac:dyDescent="0.25">
      <c r="A471" s="175" t="s">
        <v>2264</v>
      </c>
      <c r="B471" s="175">
        <v>5030101</v>
      </c>
      <c r="C471" s="175" t="s">
        <v>1586</v>
      </c>
      <c r="D471" s="175" t="s">
        <v>2265</v>
      </c>
      <c r="E471" s="175">
        <v>4</v>
      </c>
      <c r="F471" s="175" t="s">
        <v>2266</v>
      </c>
      <c r="G471" s="175" t="s">
        <v>2267</v>
      </c>
      <c r="J471" s="175">
        <v>1588369969</v>
      </c>
      <c r="K471" s="175">
        <v>18424417</v>
      </c>
      <c r="L471" s="175">
        <v>229373.4</v>
      </c>
      <c r="M471" s="175">
        <v>2658.54</v>
      </c>
      <c r="N471" s="175">
        <v>6</v>
      </c>
      <c r="O471" s="597">
        <f t="shared" si="13"/>
        <v>1569945.5519999999</v>
      </c>
    </row>
    <row r="472" spans="1:16" x14ac:dyDescent="0.25">
      <c r="A472" s="175" t="s">
        <v>2264</v>
      </c>
      <c r="B472" s="175">
        <v>5030101</v>
      </c>
      <c r="C472" s="175" t="s">
        <v>1586</v>
      </c>
      <c r="D472" s="175" t="s">
        <v>2265</v>
      </c>
      <c r="E472" s="175">
        <v>4</v>
      </c>
      <c r="F472" s="175" t="s">
        <v>2267</v>
      </c>
      <c r="G472" s="175" t="s">
        <v>2267</v>
      </c>
      <c r="H472" s="568" t="s">
        <v>952</v>
      </c>
      <c r="I472" s="175" t="s">
        <v>1431</v>
      </c>
      <c r="J472" s="175">
        <v>611185477</v>
      </c>
      <c r="K472" s="175">
        <v>10920000</v>
      </c>
      <c r="L472" s="175">
        <v>88134.36</v>
      </c>
      <c r="M472" s="175">
        <v>1578.12</v>
      </c>
      <c r="N472" s="175">
        <v>6</v>
      </c>
      <c r="O472" s="597">
        <f t="shared" si="13"/>
        <v>600265.47699999996</v>
      </c>
      <c r="P472" s="175" t="s">
        <v>237</v>
      </c>
    </row>
    <row r="473" spans="1:16" x14ac:dyDescent="0.25">
      <c r="A473" s="175" t="s">
        <v>2264</v>
      </c>
      <c r="B473" s="175">
        <v>5030101</v>
      </c>
      <c r="C473" s="175" t="s">
        <v>1586</v>
      </c>
      <c r="D473" s="175" t="s">
        <v>2265</v>
      </c>
      <c r="E473" s="175">
        <v>4</v>
      </c>
      <c r="F473" s="175" t="s">
        <v>2267</v>
      </c>
      <c r="G473" s="175" t="s">
        <v>2267</v>
      </c>
      <c r="H473" s="568" t="s">
        <v>954</v>
      </c>
      <c r="I473" s="175" t="s">
        <v>1093</v>
      </c>
      <c r="J473" s="175">
        <v>160048586</v>
      </c>
      <c r="K473" s="175">
        <v>1986667</v>
      </c>
      <c r="L473" s="175">
        <v>23109.43</v>
      </c>
      <c r="M473" s="175">
        <v>286.3</v>
      </c>
      <c r="N473" s="175">
        <v>6</v>
      </c>
      <c r="O473" s="597">
        <f t="shared" si="13"/>
        <v>158061.91899999999</v>
      </c>
      <c r="P473" s="175" t="s">
        <v>237</v>
      </c>
    </row>
    <row r="474" spans="1:16" x14ac:dyDescent="0.25">
      <c r="A474" s="175" t="s">
        <v>2264</v>
      </c>
      <c r="B474" s="175">
        <v>5030101</v>
      </c>
      <c r="C474" s="175" t="s">
        <v>1586</v>
      </c>
      <c r="D474" s="175" t="s">
        <v>2265</v>
      </c>
      <c r="E474" s="175">
        <v>4</v>
      </c>
      <c r="F474" s="175" t="s">
        <v>2267</v>
      </c>
      <c r="G474" s="175" t="s">
        <v>2267</v>
      </c>
      <c r="H474" s="568" t="s">
        <v>956</v>
      </c>
      <c r="I474" s="175" t="s">
        <v>1432</v>
      </c>
      <c r="J474" s="175">
        <v>35311352</v>
      </c>
      <c r="K474" s="175">
        <v>0</v>
      </c>
      <c r="L474" s="175">
        <v>5107.82</v>
      </c>
      <c r="M474" s="175">
        <v>0</v>
      </c>
      <c r="N474" s="175">
        <v>6</v>
      </c>
      <c r="O474" s="597">
        <f t="shared" si="13"/>
        <v>35311.351999999999</v>
      </c>
      <c r="P474" s="175" t="s">
        <v>237</v>
      </c>
    </row>
    <row r="475" spans="1:16" x14ac:dyDescent="0.25">
      <c r="A475" s="175" t="s">
        <v>2264</v>
      </c>
      <c r="B475" s="175">
        <v>5030101</v>
      </c>
      <c r="C475" s="175" t="s">
        <v>1586</v>
      </c>
      <c r="D475" s="175" t="s">
        <v>2265</v>
      </c>
      <c r="E475" s="175">
        <v>4</v>
      </c>
      <c r="F475" s="175" t="s">
        <v>2267</v>
      </c>
      <c r="G475" s="175" t="s">
        <v>2267</v>
      </c>
      <c r="H475" s="568" t="s">
        <v>1038</v>
      </c>
      <c r="I475" s="175" t="s">
        <v>1094</v>
      </c>
      <c r="J475" s="175">
        <v>647061018</v>
      </c>
      <c r="K475" s="175">
        <v>5517750</v>
      </c>
      <c r="L475" s="175">
        <v>93535.84</v>
      </c>
      <c r="M475" s="175">
        <v>794.12</v>
      </c>
      <c r="N475" s="175">
        <v>6</v>
      </c>
      <c r="O475" s="597">
        <f t="shared" si="13"/>
        <v>641543.26800000004</v>
      </c>
      <c r="P475" s="175" t="s">
        <v>237</v>
      </c>
    </row>
    <row r="476" spans="1:16" x14ac:dyDescent="0.25">
      <c r="A476" s="175" t="s">
        <v>2264</v>
      </c>
      <c r="B476" s="175">
        <v>5030101</v>
      </c>
      <c r="C476" s="175" t="s">
        <v>1586</v>
      </c>
      <c r="D476" s="175" t="s">
        <v>2265</v>
      </c>
      <c r="E476" s="175">
        <v>4</v>
      </c>
      <c r="F476" s="175" t="s">
        <v>2267</v>
      </c>
      <c r="G476" s="175" t="s">
        <v>2267</v>
      </c>
      <c r="H476" s="568" t="s">
        <v>1060</v>
      </c>
      <c r="I476" s="175" t="s">
        <v>2037</v>
      </c>
      <c r="J476" s="175">
        <v>134763536</v>
      </c>
      <c r="K476" s="175">
        <v>0</v>
      </c>
      <c r="L476" s="175">
        <v>19485.95</v>
      </c>
      <c r="M476" s="175">
        <v>0</v>
      </c>
      <c r="N476" s="175">
        <v>6</v>
      </c>
      <c r="O476" s="597">
        <f t="shared" si="13"/>
        <v>134763.53599999999</v>
      </c>
      <c r="P476" s="175" t="s">
        <v>237</v>
      </c>
    </row>
    <row r="477" spans="1:16" hidden="1" x14ac:dyDescent="0.25">
      <c r="A477" s="175" t="s">
        <v>2264</v>
      </c>
      <c r="B477" s="175">
        <v>5030102</v>
      </c>
      <c r="C477" s="175" t="s">
        <v>1606</v>
      </c>
      <c r="D477" s="175" t="s">
        <v>2265</v>
      </c>
      <c r="E477" s="175">
        <v>4</v>
      </c>
      <c r="F477" s="175" t="s">
        <v>2266</v>
      </c>
      <c r="G477" s="175" t="s">
        <v>2267</v>
      </c>
      <c r="J477" s="175">
        <v>259041012</v>
      </c>
      <c r="K477" s="175">
        <v>0</v>
      </c>
      <c r="L477" s="175">
        <v>37407.93</v>
      </c>
      <c r="M477" s="175">
        <v>0</v>
      </c>
      <c r="N477" s="175">
        <v>6</v>
      </c>
      <c r="O477" s="597">
        <f t="shared" si="13"/>
        <v>259041.01199999999</v>
      </c>
    </row>
    <row r="478" spans="1:16" x14ac:dyDescent="0.25">
      <c r="A478" s="175" t="s">
        <v>2264</v>
      </c>
      <c r="B478" s="175">
        <v>5030102</v>
      </c>
      <c r="C478" s="175" t="s">
        <v>1606</v>
      </c>
      <c r="D478" s="175" t="s">
        <v>2265</v>
      </c>
      <c r="E478" s="175">
        <v>4</v>
      </c>
      <c r="F478" s="175" t="s">
        <v>2267</v>
      </c>
      <c r="G478" s="175" t="s">
        <v>2267</v>
      </c>
      <c r="H478" s="568" t="s">
        <v>952</v>
      </c>
      <c r="I478" s="175" t="s">
        <v>1431</v>
      </c>
      <c r="J478" s="175">
        <v>99043801</v>
      </c>
      <c r="K478" s="175">
        <v>0</v>
      </c>
      <c r="L478" s="175">
        <v>14281.78</v>
      </c>
      <c r="M478" s="175">
        <v>0</v>
      </c>
      <c r="N478" s="175">
        <v>6</v>
      </c>
      <c r="O478" s="597">
        <f t="shared" si="13"/>
        <v>99043.801000000007</v>
      </c>
      <c r="P478" s="175" t="s">
        <v>237</v>
      </c>
    </row>
    <row r="479" spans="1:16" x14ac:dyDescent="0.25">
      <c r="A479" s="175" t="s">
        <v>2264</v>
      </c>
      <c r="B479" s="175">
        <v>5030102</v>
      </c>
      <c r="C479" s="175" t="s">
        <v>1606</v>
      </c>
      <c r="D479" s="175" t="s">
        <v>2265</v>
      </c>
      <c r="E479" s="175">
        <v>4</v>
      </c>
      <c r="F479" s="175" t="s">
        <v>2267</v>
      </c>
      <c r="G479" s="175" t="s">
        <v>2267</v>
      </c>
      <c r="H479" s="568" t="s">
        <v>954</v>
      </c>
      <c r="I479" s="175" t="s">
        <v>1093</v>
      </c>
      <c r="J479" s="175">
        <v>26080215</v>
      </c>
      <c r="K479" s="175">
        <v>0</v>
      </c>
      <c r="L479" s="175">
        <v>3765.82</v>
      </c>
      <c r="M479" s="175">
        <v>0</v>
      </c>
      <c r="N479" s="175">
        <v>6</v>
      </c>
      <c r="O479" s="597">
        <f t="shared" si="13"/>
        <v>26080.215</v>
      </c>
      <c r="P479" s="175" t="s">
        <v>237</v>
      </c>
    </row>
    <row r="480" spans="1:16" x14ac:dyDescent="0.25">
      <c r="A480" s="175" t="s">
        <v>2264</v>
      </c>
      <c r="B480" s="175">
        <v>5030102</v>
      </c>
      <c r="C480" s="175" t="s">
        <v>1606</v>
      </c>
      <c r="D480" s="175" t="s">
        <v>2265</v>
      </c>
      <c r="E480" s="175">
        <v>4</v>
      </c>
      <c r="F480" s="175" t="s">
        <v>2267</v>
      </c>
      <c r="G480" s="175" t="s">
        <v>2267</v>
      </c>
      <c r="H480" s="568" t="s">
        <v>956</v>
      </c>
      <c r="I480" s="175" t="s">
        <v>1432</v>
      </c>
      <c r="J480" s="175">
        <v>5826375</v>
      </c>
      <c r="K480" s="175">
        <v>0</v>
      </c>
      <c r="L480" s="175">
        <v>842.79</v>
      </c>
      <c r="M480" s="175">
        <v>0</v>
      </c>
      <c r="N480" s="175">
        <v>6</v>
      </c>
      <c r="O480" s="597">
        <f t="shared" si="13"/>
        <v>5826.375</v>
      </c>
      <c r="P480" s="175" t="s">
        <v>237</v>
      </c>
    </row>
    <row r="481" spans="1:16" x14ac:dyDescent="0.25">
      <c r="A481" s="175" t="s">
        <v>2264</v>
      </c>
      <c r="B481" s="175">
        <v>5030102</v>
      </c>
      <c r="C481" s="175" t="s">
        <v>1606</v>
      </c>
      <c r="D481" s="175" t="s">
        <v>2265</v>
      </c>
      <c r="E481" s="175">
        <v>4</v>
      </c>
      <c r="F481" s="175" t="s">
        <v>2267</v>
      </c>
      <c r="G481" s="175" t="s">
        <v>2267</v>
      </c>
      <c r="H481" s="568" t="s">
        <v>1038</v>
      </c>
      <c r="I481" s="175" t="s">
        <v>1094</v>
      </c>
      <c r="J481" s="175">
        <v>105854638</v>
      </c>
      <c r="K481" s="175">
        <v>0</v>
      </c>
      <c r="L481" s="175">
        <v>15302.36</v>
      </c>
      <c r="M481" s="175">
        <v>0</v>
      </c>
      <c r="N481" s="175">
        <v>6</v>
      </c>
      <c r="O481" s="597">
        <f t="shared" si="13"/>
        <v>105854.63800000001</v>
      </c>
      <c r="P481" s="175" t="s">
        <v>237</v>
      </c>
    </row>
    <row r="482" spans="1:16" x14ac:dyDescent="0.25">
      <c r="A482" s="175" t="s">
        <v>2264</v>
      </c>
      <c r="B482" s="175">
        <v>5030102</v>
      </c>
      <c r="C482" s="175" t="s">
        <v>1606</v>
      </c>
      <c r="D482" s="175" t="s">
        <v>2265</v>
      </c>
      <c r="E482" s="175">
        <v>4</v>
      </c>
      <c r="F482" s="175" t="s">
        <v>2267</v>
      </c>
      <c r="G482" s="175" t="s">
        <v>2267</v>
      </c>
      <c r="H482" s="568" t="s">
        <v>1060</v>
      </c>
      <c r="I482" s="175" t="s">
        <v>2037</v>
      </c>
      <c r="J482" s="175">
        <v>22235983</v>
      </c>
      <c r="K482" s="175">
        <v>0</v>
      </c>
      <c r="L482" s="175">
        <v>3215.18</v>
      </c>
      <c r="M482" s="175">
        <v>0</v>
      </c>
      <c r="N482" s="175">
        <v>6</v>
      </c>
      <c r="O482" s="597">
        <f t="shared" si="13"/>
        <v>22235.983</v>
      </c>
      <c r="P482" s="175" t="s">
        <v>237</v>
      </c>
    </row>
    <row r="483" spans="1:16" hidden="1" x14ac:dyDescent="0.25">
      <c r="A483" s="175" t="s">
        <v>2264</v>
      </c>
      <c r="B483" s="175">
        <v>5030103</v>
      </c>
      <c r="C483" s="175" t="s">
        <v>1608</v>
      </c>
      <c r="D483" s="175" t="s">
        <v>2265</v>
      </c>
      <c r="E483" s="175">
        <v>4</v>
      </c>
      <c r="F483" s="175" t="s">
        <v>2266</v>
      </c>
      <c r="G483" s="175" t="s">
        <v>2267</v>
      </c>
      <c r="J483" s="175">
        <v>130828797</v>
      </c>
      <c r="K483" s="175">
        <v>0</v>
      </c>
      <c r="L483" s="175">
        <v>18892.88</v>
      </c>
      <c r="M483" s="175">
        <v>0</v>
      </c>
      <c r="N483" s="175">
        <v>6</v>
      </c>
      <c r="O483" s="597">
        <f t="shared" si="13"/>
        <v>130828.79700000001</v>
      </c>
    </row>
    <row r="484" spans="1:16" x14ac:dyDescent="0.25">
      <c r="A484" s="175" t="s">
        <v>2264</v>
      </c>
      <c r="B484" s="175">
        <v>5030103</v>
      </c>
      <c r="C484" s="175" t="s">
        <v>1608</v>
      </c>
      <c r="D484" s="175" t="s">
        <v>2265</v>
      </c>
      <c r="E484" s="175">
        <v>4</v>
      </c>
      <c r="F484" s="175" t="s">
        <v>2267</v>
      </c>
      <c r="G484" s="175" t="s">
        <v>2267</v>
      </c>
      <c r="H484" s="568" t="s">
        <v>952</v>
      </c>
      <c r="I484" s="175" t="s">
        <v>1431</v>
      </c>
      <c r="J484" s="175">
        <v>50022120</v>
      </c>
      <c r="K484" s="175">
        <v>0</v>
      </c>
      <c r="L484" s="175">
        <v>7213.02</v>
      </c>
      <c r="M484" s="175">
        <v>0</v>
      </c>
      <c r="N484" s="175">
        <v>6</v>
      </c>
      <c r="O484" s="597">
        <f t="shared" si="13"/>
        <v>50022.12</v>
      </c>
      <c r="P484" s="175" t="s">
        <v>237</v>
      </c>
    </row>
    <row r="485" spans="1:16" x14ac:dyDescent="0.25">
      <c r="A485" s="175" t="s">
        <v>2264</v>
      </c>
      <c r="B485" s="175">
        <v>5030103</v>
      </c>
      <c r="C485" s="175" t="s">
        <v>1608</v>
      </c>
      <c r="D485" s="175" t="s">
        <v>2265</v>
      </c>
      <c r="E485" s="175">
        <v>4</v>
      </c>
      <c r="F485" s="175" t="s">
        <v>2267</v>
      </c>
      <c r="G485" s="175" t="s">
        <v>2267</v>
      </c>
      <c r="H485" s="568" t="s">
        <v>954</v>
      </c>
      <c r="I485" s="175" t="s">
        <v>1093</v>
      </c>
      <c r="J485" s="175">
        <v>13171826</v>
      </c>
      <c r="K485" s="175">
        <v>0</v>
      </c>
      <c r="L485" s="175">
        <v>1901.93</v>
      </c>
      <c r="M485" s="175">
        <v>0</v>
      </c>
      <c r="N485" s="175">
        <v>6</v>
      </c>
      <c r="O485" s="597">
        <f t="shared" si="13"/>
        <v>13171.825999999999</v>
      </c>
      <c r="P485" s="175" t="s">
        <v>237</v>
      </c>
    </row>
    <row r="486" spans="1:16" x14ac:dyDescent="0.25">
      <c r="A486" s="175" t="s">
        <v>2264</v>
      </c>
      <c r="B486" s="175">
        <v>5030103</v>
      </c>
      <c r="C486" s="175" t="s">
        <v>1608</v>
      </c>
      <c r="D486" s="175" t="s">
        <v>2265</v>
      </c>
      <c r="E486" s="175">
        <v>4</v>
      </c>
      <c r="F486" s="175" t="s">
        <v>2267</v>
      </c>
      <c r="G486" s="175" t="s">
        <v>2267</v>
      </c>
      <c r="H486" s="568" t="s">
        <v>956</v>
      </c>
      <c r="I486" s="175" t="s">
        <v>1432</v>
      </c>
      <c r="J486" s="175">
        <v>2942610</v>
      </c>
      <c r="K486" s="175">
        <v>0</v>
      </c>
      <c r="L486" s="175">
        <v>425.64</v>
      </c>
      <c r="M486" s="175">
        <v>0</v>
      </c>
      <c r="N486" s="175">
        <v>6</v>
      </c>
      <c r="O486" s="597">
        <f t="shared" si="13"/>
        <v>2942.61</v>
      </c>
      <c r="P486" s="175" t="s">
        <v>237</v>
      </c>
    </row>
    <row r="487" spans="1:16" x14ac:dyDescent="0.25">
      <c r="A487" s="175" t="s">
        <v>2264</v>
      </c>
      <c r="B487" s="175">
        <v>5030103</v>
      </c>
      <c r="C487" s="175" t="s">
        <v>1608</v>
      </c>
      <c r="D487" s="175" t="s">
        <v>2265</v>
      </c>
      <c r="E487" s="175">
        <v>4</v>
      </c>
      <c r="F487" s="175" t="s">
        <v>2267</v>
      </c>
      <c r="G487" s="175" t="s">
        <v>2267</v>
      </c>
      <c r="H487" s="568" t="s">
        <v>1038</v>
      </c>
      <c r="I487" s="175" t="s">
        <v>1094</v>
      </c>
      <c r="J487" s="175">
        <v>53461946</v>
      </c>
      <c r="K487" s="175">
        <v>0</v>
      </c>
      <c r="L487" s="175">
        <v>7728.47</v>
      </c>
      <c r="M487" s="175">
        <v>0</v>
      </c>
      <c r="N487" s="175">
        <v>6</v>
      </c>
      <c r="O487" s="597">
        <f t="shared" si="13"/>
        <v>53461.946000000004</v>
      </c>
      <c r="P487" s="175" t="s">
        <v>237</v>
      </c>
    </row>
    <row r="488" spans="1:16" x14ac:dyDescent="0.25">
      <c r="A488" s="175" t="s">
        <v>2264</v>
      </c>
      <c r="B488" s="175">
        <v>5030103</v>
      </c>
      <c r="C488" s="175" t="s">
        <v>1608</v>
      </c>
      <c r="D488" s="175" t="s">
        <v>2265</v>
      </c>
      <c r="E488" s="175">
        <v>4</v>
      </c>
      <c r="F488" s="175" t="s">
        <v>2267</v>
      </c>
      <c r="G488" s="175" t="s">
        <v>2267</v>
      </c>
      <c r="H488" s="568" t="s">
        <v>1060</v>
      </c>
      <c r="I488" s="175" t="s">
        <v>2037</v>
      </c>
      <c r="J488" s="175">
        <v>11230295</v>
      </c>
      <c r="K488" s="175">
        <v>0</v>
      </c>
      <c r="L488" s="175">
        <v>1623.82</v>
      </c>
      <c r="M488" s="175">
        <v>0</v>
      </c>
      <c r="N488" s="175">
        <v>6</v>
      </c>
      <c r="O488" s="597">
        <f t="shared" si="13"/>
        <v>11230.295</v>
      </c>
      <c r="P488" s="175" t="s">
        <v>237</v>
      </c>
    </row>
    <row r="489" spans="1:16" hidden="1" x14ac:dyDescent="0.25">
      <c r="A489" s="175" t="s">
        <v>2264</v>
      </c>
      <c r="B489" s="175">
        <v>5030104</v>
      </c>
      <c r="C489" s="175" t="s">
        <v>1610</v>
      </c>
      <c r="D489" s="175" t="s">
        <v>2265</v>
      </c>
      <c r="E489" s="175">
        <v>4</v>
      </c>
      <c r="F489" s="175" t="s">
        <v>2266</v>
      </c>
      <c r="G489" s="175" t="s">
        <v>2267</v>
      </c>
      <c r="J489" s="175">
        <v>19271503</v>
      </c>
      <c r="K489" s="175">
        <v>1047619</v>
      </c>
      <c r="L489" s="175">
        <v>2790.98</v>
      </c>
      <c r="M489" s="175">
        <v>153.68</v>
      </c>
      <c r="N489" s="175">
        <v>6</v>
      </c>
      <c r="O489" s="597">
        <f t="shared" si="13"/>
        <v>18223.883999999998</v>
      </c>
    </row>
    <row r="490" spans="1:16" x14ac:dyDescent="0.25">
      <c r="A490" s="175" t="s">
        <v>2264</v>
      </c>
      <c r="B490" s="175">
        <v>5030104</v>
      </c>
      <c r="C490" s="175" t="s">
        <v>1610</v>
      </c>
      <c r="D490" s="175" t="s">
        <v>2265</v>
      </c>
      <c r="E490" s="175">
        <v>4</v>
      </c>
      <c r="F490" s="175" t="s">
        <v>2267</v>
      </c>
      <c r="G490" s="175" t="s">
        <v>2267</v>
      </c>
      <c r="H490" s="568" t="s">
        <v>952</v>
      </c>
      <c r="I490" s="175" t="s">
        <v>1431</v>
      </c>
      <c r="J490" s="175">
        <v>12796265</v>
      </c>
      <c r="K490" s="175">
        <v>0</v>
      </c>
      <c r="L490" s="175">
        <v>1841.62</v>
      </c>
      <c r="M490" s="175">
        <v>0</v>
      </c>
      <c r="N490" s="175">
        <v>6</v>
      </c>
      <c r="O490" s="597">
        <f t="shared" si="13"/>
        <v>12796.264999999999</v>
      </c>
      <c r="P490" s="175" t="s">
        <v>237</v>
      </c>
    </row>
    <row r="491" spans="1:16" x14ac:dyDescent="0.25">
      <c r="A491" s="175" t="s">
        <v>2264</v>
      </c>
      <c r="B491" s="175">
        <v>5030104</v>
      </c>
      <c r="C491" s="175" t="s">
        <v>1610</v>
      </c>
      <c r="D491" s="175" t="s">
        <v>2265</v>
      </c>
      <c r="E491" s="175">
        <v>4</v>
      </c>
      <c r="F491" s="175" t="s">
        <v>2267</v>
      </c>
      <c r="G491" s="175" t="s">
        <v>2267</v>
      </c>
      <c r="H491" s="568" t="s">
        <v>954</v>
      </c>
      <c r="I491" s="175" t="s">
        <v>1093</v>
      </c>
      <c r="J491" s="175">
        <v>6475238</v>
      </c>
      <c r="K491" s="175">
        <v>1047619</v>
      </c>
      <c r="L491" s="175">
        <v>949.36</v>
      </c>
      <c r="M491" s="175">
        <v>153.68</v>
      </c>
      <c r="N491" s="175">
        <v>6</v>
      </c>
      <c r="O491" s="597">
        <f t="shared" si="13"/>
        <v>5427.6189999999997</v>
      </c>
      <c r="P491" s="175" t="s">
        <v>237</v>
      </c>
    </row>
    <row r="492" spans="1:16" hidden="1" x14ac:dyDescent="0.25">
      <c r="A492" s="175" t="s">
        <v>2264</v>
      </c>
      <c r="B492" s="175">
        <v>5030105</v>
      </c>
      <c r="C492" s="175" t="s">
        <v>1612</v>
      </c>
      <c r="D492" s="175" t="s">
        <v>2265</v>
      </c>
      <c r="E492" s="175">
        <v>4</v>
      </c>
      <c r="F492" s="175" t="s">
        <v>2266</v>
      </c>
      <c r="G492" s="175" t="s">
        <v>2267</v>
      </c>
      <c r="J492" s="175">
        <v>3413832</v>
      </c>
      <c r="K492" s="175">
        <v>0</v>
      </c>
      <c r="L492" s="175">
        <v>492.66</v>
      </c>
      <c r="M492" s="175">
        <v>0</v>
      </c>
      <c r="N492" s="175">
        <v>6</v>
      </c>
      <c r="O492" s="597">
        <f t="shared" si="13"/>
        <v>3413.8319999999999</v>
      </c>
    </row>
    <row r="493" spans="1:16" x14ac:dyDescent="0.25">
      <c r="A493" s="175" t="s">
        <v>2264</v>
      </c>
      <c r="B493" s="175">
        <v>5030105</v>
      </c>
      <c r="C493" s="175" t="s">
        <v>1612</v>
      </c>
      <c r="D493" s="175" t="s">
        <v>2265</v>
      </c>
      <c r="E493" s="175">
        <v>4</v>
      </c>
      <c r="F493" s="175" t="s">
        <v>2267</v>
      </c>
      <c r="G493" s="175" t="s">
        <v>2267</v>
      </c>
      <c r="H493" s="568" t="s">
        <v>954</v>
      </c>
      <c r="I493" s="175" t="s">
        <v>1093</v>
      </c>
      <c r="J493" s="175">
        <v>2266197</v>
      </c>
      <c r="K493" s="175">
        <v>0</v>
      </c>
      <c r="L493" s="175">
        <v>327.08</v>
      </c>
      <c r="M493" s="175">
        <v>0</v>
      </c>
      <c r="N493" s="175">
        <v>6</v>
      </c>
      <c r="O493" s="597">
        <f t="shared" si="13"/>
        <v>2266.1970000000001</v>
      </c>
      <c r="P493" s="175" t="s">
        <v>237</v>
      </c>
    </row>
    <row r="494" spans="1:16" x14ac:dyDescent="0.25">
      <c r="A494" s="175" t="s">
        <v>2264</v>
      </c>
      <c r="B494" s="175">
        <v>5030105</v>
      </c>
      <c r="C494" s="175" t="s">
        <v>1612</v>
      </c>
      <c r="D494" s="175" t="s">
        <v>2265</v>
      </c>
      <c r="E494" s="175">
        <v>4</v>
      </c>
      <c r="F494" s="175" t="s">
        <v>2267</v>
      </c>
      <c r="G494" s="175" t="s">
        <v>2267</v>
      </c>
      <c r="H494" s="568" t="s">
        <v>1038</v>
      </c>
      <c r="I494" s="175" t="s">
        <v>1094</v>
      </c>
      <c r="J494" s="175">
        <v>1147635</v>
      </c>
      <c r="K494" s="175">
        <v>0</v>
      </c>
      <c r="L494" s="175">
        <v>165.58</v>
      </c>
      <c r="M494" s="175">
        <v>0</v>
      </c>
      <c r="N494" s="175">
        <v>6</v>
      </c>
      <c r="O494" s="597">
        <f t="shared" si="13"/>
        <v>1147.635</v>
      </c>
      <c r="P494" s="175" t="s">
        <v>237</v>
      </c>
    </row>
    <row r="495" spans="1:16" hidden="1" x14ac:dyDescent="0.25">
      <c r="A495" s="175" t="s">
        <v>2264</v>
      </c>
      <c r="B495" s="175">
        <v>50303</v>
      </c>
      <c r="C495" s="175" t="s">
        <v>2048</v>
      </c>
      <c r="D495" s="175" t="s">
        <v>2265</v>
      </c>
      <c r="E495" s="175">
        <v>3</v>
      </c>
      <c r="F495" s="175" t="s">
        <v>2266</v>
      </c>
      <c r="G495" s="175" t="s">
        <v>2267</v>
      </c>
      <c r="J495" s="175">
        <v>5000000</v>
      </c>
      <c r="K495" s="175">
        <v>0</v>
      </c>
      <c r="L495" s="175">
        <v>710.75</v>
      </c>
      <c r="M495" s="175">
        <v>0</v>
      </c>
      <c r="N495" s="175">
        <v>6</v>
      </c>
      <c r="O495" s="597">
        <f t="shared" si="13"/>
        <v>5000</v>
      </c>
    </row>
    <row r="496" spans="1:16" x14ac:dyDescent="0.25">
      <c r="A496" s="175" t="s">
        <v>2264</v>
      </c>
      <c r="B496" s="175">
        <v>50303</v>
      </c>
      <c r="C496" s="175" t="s">
        <v>2048</v>
      </c>
      <c r="D496" s="175" t="s">
        <v>2265</v>
      </c>
      <c r="E496" s="175">
        <v>3</v>
      </c>
      <c r="F496" s="175" t="s">
        <v>2267</v>
      </c>
      <c r="G496" s="175" t="s">
        <v>2267</v>
      </c>
      <c r="H496" s="568" t="s">
        <v>952</v>
      </c>
      <c r="I496" s="175" t="s">
        <v>1431</v>
      </c>
      <c r="J496" s="175">
        <v>5000000</v>
      </c>
      <c r="K496" s="175">
        <v>0</v>
      </c>
      <c r="L496" s="175">
        <v>710.75</v>
      </c>
      <c r="M496" s="175">
        <v>0</v>
      </c>
      <c r="N496" s="175">
        <v>6</v>
      </c>
      <c r="O496" s="597">
        <f t="shared" si="13"/>
        <v>5000</v>
      </c>
      <c r="P496" s="175" t="s">
        <v>237</v>
      </c>
    </row>
    <row r="497" spans="1:16" hidden="1" x14ac:dyDescent="0.25">
      <c r="A497" s="175" t="s">
        <v>2264</v>
      </c>
      <c r="B497" s="175">
        <v>50304</v>
      </c>
      <c r="C497" s="175" t="s">
        <v>1614</v>
      </c>
      <c r="D497" s="175" t="s">
        <v>2265</v>
      </c>
      <c r="E497" s="175">
        <v>3</v>
      </c>
      <c r="F497" s="175" t="s">
        <v>2266</v>
      </c>
      <c r="G497" s="175" t="s">
        <v>2267</v>
      </c>
      <c r="J497" s="175">
        <v>877960196169</v>
      </c>
      <c r="K497" s="175">
        <v>870514867328</v>
      </c>
      <c r="L497" s="175">
        <v>125328658.01000001</v>
      </c>
      <c r="M497" s="175">
        <v>124241298.31999999</v>
      </c>
      <c r="N497" s="175">
        <v>6</v>
      </c>
      <c r="O497" s="597">
        <f t="shared" si="13"/>
        <v>7445328.841</v>
      </c>
    </row>
    <row r="498" spans="1:16" x14ac:dyDescent="0.25">
      <c r="A498" s="175" t="s">
        <v>2264</v>
      </c>
      <c r="B498" s="175">
        <v>50304</v>
      </c>
      <c r="C498" s="175" t="s">
        <v>1614</v>
      </c>
      <c r="D498" s="175" t="s">
        <v>2265</v>
      </c>
      <c r="E498" s="175">
        <v>3</v>
      </c>
      <c r="F498" s="175" t="s">
        <v>2267</v>
      </c>
      <c r="G498" s="175" t="s">
        <v>2267</v>
      </c>
      <c r="H498" s="568" t="s">
        <v>952</v>
      </c>
      <c r="I498" s="175" t="s">
        <v>1431</v>
      </c>
      <c r="J498" s="175">
        <v>877728255614</v>
      </c>
      <c r="K498" s="175">
        <v>870514867328</v>
      </c>
      <c r="L498" s="175">
        <v>125295031.14</v>
      </c>
      <c r="M498" s="175">
        <v>124241298.31999999</v>
      </c>
      <c r="N498" s="175">
        <v>6</v>
      </c>
      <c r="O498" s="597">
        <f t="shared" si="13"/>
        <v>7213388.2860000003</v>
      </c>
      <c r="P498" s="175" t="s">
        <v>237</v>
      </c>
    </row>
    <row r="499" spans="1:16" x14ac:dyDescent="0.25">
      <c r="A499" s="175" t="s">
        <v>2264</v>
      </c>
      <c r="B499" s="175">
        <v>50304</v>
      </c>
      <c r="C499" s="175" t="s">
        <v>1614</v>
      </c>
      <c r="D499" s="175" t="s">
        <v>2265</v>
      </c>
      <c r="E499" s="175">
        <v>3</v>
      </c>
      <c r="F499" s="175" t="s">
        <v>2267</v>
      </c>
      <c r="G499" s="175" t="s">
        <v>2267</v>
      </c>
      <c r="H499" s="568" t="s">
        <v>954</v>
      </c>
      <c r="I499" s="175" t="s">
        <v>1093</v>
      </c>
      <c r="J499" s="175">
        <v>62727275</v>
      </c>
      <c r="K499" s="175">
        <v>0</v>
      </c>
      <c r="L499" s="175">
        <v>9100.43</v>
      </c>
      <c r="M499" s="175">
        <v>0</v>
      </c>
      <c r="N499" s="175">
        <v>6</v>
      </c>
      <c r="O499" s="597">
        <f t="shared" si="13"/>
        <v>62727.275000000001</v>
      </c>
      <c r="P499" s="175" t="s">
        <v>237</v>
      </c>
    </row>
    <row r="500" spans="1:16" x14ac:dyDescent="0.25">
      <c r="A500" s="175" t="s">
        <v>2264</v>
      </c>
      <c r="B500" s="175">
        <v>50304</v>
      </c>
      <c r="C500" s="175" t="s">
        <v>1614</v>
      </c>
      <c r="D500" s="175" t="s">
        <v>2265</v>
      </c>
      <c r="E500" s="175">
        <v>3</v>
      </c>
      <c r="F500" s="175" t="s">
        <v>2267</v>
      </c>
      <c r="G500" s="175" t="s">
        <v>2267</v>
      </c>
      <c r="H500" s="568" t="s">
        <v>956</v>
      </c>
      <c r="I500" s="175" t="s">
        <v>1432</v>
      </c>
      <c r="J500" s="175">
        <v>1818182</v>
      </c>
      <c r="K500" s="175">
        <v>0</v>
      </c>
      <c r="L500" s="175">
        <v>262</v>
      </c>
      <c r="M500" s="175">
        <v>0</v>
      </c>
      <c r="N500" s="175">
        <v>6</v>
      </c>
      <c r="O500" s="597">
        <f t="shared" si="13"/>
        <v>1818.182</v>
      </c>
      <c r="P500" s="175" t="s">
        <v>237</v>
      </c>
    </row>
    <row r="501" spans="1:16" x14ac:dyDescent="0.25">
      <c r="A501" s="175" t="s">
        <v>2264</v>
      </c>
      <c r="B501" s="175">
        <v>50304</v>
      </c>
      <c r="C501" s="175" t="s">
        <v>1614</v>
      </c>
      <c r="D501" s="175" t="s">
        <v>2265</v>
      </c>
      <c r="E501" s="175">
        <v>3</v>
      </c>
      <c r="F501" s="175" t="s">
        <v>2267</v>
      </c>
      <c r="G501" s="175" t="s">
        <v>2267</v>
      </c>
      <c r="H501" s="568" t="s">
        <v>1038</v>
      </c>
      <c r="I501" s="175" t="s">
        <v>1094</v>
      </c>
      <c r="J501" s="175">
        <v>163531462</v>
      </c>
      <c r="K501" s="175">
        <v>0</v>
      </c>
      <c r="L501" s="175">
        <v>23706.42</v>
      </c>
      <c r="M501" s="175">
        <v>0</v>
      </c>
      <c r="N501" s="175">
        <v>6</v>
      </c>
      <c r="O501" s="597">
        <f t="shared" si="13"/>
        <v>163531.462</v>
      </c>
      <c r="P501" s="175" t="s">
        <v>237</v>
      </c>
    </row>
    <row r="502" spans="1:16" x14ac:dyDescent="0.25">
      <c r="A502" s="175" t="s">
        <v>2264</v>
      </c>
      <c r="B502" s="175">
        <v>50304</v>
      </c>
      <c r="C502" s="175" t="s">
        <v>1614</v>
      </c>
      <c r="D502" s="175" t="s">
        <v>2265</v>
      </c>
      <c r="E502" s="175">
        <v>3</v>
      </c>
      <c r="F502" s="175" t="s">
        <v>2267</v>
      </c>
      <c r="G502" s="175" t="s">
        <v>2267</v>
      </c>
      <c r="H502" s="568" t="s">
        <v>1060</v>
      </c>
      <c r="I502" s="175" t="s">
        <v>2037</v>
      </c>
      <c r="J502" s="175">
        <v>3863636</v>
      </c>
      <c r="K502" s="175">
        <v>0</v>
      </c>
      <c r="L502" s="175">
        <v>558.02</v>
      </c>
      <c r="M502" s="175">
        <v>0</v>
      </c>
      <c r="N502" s="175">
        <v>6</v>
      </c>
      <c r="O502" s="597">
        <f t="shared" si="13"/>
        <v>3863.636</v>
      </c>
      <c r="P502" s="175" t="s">
        <v>237</v>
      </c>
    </row>
    <row r="503" spans="1:16" hidden="1" x14ac:dyDescent="0.25">
      <c r="A503" s="175" t="s">
        <v>2264</v>
      </c>
      <c r="B503" s="175">
        <v>50305</v>
      </c>
      <c r="C503" s="175" t="s">
        <v>1616</v>
      </c>
      <c r="D503" s="175" t="s">
        <v>2265</v>
      </c>
      <c r="E503" s="175">
        <v>3</v>
      </c>
      <c r="F503" s="175" t="s">
        <v>2266</v>
      </c>
      <c r="G503" s="175" t="s">
        <v>2267</v>
      </c>
      <c r="J503" s="175">
        <v>1090309383</v>
      </c>
      <c r="K503" s="175">
        <v>686542</v>
      </c>
      <c r="L503" s="175">
        <v>157885.99</v>
      </c>
      <c r="M503" s="175">
        <v>100</v>
      </c>
      <c r="N503" s="175">
        <v>6</v>
      </c>
      <c r="O503" s="597">
        <f t="shared" si="13"/>
        <v>1089622.841</v>
      </c>
    </row>
    <row r="504" spans="1:16" x14ac:dyDescent="0.25">
      <c r="A504" s="175" t="s">
        <v>2264</v>
      </c>
      <c r="B504" s="175">
        <v>50305</v>
      </c>
      <c r="C504" s="175" t="s">
        <v>1616</v>
      </c>
      <c r="D504" s="175" t="s">
        <v>2265</v>
      </c>
      <c r="E504" s="175">
        <v>3</v>
      </c>
      <c r="F504" s="175" t="s">
        <v>2267</v>
      </c>
      <c r="G504" s="175" t="s">
        <v>2267</v>
      </c>
      <c r="H504" s="568" t="s">
        <v>952</v>
      </c>
      <c r="I504" s="175" t="s">
        <v>1431</v>
      </c>
      <c r="J504" s="175">
        <v>1090309383</v>
      </c>
      <c r="K504" s="175">
        <v>686542</v>
      </c>
      <c r="L504" s="175">
        <v>157885.99</v>
      </c>
      <c r="M504" s="175">
        <v>100</v>
      </c>
      <c r="N504" s="175">
        <v>6</v>
      </c>
      <c r="O504" s="597">
        <f t="shared" si="13"/>
        <v>1089622.841</v>
      </c>
      <c r="P504" s="175" t="s">
        <v>237</v>
      </c>
    </row>
    <row r="505" spans="1:16" hidden="1" x14ac:dyDescent="0.25">
      <c r="A505" s="175" t="s">
        <v>2264</v>
      </c>
      <c r="B505" s="175">
        <v>50306</v>
      </c>
      <c r="C505" s="175" t="s">
        <v>1618</v>
      </c>
      <c r="D505" s="175" t="s">
        <v>2265</v>
      </c>
      <c r="E505" s="175">
        <v>3</v>
      </c>
      <c r="F505" s="175" t="s">
        <v>2266</v>
      </c>
      <c r="G505" s="175" t="s">
        <v>2267</v>
      </c>
      <c r="J505" s="175">
        <v>57602760</v>
      </c>
      <c r="K505" s="175">
        <v>12180</v>
      </c>
      <c r="L505" s="175">
        <v>8347.3799999999992</v>
      </c>
      <c r="M505" s="175">
        <v>1.77</v>
      </c>
      <c r="N505" s="175">
        <v>6</v>
      </c>
      <c r="O505" s="597">
        <f t="shared" si="13"/>
        <v>57590.58</v>
      </c>
    </row>
    <row r="506" spans="1:16" x14ac:dyDescent="0.25">
      <c r="A506" s="175" t="s">
        <v>2264</v>
      </c>
      <c r="B506" s="175">
        <v>50306</v>
      </c>
      <c r="C506" s="175" t="s">
        <v>1618</v>
      </c>
      <c r="D506" s="175" t="s">
        <v>2265</v>
      </c>
      <c r="E506" s="175">
        <v>3</v>
      </c>
      <c r="F506" s="175" t="s">
        <v>2267</v>
      </c>
      <c r="G506" s="175" t="s">
        <v>2267</v>
      </c>
      <c r="H506" s="568" t="s">
        <v>952</v>
      </c>
      <c r="I506" s="175" t="s">
        <v>1431</v>
      </c>
      <c r="J506" s="175">
        <v>4260745</v>
      </c>
      <c r="K506" s="175">
        <v>0</v>
      </c>
      <c r="L506" s="175">
        <v>616.55999999999995</v>
      </c>
      <c r="M506" s="175">
        <v>0</v>
      </c>
      <c r="N506" s="175">
        <v>6</v>
      </c>
      <c r="O506" s="597">
        <f t="shared" si="13"/>
        <v>4260.7449999999999</v>
      </c>
      <c r="P506" s="175" t="s">
        <v>237</v>
      </c>
    </row>
    <row r="507" spans="1:16" x14ac:dyDescent="0.25">
      <c r="A507" s="175" t="s">
        <v>2264</v>
      </c>
      <c r="B507" s="175">
        <v>50306</v>
      </c>
      <c r="C507" s="175" t="s">
        <v>1618</v>
      </c>
      <c r="D507" s="175" t="s">
        <v>2265</v>
      </c>
      <c r="E507" s="175">
        <v>3</v>
      </c>
      <c r="F507" s="175" t="s">
        <v>2267</v>
      </c>
      <c r="G507" s="175" t="s">
        <v>2267</v>
      </c>
      <c r="H507" s="568" t="s">
        <v>954</v>
      </c>
      <c r="I507" s="175" t="s">
        <v>1093</v>
      </c>
      <c r="J507" s="175">
        <v>48037256</v>
      </c>
      <c r="K507" s="175">
        <v>0</v>
      </c>
      <c r="L507" s="175">
        <v>6965.14</v>
      </c>
      <c r="M507" s="175">
        <v>0</v>
      </c>
      <c r="N507" s="175">
        <v>6</v>
      </c>
      <c r="O507" s="597">
        <f t="shared" si="13"/>
        <v>48037.256000000001</v>
      </c>
      <c r="P507" s="175" t="s">
        <v>237</v>
      </c>
    </row>
    <row r="508" spans="1:16" x14ac:dyDescent="0.25">
      <c r="A508" s="175" t="s">
        <v>2264</v>
      </c>
      <c r="B508" s="175">
        <v>50306</v>
      </c>
      <c r="C508" s="175" t="s">
        <v>1618</v>
      </c>
      <c r="D508" s="175" t="s">
        <v>2265</v>
      </c>
      <c r="E508" s="175">
        <v>3</v>
      </c>
      <c r="F508" s="175" t="s">
        <v>2267</v>
      </c>
      <c r="G508" s="175" t="s">
        <v>2267</v>
      </c>
      <c r="H508" s="568" t="s">
        <v>1038</v>
      </c>
      <c r="I508" s="175" t="s">
        <v>1094</v>
      </c>
      <c r="J508" s="175">
        <v>5304759</v>
      </c>
      <c r="K508" s="175">
        <v>12180</v>
      </c>
      <c r="L508" s="175">
        <v>765.68</v>
      </c>
      <c r="M508" s="175">
        <v>1.77</v>
      </c>
      <c r="N508" s="175">
        <v>6</v>
      </c>
      <c r="O508" s="597">
        <f t="shared" si="13"/>
        <v>5292.5789999999997</v>
      </c>
      <c r="P508" s="175" t="s">
        <v>237</v>
      </c>
    </row>
    <row r="509" spans="1:16" hidden="1" x14ac:dyDescent="0.25">
      <c r="A509" s="175" t="s">
        <v>2264</v>
      </c>
      <c r="B509" s="175">
        <v>50307</v>
      </c>
      <c r="C509" s="175" t="s">
        <v>1620</v>
      </c>
      <c r="D509" s="175" t="s">
        <v>2265</v>
      </c>
      <c r="E509" s="175">
        <v>3</v>
      </c>
      <c r="F509" s="175" t="s">
        <v>2266</v>
      </c>
      <c r="G509" s="175" t="s">
        <v>2267</v>
      </c>
      <c r="J509" s="175">
        <v>40172976</v>
      </c>
      <c r="K509" s="175">
        <v>491818</v>
      </c>
      <c r="L509" s="175">
        <v>5813.08</v>
      </c>
      <c r="M509" s="175">
        <v>71.47</v>
      </c>
      <c r="N509" s="175">
        <v>6</v>
      </c>
      <c r="O509" s="597">
        <f t="shared" si="13"/>
        <v>39681.158000000003</v>
      </c>
    </row>
    <row r="510" spans="1:16" x14ac:dyDescent="0.25">
      <c r="A510" s="175" t="s">
        <v>2264</v>
      </c>
      <c r="B510" s="175">
        <v>50307</v>
      </c>
      <c r="C510" s="175" t="s">
        <v>1620</v>
      </c>
      <c r="D510" s="175" t="s">
        <v>2265</v>
      </c>
      <c r="E510" s="175">
        <v>3</v>
      </c>
      <c r="F510" s="175" t="s">
        <v>2267</v>
      </c>
      <c r="G510" s="175" t="s">
        <v>2267</v>
      </c>
      <c r="H510" s="568" t="s">
        <v>952</v>
      </c>
      <c r="I510" s="175" t="s">
        <v>1431</v>
      </c>
      <c r="J510" s="175">
        <v>14723080</v>
      </c>
      <c r="K510" s="175">
        <v>320000</v>
      </c>
      <c r="L510" s="175">
        <v>2125.09</v>
      </c>
      <c r="M510" s="175">
        <v>46.68</v>
      </c>
      <c r="N510" s="175">
        <v>6</v>
      </c>
      <c r="O510" s="597">
        <f t="shared" si="13"/>
        <v>14403.08</v>
      </c>
      <c r="P510" s="175" t="s">
        <v>237</v>
      </c>
    </row>
    <row r="511" spans="1:16" x14ac:dyDescent="0.25">
      <c r="A511" s="175" t="s">
        <v>2264</v>
      </c>
      <c r="B511" s="175">
        <v>50307</v>
      </c>
      <c r="C511" s="175" t="s">
        <v>1620</v>
      </c>
      <c r="D511" s="175" t="s">
        <v>2265</v>
      </c>
      <c r="E511" s="175">
        <v>3</v>
      </c>
      <c r="F511" s="175" t="s">
        <v>2267</v>
      </c>
      <c r="G511" s="175" t="s">
        <v>2267</v>
      </c>
      <c r="H511" s="568" t="s">
        <v>954</v>
      </c>
      <c r="I511" s="175" t="s">
        <v>1093</v>
      </c>
      <c r="J511" s="175">
        <v>5113272</v>
      </c>
      <c r="K511" s="175">
        <v>0</v>
      </c>
      <c r="L511" s="175">
        <v>739.81</v>
      </c>
      <c r="M511" s="175">
        <v>0</v>
      </c>
      <c r="N511" s="175">
        <v>6</v>
      </c>
      <c r="O511" s="597">
        <f t="shared" si="13"/>
        <v>5113.2719999999999</v>
      </c>
      <c r="P511" s="175" t="s">
        <v>237</v>
      </c>
    </row>
    <row r="512" spans="1:16" x14ac:dyDescent="0.25">
      <c r="A512" s="175" t="s">
        <v>2264</v>
      </c>
      <c r="B512" s="175">
        <v>50307</v>
      </c>
      <c r="C512" s="175" t="s">
        <v>1620</v>
      </c>
      <c r="D512" s="175" t="s">
        <v>2265</v>
      </c>
      <c r="E512" s="175">
        <v>3</v>
      </c>
      <c r="F512" s="175" t="s">
        <v>2267</v>
      </c>
      <c r="G512" s="175" t="s">
        <v>2267</v>
      </c>
      <c r="H512" s="568" t="s">
        <v>1038</v>
      </c>
      <c r="I512" s="175" t="s">
        <v>1094</v>
      </c>
      <c r="J512" s="175">
        <v>20336624</v>
      </c>
      <c r="K512" s="175">
        <v>171818</v>
      </c>
      <c r="L512" s="175">
        <v>2948.18</v>
      </c>
      <c r="M512" s="175">
        <v>24.79</v>
      </c>
      <c r="N512" s="175">
        <v>6</v>
      </c>
      <c r="O512" s="597">
        <f t="shared" si="13"/>
        <v>20164.806</v>
      </c>
      <c r="P512" s="175" t="s">
        <v>237</v>
      </c>
    </row>
    <row r="513" spans="1:16" hidden="1" x14ac:dyDescent="0.25">
      <c r="A513" s="175" t="s">
        <v>2264</v>
      </c>
      <c r="B513" s="175">
        <v>50308</v>
      </c>
      <c r="C513" s="175" t="s">
        <v>1622</v>
      </c>
      <c r="D513" s="175" t="s">
        <v>2265</v>
      </c>
      <c r="E513" s="175">
        <v>3</v>
      </c>
      <c r="F513" s="175" t="s">
        <v>2266</v>
      </c>
      <c r="G513" s="175" t="s">
        <v>2267</v>
      </c>
      <c r="J513" s="175">
        <v>17421915</v>
      </c>
      <c r="K513" s="175">
        <v>2483293</v>
      </c>
      <c r="L513" s="175">
        <v>2528.7199999999998</v>
      </c>
      <c r="M513" s="175">
        <v>362.43</v>
      </c>
      <c r="N513" s="175">
        <v>6</v>
      </c>
      <c r="O513" s="597">
        <f t="shared" si="13"/>
        <v>14938.621999999999</v>
      </c>
    </row>
    <row r="514" spans="1:16" x14ac:dyDescent="0.25">
      <c r="A514" s="175" t="s">
        <v>2264</v>
      </c>
      <c r="B514" s="175">
        <v>50308</v>
      </c>
      <c r="C514" s="175" t="s">
        <v>1622</v>
      </c>
      <c r="D514" s="175" t="s">
        <v>2265</v>
      </c>
      <c r="E514" s="175">
        <v>3</v>
      </c>
      <c r="F514" s="175" t="s">
        <v>2267</v>
      </c>
      <c r="G514" s="175" t="s">
        <v>2267</v>
      </c>
      <c r="H514" s="568" t="s">
        <v>952</v>
      </c>
      <c r="I514" s="175" t="s">
        <v>1431</v>
      </c>
      <c r="J514" s="175">
        <v>2088552</v>
      </c>
      <c r="K514" s="175">
        <v>0</v>
      </c>
      <c r="L514" s="175">
        <v>302.70999999999998</v>
      </c>
      <c r="M514" s="175">
        <v>0</v>
      </c>
      <c r="N514" s="175">
        <v>6</v>
      </c>
      <c r="O514" s="597">
        <f t="shared" si="13"/>
        <v>2088.5520000000001</v>
      </c>
      <c r="P514" s="175" t="s">
        <v>237</v>
      </c>
    </row>
    <row r="515" spans="1:16" x14ac:dyDescent="0.25">
      <c r="A515" s="175" t="s">
        <v>2264</v>
      </c>
      <c r="B515" s="175">
        <v>50308</v>
      </c>
      <c r="C515" s="175" t="s">
        <v>1622</v>
      </c>
      <c r="D515" s="175" t="s">
        <v>2265</v>
      </c>
      <c r="E515" s="175">
        <v>3</v>
      </c>
      <c r="F515" s="175" t="s">
        <v>2267</v>
      </c>
      <c r="G515" s="175" t="s">
        <v>2267</v>
      </c>
      <c r="H515" s="568" t="s">
        <v>954</v>
      </c>
      <c r="I515" s="175" t="s">
        <v>1093</v>
      </c>
      <c r="J515" s="175">
        <v>15333363</v>
      </c>
      <c r="K515" s="175">
        <v>2483293</v>
      </c>
      <c r="L515" s="175">
        <v>2226.0100000000002</v>
      </c>
      <c r="M515" s="175">
        <v>362.43</v>
      </c>
      <c r="N515" s="175">
        <v>6</v>
      </c>
      <c r="O515" s="597">
        <f t="shared" si="13"/>
        <v>12850.07</v>
      </c>
      <c r="P515" s="175" t="s">
        <v>237</v>
      </c>
    </row>
    <row r="516" spans="1:16" hidden="1" x14ac:dyDescent="0.25">
      <c r="A516" s="175" t="s">
        <v>2264</v>
      </c>
      <c r="B516" s="175">
        <v>50309</v>
      </c>
      <c r="C516" s="175" t="s">
        <v>1624</v>
      </c>
      <c r="D516" s="175" t="s">
        <v>2265</v>
      </c>
      <c r="E516" s="175">
        <v>3</v>
      </c>
      <c r="F516" s="175" t="s">
        <v>2266</v>
      </c>
      <c r="G516" s="175" t="s">
        <v>2267</v>
      </c>
      <c r="J516" s="175">
        <v>6444883</v>
      </c>
      <c r="K516" s="175">
        <v>147273</v>
      </c>
      <c r="L516" s="175">
        <v>930.99</v>
      </c>
      <c r="M516" s="175">
        <v>21.16</v>
      </c>
      <c r="N516" s="175">
        <v>6</v>
      </c>
      <c r="O516" s="597">
        <f t="shared" si="13"/>
        <v>6297.61</v>
      </c>
    </row>
    <row r="517" spans="1:16" x14ac:dyDescent="0.25">
      <c r="A517" s="175" t="s">
        <v>2264</v>
      </c>
      <c r="B517" s="175">
        <v>50309</v>
      </c>
      <c r="C517" s="175" t="s">
        <v>1624</v>
      </c>
      <c r="D517" s="175" t="s">
        <v>2265</v>
      </c>
      <c r="E517" s="175">
        <v>3</v>
      </c>
      <c r="F517" s="175" t="s">
        <v>2267</v>
      </c>
      <c r="G517" s="175" t="s">
        <v>2267</v>
      </c>
      <c r="H517" s="568" t="s">
        <v>952</v>
      </c>
      <c r="I517" s="175" t="s">
        <v>1431</v>
      </c>
      <c r="J517" s="175">
        <v>346364</v>
      </c>
      <c r="K517" s="175">
        <v>0</v>
      </c>
      <c r="L517" s="175">
        <v>49.93</v>
      </c>
      <c r="M517" s="175">
        <v>0</v>
      </c>
      <c r="N517" s="175">
        <v>6</v>
      </c>
      <c r="O517" s="597">
        <f t="shared" si="13"/>
        <v>346.36399999999998</v>
      </c>
      <c r="P517" s="175" t="s">
        <v>237</v>
      </c>
    </row>
    <row r="518" spans="1:16" x14ac:dyDescent="0.25">
      <c r="A518" s="175" t="s">
        <v>2264</v>
      </c>
      <c r="B518" s="175">
        <v>50309</v>
      </c>
      <c r="C518" s="175" t="s">
        <v>1624</v>
      </c>
      <c r="D518" s="175" t="s">
        <v>2265</v>
      </c>
      <c r="E518" s="175">
        <v>3</v>
      </c>
      <c r="F518" s="175" t="s">
        <v>2267</v>
      </c>
      <c r="G518" s="175" t="s">
        <v>2267</v>
      </c>
      <c r="H518" s="568" t="s">
        <v>1038</v>
      </c>
      <c r="I518" s="175" t="s">
        <v>1094</v>
      </c>
      <c r="J518" s="175">
        <v>6098519</v>
      </c>
      <c r="K518" s="175">
        <v>147273</v>
      </c>
      <c r="L518" s="175">
        <v>881.06</v>
      </c>
      <c r="M518" s="175">
        <v>21.16</v>
      </c>
      <c r="N518" s="175">
        <v>6</v>
      </c>
      <c r="O518" s="597">
        <f t="shared" si="13"/>
        <v>5951.2460000000001</v>
      </c>
      <c r="P518" s="175" t="s">
        <v>237</v>
      </c>
    </row>
    <row r="519" spans="1:16" hidden="1" x14ac:dyDescent="0.25">
      <c r="A519" s="175" t="s">
        <v>2264</v>
      </c>
      <c r="B519" s="175">
        <v>50311</v>
      </c>
      <c r="C519" s="175" t="s">
        <v>1626</v>
      </c>
      <c r="D519" s="175" t="s">
        <v>2265</v>
      </c>
      <c r="E519" s="175">
        <v>3</v>
      </c>
      <c r="F519" s="175" t="s">
        <v>2266</v>
      </c>
      <c r="G519" s="175" t="s">
        <v>2267</v>
      </c>
      <c r="J519" s="175">
        <v>390264202</v>
      </c>
      <c r="K519" s="175">
        <v>10556216</v>
      </c>
      <c r="L519" s="175">
        <v>56393.51</v>
      </c>
      <c r="M519" s="175">
        <v>1527.96</v>
      </c>
      <c r="N519" s="175">
        <v>6</v>
      </c>
      <c r="O519" s="597">
        <f t="shared" ref="O519:O582" si="14">+(J519-K519)/1000</f>
        <v>379707.98599999998</v>
      </c>
    </row>
    <row r="520" spans="1:16" x14ac:dyDescent="0.25">
      <c r="A520" s="175" t="s">
        <v>2264</v>
      </c>
      <c r="B520" s="175">
        <v>50311</v>
      </c>
      <c r="C520" s="175" t="s">
        <v>1626</v>
      </c>
      <c r="D520" s="175" t="s">
        <v>2265</v>
      </c>
      <c r="E520" s="175">
        <v>3</v>
      </c>
      <c r="F520" s="175" t="s">
        <v>2267</v>
      </c>
      <c r="G520" s="175" t="s">
        <v>2267</v>
      </c>
      <c r="H520" s="568" t="s">
        <v>952</v>
      </c>
      <c r="I520" s="175" t="s">
        <v>1431</v>
      </c>
      <c r="J520" s="175">
        <v>46531915</v>
      </c>
      <c r="K520" s="175">
        <v>520788</v>
      </c>
      <c r="L520" s="175">
        <v>6734.3</v>
      </c>
      <c r="M520" s="175">
        <v>75.19</v>
      </c>
      <c r="N520" s="175">
        <v>6</v>
      </c>
      <c r="O520" s="597">
        <f t="shared" si="14"/>
        <v>46011.127</v>
      </c>
      <c r="P520" s="175" t="s">
        <v>237</v>
      </c>
    </row>
    <row r="521" spans="1:16" x14ac:dyDescent="0.25">
      <c r="A521" s="175" t="s">
        <v>2264</v>
      </c>
      <c r="B521" s="175">
        <v>50311</v>
      </c>
      <c r="C521" s="175" t="s">
        <v>1626</v>
      </c>
      <c r="D521" s="175" t="s">
        <v>2265</v>
      </c>
      <c r="E521" s="175">
        <v>3</v>
      </c>
      <c r="F521" s="175" t="s">
        <v>2267</v>
      </c>
      <c r="G521" s="175" t="s">
        <v>2267</v>
      </c>
      <c r="H521" s="568" t="s">
        <v>1038</v>
      </c>
      <c r="I521" s="175" t="s">
        <v>1094</v>
      </c>
      <c r="J521" s="175">
        <v>343732287</v>
      </c>
      <c r="K521" s="175">
        <v>10035428</v>
      </c>
      <c r="L521" s="175">
        <v>49659.21</v>
      </c>
      <c r="M521" s="175">
        <v>1452.77</v>
      </c>
      <c r="N521" s="175">
        <v>6</v>
      </c>
      <c r="O521" s="597">
        <f t="shared" si="14"/>
        <v>333696.859</v>
      </c>
      <c r="P521" s="175" t="s">
        <v>237</v>
      </c>
    </row>
    <row r="522" spans="1:16" hidden="1" x14ac:dyDescent="0.25">
      <c r="A522" s="175" t="s">
        <v>2264</v>
      </c>
      <c r="B522" s="175">
        <v>50312</v>
      </c>
      <c r="C522" s="175" t="s">
        <v>1628</v>
      </c>
      <c r="D522" s="175" t="s">
        <v>2265</v>
      </c>
      <c r="E522" s="175">
        <v>3</v>
      </c>
      <c r="F522" s="175" t="s">
        <v>2266</v>
      </c>
      <c r="G522" s="175" t="s">
        <v>2267</v>
      </c>
      <c r="J522" s="175">
        <v>577744792</v>
      </c>
      <c r="K522" s="175">
        <v>18317452</v>
      </c>
      <c r="L522" s="175">
        <v>83525.75</v>
      </c>
      <c r="M522" s="175">
        <v>2640.78</v>
      </c>
      <c r="N522" s="175">
        <v>6</v>
      </c>
      <c r="O522" s="597">
        <f t="shared" si="14"/>
        <v>559427.34</v>
      </c>
    </row>
    <row r="523" spans="1:16" x14ac:dyDescent="0.25">
      <c r="A523" s="175" t="s">
        <v>2264</v>
      </c>
      <c r="B523" s="175">
        <v>50312</v>
      </c>
      <c r="C523" s="175" t="s">
        <v>1628</v>
      </c>
      <c r="D523" s="175" t="s">
        <v>2265</v>
      </c>
      <c r="E523" s="175">
        <v>3</v>
      </c>
      <c r="F523" s="175" t="s">
        <v>2267</v>
      </c>
      <c r="G523" s="175" t="s">
        <v>2267</v>
      </c>
      <c r="H523" s="568" t="s">
        <v>952</v>
      </c>
      <c r="I523" s="175" t="s">
        <v>1431</v>
      </c>
      <c r="J523" s="175">
        <v>215863777</v>
      </c>
      <c r="K523" s="175">
        <v>15265455</v>
      </c>
      <c r="L523" s="175">
        <v>31076.16</v>
      </c>
      <c r="M523" s="175">
        <v>2199.69</v>
      </c>
      <c r="N523" s="175">
        <v>6</v>
      </c>
      <c r="O523" s="597">
        <f t="shared" si="14"/>
        <v>200598.32199999999</v>
      </c>
      <c r="P523" s="175" t="s">
        <v>237</v>
      </c>
    </row>
    <row r="524" spans="1:16" x14ac:dyDescent="0.25">
      <c r="A524" s="175" t="s">
        <v>2264</v>
      </c>
      <c r="B524" s="175">
        <v>50312</v>
      </c>
      <c r="C524" s="175" t="s">
        <v>1628</v>
      </c>
      <c r="D524" s="175" t="s">
        <v>2265</v>
      </c>
      <c r="E524" s="175">
        <v>3</v>
      </c>
      <c r="F524" s="175" t="s">
        <v>2267</v>
      </c>
      <c r="G524" s="175" t="s">
        <v>2267</v>
      </c>
      <c r="H524" s="568" t="s">
        <v>1038</v>
      </c>
      <c r="I524" s="175" t="s">
        <v>1094</v>
      </c>
      <c r="J524" s="175">
        <v>361881015</v>
      </c>
      <c r="K524" s="175">
        <v>3051997</v>
      </c>
      <c r="L524" s="175">
        <v>52449.59</v>
      </c>
      <c r="M524" s="175">
        <v>441.09</v>
      </c>
      <c r="N524" s="175">
        <v>6</v>
      </c>
      <c r="O524" s="597">
        <f t="shared" si="14"/>
        <v>358829.01799999998</v>
      </c>
      <c r="P524" s="175" t="s">
        <v>237</v>
      </c>
    </row>
    <row r="525" spans="1:16" hidden="1" x14ac:dyDescent="0.25">
      <c r="A525" s="175" t="s">
        <v>2264</v>
      </c>
      <c r="B525" s="175">
        <v>50313</v>
      </c>
      <c r="C525" s="175" t="s">
        <v>1630</v>
      </c>
      <c r="D525" s="175" t="s">
        <v>2265</v>
      </c>
      <c r="E525" s="175">
        <v>3</v>
      </c>
      <c r="F525" s="175" t="s">
        <v>2266</v>
      </c>
      <c r="G525" s="175" t="s">
        <v>2267</v>
      </c>
      <c r="J525" s="175">
        <v>377753032</v>
      </c>
      <c r="K525" s="175">
        <v>0</v>
      </c>
      <c r="L525" s="175">
        <v>54882.39</v>
      </c>
      <c r="M525" s="175">
        <v>0</v>
      </c>
      <c r="N525" s="175">
        <v>6</v>
      </c>
      <c r="O525" s="597">
        <f t="shared" si="14"/>
        <v>377753.03200000001</v>
      </c>
    </row>
    <row r="526" spans="1:16" x14ac:dyDescent="0.25">
      <c r="A526" s="175" t="s">
        <v>2264</v>
      </c>
      <c r="B526" s="175">
        <v>50313</v>
      </c>
      <c r="C526" s="175" t="s">
        <v>1630</v>
      </c>
      <c r="D526" s="175" t="s">
        <v>2265</v>
      </c>
      <c r="E526" s="175">
        <v>3</v>
      </c>
      <c r="F526" s="175" t="s">
        <v>2267</v>
      </c>
      <c r="G526" s="175" t="s">
        <v>2267</v>
      </c>
      <c r="H526" s="568" t="s">
        <v>952</v>
      </c>
      <c r="I526" s="175" t="s">
        <v>1431</v>
      </c>
      <c r="J526" s="175">
        <v>364912218</v>
      </c>
      <c r="K526" s="175">
        <v>0</v>
      </c>
      <c r="L526" s="175">
        <v>53046.19</v>
      </c>
      <c r="M526" s="175">
        <v>0</v>
      </c>
      <c r="N526" s="175">
        <v>6</v>
      </c>
      <c r="O526" s="597">
        <f t="shared" si="14"/>
        <v>364912.21799999999</v>
      </c>
      <c r="P526" s="175" t="s">
        <v>237</v>
      </c>
    </row>
    <row r="527" spans="1:16" x14ac:dyDescent="0.25">
      <c r="A527" s="175" t="s">
        <v>2264</v>
      </c>
      <c r="B527" s="175">
        <v>50313</v>
      </c>
      <c r="C527" s="175" t="s">
        <v>1630</v>
      </c>
      <c r="D527" s="175" t="s">
        <v>2265</v>
      </c>
      <c r="E527" s="175">
        <v>3</v>
      </c>
      <c r="F527" s="175" t="s">
        <v>2267</v>
      </c>
      <c r="G527" s="175" t="s">
        <v>2267</v>
      </c>
      <c r="H527" s="568" t="s">
        <v>954</v>
      </c>
      <c r="I527" s="175" t="s">
        <v>1093</v>
      </c>
      <c r="J527" s="175">
        <v>12734044</v>
      </c>
      <c r="K527" s="175">
        <v>0</v>
      </c>
      <c r="L527" s="175">
        <v>1820.78</v>
      </c>
      <c r="M527" s="175">
        <v>0</v>
      </c>
      <c r="N527" s="175">
        <v>6</v>
      </c>
      <c r="O527" s="597">
        <f t="shared" si="14"/>
        <v>12734.044</v>
      </c>
      <c r="P527" s="175" t="s">
        <v>237</v>
      </c>
    </row>
    <row r="528" spans="1:16" x14ac:dyDescent="0.25">
      <c r="A528" s="175" t="s">
        <v>2264</v>
      </c>
      <c r="B528" s="175">
        <v>50313</v>
      </c>
      <c r="C528" s="175" t="s">
        <v>1630</v>
      </c>
      <c r="D528" s="175" t="s">
        <v>2265</v>
      </c>
      <c r="E528" s="175">
        <v>3</v>
      </c>
      <c r="F528" s="175" t="s">
        <v>2267</v>
      </c>
      <c r="G528" s="175" t="s">
        <v>2267</v>
      </c>
      <c r="H528" s="568" t="s">
        <v>1060</v>
      </c>
      <c r="I528" s="175" t="s">
        <v>2037</v>
      </c>
      <c r="J528" s="175">
        <v>106770</v>
      </c>
      <c r="K528" s="175">
        <v>0</v>
      </c>
      <c r="L528" s="175">
        <v>15.42</v>
      </c>
      <c r="M528" s="175">
        <v>0</v>
      </c>
      <c r="N528" s="175">
        <v>6</v>
      </c>
      <c r="O528" s="597">
        <f t="shared" si="14"/>
        <v>106.77</v>
      </c>
      <c r="P528" s="175" t="s">
        <v>237</v>
      </c>
    </row>
    <row r="529" spans="1:16" hidden="1" x14ac:dyDescent="0.25">
      <c r="A529" s="175" t="s">
        <v>2264</v>
      </c>
      <c r="B529" s="175">
        <v>50314</v>
      </c>
      <c r="C529" s="175" t="s">
        <v>1632</v>
      </c>
      <c r="D529" s="175" t="s">
        <v>2265</v>
      </c>
      <c r="E529" s="175">
        <v>3</v>
      </c>
      <c r="F529" s="175" t="s">
        <v>2266</v>
      </c>
      <c r="G529" s="175" t="s">
        <v>2267</v>
      </c>
      <c r="J529" s="175">
        <v>9958999</v>
      </c>
      <c r="K529" s="175">
        <v>431818</v>
      </c>
      <c r="L529" s="175">
        <v>1444.37</v>
      </c>
      <c r="M529" s="175">
        <v>61.71</v>
      </c>
      <c r="N529" s="175">
        <v>6</v>
      </c>
      <c r="O529" s="597">
        <f t="shared" si="14"/>
        <v>9527.1810000000005</v>
      </c>
    </row>
    <row r="530" spans="1:16" x14ac:dyDescent="0.25">
      <c r="A530" s="175" t="s">
        <v>2264</v>
      </c>
      <c r="B530" s="175">
        <v>50314</v>
      </c>
      <c r="C530" s="175" t="s">
        <v>1632</v>
      </c>
      <c r="D530" s="175" t="s">
        <v>2265</v>
      </c>
      <c r="E530" s="175">
        <v>3</v>
      </c>
      <c r="F530" s="175" t="s">
        <v>2267</v>
      </c>
      <c r="G530" s="175" t="s">
        <v>2267</v>
      </c>
      <c r="H530" s="568" t="s">
        <v>952</v>
      </c>
      <c r="I530" s="175" t="s">
        <v>1431</v>
      </c>
      <c r="J530" s="175">
        <v>7805363</v>
      </c>
      <c r="K530" s="175">
        <v>431818</v>
      </c>
      <c r="L530" s="175">
        <v>1131.82</v>
      </c>
      <c r="M530" s="175">
        <v>61.71</v>
      </c>
      <c r="N530" s="175">
        <v>6</v>
      </c>
      <c r="O530" s="597">
        <f t="shared" si="14"/>
        <v>7373.5450000000001</v>
      </c>
      <c r="P530" s="175" t="s">
        <v>237</v>
      </c>
    </row>
    <row r="531" spans="1:16" x14ac:dyDescent="0.25">
      <c r="A531" s="175" t="s">
        <v>2264</v>
      </c>
      <c r="B531" s="175">
        <v>50314</v>
      </c>
      <c r="C531" s="175" t="s">
        <v>1632</v>
      </c>
      <c r="D531" s="175" t="s">
        <v>2265</v>
      </c>
      <c r="E531" s="175">
        <v>3</v>
      </c>
      <c r="F531" s="175" t="s">
        <v>2267</v>
      </c>
      <c r="G531" s="175" t="s">
        <v>2267</v>
      </c>
      <c r="H531" s="568" t="s">
        <v>954</v>
      </c>
      <c r="I531" s="175" t="s">
        <v>1093</v>
      </c>
      <c r="J531" s="175">
        <v>1399091</v>
      </c>
      <c r="K531" s="175">
        <v>0</v>
      </c>
      <c r="L531" s="175">
        <v>202.6</v>
      </c>
      <c r="M531" s="175">
        <v>0</v>
      </c>
      <c r="N531" s="175">
        <v>6</v>
      </c>
      <c r="O531" s="597">
        <f t="shared" si="14"/>
        <v>1399.0909999999999</v>
      </c>
      <c r="P531" s="175" t="s">
        <v>237</v>
      </c>
    </row>
    <row r="532" spans="1:16" x14ac:dyDescent="0.25">
      <c r="A532" s="175" t="s">
        <v>2264</v>
      </c>
      <c r="B532" s="175">
        <v>50314</v>
      </c>
      <c r="C532" s="175" t="s">
        <v>1632</v>
      </c>
      <c r="D532" s="175" t="s">
        <v>2265</v>
      </c>
      <c r="E532" s="175">
        <v>3</v>
      </c>
      <c r="F532" s="175" t="s">
        <v>2267</v>
      </c>
      <c r="G532" s="175" t="s">
        <v>2267</v>
      </c>
      <c r="H532" s="568" t="s">
        <v>1038</v>
      </c>
      <c r="I532" s="175" t="s">
        <v>1094</v>
      </c>
      <c r="J532" s="175">
        <v>754545</v>
      </c>
      <c r="K532" s="175">
        <v>0</v>
      </c>
      <c r="L532" s="175">
        <v>109.95</v>
      </c>
      <c r="M532" s="175">
        <v>0</v>
      </c>
      <c r="N532" s="175">
        <v>6</v>
      </c>
      <c r="O532" s="597">
        <f t="shared" si="14"/>
        <v>754.54499999999996</v>
      </c>
      <c r="P532" s="175" t="s">
        <v>237</v>
      </c>
    </row>
    <row r="533" spans="1:16" hidden="1" x14ac:dyDescent="0.25">
      <c r="A533" s="175" t="s">
        <v>2264</v>
      </c>
      <c r="B533" s="175">
        <v>50318</v>
      </c>
      <c r="C533" s="175" t="s">
        <v>1952</v>
      </c>
      <c r="D533" s="175" t="s">
        <v>2265</v>
      </c>
      <c r="E533" s="175">
        <v>3</v>
      </c>
      <c r="F533" s="175" t="s">
        <v>2266</v>
      </c>
      <c r="G533" s="175" t="s">
        <v>2267</v>
      </c>
      <c r="J533" s="175">
        <v>10711899</v>
      </c>
      <c r="K533" s="175">
        <v>0</v>
      </c>
      <c r="L533" s="175">
        <v>1542.18</v>
      </c>
      <c r="M533" s="175">
        <v>0</v>
      </c>
      <c r="N533" s="175">
        <v>6</v>
      </c>
      <c r="O533" s="597">
        <f t="shared" si="14"/>
        <v>10711.898999999999</v>
      </c>
    </row>
    <row r="534" spans="1:16" x14ac:dyDescent="0.25">
      <c r="A534" s="175" t="s">
        <v>2264</v>
      </c>
      <c r="B534" s="175">
        <v>50318</v>
      </c>
      <c r="C534" s="175" t="s">
        <v>1952</v>
      </c>
      <c r="D534" s="175" t="s">
        <v>2265</v>
      </c>
      <c r="E534" s="175">
        <v>3</v>
      </c>
      <c r="F534" s="175" t="s">
        <v>2267</v>
      </c>
      <c r="G534" s="175" t="s">
        <v>2267</v>
      </c>
      <c r="H534" s="568" t="s">
        <v>952</v>
      </c>
      <c r="I534" s="175" t="s">
        <v>1431</v>
      </c>
      <c r="J534" s="175">
        <v>10711899</v>
      </c>
      <c r="K534" s="175">
        <v>0</v>
      </c>
      <c r="L534" s="175">
        <v>1542.18</v>
      </c>
      <c r="M534" s="175">
        <v>0</v>
      </c>
      <c r="N534" s="175">
        <v>6</v>
      </c>
      <c r="O534" s="597">
        <f t="shared" si="14"/>
        <v>10711.898999999999</v>
      </c>
      <c r="P534" s="175" t="s">
        <v>237</v>
      </c>
    </row>
    <row r="535" spans="1:16" hidden="1" x14ac:dyDescent="0.25">
      <c r="A535" s="175" t="s">
        <v>2264</v>
      </c>
      <c r="B535" s="175">
        <v>50320</v>
      </c>
      <c r="C535" s="175" t="s">
        <v>2412</v>
      </c>
      <c r="D535" s="175" t="s">
        <v>2265</v>
      </c>
      <c r="E535" s="175">
        <v>3</v>
      </c>
      <c r="F535" s="175" t="s">
        <v>2266</v>
      </c>
      <c r="G535" s="175" t="s">
        <v>2267</v>
      </c>
      <c r="J535" s="175">
        <v>617882337</v>
      </c>
      <c r="K535" s="175">
        <v>1150000</v>
      </c>
      <c r="L535" s="175">
        <v>88888.65</v>
      </c>
      <c r="M535" s="175">
        <v>167.73</v>
      </c>
      <c r="N535" s="175">
        <v>6</v>
      </c>
      <c r="O535" s="597">
        <f t="shared" si="14"/>
        <v>616732.33700000006</v>
      </c>
    </row>
    <row r="536" spans="1:16" x14ac:dyDescent="0.25">
      <c r="A536" s="175" t="s">
        <v>2264</v>
      </c>
      <c r="B536" s="175">
        <v>50320</v>
      </c>
      <c r="C536" s="175" t="s">
        <v>2412</v>
      </c>
      <c r="D536" s="175" t="s">
        <v>2265</v>
      </c>
      <c r="E536" s="175">
        <v>3</v>
      </c>
      <c r="F536" s="175" t="s">
        <v>2267</v>
      </c>
      <c r="G536" s="175" t="s">
        <v>2267</v>
      </c>
      <c r="H536" s="568" t="s">
        <v>952</v>
      </c>
      <c r="I536" s="175" t="s">
        <v>1431</v>
      </c>
      <c r="J536" s="175">
        <v>547666202</v>
      </c>
      <c r="K536" s="175">
        <v>1150000</v>
      </c>
      <c r="L536" s="175">
        <v>78759.13</v>
      </c>
      <c r="M536" s="175">
        <v>167.73</v>
      </c>
      <c r="N536" s="175">
        <v>6</v>
      </c>
      <c r="O536" s="597">
        <f t="shared" si="14"/>
        <v>546516.20200000005</v>
      </c>
      <c r="P536" s="175" t="s">
        <v>237</v>
      </c>
    </row>
    <row r="537" spans="1:16" x14ac:dyDescent="0.25">
      <c r="A537" s="175" t="s">
        <v>2264</v>
      </c>
      <c r="B537" s="175">
        <v>50320</v>
      </c>
      <c r="C537" s="175" t="s">
        <v>2412</v>
      </c>
      <c r="D537" s="175" t="s">
        <v>2265</v>
      </c>
      <c r="E537" s="175">
        <v>3</v>
      </c>
      <c r="F537" s="175" t="s">
        <v>2267</v>
      </c>
      <c r="G537" s="175" t="s">
        <v>2267</v>
      </c>
      <c r="H537" s="568" t="s">
        <v>954</v>
      </c>
      <c r="I537" s="175" t="s">
        <v>1093</v>
      </c>
      <c r="J537" s="175">
        <v>1216980</v>
      </c>
      <c r="K537" s="175">
        <v>0</v>
      </c>
      <c r="L537" s="175">
        <v>175.46</v>
      </c>
      <c r="M537" s="175">
        <v>0</v>
      </c>
      <c r="N537" s="175">
        <v>6</v>
      </c>
      <c r="O537" s="597">
        <f t="shared" si="14"/>
        <v>1216.98</v>
      </c>
      <c r="P537" s="175" t="s">
        <v>237</v>
      </c>
    </row>
    <row r="538" spans="1:16" x14ac:dyDescent="0.25">
      <c r="A538" s="175" t="s">
        <v>2264</v>
      </c>
      <c r="B538" s="175">
        <v>50320</v>
      </c>
      <c r="C538" s="175" t="s">
        <v>2412</v>
      </c>
      <c r="D538" s="175" t="s">
        <v>2265</v>
      </c>
      <c r="E538" s="175">
        <v>3</v>
      </c>
      <c r="F538" s="175" t="s">
        <v>2267</v>
      </c>
      <c r="G538" s="175" t="s">
        <v>2267</v>
      </c>
      <c r="H538" s="568" t="s">
        <v>1038</v>
      </c>
      <c r="I538" s="175" t="s">
        <v>1094</v>
      </c>
      <c r="J538" s="175">
        <v>68999155</v>
      </c>
      <c r="K538" s="175">
        <v>0</v>
      </c>
      <c r="L538" s="175">
        <v>9954.06</v>
      </c>
      <c r="M538" s="175">
        <v>0</v>
      </c>
      <c r="N538" s="175">
        <v>6</v>
      </c>
      <c r="O538" s="597">
        <f t="shared" si="14"/>
        <v>68999.154999999999</v>
      </c>
      <c r="P538" s="175" t="s">
        <v>237</v>
      </c>
    </row>
    <row r="539" spans="1:16" hidden="1" x14ac:dyDescent="0.25">
      <c r="A539" s="175" t="s">
        <v>2264</v>
      </c>
      <c r="B539" s="175">
        <v>50321</v>
      </c>
      <c r="C539" s="175" t="s">
        <v>1636</v>
      </c>
      <c r="D539" s="175" t="s">
        <v>2265</v>
      </c>
      <c r="E539" s="175">
        <v>3</v>
      </c>
      <c r="F539" s="175" t="s">
        <v>2266</v>
      </c>
      <c r="G539" s="175" t="s">
        <v>2267</v>
      </c>
      <c r="J539" s="175">
        <v>5904875</v>
      </c>
      <c r="K539" s="175">
        <v>0</v>
      </c>
      <c r="L539" s="175">
        <v>860.27</v>
      </c>
      <c r="M539" s="175">
        <v>0</v>
      </c>
      <c r="N539" s="175">
        <v>6</v>
      </c>
      <c r="O539" s="597">
        <f t="shared" si="14"/>
        <v>5904.875</v>
      </c>
    </row>
    <row r="540" spans="1:16" x14ac:dyDescent="0.25">
      <c r="A540" s="175" t="s">
        <v>2264</v>
      </c>
      <c r="B540" s="175">
        <v>50321</v>
      </c>
      <c r="C540" s="175" t="s">
        <v>1636</v>
      </c>
      <c r="D540" s="175" t="s">
        <v>2265</v>
      </c>
      <c r="E540" s="175">
        <v>3</v>
      </c>
      <c r="F540" s="175" t="s">
        <v>2267</v>
      </c>
      <c r="G540" s="175" t="s">
        <v>2267</v>
      </c>
      <c r="H540" s="568" t="s">
        <v>952</v>
      </c>
      <c r="I540" s="175" t="s">
        <v>1431</v>
      </c>
      <c r="J540" s="175">
        <v>5904875</v>
      </c>
      <c r="K540" s="175">
        <v>0</v>
      </c>
      <c r="L540" s="175">
        <v>860.27</v>
      </c>
      <c r="M540" s="175">
        <v>0</v>
      </c>
      <c r="N540" s="175">
        <v>6</v>
      </c>
      <c r="O540" s="597">
        <f t="shared" si="14"/>
        <v>5904.875</v>
      </c>
      <c r="P540" s="175" t="s">
        <v>237</v>
      </c>
    </row>
    <row r="541" spans="1:16" hidden="1" x14ac:dyDescent="0.25">
      <c r="A541" s="175" t="s">
        <v>2264</v>
      </c>
      <c r="B541" s="175">
        <v>50322</v>
      </c>
      <c r="C541" s="175" t="s">
        <v>1638</v>
      </c>
      <c r="D541" s="175" t="s">
        <v>2265</v>
      </c>
      <c r="E541" s="175">
        <v>3</v>
      </c>
      <c r="F541" s="175" t="s">
        <v>2266</v>
      </c>
      <c r="G541" s="175" t="s">
        <v>2267</v>
      </c>
      <c r="J541" s="175">
        <v>60988103</v>
      </c>
      <c r="K541" s="175">
        <v>2344663</v>
      </c>
      <c r="L541" s="175">
        <v>8843.9</v>
      </c>
      <c r="M541" s="175">
        <v>331.42</v>
      </c>
      <c r="N541" s="175">
        <v>6</v>
      </c>
      <c r="O541" s="597">
        <f t="shared" si="14"/>
        <v>58643.44</v>
      </c>
    </row>
    <row r="542" spans="1:16" x14ac:dyDescent="0.25">
      <c r="A542" s="175" t="s">
        <v>2264</v>
      </c>
      <c r="B542" s="175">
        <v>50322</v>
      </c>
      <c r="C542" s="175" t="s">
        <v>1638</v>
      </c>
      <c r="D542" s="175" t="s">
        <v>2265</v>
      </c>
      <c r="E542" s="175">
        <v>3</v>
      </c>
      <c r="F542" s="175" t="s">
        <v>2267</v>
      </c>
      <c r="G542" s="175" t="s">
        <v>2267</v>
      </c>
      <c r="H542" s="568" t="s">
        <v>952</v>
      </c>
      <c r="I542" s="175" t="s">
        <v>1431</v>
      </c>
      <c r="J542" s="175">
        <v>60988103</v>
      </c>
      <c r="K542" s="175">
        <v>2344663</v>
      </c>
      <c r="L542" s="175">
        <v>8843.9</v>
      </c>
      <c r="M542" s="175">
        <v>331.42</v>
      </c>
      <c r="N542" s="175">
        <v>6</v>
      </c>
      <c r="O542" s="597">
        <f t="shared" si="14"/>
        <v>58643.44</v>
      </c>
      <c r="P542" s="175" t="s">
        <v>237</v>
      </c>
    </row>
    <row r="543" spans="1:16" hidden="1" x14ac:dyDescent="0.25">
      <c r="A543" s="175" t="s">
        <v>2264</v>
      </c>
      <c r="B543" s="175">
        <v>50323</v>
      </c>
      <c r="C543" s="175" t="s">
        <v>1640</v>
      </c>
      <c r="D543" s="175" t="s">
        <v>2265</v>
      </c>
      <c r="E543" s="175">
        <v>3</v>
      </c>
      <c r="F543" s="175" t="s">
        <v>2266</v>
      </c>
      <c r="G543" s="175" t="s">
        <v>2267</v>
      </c>
      <c r="J543" s="175">
        <v>580900298</v>
      </c>
      <c r="K543" s="175">
        <v>3594810</v>
      </c>
      <c r="L543" s="175">
        <v>84080.17</v>
      </c>
      <c r="M543" s="175">
        <v>519.05999999999995</v>
      </c>
      <c r="N543" s="175">
        <v>6</v>
      </c>
      <c r="O543" s="597">
        <f t="shared" si="14"/>
        <v>577305.48800000001</v>
      </c>
    </row>
    <row r="544" spans="1:16" x14ac:dyDescent="0.25">
      <c r="A544" s="175" t="s">
        <v>2264</v>
      </c>
      <c r="B544" s="175">
        <v>50323</v>
      </c>
      <c r="C544" s="175" t="s">
        <v>1640</v>
      </c>
      <c r="D544" s="175" t="s">
        <v>2265</v>
      </c>
      <c r="E544" s="175">
        <v>3</v>
      </c>
      <c r="F544" s="175" t="s">
        <v>2267</v>
      </c>
      <c r="G544" s="175" t="s">
        <v>2267</v>
      </c>
      <c r="H544" s="568" t="s">
        <v>952</v>
      </c>
      <c r="I544" s="175" t="s">
        <v>1431</v>
      </c>
      <c r="J544" s="175">
        <v>265776389</v>
      </c>
      <c r="K544" s="175">
        <v>618446</v>
      </c>
      <c r="L544" s="175">
        <v>38505.480000000003</v>
      </c>
      <c r="M544" s="175">
        <v>90.42</v>
      </c>
      <c r="N544" s="175">
        <v>6</v>
      </c>
      <c r="O544" s="597">
        <f t="shared" si="14"/>
        <v>265157.94300000003</v>
      </c>
      <c r="P544" s="175" t="s">
        <v>237</v>
      </c>
    </row>
    <row r="545" spans="1:16" x14ac:dyDescent="0.25">
      <c r="A545" s="175" t="s">
        <v>2264</v>
      </c>
      <c r="B545" s="175">
        <v>50323</v>
      </c>
      <c r="C545" s="175" t="s">
        <v>1640</v>
      </c>
      <c r="D545" s="175" t="s">
        <v>2265</v>
      </c>
      <c r="E545" s="175">
        <v>3</v>
      </c>
      <c r="F545" s="175" t="s">
        <v>2267</v>
      </c>
      <c r="G545" s="175" t="s">
        <v>2267</v>
      </c>
      <c r="H545" s="568" t="s">
        <v>954</v>
      </c>
      <c r="I545" s="175" t="s">
        <v>1093</v>
      </c>
      <c r="J545" s="175">
        <v>5013700</v>
      </c>
      <c r="K545" s="175">
        <v>0</v>
      </c>
      <c r="L545" s="175">
        <v>727.96</v>
      </c>
      <c r="M545" s="175">
        <v>0</v>
      </c>
      <c r="N545" s="175">
        <v>6</v>
      </c>
      <c r="O545" s="597">
        <f t="shared" si="14"/>
        <v>5013.7</v>
      </c>
      <c r="P545" s="175" t="s">
        <v>237</v>
      </c>
    </row>
    <row r="546" spans="1:16" hidden="1" x14ac:dyDescent="0.25">
      <c r="A546" s="175" t="s">
        <v>2264</v>
      </c>
      <c r="B546" s="175">
        <v>50323</v>
      </c>
      <c r="C546" s="175" t="s">
        <v>1640</v>
      </c>
      <c r="D546" s="175" t="s">
        <v>2265</v>
      </c>
      <c r="E546" s="175">
        <v>3</v>
      </c>
      <c r="F546" s="175" t="s">
        <v>2266</v>
      </c>
      <c r="G546" s="175" t="s">
        <v>2267</v>
      </c>
      <c r="H546" s="568" t="s">
        <v>1038</v>
      </c>
      <c r="I546" s="175" t="s">
        <v>1094</v>
      </c>
      <c r="J546" s="175">
        <v>310110209</v>
      </c>
      <c r="K546" s="175">
        <v>2976364</v>
      </c>
      <c r="L546" s="175">
        <v>44846.73</v>
      </c>
      <c r="M546" s="175">
        <v>428.64</v>
      </c>
      <c r="N546" s="175">
        <v>6</v>
      </c>
      <c r="O546" s="597">
        <f t="shared" si="14"/>
        <v>307133.84499999997</v>
      </c>
    </row>
    <row r="547" spans="1:16" x14ac:dyDescent="0.25">
      <c r="A547" s="175" t="s">
        <v>2264</v>
      </c>
      <c r="B547" s="175">
        <v>50323</v>
      </c>
      <c r="C547" s="175" t="s">
        <v>1640</v>
      </c>
      <c r="D547" s="175" t="s">
        <v>2265</v>
      </c>
      <c r="E547" s="175">
        <v>3</v>
      </c>
      <c r="F547" s="175" t="s">
        <v>2267</v>
      </c>
      <c r="G547" s="175" t="s">
        <v>2267</v>
      </c>
      <c r="H547" s="568" t="s">
        <v>1641</v>
      </c>
      <c r="I547" s="175" t="s">
        <v>1642</v>
      </c>
      <c r="J547" s="175">
        <v>246132740</v>
      </c>
      <c r="K547" s="175">
        <v>819091</v>
      </c>
      <c r="L547" s="175">
        <v>35608.230000000003</v>
      </c>
      <c r="M547" s="175">
        <v>117.73</v>
      </c>
      <c r="N547" s="175">
        <v>6</v>
      </c>
      <c r="O547" s="597">
        <f t="shared" si="14"/>
        <v>245313.649</v>
      </c>
      <c r="P547" s="175" t="s">
        <v>237</v>
      </c>
    </row>
    <row r="548" spans="1:16" x14ac:dyDescent="0.25">
      <c r="A548" s="175" t="s">
        <v>2264</v>
      </c>
      <c r="B548" s="175">
        <v>50323</v>
      </c>
      <c r="C548" s="175" t="s">
        <v>1640</v>
      </c>
      <c r="D548" s="175" t="s">
        <v>2265</v>
      </c>
      <c r="E548" s="175">
        <v>3</v>
      </c>
      <c r="F548" s="175" t="s">
        <v>2267</v>
      </c>
      <c r="G548" s="175" t="s">
        <v>2267</v>
      </c>
      <c r="H548" s="568" t="s">
        <v>1643</v>
      </c>
      <c r="I548" s="175" t="s">
        <v>1644</v>
      </c>
      <c r="J548" s="175">
        <v>62833378</v>
      </c>
      <c r="K548" s="175">
        <v>2157273</v>
      </c>
      <c r="L548" s="175">
        <v>9074.1</v>
      </c>
      <c r="M548" s="175">
        <v>310.91000000000003</v>
      </c>
      <c r="N548" s="175">
        <v>6</v>
      </c>
      <c r="O548" s="597">
        <f t="shared" si="14"/>
        <v>60676.105000000003</v>
      </c>
      <c r="P548" s="175" t="s">
        <v>237</v>
      </c>
    </row>
    <row r="549" spans="1:16" x14ac:dyDescent="0.25">
      <c r="A549" s="175" t="s">
        <v>2264</v>
      </c>
      <c r="B549" s="175">
        <v>50323</v>
      </c>
      <c r="C549" s="175" t="s">
        <v>1640</v>
      </c>
      <c r="D549" s="175" t="s">
        <v>2265</v>
      </c>
      <c r="E549" s="175">
        <v>3</v>
      </c>
      <c r="F549" s="175" t="s">
        <v>2267</v>
      </c>
      <c r="G549" s="175" t="s">
        <v>2267</v>
      </c>
      <c r="H549" s="568" t="s">
        <v>1645</v>
      </c>
      <c r="I549" s="175" t="s">
        <v>1646</v>
      </c>
      <c r="J549" s="175">
        <v>1144091</v>
      </c>
      <c r="K549" s="175">
        <v>0</v>
      </c>
      <c r="L549" s="175">
        <v>164.4</v>
      </c>
      <c r="M549" s="175">
        <v>0</v>
      </c>
      <c r="N549" s="175">
        <v>6</v>
      </c>
      <c r="O549" s="597">
        <f t="shared" si="14"/>
        <v>1144.0909999999999</v>
      </c>
      <c r="P549" s="175" t="s">
        <v>237</v>
      </c>
    </row>
    <row r="550" spans="1:16" hidden="1" x14ac:dyDescent="0.25">
      <c r="A550" s="175" t="s">
        <v>2264</v>
      </c>
      <c r="B550" s="175">
        <v>50324</v>
      </c>
      <c r="C550" s="175" t="s">
        <v>1648</v>
      </c>
      <c r="D550" s="175" t="s">
        <v>2265</v>
      </c>
      <c r="E550" s="175">
        <v>3</v>
      </c>
      <c r="F550" s="175" t="s">
        <v>2266</v>
      </c>
      <c r="G550" s="175" t="s">
        <v>2267</v>
      </c>
      <c r="J550" s="175">
        <v>13636364</v>
      </c>
      <c r="K550" s="175">
        <v>0</v>
      </c>
      <c r="L550" s="175">
        <v>1948.75</v>
      </c>
      <c r="M550" s="175">
        <v>0</v>
      </c>
      <c r="N550" s="175">
        <v>6</v>
      </c>
      <c r="O550" s="597">
        <f t="shared" si="14"/>
        <v>13636.364</v>
      </c>
    </row>
    <row r="551" spans="1:16" x14ac:dyDescent="0.25">
      <c r="A551" s="175" t="s">
        <v>2264</v>
      </c>
      <c r="B551" s="175">
        <v>50324</v>
      </c>
      <c r="C551" s="175" t="s">
        <v>1648</v>
      </c>
      <c r="D551" s="175" t="s">
        <v>2265</v>
      </c>
      <c r="E551" s="175">
        <v>3</v>
      </c>
      <c r="F551" s="175" t="s">
        <v>2267</v>
      </c>
      <c r="G551" s="175" t="s">
        <v>2267</v>
      </c>
      <c r="H551" s="568" t="s">
        <v>1038</v>
      </c>
      <c r="I551" s="175" t="s">
        <v>1094</v>
      </c>
      <c r="J551" s="175">
        <v>13636364</v>
      </c>
      <c r="K551" s="175">
        <v>0</v>
      </c>
      <c r="L551" s="175">
        <v>1948.75</v>
      </c>
      <c r="M551" s="175">
        <v>0</v>
      </c>
      <c r="N551" s="175">
        <v>6</v>
      </c>
      <c r="O551" s="597">
        <f t="shared" si="14"/>
        <v>13636.364</v>
      </c>
      <c r="P551" s="175" t="s">
        <v>237</v>
      </c>
    </row>
    <row r="552" spans="1:16" hidden="1" x14ac:dyDescent="0.25">
      <c r="A552" s="175" t="s">
        <v>2264</v>
      </c>
      <c r="B552" s="175">
        <v>50325</v>
      </c>
      <c r="C552" s="175" t="s">
        <v>1650</v>
      </c>
      <c r="D552" s="175" t="s">
        <v>2265</v>
      </c>
      <c r="E552" s="175">
        <v>3</v>
      </c>
      <c r="F552" s="175" t="s">
        <v>2266</v>
      </c>
      <c r="G552" s="175" t="s">
        <v>2267</v>
      </c>
      <c r="J552" s="175">
        <v>4227272</v>
      </c>
      <c r="K552" s="175">
        <v>0</v>
      </c>
      <c r="L552" s="175">
        <v>606.11</v>
      </c>
      <c r="M552" s="175">
        <v>0</v>
      </c>
      <c r="N552" s="175">
        <v>6</v>
      </c>
      <c r="O552" s="597">
        <f t="shared" si="14"/>
        <v>4227.2719999999999</v>
      </c>
    </row>
    <row r="553" spans="1:16" x14ac:dyDescent="0.25">
      <c r="A553" s="175" t="s">
        <v>2264</v>
      </c>
      <c r="B553" s="175">
        <v>50325</v>
      </c>
      <c r="C553" s="175" t="s">
        <v>1650</v>
      </c>
      <c r="D553" s="175" t="s">
        <v>2265</v>
      </c>
      <c r="E553" s="175">
        <v>3</v>
      </c>
      <c r="F553" s="175" t="s">
        <v>2267</v>
      </c>
      <c r="G553" s="175" t="s">
        <v>2267</v>
      </c>
      <c r="H553" s="568" t="s">
        <v>952</v>
      </c>
      <c r="I553" s="175" t="s">
        <v>1431</v>
      </c>
      <c r="J553" s="175">
        <v>4227272</v>
      </c>
      <c r="K553" s="175">
        <v>0</v>
      </c>
      <c r="L553" s="175">
        <v>606.11</v>
      </c>
      <c r="M553" s="175">
        <v>0</v>
      </c>
      <c r="N553" s="175">
        <v>6</v>
      </c>
      <c r="O553" s="597">
        <f t="shared" si="14"/>
        <v>4227.2719999999999</v>
      </c>
      <c r="P553" s="175" t="s">
        <v>237</v>
      </c>
    </row>
    <row r="554" spans="1:16" hidden="1" x14ac:dyDescent="0.25">
      <c r="A554" s="175" t="s">
        <v>2264</v>
      </c>
      <c r="B554" s="175">
        <v>50326</v>
      </c>
      <c r="C554" s="175" t="s">
        <v>1652</v>
      </c>
      <c r="D554" s="175" t="s">
        <v>2265</v>
      </c>
      <c r="E554" s="175">
        <v>3</v>
      </c>
      <c r="F554" s="175" t="s">
        <v>2266</v>
      </c>
      <c r="G554" s="175" t="s">
        <v>2267</v>
      </c>
      <c r="J554" s="175">
        <v>420400988</v>
      </c>
      <c r="K554" s="175">
        <v>281551</v>
      </c>
      <c r="L554" s="175">
        <v>60874.81</v>
      </c>
      <c r="M554" s="175">
        <v>41.05</v>
      </c>
      <c r="N554" s="175">
        <v>6</v>
      </c>
      <c r="O554" s="597">
        <f t="shared" si="14"/>
        <v>420119.43699999998</v>
      </c>
    </row>
    <row r="555" spans="1:16" x14ac:dyDescent="0.25">
      <c r="A555" s="175" t="s">
        <v>2264</v>
      </c>
      <c r="B555" s="175">
        <v>50326</v>
      </c>
      <c r="C555" s="175" t="s">
        <v>1652</v>
      </c>
      <c r="D555" s="175" t="s">
        <v>2265</v>
      </c>
      <c r="E555" s="175">
        <v>3</v>
      </c>
      <c r="F555" s="175" t="s">
        <v>2267</v>
      </c>
      <c r="G555" s="175" t="s">
        <v>2267</v>
      </c>
      <c r="H555" s="568" t="s">
        <v>952</v>
      </c>
      <c r="I555" s="175" t="s">
        <v>1431</v>
      </c>
      <c r="J555" s="175">
        <v>420400988</v>
      </c>
      <c r="K555" s="175">
        <v>281551</v>
      </c>
      <c r="L555" s="175">
        <v>60874.81</v>
      </c>
      <c r="M555" s="175">
        <v>41.05</v>
      </c>
      <c r="N555" s="175">
        <v>6</v>
      </c>
      <c r="O555" s="597">
        <f t="shared" si="14"/>
        <v>420119.43699999998</v>
      </c>
      <c r="P555" s="175" t="s">
        <v>237</v>
      </c>
    </row>
    <row r="556" spans="1:16" hidden="1" x14ac:dyDescent="0.25">
      <c r="A556" s="175" t="s">
        <v>2264</v>
      </c>
      <c r="B556" s="175">
        <v>50327</v>
      </c>
      <c r="C556" s="175" t="s">
        <v>1956</v>
      </c>
      <c r="D556" s="175" t="s">
        <v>2265</v>
      </c>
      <c r="E556" s="175">
        <v>3</v>
      </c>
      <c r="F556" s="175" t="s">
        <v>2266</v>
      </c>
      <c r="G556" s="175" t="s">
        <v>2267</v>
      </c>
      <c r="J556" s="175">
        <v>228159798</v>
      </c>
      <c r="K556" s="175">
        <v>0</v>
      </c>
      <c r="L556" s="175">
        <v>33177.269999999997</v>
      </c>
      <c r="M556" s="175">
        <v>0</v>
      </c>
      <c r="N556" s="175">
        <v>6</v>
      </c>
      <c r="O556" s="597">
        <f t="shared" si="14"/>
        <v>228159.79800000001</v>
      </c>
    </row>
    <row r="557" spans="1:16" x14ac:dyDescent="0.25">
      <c r="A557" s="175" t="s">
        <v>2264</v>
      </c>
      <c r="B557" s="175">
        <v>50327</v>
      </c>
      <c r="C557" s="175" t="s">
        <v>1956</v>
      </c>
      <c r="D557" s="175" t="s">
        <v>2265</v>
      </c>
      <c r="E557" s="175">
        <v>3</v>
      </c>
      <c r="F557" s="175" t="s">
        <v>2267</v>
      </c>
      <c r="G557" s="175" t="s">
        <v>2267</v>
      </c>
      <c r="H557" s="568" t="s">
        <v>952</v>
      </c>
      <c r="I557" s="175" t="s">
        <v>1431</v>
      </c>
      <c r="J557" s="175">
        <v>228159798</v>
      </c>
      <c r="K557" s="175">
        <v>0</v>
      </c>
      <c r="L557" s="175">
        <v>33177.269999999997</v>
      </c>
      <c r="M557" s="175">
        <v>0</v>
      </c>
      <c r="N557" s="175">
        <v>6</v>
      </c>
      <c r="O557" s="597">
        <f t="shared" si="14"/>
        <v>228159.79800000001</v>
      </c>
      <c r="P557" s="175" t="s">
        <v>237</v>
      </c>
    </row>
    <row r="558" spans="1:16" hidden="1" x14ac:dyDescent="0.25">
      <c r="A558" s="175" t="s">
        <v>2264</v>
      </c>
      <c r="B558" s="175">
        <v>50328</v>
      </c>
      <c r="C558" s="175" t="s">
        <v>1654</v>
      </c>
      <c r="D558" s="175" t="s">
        <v>2265</v>
      </c>
      <c r="E558" s="175">
        <v>3</v>
      </c>
      <c r="F558" s="175" t="s">
        <v>2266</v>
      </c>
      <c r="G558" s="175" t="s">
        <v>2267</v>
      </c>
      <c r="J558" s="175">
        <v>1639853536</v>
      </c>
      <c r="K558" s="175">
        <v>51638466</v>
      </c>
      <c r="L558" s="175">
        <v>237542.6</v>
      </c>
      <c r="M558" s="175">
        <v>7428.71</v>
      </c>
      <c r="N558" s="175">
        <v>6</v>
      </c>
      <c r="O558" s="597">
        <f t="shared" si="14"/>
        <v>1588215.07</v>
      </c>
    </row>
    <row r="559" spans="1:16" x14ac:dyDescent="0.25">
      <c r="A559" s="175" t="s">
        <v>2264</v>
      </c>
      <c r="B559" s="175">
        <v>50328</v>
      </c>
      <c r="C559" s="175" t="s">
        <v>1654</v>
      </c>
      <c r="D559" s="175" t="s">
        <v>2265</v>
      </c>
      <c r="E559" s="175">
        <v>3</v>
      </c>
      <c r="F559" s="175" t="s">
        <v>2267</v>
      </c>
      <c r="G559" s="175" t="s">
        <v>2267</v>
      </c>
      <c r="H559" s="568" t="s">
        <v>1163</v>
      </c>
      <c r="I559" s="175" t="s">
        <v>1655</v>
      </c>
      <c r="J559" s="175">
        <v>272549509</v>
      </c>
      <c r="K559" s="175">
        <v>10913961</v>
      </c>
      <c r="L559" s="175">
        <v>39497.4</v>
      </c>
      <c r="M559" s="175">
        <v>1574.6</v>
      </c>
      <c r="N559" s="175">
        <v>6</v>
      </c>
      <c r="O559" s="597">
        <f t="shared" si="14"/>
        <v>261635.54800000001</v>
      </c>
      <c r="P559" s="175" t="s">
        <v>237</v>
      </c>
    </row>
    <row r="560" spans="1:16" x14ac:dyDescent="0.25">
      <c r="A560" s="175" t="s">
        <v>2264</v>
      </c>
      <c r="B560" s="175">
        <v>50328</v>
      </c>
      <c r="C560" s="175" t="s">
        <v>1654</v>
      </c>
      <c r="D560" s="175" t="s">
        <v>2265</v>
      </c>
      <c r="E560" s="175">
        <v>3</v>
      </c>
      <c r="F560" s="175" t="s">
        <v>2267</v>
      </c>
      <c r="G560" s="175" t="s">
        <v>2267</v>
      </c>
      <c r="H560" s="568" t="s">
        <v>1392</v>
      </c>
      <c r="I560" s="175" t="s">
        <v>1656</v>
      </c>
      <c r="J560" s="175">
        <v>109963897</v>
      </c>
      <c r="K560" s="175">
        <v>7283000</v>
      </c>
      <c r="L560" s="175">
        <v>15920.44</v>
      </c>
      <c r="M560" s="175">
        <v>1042.53</v>
      </c>
      <c r="N560" s="175">
        <v>6</v>
      </c>
      <c r="O560" s="597">
        <f t="shared" si="14"/>
        <v>102680.897</v>
      </c>
      <c r="P560" s="175" t="s">
        <v>237</v>
      </c>
    </row>
    <row r="561" spans="1:16" x14ac:dyDescent="0.25">
      <c r="A561" s="175" t="s">
        <v>2264</v>
      </c>
      <c r="B561" s="175">
        <v>50328</v>
      </c>
      <c r="C561" s="175" t="s">
        <v>1654</v>
      </c>
      <c r="D561" s="175" t="s">
        <v>2265</v>
      </c>
      <c r="E561" s="175">
        <v>3</v>
      </c>
      <c r="F561" s="175" t="s">
        <v>2267</v>
      </c>
      <c r="G561" s="175" t="s">
        <v>2267</v>
      </c>
      <c r="H561" s="568" t="s">
        <v>1400</v>
      </c>
      <c r="I561" s="175" t="s">
        <v>1657</v>
      </c>
      <c r="J561" s="175">
        <v>60218792</v>
      </c>
      <c r="K561" s="175">
        <v>1666282</v>
      </c>
      <c r="L561" s="175">
        <v>8718.1</v>
      </c>
      <c r="M561" s="175">
        <v>239.16</v>
      </c>
      <c r="N561" s="175">
        <v>6</v>
      </c>
      <c r="O561" s="597">
        <f t="shared" si="14"/>
        <v>58552.51</v>
      </c>
      <c r="P561" s="175" t="s">
        <v>237</v>
      </c>
    </row>
    <row r="562" spans="1:16" x14ac:dyDescent="0.25">
      <c r="A562" s="175" t="s">
        <v>2264</v>
      </c>
      <c r="B562" s="175">
        <v>50328</v>
      </c>
      <c r="C562" s="175" t="s">
        <v>1654</v>
      </c>
      <c r="D562" s="175" t="s">
        <v>2265</v>
      </c>
      <c r="E562" s="175">
        <v>3</v>
      </c>
      <c r="F562" s="175" t="s">
        <v>2267</v>
      </c>
      <c r="G562" s="175" t="s">
        <v>2267</v>
      </c>
      <c r="H562" s="568" t="s">
        <v>1402</v>
      </c>
      <c r="I562" s="175" t="s">
        <v>1658</v>
      </c>
      <c r="J562" s="175">
        <v>384023043</v>
      </c>
      <c r="K562" s="175">
        <v>30000</v>
      </c>
      <c r="L562" s="175">
        <v>55611.26</v>
      </c>
      <c r="M562" s="175">
        <v>4.3600000000000003</v>
      </c>
      <c r="N562" s="175">
        <v>6</v>
      </c>
      <c r="O562" s="597">
        <f t="shared" si="14"/>
        <v>383993.04300000001</v>
      </c>
      <c r="P562" s="175" t="s">
        <v>237</v>
      </c>
    </row>
    <row r="563" spans="1:16" x14ac:dyDescent="0.25">
      <c r="A563" s="175" t="s">
        <v>2264</v>
      </c>
      <c r="B563" s="175">
        <v>50328</v>
      </c>
      <c r="C563" s="175" t="s">
        <v>1654</v>
      </c>
      <c r="D563" s="175" t="s">
        <v>2265</v>
      </c>
      <c r="E563" s="175">
        <v>3</v>
      </c>
      <c r="F563" s="175" t="s">
        <v>2267</v>
      </c>
      <c r="G563" s="175" t="s">
        <v>2267</v>
      </c>
      <c r="H563" s="568" t="s">
        <v>1659</v>
      </c>
      <c r="I563" s="175" t="s">
        <v>1660</v>
      </c>
      <c r="J563" s="175">
        <v>4355735</v>
      </c>
      <c r="K563" s="175">
        <v>19091</v>
      </c>
      <c r="L563" s="175">
        <v>632.4</v>
      </c>
      <c r="M563" s="175">
        <v>2.77</v>
      </c>
      <c r="N563" s="175">
        <v>6</v>
      </c>
      <c r="O563" s="597">
        <f t="shared" si="14"/>
        <v>4336.6440000000002</v>
      </c>
      <c r="P563" s="175" t="s">
        <v>237</v>
      </c>
    </row>
    <row r="564" spans="1:16" x14ac:dyDescent="0.25">
      <c r="A564" s="175" t="s">
        <v>2264</v>
      </c>
      <c r="B564" s="175">
        <v>50328</v>
      </c>
      <c r="C564" s="175" t="s">
        <v>1654</v>
      </c>
      <c r="D564" s="175" t="s">
        <v>2265</v>
      </c>
      <c r="E564" s="175">
        <v>3</v>
      </c>
      <c r="F564" s="175" t="s">
        <v>2267</v>
      </c>
      <c r="G564" s="175" t="s">
        <v>2267</v>
      </c>
      <c r="H564" s="568" t="s">
        <v>1404</v>
      </c>
      <c r="I564" s="175" t="s">
        <v>1661</v>
      </c>
      <c r="J564" s="175">
        <v>120353960</v>
      </c>
      <c r="K564" s="175">
        <v>10140909</v>
      </c>
      <c r="L564" s="175">
        <v>17421.38</v>
      </c>
      <c r="M564" s="175">
        <v>1460.66</v>
      </c>
      <c r="N564" s="175">
        <v>6</v>
      </c>
      <c r="O564" s="597">
        <f t="shared" si="14"/>
        <v>110213.05100000001</v>
      </c>
      <c r="P564" s="175" t="s">
        <v>237</v>
      </c>
    </row>
    <row r="565" spans="1:16" x14ac:dyDescent="0.25">
      <c r="A565" s="175" t="s">
        <v>2264</v>
      </c>
      <c r="B565" s="175">
        <v>50328</v>
      </c>
      <c r="C565" s="175" t="s">
        <v>1654</v>
      </c>
      <c r="D565" s="175" t="s">
        <v>2265</v>
      </c>
      <c r="E565" s="175">
        <v>3</v>
      </c>
      <c r="F565" s="175" t="s">
        <v>2267</v>
      </c>
      <c r="G565" s="175" t="s">
        <v>2267</v>
      </c>
      <c r="H565" s="568" t="s">
        <v>1393</v>
      </c>
      <c r="I565" s="175" t="s">
        <v>1662</v>
      </c>
      <c r="J565" s="175">
        <v>15334232</v>
      </c>
      <c r="K565" s="175">
        <v>371227</v>
      </c>
      <c r="L565" s="175">
        <v>2222.4699999999998</v>
      </c>
      <c r="M565" s="175">
        <v>53.33</v>
      </c>
      <c r="N565" s="175">
        <v>6</v>
      </c>
      <c r="O565" s="597">
        <f t="shared" si="14"/>
        <v>14963.004999999999</v>
      </c>
      <c r="P565" s="175" t="s">
        <v>237</v>
      </c>
    </row>
    <row r="566" spans="1:16" x14ac:dyDescent="0.25">
      <c r="A566" s="175" t="s">
        <v>2264</v>
      </c>
      <c r="B566" s="175">
        <v>50328</v>
      </c>
      <c r="C566" s="175" t="s">
        <v>1654</v>
      </c>
      <c r="D566" s="175" t="s">
        <v>2265</v>
      </c>
      <c r="E566" s="175">
        <v>3</v>
      </c>
      <c r="F566" s="175" t="s">
        <v>2267</v>
      </c>
      <c r="G566" s="175" t="s">
        <v>2267</v>
      </c>
      <c r="H566" s="568" t="s">
        <v>1663</v>
      </c>
      <c r="I566" s="175" t="s">
        <v>1664</v>
      </c>
      <c r="J566" s="175">
        <v>68546364</v>
      </c>
      <c r="K566" s="175">
        <v>2163636</v>
      </c>
      <c r="L566" s="175">
        <v>9928.27</v>
      </c>
      <c r="M566" s="175">
        <v>310.06</v>
      </c>
      <c r="N566" s="175">
        <v>6</v>
      </c>
      <c r="O566" s="597">
        <f t="shared" si="14"/>
        <v>66382.728000000003</v>
      </c>
      <c r="P566" s="175" t="s">
        <v>237</v>
      </c>
    </row>
    <row r="567" spans="1:16" x14ac:dyDescent="0.25">
      <c r="A567" s="175" t="s">
        <v>2264</v>
      </c>
      <c r="B567" s="175">
        <v>50328</v>
      </c>
      <c r="C567" s="175" t="s">
        <v>1654</v>
      </c>
      <c r="D567" s="175" t="s">
        <v>2265</v>
      </c>
      <c r="E567" s="175">
        <v>3</v>
      </c>
      <c r="F567" s="175" t="s">
        <v>2267</v>
      </c>
      <c r="G567" s="175" t="s">
        <v>2267</v>
      </c>
      <c r="H567" s="568" t="s">
        <v>1395</v>
      </c>
      <c r="I567" s="175" t="s">
        <v>1665</v>
      </c>
      <c r="J567" s="175">
        <v>4125908</v>
      </c>
      <c r="K567" s="175">
        <v>0</v>
      </c>
      <c r="L567" s="175">
        <v>599.9</v>
      </c>
      <c r="M567" s="175">
        <v>0</v>
      </c>
      <c r="N567" s="175">
        <v>6</v>
      </c>
      <c r="O567" s="597">
        <f t="shared" si="14"/>
        <v>4125.9080000000004</v>
      </c>
      <c r="P567" s="175" t="s">
        <v>237</v>
      </c>
    </row>
    <row r="568" spans="1:16" x14ac:dyDescent="0.25">
      <c r="A568" s="175" t="s">
        <v>2264</v>
      </c>
      <c r="B568" s="175">
        <v>50328</v>
      </c>
      <c r="C568" s="175" t="s">
        <v>1654</v>
      </c>
      <c r="D568" s="175" t="s">
        <v>2265</v>
      </c>
      <c r="E568" s="175">
        <v>3</v>
      </c>
      <c r="F568" s="175" t="s">
        <v>2267</v>
      </c>
      <c r="G568" s="175" t="s">
        <v>2267</v>
      </c>
      <c r="H568" s="568" t="s">
        <v>1667</v>
      </c>
      <c r="I568" s="175" t="s">
        <v>1668</v>
      </c>
      <c r="J568" s="175">
        <v>271126900</v>
      </c>
      <c r="K568" s="175">
        <v>18180000</v>
      </c>
      <c r="L568" s="175">
        <v>39301.54</v>
      </c>
      <c r="M568" s="175">
        <v>2616.31</v>
      </c>
      <c r="N568" s="175">
        <v>6</v>
      </c>
      <c r="O568" s="597">
        <f t="shared" si="14"/>
        <v>252946.9</v>
      </c>
      <c r="P568" s="175" t="s">
        <v>237</v>
      </c>
    </row>
    <row r="569" spans="1:16" x14ac:dyDescent="0.25">
      <c r="A569" s="175" t="s">
        <v>2264</v>
      </c>
      <c r="B569" s="175">
        <v>50328</v>
      </c>
      <c r="C569" s="175" t="s">
        <v>1654</v>
      </c>
      <c r="D569" s="175" t="s">
        <v>2265</v>
      </c>
      <c r="E569" s="175">
        <v>3</v>
      </c>
      <c r="F569" s="175" t="s">
        <v>2267</v>
      </c>
      <c r="G569" s="175" t="s">
        <v>2267</v>
      </c>
      <c r="H569" s="568" t="s">
        <v>1409</v>
      </c>
      <c r="I569" s="175" t="s">
        <v>1669</v>
      </c>
      <c r="J569" s="175">
        <v>4048000</v>
      </c>
      <c r="K569" s="175">
        <v>200000</v>
      </c>
      <c r="L569" s="175">
        <v>588.75</v>
      </c>
      <c r="M569" s="175">
        <v>28.5</v>
      </c>
      <c r="N569" s="175">
        <v>6</v>
      </c>
      <c r="O569" s="597">
        <f t="shared" si="14"/>
        <v>3848</v>
      </c>
      <c r="P569" s="175" t="s">
        <v>237</v>
      </c>
    </row>
    <row r="570" spans="1:16" x14ac:dyDescent="0.25">
      <c r="A570" s="175" t="s">
        <v>2264</v>
      </c>
      <c r="B570" s="175">
        <v>50328</v>
      </c>
      <c r="C570" s="175" t="s">
        <v>1654</v>
      </c>
      <c r="D570" s="175" t="s">
        <v>2265</v>
      </c>
      <c r="E570" s="175">
        <v>3</v>
      </c>
      <c r="F570" s="175" t="s">
        <v>2267</v>
      </c>
      <c r="G570" s="175" t="s">
        <v>2267</v>
      </c>
      <c r="H570" s="568" t="s">
        <v>1410</v>
      </c>
      <c r="I570" s="175" t="s">
        <v>1670</v>
      </c>
      <c r="J570" s="175">
        <v>82719189</v>
      </c>
      <c r="K570" s="175">
        <v>0</v>
      </c>
      <c r="L570" s="175">
        <v>11971.18</v>
      </c>
      <c r="M570" s="175">
        <v>0</v>
      </c>
      <c r="N570" s="175">
        <v>6</v>
      </c>
      <c r="O570" s="597">
        <f t="shared" si="14"/>
        <v>82719.188999999998</v>
      </c>
      <c r="P570" s="175" t="s">
        <v>237</v>
      </c>
    </row>
    <row r="571" spans="1:16" x14ac:dyDescent="0.25">
      <c r="A571" s="175" t="s">
        <v>2264</v>
      </c>
      <c r="B571" s="175">
        <v>50328</v>
      </c>
      <c r="C571" s="175" t="s">
        <v>1654</v>
      </c>
      <c r="D571" s="175" t="s">
        <v>2265</v>
      </c>
      <c r="E571" s="175">
        <v>3</v>
      </c>
      <c r="F571" s="175" t="s">
        <v>2267</v>
      </c>
      <c r="G571" s="175" t="s">
        <v>2267</v>
      </c>
      <c r="H571" s="568" t="s">
        <v>1673</v>
      </c>
      <c r="I571" s="175" t="s">
        <v>1674</v>
      </c>
      <c r="J571" s="175">
        <v>242488007</v>
      </c>
      <c r="K571" s="175">
        <v>670360</v>
      </c>
      <c r="L571" s="175">
        <v>35129.51</v>
      </c>
      <c r="M571" s="175">
        <v>96.43</v>
      </c>
      <c r="N571" s="175">
        <v>6</v>
      </c>
      <c r="O571" s="597">
        <f t="shared" si="14"/>
        <v>241817.647</v>
      </c>
      <c r="P571" s="175" t="s">
        <v>237</v>
      </c>
    </row>
    <row r="572" spans="1:16" hidden="1" x14ac:dyDescent="0.25">
      <c r="A572" s="175" t="s">
        <v>2264</v>
      </c>
      <c r="B572" s="175">
        <v>50329</v>
      </c>
      <c r="C572" s="175" t="s">
        <v>1676</v>
      </c>
      <c r="D572" s="175" t="s">
        <v>2265</v>
      </c>
      <c r="E572" s="175">
        <v>3</v>
      </c>
      <c r="F572" s="175" t="s">
        <v>2266</v>
      </c>
      <c r="G572" s="175" t="s">
        <v>2267</v>
      </c>
      <c r="J572" s="175">
        <v>300190</v>
      </c>
      <c r="K572" s="175">
        <v>0</v>
      </c>
      <c r="L572" s="175">
        <v>42.36</v>
      </c>
      <c r="M572" s="175">
        <v>0</v>
      </c>
      <c r="N572" s="175">
        <v>6</v>
      </c>
      <c r="O572" s="597">
        <f t="shared" si="14"/>
        <v>300.19</v>
      </c>
    </row>
    <row r="573" spans="1:16" x14ac:dyDescent="0.25">
      <c r="A573" s="175" t="s">
        <v>2264</v>
      </c>
      <c r="B573" s="175">
        <v>50329</v>
      </c>
      <c r="C573" s="175" t="s">
        <v>1676</v>
      </c>
      <c r="D573" s="175" t="s">
        <v>2265</v>
      </c>
      <c r="E573" s="175">
        <v>3</v>
      </c>
      <c r="F573" s="175" t="s">
        <v>2267</v>
      </c>
      <c r="G573" s="175" t="s">
        <v>2267</v>
      </c>
      <c r="H573" s="568" t="s">
        <v>1393</v>
      </c>
      <c r="I573" s="175" t="s">
        <v>1683</v>
      </c>
      <c r="J573" s="175">
        <v>300190</v>
      </c>
      <c r="K573" s="175">
        <v>0</v>
      </c>
      <c r="L573" s="175">
        <v>42.36</v>
      </c>
      <c r="M573" s="175">
        <v>0</v>
      </c>
      <c r="N573" s="175">
        <v>6</v>
      </c>
      <c r="O573" s="597">
        <f t="shared" si="14"/>
        <v>300.19</v>
      </c>
      <c r="P573" s="175" t="s">
        <v>237</v>
      </c>
    </row>
    <row r="574" spans="1:16" hidden="1" x14ac:dyDescent="0.25">
      <c r="A574" s="175" t="s">
        <v>2264</v>
      </c>
      <c r="B574" s="175">
        <v>50330</v>
      </c>
      <c r="C574" s="175" t="s">
        <v>1686</v>
      </c>
      <c r="D574" s="175" t="s">
        <v>2265</v>
      </c>
      <c r="E574" s="175">
        <v>3</v>
      </c>
      <c r="F574" s="175" t="s">
        <v>2266</v>
      </c>
      <c r="G574" s="175" t="s">
        <v>2267</v>
      </c>
      <c r="J574" s="175">
        <v>107831362</v>
      </c>
      <c r="K574" s="175">
        <v>554875</v>
      </c>
      <c r="L574" s="175">
        <v>15680.57</v>
      </c>
      <c r="M574" s="175">
        <v>80.47</v>
      </c>
      <c r="N574" s="175">
        <v>6</v>
      </c>
      <c r="O574" s="597">
        <f t="shared" si="14"/>
        <v>107276.48699999999</v>
      </c>
    </row>
    <row r="575" spans="1:16" x14ac:dyDescent="0.25">
      <c r="A575" s="175" t="s">
        <v>2264</v>
      </c>
      <c r="B575" s="175">
        <v>50330</v>
      </c>
      <c r="C575" s="175" t="s">
        <v>1686</v>
      </c>
      <c r="D575" s="175" t="s">
        <v>2265</v>
      </c>
      <c r="E575" s="175">
        <v>3</v>
      </c>
      <c r="F575" s="175" t="s">
        <v>2267</v>
      </c>
      <c r="G575" s="175" t="s">
        <v>2267</v>
      </c>
      <c r="H575" s="568" t="s">
        <v>952</v>
      </c>
      <c r="I575" s="175" t="s">
        <v>1431</v>
      </c>
      <c r="J575" s="175">
        <v>105725908</v>
      </c>
      <c r="K575" s="175">
        <v>554875</v>
      </c>
      <c r="L575" s="175">
        <v>15376.93</v>
      </c>
      <c r="M575" s="175">
        <v>80.47</v>
      </c>
      <c r="N575" s="175">
        <v>6</v>
      </c>
      <c r="O575" s="597">
        <f t="shared" si="14"/>
        <v>105171.033</v>
      </c>
      <c r="P575" s="175" t="s">
        <v>237</v>
      </c>
    </row>
    <row r="576" spans="1:16" x14ac:dyDescent="0.25">
      <c r="A576" s="175" t="s">
        <v>2264</v>
      </c>
      <c r="B576" s="175">
        <v>50330</v>
      </c>
      <c r="C576" s="175" t="s">
        <v>1686</v>
      </c>
      <c r="D576" s="175" t="s">
        <v>2265</v>
      </c>
      <c r="E576" s="175">
        <v>3</v>
      </c>
      <c r="F576" s="175" t="s">
        <v>2267</v>
      </c>
      <c r="G576" s="175" t="s">
        <v>2267</v>
      </c>
      <c r="H576" s="568" t="s">
        <v>954</v>
      </c>
      <c r="I576" s="175" t="s">
        <v>1093</v>
      </c>
      <c r="J576" s="175">
        <v>1067272</v>
      </c>
      <c r="K576" s="175">
        <v>0</v>
      </c>
      <c r="L576" s="175">
        <v>153.72999999999999</v>
      </c>
      <c r="M576" s="175">
        <v>0</v>
      </c>
      <c r="N576" s="175">
        <v>6</v>
      </c>
      <c r="O576" s="597">
        <f t="shared" si="14"/>
        <v>1067.2719999999999</v>
      </c>
      <c r="P576" s="175" t="s">
        <v>237</v>
      </c>
    </row>
    <row r="577" spans="1:16" x14ac:dyDescent="0.25">
      <c r="A577" s="175" t="s">
        <v>2264</v>
      </c>
      <c r="B577" s="175">
        <v>50330</v>
      </c>
      <c r="C577" s="175" t="s">
        <v>1686</v>
      </c>
      <c r="D577" s="175" t="s">
        <v>2265</v>
      </c>
      <c r="E577" s="175">
        <v>3</v>
      </c>
      <c r="F577" s="175" t="s">
        <v>2267</v>
      </c>
      <c r="G577" s="175" t="s">
        <v>2267</v>
      </c>
      <c r="H577" s="568" t="s">
        <v>1038</v>
      </c>
      <c r="I577" s="175" t="s">
        <v>1094</v>
      </c>
      <c r="J577" s="175">
        <v>1038182</v>
      </c>
      <c r="K577" s="175">
        <v>0</v>
      </c>
      <c r="L577" s="175">
        <v>149.91</v>
      </c>
      <c r="M577" s="175">
        <v>0</v>
      </c>
      <c r="N577" s="175">
        <v>6</v>
      </c>
      <c r="O577" s="597">
        <f t="shared" si="14"/>
        <v>1038.182</v>
      </c>
      <c r="P577" s="175" t="s">
        <v>237</v>
      </c>
    </row>
    <row r="578" spans="1:16" hidden="1" x14ac:dyDescent="0.25">
      <c r="A578" s="175" t="s">
        <v>2264</v>
      </c>
      <c r="B578" s="175">
        <v>50331</v>
      </c>
      <c r="C578" s="175" t="s">
        <v>1688</v>
      </c>
      <c r="D578" s="175" t="s">
        <v>2265</v>
      </c>
      <c r="E578" s="175">
        <v>3</v>
      </c>
      <c r="F578" s="175" t="s">
        <v>2266</v>
      </c>
      <c r="G578" s="175" t="s">
        <v>2267</v>
      </c>
      <c r="J578" s="175">
        <v>30946109</v>
      </c>
      <c r="K578" s="175">
        <v>0</v>
      </c>
      <c r="L578" s="175">
        <v>4445.8</v>
      </c>
      <c r="M578" s="175">
        <v>0</v>
      </c>
      <c r="N578" s="175">
        <v>6</v>
      </c>
      <c r="O578" s="597">
        <f t="shared" si="14"/>
        <v>30946.109</v>
      </c>
    </row>
    <row r="579" spans="1:16" x14ac:dyDescent="0.25">
      <c r="A579" s="175" t="s">
        <v>2264</v>
      </c>
      <c r="B579" s="175">
        <v>50331</v>
      </c>
      <c r="C579" s="175" t="s">
        <v>1688</v>
      </c>
      <c r="D579" s="175" t="s">
        <v>2265</v>
      </c>
      <c r="E579" s="175">
        <v>3</v>
      </c>
      <c r="F579" s="175" t="s">
        <v>2267</v>
      </c>
      <c r="G579" s="175" t="s">
        <v>2267</v>
      </c>
      <c r="H579" s="568" t="s">
        <v>952</v>
      </c>
      <c r="I579" s="175" t="s">
        <v>1431</v>
      </c>
      <c r="J579" s="175">
        <v>30946109</v>
      </c>
      <c r="K579" s="175">
        <v>0</v>
      </c>
      <c r="L579" s="175">
        <v>4445.8</v>
      </c>
      <c r="M579" s="175">
        <v>0</v>
      </c>
      <c r="N579" s="175">
        <v>6</v>
      </c>
      <c r="O579" s="597">
        <f t="shared" si="14"/>
        <v>30946.109</v>
      </c>
      <c r="P579" s="175" t="s">
        <v>237</v>
      </c>
    </row>
    <row r="580" spans="1:16" hidden="1" x14ac:dyDescent="0.25">
      <c r="A580" s="175" t="s">
        <v>2264</v>
      </c>
      <c r="B580" s="175">
        <v>50332</v>
      </c>
      <c r="C580" s="175" t="s">
        <v>1690</v>
      </c>
      <c r="D580" s="175" t="s">
        <v>2265</v>
      </c>
      <c r="E580" s="175">
        <v>3</v>
      </c>
      <c r="F580" s="175" t="s">
        <v>2266</v>
      </c>
      <c r="G580" s="175" t="s">
        <v>2267</v>
      </c>
      <c r="J580" s="175">
        <v>115935144</v>
      </c>
      <c r="K580" s="175">
        <v>0</v>
      </c>
      <c r="L580" s="175">
        <v>16777.98</v>
      </c>
      <c r="M580" s="175">
        <v>0</v>
      </c>
      <c r="N580" s="175">
        <v>6</v>
      </c>
      <c r="O580" s="597">
        <f t="shared" si="14"/>
        <v>115935.144</v>
      </c>
    </row>
    <row r="581" spans="1:16" x14ac:dyDescent="0.25">
      <c r="A581" s="175" t="s">
        <v>2264</v>
      </c>
      <c r="B581" s="175">
        <v>50332</v>
      </c>
      <c r="C581" s="175" t="s">
        <v>1690</v>
      </c>
      <c r="D581" s="175" t="s">
        <v>2265</v>
      </c>
      <c r="E581" s="175">
        <v>3</v>
      </c>
      <c r="F581" s="175" t="s">
        <v>2267</v>
      </c>
      <c r="G581" s="175" t="s">
        <v>2267</v>
      </c>
      <c r="H581" s="568" t="s">
        <v>1402</v>
      </c>
      <c r="I581" s="175" t="s">
        <v>1692</v>
      </c>
      <c r="J581" s="175">
        <v>115935144</v>
      </c>
      <c r="K581" s="175">
        <v>0</v>
      </c>
      <c r="L581" s="175">
        <v>16777.98</v>
      </c>
      <c r="M581" s="175">
        <v>0</v>
      </c>
      <c r="N581" s="175">
        <v>6</v>
      </c>
      <c r="O581" s="597">
        <f t="shared" si="14"/>
        <v>115935.144</v>
      </c>
      <c r="P581" s="175" t="s">
        <v>237</v>
      </c>
    </row>
    <row r="582" spans="1:16" hidden="1" x14ac:dyDescent="0.25">
      <c r="A582" s="175" t="s">
        <v>2264</v>
      </c>
      <c r="B582" s="175">
        <v>50335</v>
      </c>
      <c r="C582" s="175" t="s">
        <v>1960</v>
      </c>
      <c r="D582" s="175" t="s">
        <v>2265</v>
      </c>
      <c r="E582" s="175">
        <v>3</v>
      </c>
      <c r="F582" s="175" t="s">
        <v>2266</v>
      </c>
      <c r="G582" s="175" t="s">
        <v>2267</v>
      </c>
      <c r="J582" s="175">
        <v>430746022</v>
      </c>
      <c r="K582" s="175">
        <v>14089534</v>
      </c>
      <c r="L582" s="175">
        <v>62312.160000000003</v>
      </c>
      <c r="M582" s="175">
        <v>2030.99</v>
      </c>
      <c r="N582" s="175">
        <v>6</v>
      </c>
      <c r="O582" s="597">
        <f t="shared" si="14"/>
        <v>416656.48800000001</v>
      </c>
    </row>
    <row r="583" spans="1:16" x14ac:dyDescent="0.25">
      <c r="A583" s="175" t="s">
        <v>2264</v>
      </c>
      <c r="B583" s="175">
        <v>50335</v>
      </c>
      <c r="C583" s="175" t="s">
        <v>1960</v>
      </c>
      <c r="D583" s="175" t="s">
        <v>2265</v>
      </c>
      <c r="E583" s="175">
        <v>3</v>
      </c>
      <c r="F583" s="175" t="s">
        <v>2267</v>
      </c>
      <c r="G583" s="175" t="s">
        <v>2267</v>
      </c>
      <c r="H583" s="568" t="s">
        <v>1912</v>
      </c>
      <c r="I583" s="175" t="s">
        <v>1961</v>
      </c>
      <c r="J583" s="175">
        <v>333471445</v>
      </c>
      <c r="K583" s="175">
        <v>10534188</v>
      </c>
      <c r="L583" s="175">
        <v>48249.87</v>
      </c>
      <c r="M583" s="175">
        <v>1519.49</v>
      </c>
      <c r="N583" s="175">
        <v>6</v>
      </c>
      <c r="O583" s="597">
        <f t="shared" ref="O583:O634" si="15">+(J583-K583)/1000</f>
        <v>322937.25699999998</v>
      </c>
      <c r="P583" s="175" t="s">
        <v>237</v>
      </c>
    </row>
    <row r="584" spans="1:16" x14ac:dyDescent="0.25">
      <c r="A584" s="175" t="s">
        <v>2264</v>
      </c>
      <c r="B584" s="175">
        <v>50335</v>
      </c>
      <c r="C584" s="175" t="s">
        <v>1960</v>
      </c>
      <c r="D584" s="175" t="s">
        <v>2265</v>
      </c>
      <c r="E584" s="175">
        <v>3</v>
      </c>
      <c r="F584" s="175" t="s">
        <v>2267</v>
      </c>
      <c r="G584" s="175" t="s">
        <v>2267</v>
      </c>
      <c r="H584" s="568" t="s">
        <v>1962</v>
      </c>
      <c r="I584" s="175" t="s">
        <v>1963</v>
      </c>
      <c r="J584" s="175">
        <v>5722381</v>
      </c>
      <c r="K584" s="175">
        <v>0</v>
      </c>
      <c r="L584" s="175">
        <v>828.74</v>
      </c>
      <c r="M584" s="175">
        <v>0</v>
      </c>
      <c r="N584" s="175">
        <v>6</v>
      </c>
      <c r="O584" s="597">
        <f t="shared" si="15"/>
        <v>5722.3810000000003</v>
      </c>
      <c r="P584" s="175" t="s">
        <v>237</v>
      </c>
    </row>
    <row r="585" spans="1:16" x14ac:dyDescent="0.25">
      <c r="A585" s="175" t="s">
        <v>2264</v>
      </c>
      <c r="B585" s="175">
        <v>50335</v>
      </c>
      <c r="C585" s="175" t="s">
        <v>1960</v>
      </c>
      <c r="D585" s="175" t="s">
        <v>2265</v>
      </c>
      <c r="E585" s="175">
        <v>3</v>
      </c>
      <c r="F585" s="175" t="s">
        <v>2267</v>
      </c>
      <c r="G585" s="175" t="s">
        <v>2267</v>
      </c>
      <c r="H585" s="568" t="s">
        <v>1964</v>
      </c>
      <c r="I585" s="175" t="s">
        <v>1965</v>
      </c>
      <c r="J585" s="175">
        <v>11534521</v>
      </c>
      <c r="K585" s="175">
        <v>0</v>
      </c>
      <c r="L585" s="175">
        <v>1674.43</v>
      </c>
      <c r="M585" s="175">
        <v>0</v>
      </c>
      <c r="N585" s="175">
        <v>6</v>
      </c>
      <c r="O585" s="597">
        <f t="shared" si="15"/>
        <v>11534.521000000001</v>
      </c>
      <c r="P585" s="175" t="s">
        <v>237</v>
      </c>
    </row>
    <row r="586" spans="1:16" x14ac:dyDescent="0.25">
      <c r="A586" s="175" t="s">
        <v>2264</v>
      </c>
      <c r="B586" s="175">
        <v>50335</v>
      </c>
      <c r="C586" s="175" t="s">
        <v>1960</v>
      </c>
      <c r="D586" s="175" t="s">
        <v>2265</v>
      </c>
      <c r="E586" s="175">
        <v>3</v>
      </c>
      <c r="F586" s="175" t="s">
        <v>2267</v>
      </c>
      <c r="G586" s="175" t="s">
        <v>2267</v>
      </c>
      <c r="H586" s="568" t="s">
        <v>1966</v>
      </c>
      <c r="I586" s="175" t="s">
        <v>1967</v>
      </c>
      <c r="J586" s="175">
        <v>4211257</v>
      </c>
      <c r="K586" s="175">
        <v>345113</v>
      </c>
      <c r="L586" s="175">
        <v>611.19000000000005</v>
      </c>
      <c r="M586" s="175">
        <v>50.16</v>
      </c>
      <c r="N586" s="175">
        <v>6</v>
      </c>
      <c r="O586" s="597">
        <f t="shared" si="15"/>
        <v>3866.1439999999998</v>
      </c>
      <c r="P586" s="175" t="s">
        <v>237</v>
      </c>
    </row>
    <row r="587" spans="1:16" x14ac:dyDescent="0.25">
      <c r="A587" s="175" t="s">
        <v>2264</v>
      </c>
      <c r="B587" s="175">
        <v>50335</v>
      </c>
      <c r="C587" s="175" t="s">
        <v>1960</v>
      </c>
      <c r="D587" s="175" t="s">
        <v>2265</v>
      </c>
      <c r="E587" s="175">
        <v>3</v>
      </c>
      <c r="F587" s="175" t="s">
        <v>2267</v>
      </c>
      <c r="G587" s="175" t="s">
        <v>2267</v>
      </c>
      <c r="H587" s="568" t="s">
        <v>1968</v>
      </c>
      <c r="I587" s="175" t="s">
        <v>1969</v>
      </c>
      <c r="J587" s="175">
        <v>11349097</v>
      </c>
      <c r="K587" s="175">
        <v>227273</v>
      </c>
      <c r="L587" s="175">
        <v>1647.14</v>
      </c>
      <c r="M587" s="175">
        <v>32.89</v>
      </c>
      <c r="N587" s="175">
        <v>6</v>
      </c>
      <c r="O587" s="597">
        <f t="shared" si="15"/>
        <v>11121.824000000001</v>
      </c>
      <c r="P587" s="175" t="s">
        <v>237</v>
      </c>
    </row>
    <row r="588" spans="1:16" x14ac:dyDescent="0.25">
      <c r="A588" s="175" t="s">
        <v>2264</v>
      </c>
      <c r="B588" s="175">
        <v>50335</v>
      </c>
      <c r="C588" s="175" t="s">
        <v>1960</v>
      </c>
      <c r="D588" s="175" t="s">
        <v>2265</v>
      </c>
      <c r="E588" s="175">
        <v>3</v>
      </c>
      <c r="F588" s="175" t="s">
        <v>2267</v>
      </c>
      <c r="G588" s="175" t="s">
        <v>2267</v>
      </c>
      <c r="H588" s="568" t="s">
        <v>1970</v>
      </c>
      <c r="I588" s="175" t="s">
        <v>1971</v>
      </c>
      <c r="J588" s="175">
        <v>4322727</v>
      </c>
      <c r="K588" s="175">
        <v>0</v>
      </c>
      <c r="L588" s="175">
        <v>626.84</v>
      </c>
      <c r="M588" s="175">
        <v>0</v>
      </c>
      <c r="N588" s="175">
        <v>6</v>
      </c>
      <c r="O588" s="597">
        <f t="shared" si="15"/>
        <v>4322.7269999999999</v>
      </c>
      <c r="P588" s="175" t="s">
        <v>237</v>
      </c>
    </row>
    <row r="589" spans="1:16" x14ac:dyDescent="0.25">
      <c r="A589" s="175" t="s">
        <v>2264</v>
      </c>
      <c r="B589" s="175">
        <v>50335</v>
      </c>
      <c r="C589" s="175" t="s">
        <v>1960</v>
      </c>
      <c r="D589" s="175" t="s">
        <v>2265</v>
      </c>
      <c r="E589" s="175">
        <v>3</v>
      </c>
      <c r="F589" s="175" t="s">
        <v>2267</v>
      </c>
      <c r="G589" s="175" t="s">
        <v>2267</v>
      </c>
      <c r="H589" s="568" t="s">
        <v>1974</v>
      </c>
      <c r="I589" s="175" t="s">
        <v>1975</v>
      </c>
      <c r="J589" s="175">
        <v>58334594</v>
      </c>
      <c r="K589" s="175">
        <v>2382960</v>
      </c>
      <c r="L589" s="175">
        <v>8411.99</v>
      </c>
      <c r="M589" s="175">
        <v>340.97</v>
      </c>
      <c r="N589" s="175">
        <v>6</v>
      </c>
      <c r="O589" s="597">
        <f t="shared" si="15"/>
        <v>55951.633999999998</v>
      </c>
      <c r="P589" s="175" t="s">
        <v>237</v>
      </c>
    </row>
    <row r="590" spans="1:16" x14ac:dyDescent="0.25">
      <c r="A590" s="175" t="s">
        <v>2264</v>
      </c>
      <c r="B590" s="175">
        <v>50335</v>
      </c>
      <c r="C590" s="175" t="s">
        <v>1960</v>
      </c>
      <c r="D590" s="175" t="s">
        <v>2265</v>
      </c>
      <c r="E590" s="175">
        <v>3</v>
      </c>
      <c r="F590" s="175" t="s">
        <v>2267</v>
      </c>
      <c r="G590" s="175" t="s">
        <v>2267</v>
      </c>
      <c r="H590" s="568" t="s">
        <v>2349</v>
      </c>
      <c r="I590" s="175" t="s">
        <v>2350</v>
      </c>
      <c r="J590" s="175">
        <v>1800000</v>
      </c>
      <c r="K590" s="175">
        <v>600000</v>
      </c>
      <c r="L590" s="175">
        <v>261.95999999999998</v>
      </c>
      <c r="M590" s="175">
        <v>87.48</v>
      </c>
      <c r="N590" s="175">
        <v>6</v>
      </c>
      <c r="O590" s="597">
        <f t="shared" si="15"/>
        <v>1200</v>
      </c>
      <c r="P590" s="175" t="s">
        <v>237</v>
      </c>
    </row>
    <row r="591" spans="1:16" x14ac:dyDescent="0.25">
      <c r="A591" s="175" t="s">
        <v>2264</v>
      </c>
      <c r="B591" s="175">
        <v>50336</v>
      </c>
      <c r="C591" s="175" t="s">
        <v>2050</v>
      </c>
      <c r="D591" s="175" t="s">
        <v>2265</v>
      </c>
      <c r="E591" s="175">
        <v>3</v>
      </c>
      <c r="F591" s="175" t="s">
        <v>2267</v>
      </c>
      <c r="G591" s="175" t="s">
        <v>2266</v>
      </c>
      <c r="J591" s="175">
        <v>84309614</v>
      </c>
      <c r="K591" s="175">
        <v>2618630</v>
      </c>
      <c r="L591" s="175">
        <v>12128.9</v>
      </c>
      <c r="M591" s="175">
        <v>368.94</v>
      </c>
      <c r="N591" s="175">
        <v>6</v>
      </c>
      <c r="O591" s="597">
        <f t="shared" si="15"/>
        <v>81690.983999999997</v>
      </c>
      <c r="P591" s="175" t="s">
        <v>237</v>
      </c>
    </row>
    <row r="592" spans="1:16" hidden="1" x14ac:dyDescent="0.25">
      <c r="A592" s="175" t="s">
        <v>2264</v>
      </c>
      <c r="B592" s="175">
        <v>504</v>
      </c>
      <c r="C592" s="175" t="s">
        <v>1694</v>
      </c>
      <c r="D592" s="175" t="s">
        <v>2265</v>
      </c>
      <c r="E592" s="175">
        <v>2</v>
      </c>
      <c r="F592" s="175" t="s">
        <v>2266</v>
      </c>
      <c r="G592" s="175" t="s">
        <v>2266</v>
      </c>
      <c r="J592" s="175">
        <v>32286414164</v>
      </c>
      <c r="K592" s="175">
        <v>2803201946</v>
      </c>
      <c r="L592" s="175">
        <v>4657505.63</v>
      </c>
      <c r="M592" s="175">
        <v>399935.29</v>
      </c>
      <c r="N592" s="175">
        <v>6</v>
      </c>
      <c r="O592" s="597">
        <f t="shared" si="15"/>
        <v>29483212.217999998</v>
      </c>
    </row>
    <row r="593" spans="1:16" hidden="1" x14ac:dyDescent="0.25">
      <c r="A593" s="175" t="s">
        <v>2264</v>
      </c>
      <c r="B593" s="175">
        <v>50401</v>
      </c>
      <c r="C593" s="175" t="s">
        <v>2413</v>
      </c>
      <c r="D593" s="175" t="s">
        <v>2265</v>
      </c>
      <c r="E593" s="175">
        <v>3</v>
      </c>
      <c r="F593" s="175" t="s">
        <v>2266</v>
      </c>
      <c r="G593" s="175" t="s">
        <v>2267</v>
      </c>
      <c r="J593" s="175">
        <v>8085282517</v>
      </c>
      <c r="K593" s="175">
        <v>460753</v>
      </c>
      <c r="L593" s="175">
        <v>1162532.5900000001</v>
      </c>
      <c r="M593" s="175">
        <v>67.11</v>
      </c>
      <c r="N593" s="175">
        <v>6</v>
      </c>
      <c r="O593" s="597">
        <f t="shared" si="15"/>
        <v>8084821.7640000004</v>
      </c>
    </row>
    <row r="594" spans="1:16" x14ac:dyDescent="0.25">
      <c r="A594" s="175" t="s">
        <v>2264</v>
      </c>
      <c r="B594" s="175">
        <v>50401</v>
      </c>
      <c r="C594" s="175" t="s">
        <v>2413</v>
      </c>
      <c r="D594" s="175" t="s">
        <v>2265</v>
      </c>
      <c r="E594" s="175">
        <v>3</v>
      </c>
      <c r="F594" s="175" t="s">
        <v>2267</v>
      </c>
      <c r="G594" s="175" t="s">
        <v>2267</v>
      </c>
      <c r="H594" s="568" t="s">
        <v>952</v>
      </c>
      <c r="I594" s="175" t="s">
        <v>1431</v>
      </c>
      <c r="J594" s="175">
        <v>8085282517</v>
      </c>
      <c r="K594" s="175">
        <v>460753</v>
      </c>
      <c r="L594" s="175">
        <v>1162532.5900000001</v>
      </c>
      <c r="M594" s="175">
        <v>67.11</v>
      </c>
      <c r="N594" s="175">
        <v>6</v>
      </c>
      <c r="O594" s="597">
        <f t="shared" si="15"/>
        <v>8084821.7640000004</v>
      </c>
      <c r="P594" s="175" t="s">
        <v>862</v>
      </c>
    </row>
    <row r="595" spans="1:16" hidden="1" x14ac:dyDescent="0.25">
      <c r="A595" s="175" t="s">
        <v>2264</v>
      </c>
      <c r="B595" s="175">
        <v>50402</v>
      </c>
      <c r="C595" s="175" t="s">
        <v>1698</v>
      </c>
      <c r="D595" s="175" t="s">
        <v>2265</v>
      </c>
      <c r="E595" s="175">
        <v>3</v>
      </c>
      <c r="F595" s="175" t="s">
        <v>2266</v>
      </c>
      <c r="G595" s="175" t="s">
        <v>2267</v>
      </c>
      <c r="J595" s="175">
        <v>6066952025</v>
      </c>
      <c r="K595" s="175">
        <v>765491193</v>
      </c>
      <c r="L595" s="175">
        <v>875876.25</v>
      </c>
      <c r="M595" s="175">
        <v>110189.4</v>
      </c>
      <c r="N595" s="175">
        <v>6</v>
      </c>
      <c r="O595" s="597">
        <f t="shared" si="15"/>
        <v>5301460.8320000004</v>
      </c>
    </row>
    <row r="596" spans="1:16" x14ac:dyDescent="0.25">
      <c r="A596" s="175" t="s">
        <v>2264</v>
      </c>
      <c r="B596" s="175">
        <v>50402</v>
      </c>
      <c r="C596" s="175" t="s">
        <v>1698</v>
      </c>
      <c r="D596" s="175" t="s">
        <v>2265</v>
      </c>
      <c r="E596" s="175">
        <v>3</v>
      </c>
      <c r="F596" s="175" t="s">
        <v>2267</v>
      </c>
      <c r="G596" s="175" t="s">
        <v>2267</v>
      </c>
      <c r="H596" s="568" t="s">
        <v>952</v>
      </c>
      <c r="I596" s="175" t="s">
        <v>1431</v>
      </c>
      <c r="J596" s="175">
        <v>6066952025</v>
      </c>
      <c r="K596" s="175">
        <v>765491193</v>
      </c>
      <c r="L596" s="175">
        <v>875876.25</v>
      </c>
      <c r="M596" s="175">
        <v>110189.4</v>
      </c>
      <c r="N596" s="175">
        <v>6</v>
      </c>
      <c r="O596" s="597">
        <f t="shared" si="15"/>
        <v>5301460.8320000004</v>
      </c>
      <c r="P596" s="175" t="s">
        <v>862</v>
      </c>
    </row>
    <row r="597" spans="1:16" hidden="1" x14ac:dyDescent="0.25">
      <c r="A597" s="175" t="s">
        <v>2264</v>
      </c>
      <c r="B597" s="175">
        <v>50403</v>
      </c>
      <c r="C597" s="175" t="s">
        <v>1700</v>
      </c>
      <c r="D597" s="175" t="s">
        <v>2265</v>
      </c>
      <c r="E597" s="175">
        <v>3</v>
      </c>
      <c r="F597" s="175" t="s">
        <v>2266</v>
      </c>
      <c r="G597" s="175" t="s">
        <v>2267</v>
      </c>
      <c r="J597" s="175">
        <v>4950964928</v>
      </c>
      <c r="K597" s="175">
        <v>2037250000</v>
      </c>
      <c r="L597" s="175">
        <v>714923.75</v>
      </c>
      <c r="M597" s="175">
        <v>289678.78000000003</v>
      </c>
      <c r="N597" s="175">
        <v>6</v>
      </c>
      <c r="O597" s="597">
        <f t="shared" si="15"/>
        <v>2913714.9279999998</v>
      </c>
    </row>
    <row r="598" spans="1:16" x14ac:dyDescent="0.25">
      <c r="A598" s="175" t="s">
        <v>2264</v>
      </c>
      <c r="B598" s="175">
        <v>50403</v>
      </c>
      <c r="C598" s="175" t="s">
        <v>1700</v>
      </c>
      <c r="D598" s="175" t="s">
        <v>2265</v>
      </c>
      <c r="E598" s="175">
        <v>3</v>
      </c>
      <c r="F598" s="175" t="s">
        <v>2267</v>
      </c>
      <c r="G598" s="175" t="s">
        <v>2267</v>
      </c>
      <c r="H598" s="568" t="s">
        <v>952</v>
      </c>
      <c r="I598" s="175" t="s">
        <v>1431</v>
      </c>
      <c r="J598" s="175">
        <v>4950663960</v>
      </c>
      <c r="K598" s="175">
        <v>2037250000</v>
      </c>
      <c r="L598" s="175">
        <v>714880.86</v>
      </c>
      <c r="M598" s="175">
        <v>289678.78000000003</v>
      </c>
      <c r="N598" s="175">
        <v>6</v>
      </c>
      <c r="O598" s="597">
        <f t="shared" si="15"/>
        <v>2913413.96</v>
      </c>
      <c r="P598" s="175" t="s">
        <v>862</v>
      </c>
    </row>
    <row r="599" spans="1:16" x14ac:dyDescent="0.25">
      <c r="A599" s="175" t="s">
        <v>2264</v>
      </c>
      <c r="B599" s="175">
        <v>50403</v>
      </c>
      <c r="C599" s="175" t="s">
        <v>1700</v>
      </c>
      <c r="D599" s="175" t="s">
        <v>2265</v>
      </c>
      <c r="E599" s="175">
        <v>3</v>
      </c>
      <c r="F599" s="175" t="s">
        <v>2267</v>
      </c>
      <c r="G599" s="175" t="s">
        <v>2267</v>
      </c>
      <c r="H599" s="568" t="s">
        <v>954</v>
      </c>
      <c r="I599" s="175" t="s">
        <v>1093</v>
      </c>
      <c r="J599" s="175">
        <v>50768</v>
      </c>
      <c r="K599" s="175">
        <v>0</v>
      </c>
      <c r="L599" s="175">
        <v>7.25</v>
      </c>
      <c r="M599" s="175">
        <v>0</v>
      </c>
      <c r="N599" s="175">
        <v>6</v>
      </c>
      <c r="O599" s="597">
        <f t="shared" si="15"/>
        <v>50.768000000000001</v>
      </c>
      <c r="P599" s="175" t="s">
        <v>862</v>
      </c>
    </row>
    <row r="600" spans="1:16" x14ac:dyDescent="0.25">
      <c r="A600" s="175" t="s">
        <v>2264</v>
      </c>
      <c r="B600" s="175">
        <v>50403</v>
      </c>
      <c r="C600" s="175" t="s">
        <v>1700</v>
      </c>
      <c r="D600" s="175" t="s">
        <v>2265</v>
      </c>
      <c r="E600" s="175">
        <v>3</v>
      </c>
      <c r="F600" s="175" t="s">
        <v>2267</v>
      </c>
      <c r="G600" s="175" t="s">
        <v>2267</v>
      </c>
      <c r="H600" s="568" t="s">
        <v>956</v>
      </c>
      <c r="I600" s="175" t="s">
        <v>1432</v>
      </c>
      <c r="J600" s="175">
        <v>180000</v>
      </c>
      <c r="K600" s="175">
        <v>0</v>
      </c>
      <c r="L600" s="175">
        <v>25.64</v>
      </c>
      <c r="M600" s="175">
        <v>0</v>
      </c>
      <c r="N600" s="175">
        <v>6</v>
      </c>
      <c r="O600" s="597">
        <f t="shared" si="15"/>
        <v>180</v>
      </c>
      <c r="P600" s="175" t="s">
        <v>862</v>
      </c>
    </row>
    <row r="601" spans="1:16" x14ac:dyDescent="0.25">
      <c r="A601" s="175" t="s">
        <v>2264</v>
      </c>
      <c r="B601" s="175">
        <v>50403</v>
      </c>
      <c r="C601" s="175" t="s">
        <v>1700</v>
      </c>
      <c r="D601" s="175" t="s">
        <v>2265</v>
      </c>
      <c r="E601" s="175">
        <v>3</v>
      </c>
      <c r="F601" s="175" t="s">
        <v>2267</v>
      </c>
      <c r="G601" s="175" t="s">
        <v>2267</v>
      </c>
      <c r="H601" s="568" t="s">
        <v>1038</v>
      </c>
      <c r="I601" s="175" t="s">
        <v>1094</v>
      </c>
      <c r="J601" s="175">
        <v>70200</v>
      </c>
      <c r="K601" s="175">
        <v>0</v>
      </c>
      <c r="L601" s="175">
        <v>10</v>
      </c>
      <c r="M601" s="175">
        <v>0</v>
      </c>
      <c r="N601" s="175">
        <v>6</v>
      </c>
      <c r="O601" s="597">
        <f t="shared" si="15"/>
        <v>70.2</v>
      </c>
      <c r="P601" s="175" t="s">
        <v>862</v>
      </c>
    </row>
    <row r="602" spans="1:16" x14ac:dyDescent="0.25">
      <c r="A602" s="175" t="s">
        <v>2264</v>
      </c>
      <c r="B602" s="175">
        <v>50404</v>
      </c>
      <c r="C602" s="175" t="s">
        <v>1702</v>
      </c>
      <c r="D602" s="175" t="s">
        <v>2265</v>
      </c>
      <c r="E602" s="175">
        <v>3</v>
      </c>
      <c r="F602" s="175" t="s">
        <v>2267</v>
      </c>
      <c r="G602" s="175" t="s">
        <v>2266</v>
      </c>
      <c r="J602" s="175">
        <v>4095000003</v>
      </c>
      <c r="K602" s="175">
        <v>0</v>
      </c>
      <c r="L602" s="175">
        <v>591529.19999999995</v>
      </c>
      <c r="M602" s="175">
        <v>0</v>
      </c>
      <c r="N602" s="175">
        <v>6</v>
      </c>
      <c r="O602" s="597">
        <f t="shared" si="15"/>
        <v>4095000.003</v>
      </c>
      <c r="P602" s="175" t="s">
        <v>862</v>
      </c>
    </row>
    <row r="603" spans="1:16" x14ac:dyDescent="0.25">
      <c r="A603" s="175" t="s">
        <v>2264</v>
      </c>
      <c r="B603" s="175">
        <v>50405</v>
      </c>
      <c r="C603" s="175" t="s">
        <v>1704</v>
      </c>
      <c r="D603" s="175" t="s">
        <v>2265</v>
      </c>
      <c r="E603" s="175">
        <v>3</v>
      </c>
      <c r="F603" s="175" t="s">
        <v>2267</v>
      </c>
      <c r="G603" s="175" t="s">
        <v>2266</v>
      </c>
      <c r="J603" s="175">
        <v>9088214691</v>
      </c>
      <c r="K603" s="175">
        <v>0</v>
      </c>
      <c r="L603" s="175">
        <v>1312643.8400000001</v>
      </c>
      <c r="M603" s="175">
        <v>0</v>
      </c>
      <c r="N603" s="175">
        <v>6</v>
      </c>
      <c r="O603" s="597">
        <f t="shared" si="15"/>
        <v>9088214.6909999996</v>
      </c>
      <c r="P603" s="175" t="s">
        <v>862</v>
      </c>
    </row>
    <row r="604" spans="1:16" hidden="1" x14ac:dyDescent="0.25">
      <c r="A604" s="175" t="s">
        <v>2264</v>
      </c>
      <c r="B604" s="175">
        <v>505</v>
      </c>
      <c r="C604" s="175" t="s">
        <v>2414</v>
      </c>
      <c r="D604" s="175" t="s">
        <v>2265</v>
      </c>
      <c r="E604" s="175">
        <v>2</v>
      </c>
      <c r="F604" s="175" t="s">
        <v>2266</v>
      </c>
      <c r="G604" s="175" t="s">
        <v>2266</v>
      </c>
      <c r="J604" s="175">
        <v>1500201342</v>
      </c>
      <c r="K604" s="175">
        <v>0</v>
      </c>
      <c r="L604" s="175">
        <v>212232.78</v>
      </c>
      <c r="M604" s="175">
        <v>0</v>
      </c>
      <c r="N604" s="175">
        <v>6</v>
      </c>
      <c r="O604" s="597">
        <f t="shared" si="15"/>
        <v>1500201.3419999999</v>
      </c>
    </row>
    <row r="605" spans="1:16" hidden="1" x14ac:dyDescent="0.25">
      <c r="A605" s="175" t="s">
        <v>2264</v>
      </c>
      <c r="B605" s="175">
        <v>50501</v>
      </c>
      <c r="C605" s="175" t="s">
        <v>1708</v>
      </c>
      <c r="D605" s="175" t="s">
        <v>2265</v>
      </c>
      <c r="E605" s="175">
        <v>3</v>
      </c>
      <c r="F605" s="175" t="s">
        <v>2266</v>
      </c>
      <c r="G605" s="175" t="s">
        <v>2267</v>
      </c>
      <c r="J605" s="175">
        <v>1500201342</v>
      </c>
      <c r="K605" s="175">
        <v>0</v>
      </c>
      <c r="L605" s="175">
        <v>212232.78</v>
      </c>
      <c r="M605" s="175">
        <v>0</v>
      </c>
      <c r="N605" s="175">
        <v>6</v>
      </c>
      <c r="O605" s="597">
        <f t="shared" si="15"/>
        <v>1500201.3419999999</v>
      </c>
    </row>
    <row r="606" spans="1:16" x14ac:dyDescent="0.25">
      <c r="A606" s="175" t="s">
        <v>2264</v>
      </c>
      <c r="B606" s="175">
        <v>50501</v>
      </c>
      <c r="C606" s="175" t="s">
        <v>1708</v>
      </c>
      <c r="D606" s="175" t="s">
        <v>2265</v>
      </c>
      <c r="E606" s="175">
        <v>3</v>
      </c>
      <c r="F606" s="175" t="s">
        <v>2267</v>
      </c>
      <c r="G606" s="175" t="s">
        <v>2267</v>
      </c>
      <c r="H606" s="568" t="s">
        <v>952</v>
      </c>
      <c r="I606" s="175" t="s">
        <v>1431</v>
      </c>
      <c r="J606" s="175">
        <v>1500201342</v>
      </c>
      <c r="K606" s="175">
        <v>0</v>
      </c>
      <c r="L606" s="175">
        <v>212232.78</v>
      </c>
      <c r="M606" s="175">
        <v>0</v>
      </c>
      <c r="N606" s="175">
        <v>6</v>
      </c>
      <c r="O606" s="597">
        <f t="shared" si="15"/>
        <v>1500201.3419999999</v>
      </c>
      <c r="P606" s="175" t="s">
        <v>2358</v>
      </c>
    </row>
    <row r="607" spans="1:16" hidden="1" x14ac:dyDescent="0.25">
      <c r="A607" s="175" t="s">
        <v>2264</v>
      </c>
      <c r="B607" s="175">
        <v>506</v>
      </c>
      <c r="C607" s="175" t="s">
        <v>1710</v>
      </c>
      <c r="D607" s="175" t="s">
        <v>2265</v>
      </c>
      <c r="E607" s="175">
        <v>2</v>
      </c>
      <c r="F607" s="175" t="s">
        <v>2266</v>
      </c>
      <c r="G607" s="175" t="s">
        <v>2266</v>
      </c>
      <c r="J607" s="175">
        <v>34757760143</v>
      </c>
      <c r="K607" s="175">
        <v>19877572636</v>
      </c>
      <c r="L607" s="175">
        <v>4568395.9400000004</v>
      </c>
      <c r="M607" s="175">
        <v>3446041.12</v>
      </c>
      <c r="N607" s="175">
        <v>6</v>
      </c>
      <c r="O607" s="597">
        <f t="shared" si="15"/>
        <v>14880187.506999999</v>
      </c>
    </row>
    <row r="608" spans="1:16" hidden="1" x14ac:dyDescent="0.25">
      <c r="A608" s="175" t="s">
        <v>2264</v>
      </c>
      <c r="B608" s="175">
        <v>50602</v>
      </c>
      <c r="C608" s="175" t="s">
        <v>2221</v>
      </c>
      <c r="D608" s="175" t="s">
        <v>2265</v>
      </c>
      <c r="E608" s="175">
        <v>3</v>
      </c>
      <c r="F608" s="175" t="s">
        <v>2266</v>
      </c>
      <c r="G608" s="175" t="s">
        <v>2267</v>
      </c>
      <c r="J608" s="175">
        <v>3940145398</v>
      </c>
      <c r="K608" s="175">
        <v>0</v>
      </c>
      <c r="L608" s="175">
        <v>578190.89</v>
      </c>
      <c r="M608" s="175">
        <v>0</v>
      </c>
      <c r="N608" s="175">
        <v>6</v>
      </c>
      <c r="O608" s="597">
        <f t="shared" si="15"/>
        <v>3940145.398</v>
      </c>
    </row>
    <row r="609" spans="1:16" x14ac:dyDescent="0.25">
      <c r="A609" s="175" t="s">
        <v>2264</v>
      </c>
      <c r="B609" s="175">
        <v>50602</v>
      </c>
      <c r="C609" s="175" t="s">
        <v>2221</v>
      </c>
      <c r="D609" s="175" t="s">
        <v>2265</v>
      </c>
      <c r="E609" s="175">
        <v>3</v>
      </c>
      <c r="F609" s="175" t="s">
        <v>2267</v>
      </c>
      <c r="G609" s="175" t="s">
        <v>2267</v>
      </c>
      <c r="H609" s="568" t="s">
        <v>952</v>
      </c>
      <c r="I609" s="175" t="s">
        <v>1431</v>
      </c>
      <c r="J609" s="175">
        <v>3940145398</v>
      </c>
      <c r="K609" s="175">
        <v>0</v>
      </c>
      <c r="L609" s="175">
        <v>578190.89</v>
      </c>
      <c r="M609" s="175">
        <v>0</v>
      </c>
      <c r="N609" s="175">
        <v>6</v>
      </c>
      <c r="O609" s="597">
        <f t="shared" si="15"/>
        <v>3940145.398</v>
      </c>
      <c r="P609" s="175" t="s">
        <v>2358</v>
      </c>
    </row>
    <row r="610" spans="1:16" x14ac:dyDescent="0.25">
      <c r="A610" s="175" t="s">
        <v>2264</v>
      </c>
      <c r="B610" s="175">
        <v>50603</v>
      </c>
      <c r="C610" s="175" t="s">
        <v>1712</v>
      </c>
      <c r="D610" s="175" t="s">
        <v>2265</v>
      </c>
      <c r="E610" s="175">
        <v>3</v>
      </c>
      <c r="F610" s="175" t="s">
        <v>2267</v>
      </c>
      <c r="G610" s="175" t="s">
        <v>2266</v>
      </c>
      <c r="J610" s="175">
        <v>29720370756</v>
      </c>
      <c r="K610" s="175">
        <v>19877572636</v>
      </c>
      <c r="L610" s="175">
        <v>3830085.21</v>
      </c>
      <c r="M610" s="175">
        <v>3446041.12</v>
      </c>
      <c r="N610" s="175">
        <v>6</v>
      </c>
      <c r="O610" s="597">
        <f t="shared" si="15"/>
        <v>9842798.1199999992</v>
      </c>
      <c r="P610" s="175" t="s">
        <v>862</v>
      </c>
    </row>
    <row r="611" spans="1:16" x14ac:dyDescent="0.25">
      <c r="A611" s="175" t="s">
        <v>2264</v>
      </c>
      <c r="B611" s="175">
        <v>50605</v>
      </c>
      <c r="C611" s="175" t="s">
        <v>2351</v>
      </c>
      <c r="D611" s="175" t="s">
        <v>2265</v>
      </c>
      <c r="E611" s="175">
        <v>3</v>
      </c>
      <c r="F611" s="175" t="s">
        <v>2267</v>
      </c>
      <c r="G611" s="175" t="s">
        <v>2266</v>
      </c>
      <c r="J611" s="175">
        <v>1067968398</v>
      </c>
      <c r="K611" s="175">
        <v>0</v>
      </c>
      <c r="L611" s="175">
        <v>155865.93</v>
      </c>
      <c r="M611" s="175">
        <v>0</v>
      </c>
      <c r="N611" s="175">
        <v>6</v>
      </c>
      <c r="O611" s="597">
        <f t="shared" si="15"/>
        <v>1067968.398</v>
      </c>
      <c r="P611" s="175" t="s">
        <v>2358</v>
      </c>
    </row>
    <row r="612" spans="1:16" x14ac:dyDescent="0.25">
      <c r="A612" s="175" t="s">
        <v>2264</v>
      </c>
      <c r="B612" s="175">
        <v>50606</v>
      </c>
      <c r="C612" s="175" t="s">
        <v>2352</v>
      </c>
      <c r="D612" s="175" t="s">
        <v>2265</v>
      </c>
      <c r="E612" s="175">
        <v>3</v>
      </c>
      <c r="F612" s="175" t="s">
        <v>2267</v>
      </c>
      <c r="G612" s="175" t="s">
        <v>2266</v>
      </c>
      <c r="J612" s="175">
        <v>29275591</v>
      </c>
      <c r="K612" s="175">
        <v>0</v>
      </c>
      <c r="L612" s="175">
        <v>4253.91</v>
      </c>
      <c r="M612" s="175">
        <v>0</v>
      </c>
      <c r="N612" s="175">
        <v>6</v>
      </c>
      <c r="O612" s="597">
        <f t="shared" si="15"/>
        <v>29275.591</v>
      </c>
      <c r="P612" s="175" t="s">
        <v>2358</v>
      </c>
    </row>
    <row r="613" spans="1:16" hidden="1" x14ac:dyDescent="0.25">
      <c r="A613" s="175" t="s">
        <v>2264</v>
      </c>
      <c r="B613" s="175">
        <v>507</v>
      </c>
      <c r="C613" s="175" t="s">
        <v>1714</v>
      </c>
      <c r="D613" s="175" t="s">
        <v>2265</v>
      </c>
      <c r="E613" s="175">
        <v>2</v>
      </c>
      <c r="F613" s="175" t="s">
        <v>2266</v>
      </c>
      <c r="G613" s="175" t="s">
        <v>2266</v>
      </c>
      <c r="J613" s="175">
        <v>4558806301</v>
      </c>
      <c r="K613" s="175">
        <v>763404684</v>
      </c>
      <c r="L613" s="175">
        <v>653929.44999999995</v>
      </c>
      <c r="M613" s="175">
        <v>109855.28</v>
      </c>
      <c r="N613" s="175">
        <v>6</v>
      </c>
      <c r="O613" s="597">
        <f t="shared" si="15"/>
        <v>3795401.6170000001</v>
      </c>
    </row>
    <row r="614" spans="1:16" hidden="1" x14ac:dyDescent="0.25">
      <c r="A614" s="175" t="s">
        <v>2264</v>
      </c>
      <c r="B614" s="175">
        <v>50701</v>
      </c>
      <c r="C614" s="175" t="s">
        <v>1716</v>
      </c>
      <c r="D614" s="175" t="s">
        <v>2265</v>
      </c>
      <c r="E614" s="175">
        <v>3</v>
      </c>
      <c r="F614" s="175" t="s">
        <v>2266</v>
      </c>
      <c r="G614" s="175" t="s">
        <v>2267</v>
      </c>
      <c r="J614" s="175">
        <v>48723316</v>
      </c>
      <c r="K614" s="175">
        <v>40000</v>
      </c>
      <c r="L614" s="175">
        <v>6995.44</v>
      </c>
      <c r="M614" s="175">
        <v>5.83</v>
      </c>
      <c r="N614" s="175">
        <v>6</v>
      </c>
      <c r="O614" s="597">
        <f t="shared" si="15"/>
        <v>48683.315999999999</v>
      </c>
    </row>
    <row r="615" spans="1:16" x14ac:dyDescent="0.25">
      <c r="A615" s="175" t="s">
        <v>2264</v>
      </c>
      <c r="B615" s="175">
        <v>50701</v>
      </c>
      <c r="C615" s="175" t="s">
        <v>1716</v>
      </c>
      <c r="D615" s="175" t="s">
        <v>2265</v>
      </c>
      <c r="E615" s="175">
        <v>3</v>
      </c>
      <c r="F615" s="175" t="s">
        <v>2267</v>
      </c>
      <c r="G615" s="175" t="s">
        <v>2267</v>
      </c>
      <c r="H615" s="568" t="s">
        <v>952</v>
      </c>
      <c r="I615" s="175" t="s">
        <v>1431</v>
      </c>
      <c r="J615" s="175">
        <v>48723316</v>
      </c>
      <c r="K615" s="175">
        <v>40000</v>
      </c>
      <c r="L615" s="175">
        <v>6995.44</v>
      </c>
      <c r="M615" s="175">
        <v>5.83</v>
      </c>
      <c r="N615" s="175">
        <v>6</v>
      </c>
      <c r="O615" s="597">
        <f t="shared" si="15"/>
        <v>48683.315999999999</v>
      </c>
      <c r="P615" s="175" t="s">
        <v>2358</v>
      </c>
    </row>
    <row r="616" spans="1:16" hidden="1" x14ac:dyDescent="0.25">
      <c r="A616" s="175" t="s">
        <v>2264</v>
      </c>
      <c r="B616" s="175">
        <v>50702</v>
      </c>
      <c r="C616" s="175" t="s">
        <v>1718</v>
      </c>
      <c r="D616" s="175" t="s">
        <v>2265</v>
      </c>
      <c r="E616" s="175">
        <v>3</v>
      </c>
      <c r="F616" s="175" t="s">
        <v>2266</v>
      </c>
      <c r="G616" s="175" t="s">
        <v>2267</v>
      </c>
      <c r="J616" s="175">
        <v>2658037895</v>
      </c>
      <c r="K616" s="175">
        <v>351551493</v>
      </c>
      <c r="L616" s="175">
        <v>378992.03</v>
      </c>
      <c r="M616" s="175">
        <v>51281.03</v>
      </c>
      <c r="N616" s="175">
        <v>6</v>
      </c>
      <c r="O616" s="597">
        <f t="shared" si="15"/>
        <v>2306486.4019999998</v>
      </c>
    </row>
    <row r="617" spans="1:16" x14ac:dyDescent="0.25">
      <c r="A617" s="175" t="s">
        <v>2264</v>
      </c>
      <c r="B617" s="175">
        <v>50702</v>
      </c>
      <c r="C617" s="175" t="s">
        <v>1718</v>
      </c>
      <c r="D617" s="175" t="s">
        <v>2265</v>
      </c>
      <c r="E617" s="175">
        <v>3</v>
      </c>
      <c r="F617" s="175" t="s">
        <v>2267</v>
      </c>
      <c r="G617" s="175" t="s">
        <v>2267</v>
      </c>
      <c r="H617" s="568" t="s">
        <v>952</v>
      </c>
      <c r="I617" s="175" t="s">
        <v>1431</v>
      </c>
      <c r="J617" s="175">
        <v>2658037895</v>
      </c>
      <c r="K617" s="175">
        <v>351551493</v>
      </c>
      <c r="L617" s="175">
        <v>378992.03</v>
      </c>
      <c r="M617" s="175">
        <v>51281.03</v>
      </c>
      <c r="N617" s="175">
        <v>6</v>
      </c>
      <c r="O617" s="597">
        <f t="shared" si="15"/>
        <v>2306486.4019999998</v>
      </c>
      <c r="P617" s="175" t="s">
        <v>2357</v>
      </c>
    </row>
    <row r="618" spans="1:16" hidden="1" x14ac:dyDescent="0.25">
      <c r="A618" s="175" t="s">
        <v>2264</v>
      </c>
      <c r="B618" s="175">
        <v>50703</v>
      </c>
      <c r="C618" s="175" t="s">
        <v>1720</v>
      </c>
      <c r="D618" s="175" t="s">
        <v>2265</v>
      </c>
      <c r="E618" s="175">
        <v>3</v>
      </c>
      <c r="F618" s="175" t="s">
        <v>2266</v>
      </c>
      <c r="G618" s="175" t="s">
        <v>2267</v>
      </c>
      <c r="J618" s="175">
        <v>1507723377</v>
      </c>
      <c r="K618" s="175">
        <v>398449191</v>
      </c>
      <c r="L618" s="175">
        <v>218118.29</v>
      </c>
      <c r="M618" s="175">
        <v>56628</v>
      </c>
      <c r="N618" s="175">
        <v>6</v>
      </c>
      <c r="O618" s="597">
        <f t="shared" si="15"/>
        <v>1109274.186</v>
      </c>
    </row>
    <row r="619" spans="1:16" x14ac:dyDescent="0.25">
      <c r="A619" s="175" t="s">
        <v>2264</v>
      </c>
      <c r="B619" s="175">
        <v>50703</v>
      </c>
      <c r="C619" s="175" t="s">
        <v>1720</v>
      </c>
      <c r="D619" s="175" t="s">
        <v>2265</v>
      </c>
      <c r="E619" s="175">
        <v>3</v>
      </c>
      <c r="F619" s="175" t="s">
        <v>2267</v>
      </c>
      <c r="G619" s="175" t="s">
        <v>2267</v>
      </c>
      <c r="H619" s="568" t="s">
        <v>952</v>
      </c>
      <c r="I619" s="175" t="s">
        <v>1431</v>
      </c>
      <c r="J619" s="175">
        <v>1197429064</v>
      </c>
      <c r="K619" s="175">
        <v>395324895</v>
      </c>
      <c r="L619" s="175">
        <v>174133.21</v>
      </c>
      <c r="M619" s="175">
        <v>56174.31</v>
      </c>
      <c r="N619" s="175">
        <v>6</v>
      </c>
      <c r="O619" s="597">
        <f t="shared" si="15"/>
        <v>802104.16899999999</v>
      </c>
      <c r="P619" s="175" t="s">
        <v>2358</v>
      </c>
    </row>
    <row r="620" spans="1:16" x14ac:dyDescent="0.25">
      <c r="A620" s="175" t="s">
        <v>2264</v>
      </c>
      <c r="B620" s="175">
        <v>50703</v>
      </c>
      <c r="C620" s="175" t="s">
        <v>1720</v>
      </c>
      <c r="D620" s="175" t="s">
        <v>2265</v>
      </c>
      <c r="E620" s="175">
        <v>3</v>
      </c>
      <c r="F620" s="175" t="s">
        <v>2267</v>
      </c>
      <c r="G620" s="175" t="s">
        <v>2267</v>
      </c>
      <c r="H620" s="568" t="s">
        <v>954</v>
      </c>
      <c r="I620" s="175" t="s">
        <v>1093</v>
      </c>
      <c r="J620" s="175">
        <v>12012772</v>
      </c>
      <c r="K620" s="175">
        <v>913591</v>
      </c>
      <c r="L620" s="175">
        <v>1306.03</v>
      </c>
      <c r="M620" s="175">
        <v>132.75</v>
      </c>
      <c r="N620" s="175">
        <v>6</v>
      </c>
      <c r="O620" s="597">
        <f t="shared" si="15"/>
        <v>11099.181</v>
      </c>
      <c r="P620" s="175" t="s">
        <v>2358</v>
      </c>
    </row>
    <row r="621" spans="1:16" x14ac:dyDescent="0.25">
      <c r="A621" s="175" t="s">
        <v>2264</v>
      </c>
      <c r="B621" s="175">
        <v>50703</v>
      </c>
      <c r="C621" s="175" t="s">
        <v>1720</v>
      </c>
      <c r="D621" s="175" t="s">
        <v>2265</v>
      </c>
      <c r="E621" s="175">
        <v>3</v>
      </c>
      <c r="F621" s="175" t="s">
        <v>2267</v>
      </c>
      <c r="G621" s="175" t="s">
        <v>2267</v>
      </c>
      <c r="H621" s="568" t="s">
        <v>956</v>
      </c>
      <c r="I621" s="175" t="s">
        <v>1432</v>
      </c>
      <c r="J621" s="175">
        <v>160000</v>
      </c>
      <c r="K621" s="175">
        <v>0</v>
      </c>
      <c r="L621" s="175">
        <v>23.2</v>
      </c>
      <c r="M621" s="175">
        <v>0</v>
      </c>
      <c r="N621" s="175">
        <v>6</v>
      </c>
      <c r="O621" s="597">
        <f t="shared" si="15"/>
        <v>160</v>
      </c>
      <c r="P621" s="175" t="s">
        <v>2358</v>
      </c>
    </row>
    <row r="622" spans="1:16" x14ac:dyDescent="0.25">
      <c r="A622" s="175" t="s">
        <v>2264</v>
      </c>
      <c r="B622" s="175">
        <v>50703</v>
      </c>
      <c r="C622" s="175" t="s">
        <v>1720</v>
      </c>
      <c r="D622" s="175" t="s">
        <v>2265</v>
      </c>
      <c r="E622" s="175">
        <v>3</v>
      </c>
      <c r="F622" s="175" t="s">
        <v>2267</v>
      </c>
      <c r="G622" s="175" t="s">
        <v>2267</v>
      </c>
      <c r="H622" s="568" t="s">
        <v>1038</v>
      </c>
      <c r="I622" s="175" t="s">
        <v>1094</v>
      </c>
      <c r="J622" s="175">
        <v>278568525</v>
      </c>
      <c r="K622" s="175">
        <v>0</v>
      </c>
      <c r="L622" s="175">
        <v>39801.65</v>
      </c>
      <c r="M622" s="175">
        <v>0</v>
      </c>
      <c r="N622" s="175">
        <v>6</v>
      </c>
      <c r="O622" s="597">
        <f t="shared" si="15"/>
        <v>278568.52500000002</v>
      </c>
      <c r="P622" s="175" t="s">
        <v>2358</v>
      </c>
    </row>
    <row r="623" spans="1:16" x14ac:dyDescent="0.25">
      <c r="A623" s="175" t="s">
        <v>2264</v>
      </c>
      <c r="B623" s="175">
        <v>50703</v>
      </c>
      <c r="C623" s="175" t="s">
        <v>1720</v>
      </c>
      <c r="D623" s="175" t="s">
        <v>2265</v>
      </c>
      <c r="E623" s="175">
        <v>3</v>
      </c>
      <c r="F623" s="175" t="s">
        <v>2267</v>
      </c>
      <c r="G623" s="175" t="s">
        <v>2267</v>
      </c>
      <c r="H623" s="568" t="s">
        <v>957</v>
      </c>
      <c r="I623" s="175" t="s">
        <v>1095</v>
      </c>
      <c r="J623" s="175">
        <v>13035721</v>
      </c>
      <c r="K623" s="175">
        <v>0</v>
      </c>
      <c r="L623" s="175">
        <v>1906.39</v>
      </c>
      <c r="M623" s="175">
        <v>0</v>
      </c>
      <c r="N623" s="175">
        <v>6</v>
      </c>
      <c r="O623" s="597">
        <f t="shared" si="15"/>
        <v>13035.721</v>
      </c>
      <c r="P623" s="175" t="s">
        <v>2358</v>
      </c>
    </row>
    <row r="624" spans="1:16" x14ac:dyDescent="0.25">
      <c r="A624" s="175" t="s">
        <v>2264</v>
      </c>
      <c r="B624" s="175">
        <v>50703</v>
      </c>
      <c r="C624" s="175" t="s">
        <v>1720</v>
      </c>
      <c r="D624" s="175" t="s">
        <v>2265</v>
      </c>
      <c r="E624" s="175">
        <v>3</v>
      </c>
      <c r="F624" s="175" t="s">
        <v>2267</v>
      </c>
      <c r="G624" s="175" t="s">
        <v>2267</v>
      </c>
      <c r="H624" s="568" t="s">
        <v>1060</v>
      </c>
      <c r="I624" s="175" t="s">
        <v>2037</v>
      </c>
      <c r="J624" s="175">
        <v>6517295</v>
      </c>
      <c r="K624" s="175">
        <v>2210705</v>
      </c>
      <c r="L624" s="175">
        <v>947.81</v>
      </c>
      <c r="M624" s="175">
        <v>320.94</v>
      </c>
      <c r="N624" s="175">
        <v>6</v>
      </c>
      <c r="O624" s="597">
        <f t="shared" si="15"/>
        <v>4306.59</v>
      </c>
      <c r="P624" s="175" t="s">
        <v>2358</v>
      </c>
    </row>
    <row r="625" spans="1:16" hidden="1" x14ac:dyDescent="0.25">
      <c r="A625" s="175" t="s">
        <v>2264</v>
      </c>
      <c r="B625" s="175">
        <v>50704</v>
      </c>
      <c r="C625" s="175" t="s">
        <v>1722</v>
      </c>
      <c r="D625" s="175" t="s">
        <v>2265</v>
      </c>
      <c r="E625" s="175">
        <v>3</v>
      </c>
      <c r="F625" s="175" t="s">
        <v>2266</v>
      </c>
      <c r="G625" s="175" t="s">
        <v>2267</v>
      </c>
      <c r="J625" s="175">
        <v>126675000</v>
      </c>
      <c r="K625" s="175">
        <v>0</v>
      </c>
      <c r="L625" s="175">
        <v>18290.150000000001</v>
      </c>
      <c r="M625" s="175">
        <v>0</v>
      </c>
      <c r="N625" s="175">
        <v>6</v>
      </c>
      <c r="O625" s="597">
        <f t="shared" si="15"/>
        <v>126675</v>
      </c>
    </row>
    <row r="626" spans="1:16" x14ac:dyDescent="0.25">
      <c r="A626" s="175" t="s">
        <v>2264</v>
      </c>
      <c r="B626" s="175">
        <v>50704</v>
      </c>
      <c r="C626" s="175" t="s">
        <v>1722</v>
      </c>
      <c r="D626" s="175" t="s">
        <v>2265</v>
      </c>
      <c r="E626" s="175">
        <v>3</v>
      </c>
      <c r="F626" s="175" t="s">
        <v>2267</v>
      </c>
      <c r="G626" s="175" t="s">
        <v>2267</v>
      </c>
      <c r="H626" s="568" t="s">
        <v>952</v>
      </c>
      <c r="I626" s="175" t="s">
        <v>1431</v>
      </c>
      <c r="J626" s="175">
        <v>74700000</v>
      </c>
      <c r="K626" s="175">
        <v>0</v>
      </c>
      <c r="L626" s="175">
        <v>10789.13</v>
      </c>
      <c r="M626" s="175">
        <v>0</v>
      </c>
      <c r="N626" s="175">
        <v>6</v>
      </c>
      <c r="O626" s="597">
        <f t="shared" si="15"/>
        <v>74700</v>
      </c>
      <c r="P626" s="175" t="s">
        <v>2358</v>
      </c>
    </row>
    <row r="627" spans="1:16" x14ac:dyDescent="0.25">
      <c r="A627" s="175" t="s">
        <v>2264</v>
      </c>
      <c r="B627" s="175">
        <v>50704</v>
      </c>
      <c r="C627" s="175" t="s">
        <v>1722</v>
      </c>
      <c r="D627" s="175" t="s">
        <v>2265</v>
      </c>
      <c r="E627" s="175">
        <v>3</v>
      </c>
      <c r="F627" s="175" t="s">
        <v>2267</v>
      </c>
      <c r="G627" s="175" t="s">
        <v>2267</v>
      </c>
      <c r="H627" s="568" t="s">
        <v>954</v>
      </c>
      <c r="I627" s="175" t="s">
        <v>1093</v>
      </c>
      <c r="J627" s="175">
        <v>44250000</v>
      </c>
      <c r="K627" s="175">
        <v>0</v>
      </c>
      <c r="L627" s="175">
        <v>6391.48</v>
      </c>
      <c r="M627" s="175">
        <v>0</v>
      </c>
      <c r="N627" s="175">
        <v>6</v>
      </c>
      <c r="O627" s="597">
        <f t="shared" si="15"/>
        <v>44250</v>
      </c>
      <c r="P627" s="175" t="s">
        <v>2358</v>
      </c>
    </row>
    <row r="628" spans="1:16" x14ac:dyDescent="0.25">
      <c r="A628" s="175" t="s">
        <v>2264</v>
      </c>
      <c r="B628" s="175">
        <v>50704</v>
      </c>
      <c r="C628" s="175" t="s">
        <v>1722</v>
      </c>
      <c r="D628" s="175" t="s">
        <v>2265</v>
      </c>
      <c r="E628" s="175">
        <v>3</v>
      </c>
      <c r="F628" s="175" t="s">
        <v>2267</v>
      </c>
      <c r="G628" s="175" t="s">
        <v>2267</v>
      </c>
      <c r="H628" s="568" t="s">
        <v>1038</v>
      </c>
      <c r="I628" s="175" t="s">
        <v>1094</v>
      </c>
      <c r="J628" s="175">
        <v>7725000</v>
      </c>
      <c r="K628" s="175">
        <v>0</v>
      </c>
      <c r="L628" s="175">
        <v>1109.54</v>
      </c>
      <c r="M628" s="175">
        <v>0</v>
      </c>
      <c r="N628" s="175">
        <v>6</v>
      </c>
      <c r="O628" s="597">
        <f t="shared" si="15"/>
        <v>7725</v>
      </c>
      <c r="P628" s="175" t="s">
        <v>2358</v>
      </c>
    </row>
    <row r="629" spans="1:16" hidden="1" x14ac:dyDescent="0.25">
      <c r="A629" s="175" t="s">
        <v>2264</v>
      </c>
      <c r="B629" s="175">
        <v>50706</v>
      </c>
      <c r="C629" s="175" t="s">
        <v>1727</v>
      </c>
      <c r="D629" s="175" t="s">
        <v>2265</v>
      </c>
      <c r="E629" s="175">
        <v>3</v>
      </c>
      <c r="F629" s="175" t="s">
        <v>2266</v>
      </c>
      <c r="G629" s="175" t="s">
        <v>2267</v>
      </c>
      <c r="J629" s="175">
        <v>207090454</v>
      </c>
      <c r="K629" s="175">
        <v>13364000</v>
      </c>
      <c r="L629" s="175">
        <v>30009.37</v>
      </c>
      <c r="M629" s="175">
        <v>1940.42</v>
      </c>
      <c r="N629" s="175">
        <v>6</v>
      </c>
      <c r="O629" s="597">
        <f t="shared" si="15"/>
        <v>193726.454</v>
      </c>
    </row>
    <row r="630" spans="1:16" x14ac:dyDescent="0.25">
      <c r="A630" s="175" t="s">
        <v>2264</v>
      </c>
      <c r="B630" s="175">
        <v>50706</v>
      </c>
      <c r="C630" s="175" t="s">
        <v>1727</v>
      </c>
      <c r="D630" s="175" t="s">
        <v>2265</v>
      </c>
      <c r="E630" s="175">
        <v>3</v>
      </c>
      <c r="F630" s="175" t="s">
        <v>2267</v>
      </c>
      <c r="G630" s="175" t="s">
        <v>2267</v>
      </c>
      <c r="H630" s="568" t="s">
        <v>952</v>
      </c>
      <c r="I630" s="175" t="s">
        <v>1431</v>
      </c>
      <c r="J630" s="175">
        <v>207090454</v>
      </c>
      <c r="K630" s="175">
        <v>13364000</v>
      </c>
      <c r="L630" s="175">
        <v>30009.37</v>
      </c>
      <c r="M630" s="175">
        <v>1940.42</v>
      </c>
      <c r="N630" s="175">
        <v>6</v>
      </c>
      <c r="O630" s="597">
        <f t="shared" si="15"/>
        <v>193726.454</v>
      </c>
      <c r="P630" s="175" t="s">
        <v>2358</v>
      </c>
    </row>
    <row r="631" spans="1:16" hidden="1" x14ac:dyDescent="0.25">
      <c r="A631" s="175" t="s">
        <v>2264</v>
      </c>
      <c r="B631" s="175">
        <v>50708</v>
      </c>
      <c r="C631" s="175" t="s">
        <v>1729</v>
      </c>
      <c r="D631" s="175" t="s">
        <v>2265</v>
      </c>
      <c r="E631" s="175">
        <v>3</v>
      </c>
      <c r="F631" s="175" t="s">
        <v>2266</v>
      </c>
      <c r="G631" s="175" t="s">
        <v>2267</v>
      </c>
      <c r="J631" s="175">
        <v>10556259</v>
      </c>
      <c r="K631" s="175">
        <v>0</v>
      </c>
      <c r="L631" s="175">
        <v>1524.17</v>
      </c>
      <c r="M631" s="175">
        <v>0</v>
      </c>
      <c r="N631" s="175">
        <v>6</v>
      </c>
      <c r="O631" s="597">
        <f t="shared" si="15"/>
        <v>10556.259</v>
      </c>
    </row>
    <row r="632" spans="1:16" x14ac:dyDescent="0.25">
      <c r="A632" s="175" t="s">
        <v>2264</v>
      </c>
      <c r="B632" s="175">
        <v>50708</v>
      </c>
      <c r="C632" s="175" t="s">
        <v>1729</v>
      </c>
      <c r="D632" s="175" t="s">
        <v>2265</v>
      </c>
      <c r="E632" s="175">
        <v>3</v>
      </c>
      <c r="F632" s="175" t="s">
        <v>2267</v>
      </c>
      <c r="G632" s="175" t="s">
        <v>2267</v>
      </c>
      <c r="H632" s="568" t="s">
        <v>952</v>
      </c>
      <c r="I632" s="175" t="s">
        <v>1431</v>
      </c>
      <c r="J632" s="175">
        <v>6225003</v>
      </c>
      <c r="K632" s="175">
        <v>0</v>
      </c>
      <c r="L632" s="175">
        <v>899.08</v>
      </c>
      <c r="M632" s="175">
        <v>0</v>
      </c>
      <c r="N632" s="175">
        <v>6</v>
      </c>
      <c r="O632" s="597">
        <f t="shared" si="15"/>
        <v>6225.0029999999997</v>
      </c>
      <c r="P632" s="175" t="s">
        <v>2358</v>
      </c>
    </row>
    <row r="633" spans="1:16" x14ac:dyDescent="0.25">
      <c r="A633" s="175" t="s">
        <v>2264</v>
      </c>
      <c r="B633" s="175">
        <v>50708</v>
      </c>
      <c r="C633" s="175" t="s">
        <v>1729</v>
      </c>
      <c r="D633" s="175" t="s">
        <v>2265</v>
      </c>
      <c r="E633" s="175">
        <v>3</v>
      </c>
      <c r="F633" s="175" t="s">
        <v>2267</v>
      </c>
      <c r="G633" s="175" t="s">
        <v>2267</v>
      </c>
      <c r="H633" s="568" t="s">
        <v>954</v>
      </c>
      <c r="I633" s="175" t="s">
        <v>1093</v>
      </c>
      <c r="J633" s="175">
        <v>3687503</v>
      </c>
      <c r="K633" s="175">
        <v>0</v>
      </c>
      <c r="L633" s="175">
        <v>532.63</v>
      </c>
      <c r="M633" s="175">
        <v>0</v>
      </c>
      <c r="N633" s="175">
        <v>6</v>
      </c>
      <c r="O633" s="597">
        <f t="shared" si="15"/>
        <v>3687.5030000000002</v>
      </c>
      <c r="P633" s="175" t="s">
        <v>2358</v>
      </c>
    </row>
    <row r="634" spans="1:16" x14ac:dyDescent="0.25">
      <c r="A634" s="175" t="s">
        <v>2264</v>
      </c>
      <c r="B634" s="175">
        <v>50708</v>
      </c>
      <c r="C634" s="175" t="s">
        <v>1729</v>
      </c>
      <c r="D634" s="175" t="s">
        <v>2265</v>
      </c>
      <c r="E634" s="175">
        <v>3</v>
      </c>
      <c r="F634" s="175" t="s">
        <v>2267</v>
      </c>
      <c r="G634" s="175" t="s">
        <v>2267</v>
      </c>
      <c r="H634" s="568" t="s">
        <v>1038</v>
      </c>
      <c r="I634" s="175" t="s">
        <v>1094</v>
      </c>
      <c r="J634" s="175">
        <v>643753</v>
      </c>
      <c r="K634" s="175">
        <v>0</v>
      </c>
      <c r="L634" s="175">
        <v>92.46</v>
      </c>
      <c r="M634" s="175">
        <v>0</v>
      </c>
      <c r="N634" s="175">
        <v>6</v>
      </c>
      <c r="O634" s="597">
        <f t="shared" si="15"/>
        <v>643.75300000000004</v>
      </c>
      <c r="P634" s="175" t="s">
        <v>2358</v>
      </c>
    </row>
    <row r="637" spans="1:16" x14ac:dyDescent="0.25">
      <c r="O637" s="160"/>
    </row>
    <row r="638" spans="1:16" x14ac:dyDescent="0.25">
      <c r="O638" s="160"/>
    </row>
    <row r="639" spans="1:16" x14ac:dyDescent="0.25">
      <c r="O639" s="160"/>
    </row>
  </sheetData>
  <autoFilter ref="A1:P634" xr:uid="{0B1168AF-20F1-4686-89E0-6FB523E7F2AE}">
    <filterColumn colId="5">
      <filters>
        <filter val="S"/>
      </filters>
    </filterColumn>
  </autoFilter>
  <printOptions horizontalCentered="1"/>
  <pageMargins left="0.31496062992125984" right="0.70866141732283472" top="0.74803149606299213" bottom="0.74803149606299213" header="0.31496062992125984" footer="0.31496062992125984"/>
  <pageSetup paperSize="9" scale="49" fitToHeight="0" orientation="portrait" r:id="rId1"/>
  <extLst>
    <ext xmlns:x14="http://schemas.microsoft.com/office/spreadsheetml/2009/9/main" uri="{CCE6A557-97BC-4b89-ADB6-D9C93CAAB3DF}">
      <x14:dataValidations xmlns:xm="http://schemas.microsoft.com/office/excel/2006/main" count="2">
        <x14:dataValidation type="list" showInputMessage="1" showErrorMessage="1" xr:uid="{8903603E-BFF2-437C-873F-AD4D1A8F6601}">
          <x14:formula1>
            <xm:f>BalanceBASE!$F$2:$F$753</xm:f>
          </x14:formula1>
          <xm:sqref>P635:P1048576</xm:sqref>
        </x14:dataValidation>
        <x14:dataValidation type="list" allowBlank="1" showInputMessage="1" showErrorMessage="1" xr:uid="{8BFA2D17-07AA-425F-A31F-865CEEF2A281}">
          <x14:formula1>
            <xm:f>'RUBROS CNV'!$A$2:$A$30</xm:f>
          </x14:formula1>
          <xm:sqref>P2:P634</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C179"/>
  <sheetViews>
    <sheetView workbookViewId="0"/>
  </sheetViews>
  <sheetFormatPr baseColWidth="10" defaultColWidth="11.42578125" defaultRowHeight="12.75" x14ac:dyDescent="0.2"/>
  <cols>
    <col min="1" max="1" width="11.42578125" style="226"/>
    <col min="2" max="2" width="66.140625" style="226" bestFit="1" customWidth="1"/>
    <col min="3" max="16384" width="11.42578125" style="226"/>
  </cols>
  <sheetData>
    <row r="1" spans="1:3" x14ac:dyDescent="0.2">
      <c r="A1" s="226" t="s">
        <v>314</v>
      </c>
      <c r="B1" s="226" t="s">
        <v>632</v>
      </c>
      <c r="C1" s="289" t="s">
        <v>761</v>
      </c>
    </row>
    <row r="2" spans="1:3" x14ac:dyDescent="0.2">
      <c r="A2" s="226" t="s">
        <v>313</v>
      </c>
      <c r="B2" s="226" t="s">
        <v>498</v>
      </c>
    </row>
    <row r="3" spans="1:3" x14ac:dyDescent="0.2">
      <c r="A3" s="226" t="s">
        <v>400</v>
      </c>
      <c r="B3" s="226" t="s">
        <v>564</v>
      </c>
    </row>
    <row r="4" spans="1:3" x14ac:dyDescent="0.2">
      <c r="A4" s="226" t="s">
        <v>356</v>
      </c>
      <c r="B4" s="226" t="s">
        <v>357</v>
      </c>
    </row>
    <row r="5" spans="1:3" x14ac:dyDescent="0.2">
      <c r="A5" s="226" t="s">
        <v>358</v>
      </c>
      <c r="B5" s="226" t="s">
        <v>512</v>
      </c>
    </row>
    <row r="6" spans="1:3" x14ac:dyDescent="0.2">
      <c r="A6" s="226" t="s">
        <v>359</v>
      </c>
      <c r="B6" s="226" t="s">
        <v>513</v>
      </c>
    </row>
    <row r="7" spans="1:3" x14ac:dyDescent="0.2">
      <c r="A7" s="226" t="s">
        <v>360</v>
      </c>
      <c r="B7" s="226" t="s">
        <v>514</v>
      </c>
    </row>
    <row r="8" spans="1:3" x14ac:dyDescent="0.2">
      <c r="A8" s="226" t="s">
        <v>361</v>
      </c>
      <c r="B8" s="226" t="s">
        <v>515</v>
      </c>
    </row>
    <row r="9" spans="1:3" x14ac:dyDescent="0.2">
      <c r="A9" s="226" t="s">
        <v>362</v>
      </c>
      <c r="B9" s="226" t="s">
        <v>516</v>
      </c>
    </row>
    <row r="10" spans="1:3" x14ac:dyDescent="0.2">
      <c r="A10" s="226" t="s">
        <v>363</v>
      </c>
      <c r="B10" s="226" t="s">
        <v>517</v>
      </c>
    </row>
    <row r="11" spans="1:3" x14ac:dyDescent="0.2">
      <c r="A11" s="226" t="s">
        <v>364</v>
      </c>
      <c r="B11" s="226" t="s">
        <v>518</v>
      </c>
    </row>
    <row r="12" spans="1:3" x14ac:dyDescent="0.2">
      <c r="A12" s="226" t="s">
        <v>365</v>
      </c>
      <c r="B12" s="226" t="s">
        <v>519</v>
      </c>
    </row>
    <row r="13" spans="1:3" x14ac:dyDescent="0.2">
      <c r="A13" s="226" t="s">
        <v>366</v>
      </c>
      <c r="B13" s="226" t="s">
        <v>520</v>
      </c>
    </row>
    <row r="14" spans="1:3" x14ac:dyDescent="0.2">
      <c r="A14" s="226" t="s">
        <v>367</v>
      </c>
      <c r="B14" s="226" t="s">
        <v>521</v>
      </c>
    </row>
    <row r="15" spans="1:3" x14ac:dyDescent="0.2">
      <c r="A15" s="226" t="s">
        <v>368</v>
      </c>
      <c r="B15" s="226" t="s">
        <v>522</v>
      </c>
    </row>
    <row r="16" spans="1:3" x14ac:dyDescent="0.2">
      <c r="A16" s="226" t="s">
        <v>369</v>
      </c>
      <c r="B16" s="226" t="s">
        <v>523</v>
      </c>
    </row>
    <row r="17" spans="1:2" x14ac:dyDescent="0.2">
      <c r="A17" s="226" t="s">
        <v>370</v>
      </c>
      <c r="B17" s="226" t="s">
        <v>524</v>
      </c>
    </row>
    <row r="18" spans="1:2" x14ac:dyDescent="0.2">
      <c r="A18" s="226" t="s">
        <v>371</v>
      </c>
      <c r="B18" s="226" t="s">
        <v>525</v>
      </c>
    </row>
    <row r="19" spans="1:2" x14ac:dyDescent="0.2">
      <c r="A19" s="226" t="s">
        <v>372</v>
      </c>
      <c r="B19" s="226" t="s">
        <v>526</v>
      </c>
    </row>
    <row r="20" spans="1:2" x14ac:dyDescent="0.2">
      <c r="A20" s="226" t="s">
        <v>373</v>
      </c>
      <c r="B20" s="226" t="s">
        <v>527</v>
      </c>
    </row>
    <row r="21" spans="1:2" x14ac:dyDescent="0.2">
      <c r="A21" s="226" t="s">
        <v>374</v>
      </c>
      <c r="B21" s="226" t="s">
        <v>528</v>
      </c>
    </row>
    <row r="22" spans="1:2" x14ac:dyDescent="0.2">
      <c r="A22" s="226" t="s">
        <v>375</v>
      </c>
      <c r="B22" s="226" t="s">
        <v>529</v>
      </c>
    </row>
    <row r="23" spans="1:2" x14ac:dyDescent="0.2">
      <c r="A23" s="226" t="s">
        <v>530</v>
      </c>
      <c r="B23" s="226" t="s">
        <v>531</v>
      </c>
    </row>
    <row r="24" spans="1:2" x14ac:dyDescent="0.2">
      <c r="A24" s="226" t="s">
        <v>376</v>
      </c>
      <c r="B24" s="226" t="s">
        <v>532</v>
      </c>
    </row>
    <row r="25" spans="1:2" x14ac:dyDescent="0.2">
      <c r="A25" s="226" t="s">
        <v>377</v>
      </c>
      <c r="B25" s="226" t="s">
        <v>533</v>
      </c>
    </row>
    <row r="26" spans="1:2" x14ac:dyDescent="0.2">
      <c r="A26" s="226" t="s">
        <v>378</v>
      </c>
      <c r="B26" s="226" t="s">
        <v>534</v>
      </c>
    </row>
    <row r="27" spans="1:2" x14ac:dyDescent="0.2">
      <c r="A27" s="226" t="s">
        <v>379</v>
      </c>
      <c r="B27" s="226" t="s">
        <v>535</v>
      </c>
    </row>
    <row r="28" spans="1:2" x14ac:dyDescent="0.2">
      <c r="A28" s="226" t="s">
        <v>380</v>
      </c>
      <c r="B28" s="226" t="s">
        <v>536</v>
      </c>
    </row>
    <row r="29" spans="1:2" x14ac:dyDescent="0.2">
      <c r="A29" s="226" t="s">
        <v>381</v>
      </c>
      <c r="B29" s="226" t="s">
        <v>537</v>
      </c>
    </row>
    <row r="30" spans="1:2" x14ac:dyDescent="0.2">
      <c r="A30" s="226" t="s">
        <v>382</v>
      </c>
      <c r="B30" s="226" t="s">
        <v>538</v>
      </c>
    </row>
    <row r="31" spans="1:2" x14ac:dyDescent="0.2">
      <c r="A31" s="226" t="s">
        <v>383</v>
      </c>
      <c r="B31" s="226" t="s">
        <v>539</v>
      </c>
    </row>
    <row r="32" spans="1:2" x14ac:dyDescent="0.2">
      <c r="A32" s="226" t="s">
        <v>540</v>
      </c>
      <c r="B32" s="226" t="s">
        <v>541</v>
      </c>
    </row>
    <row r="33" spans="1:2" x14ac:dyDescent="0.2">
      <c r="A33" s="226" t="s">
        <v>384</v>
      </c>
      <c r="B33" s="226" t="s">
        <v>542</v>
      </c>
    </row>
    <row r="34" spans="1:2" x14ac:dyDescent="0.2">
      <c r="A34" s="226" t="s">
        <v>543</v>
      </c>
      <c r="B34" s="226" t="s">
        <v>544</v>
      </c>
    </row>
    <row r="35" spans="1:2" x14ac:dyDescent="0.2">
      <c r="A35" s="226" t="s">
        <v>545</v>
      </c>
      <c r="B35" s="226" t="s">
        <v>546</v>
      </c>
    </row>
    <row r="36" spans="1:2" x14ac:dyDescent="0.2">
      <c r="A36" s="226" t="s">
        <v>385</v>
      </c>
      <c r="B36" s="226" t="s">
        <v>547</v>
      </c>
    </row>
    <row r="37" spans="1:2" x14ac:dyDescent="0.2">
      <c r="A37" s="226" t="s">
        <v>386</v>
      </c>
      <c r="B37" s="226" t="s">
        <v>548</v>
      </c>
    </row>
    <row r="38" spans="1:2" x14ac:dyDescent="0.2">
      <c r="A38" s="226" t="s">
        <v>387</v>
      </c>
      <c r="B38" s="226" t="s">
        <v>549</v>
      </c>
    </row>
    <row r="39" spans="1:2" x14ac:dyDescent="0.2">
      <c r="A39" s="226" t="s">
        <v>550</v>
      </c>
      <c r="B39" s="226" t="s">
        <v>551</v>
      </c>
    </row>
    <row r="40" spans="1:2" x14ac:dyDescent="0.2">
      <c r="A40" s="226" t="s">
        <v>388</v>
      </c>
      <c r="B40" s="226" t="s">
        <v>552</v>
      </c>
    </row>
    <row r="41" spans="1:2" x14ac:dyDescent="0.2">
      <c r="A41" s="226" t="s">
        <v>389</v>
      </c>
      <c r="B41" s="226" t="s">
        <v>553</v>
      </c>
    </row>
    <row r="42" spans="1:2" x14ac:dyDescent="0.2">
      <c r="A42" s="226" t="s">
        <v>390</v>
      </c>
      <c r="B42" s="226" t="s">
        <v>554</v>
      </c>
    </row>
    <row r="43" spans="1:2" x14ac:dyDescent="0.2">
      <c r="A43" s="226" t="s">
        <v>391</v>
      </c>
      <c r="B43" s="226" t="s">
        <v>555</v>
      </c>
    </row>
    <row r="44" spans="1:2" x14ac:dyDescent="0.2">
      <c r="A44" s="226" t="s">
        <v>392</v>
      </c>
      <c r="B44" s="226" t="s">
        <v>556</v>
      </c>
    </row>
    <row r="45" spans="1:2" x14ac:dyDescent="0.2">
      <c r="A45" s="226" t="s">
        <v>393</v>
      </c>
      <c r="B45" s="226" t="s">
        <v>557</v>
      </c>
    </row>
    <row r="46" spans="1:2" x14ac:dyDescent="0.2">
      <c r="A46" s="226" t="s">
        <v>394</v>
      </c>
      <c r="B46" s="226" t="s">
        <v>558</v>
      </c>
    </row>
    <row r="47" spans="1:2" x14ac:dyDescent="0.2">
      <c r="A47" s="226" t="s">
        <v>395</v>
      </c>
      <c r="B47" s="226" t="s">
        <v>559</v>
      </c>
    </row>
    <row r="48" spans="1:2" x14ac:dyDescent="0.2">
      <c r="A48" s="226" t="s">
        <v>396</v>
      </c>
      <c r="B48" s="226" t="s">
        <v>560</v>
      </c>
    </row>
    <row r="49" spans="1:2" x14ac:dyDescent="0.2">
      <c r="A49" s="226" t="s">
        <v>397</v>
      </c>
      <c r="B49" s="226" t="s">
        <v>561</v>
      </c>
    </row>
    <row r="50" spans="1:2" x14ac:dyDescent="0.2">
      <c r="A50" s="226" t="s">
        <v>398</v>
      </c>
      <c r="B50" s="226" t="s">
        <v>562</v>
      </c>
    </row>
    <row r="51" spans="1:2" x14ac:dyDescent="0.2">
      <c r="A51" s="226" t="s">
        <v>399</v>
      </c>
      <c r="B51" s="226" t="s">
        <v>563</v>
      </c>
    </row>
    <row r="52" spans="1:2" x14ac:dyDescent="0.2">
      <c r="A52" s="226" t="s">
        <v>401</v>
      </c>
      <c r="B52" s="226" t="s">
        <v>565</v>
      </c>
    </row>
    <row r="53" spans="1:2" x14ac:dyDescent="0.2">
      <c r="A53" s="226" t="s">
        <v>402</v>
      </c>
      <c r="B53" s="226" t="s">
        <v>566</v>
      </c>
    </row>
    <row r="54" spans="1:2" x14ac:dyDescent="0.2">
      <c r="A54" s="226" t="s">
        <v>403</v>
      </c>
      <c r="B54" s="226" t="s">
        <v>567</v>
      </c>
    </row>
    <row r="55" spans="1:2" x14ac:dyDescent="0.2">
      <c r="A55" s="226" t="s">
        <v>404</v>
      </c>
      <c r="B55" s="226" t="s">
        <v>568</v>
      </c>
    </row>
    <row r="56" spans="1:2" x14ac:dyDescent="0.2">
      <c r="A56" s="226" t="s">
        <v>405</v>
      </c>
      <c r="B56" s="226" t="s">
        <v>569</v>
      </c>
    </row>
    <row r="57" spans="1:2" x14ac:dyDescent="0.2">
      <c r="A57" s="226" t="s">
        <v>406</v>
      </c>
      <c r="B57" s="226" t="s">
        <v>570</v>
      </c>
    </row>
    <row r="58" spans="1:2" x14ac:dyDescent="0.2">
      <c r="A58" s="226" t="s">
        <v>407</v>
      </c>
      <c r="B58" s="226" t="s">
        <v>571</v>
      </c>
    </row>
    <row r="59" spans="1:2" x14ac:dyDescent="0.2">
      <c r="A59" s="226" t="s">
        <v>408</v>
      </c>
      <c r="B59" s="226" t="s">
        <v>572</v>
      </c>
    </row>
    <row r="60" spans="1:2" x14ac:dyDescent="0.2">
      <c r="A60" s="226" t="s">
        <v>409</v>
      </c>
      <c r="B60" s="226" t="s">
        <v>573</v>
      </c>
    </row>
    <row r="61" spans="1:2" x14ac:dyDescent="0.2">
      <c r="A61" s="226" t="s">
        <v>410</v>
      </c>
      <c r="B61" s="226" t="s">
        <v>574</v>
      </c>
    </row>
    <row r="62" spans="1:2" x14ac:dyDescent="0.2">
      <c r="A62" s="226" t="s">
        <v>411</v>
      </c>
      <c r="B62" s="226" t="s">
        <v>575</v>
      </c>
    </row>
    <row r="63" spans="1:2" x14ac:dyDescent="0.2">
      <c r="A63" s="226" t="s">
        <v>412</v>
      </c>
      <c r="B63" s="226" t="s">
        <v>576</v>
      </c>
    </row>
    <row r="64" spans="1:2" x14ac:dyDescent="0.2">
      <c r="A64" s="226" t="s">
        <v>413</v>
      </c>
      <c r="B64" s="226" t="s">
        <v>577</v>
      </c>
    </row>
    <row r="65" spans="1:2" x14ac:dyDescent="0.2">
      <c r="A65" s="226" t="s">
        <v>414</v>
      </c>
      <c r="B65" s="226" t="s">
        <v>578</v>
      </c>
    </row>
    <row r="66" spans="1:2" x14ac:dyDescent="0.2">
      <c r="A66" s="226" t="s">
        <v>415</v>
      </c>
      <c r="B66" s="226" t="s">
        <v>579</v>
      </c>
    </row>
    <row r="67" spans="1:2" x14ac:dyDescent="0.2">
      <c r="A67" s="226" t="s">
        <v>416</v>
      </c>
      <c r="B67" s="226" t="s">
        <v>580</v>
      </c>
    </row>
    <row r="68" spans="1:2" x14ac:dyDescent="0.2">
      <c r="A68" s="226" t="s">
        <v>417</v>
      </c>
      <c r="B68" s="226" t="s">
        <v>581</v>
      </c>
    </row>
    <row r="69" spans="1:2" x14ac:dyDescent="0.2">
      <c r="A69" s="226" t="s">
        <v>418</v>
      </c>
      <c r="B69" s="226" t="s">
        <v>582</v>
      </c>
    </row>
    <row r="70" spans="1:2" x14ac:dyDescent="0.2">
      <c r="A70" s="226" t="s">
        <v>419</v>
      </c>
      <c r="B70" s="226" t="s">
        <v>583</v>
      </c>
    </row>
    <row r="71" spans="1:2" x14ac:dyDescent="0.2">
      <c r="A71" s="226" t="s">
        <v>420</v>
      </c>
      <c r="B71" s="226" t="s">
        <v>584</v>
      </c>
    </row>
    <row r="72" spans="1:2" x14ac:dyDescent="0.2">
      <c r="A72" s="226" t="s">
        <v>421</v>
      </c>
      <c r="B72" s="226" t="s">
        <v>585</v>
      </c>
    </row>
    <row r="73" spans="1:2" x14ac:dyDescent="0.2">
      <c r="A73" s="226" t="s">
        <v>422</v>
      </c>
      <c r="B73" s="226" t="s">
        <v>586</v>
      </c>
    </row>
    <row r="74" spans="1:2" x14ac:dyDescent="0.2">
      <c r="A74" s="226" t="s">
        <v>423</v>
      </c>
      <c r="B74" s="226" t="s">
        <v>587</v>
      </c>
    </row>
    <row r="75" spans="1:2" x14ac:dyDescent="0.2">
      <c r="A75" s="226" t="s">
        <v>424</v>
      </c>
      <c r="B75" s="226" t="s">
        <v>588</v>
      </c>
    </row>
    <row r="76" spans="1:2" x14ac:dyDescent="0.2">
      <c r="A76" s="226" t="s">
        <v>425</v>
      </c>
      <c r="B76" s="226" t="s">
        <v>589</v>
      </c>
    </row>
    <row r="77" spans="1:2" x14ac:dyDescent="0.2">
      <c r="A77" s="226" t="s">
        <v>426</v>
      </c>
      <c r="B77" s="226" t="s">
        <v>590</v>
      </c>
    </row>
    <row r="78" spans="1:2" x14ac:dyDescent="0.2">
      <c r="A78" s="226" t="s">
        <v>427</v>
      </c>
      <c r="B78" s="226" t="s">
        <v>591</v>
      </c>
    </row>
    <row r="79" spans="1:2" x14ac:dyDescent="0.2">
      <c r="A79" s="226" t="s">
        <v>428</v>
      </c>
      <c r="B79" s="226" t="s">
        <v>592</v>
      </c>
    </row>
    <row r="80" spans="1:2" x14ac:dyDescent="0.2">
      <c r="A80" s="226" t="s">
        <v>429</v>
      </c>
      <c r="B80" s="226" t="s">
        <v>593</v>
      </c>
    </row>
    <row r="81" spans="1:2" x14ac:dyDescent="0.2">
      <c r="A81" s="226" t="s">
        <v>430</v>
      </c>
      <c r="B81" s="226" t="s">
        <v>594</v>
      </c>
    </row>
    <row r="82" spans="1:2" x14ac:dyDescent="0.2">
      <c r="A82" s="226" t="s">
        <v>431</v>
      </c>
      <c r="B82" s="226" t="s">
        <v>595</v>
      </c>
    </row>
    <row r="83" spans="1:2" x14ac:dyDescent="0.2">
      <c r="A83" s="226" t="s">
        <v>432</v>
      </c>
      <c r="B83" s="226" t="s">
        <v>596</v>
      </c>
    </row>
    <row r="84" spans="1:2" x14ac:dyDescent="0.2">
      <c r="A84" s="226" t="s">
        <v>433</v>
      </c>
      <c r="B84" s="226" t="s">
        <v>597</v>
      </c>
    </row>
    <row r="85" spans="1:2" x14ac:dyDescent="0.2">
      <c r="A85" s="226" t="s">
        <v>434</v>
      </c>
      <c r="B85" s="226" t="s">
        <v>598</v>
      </c>
    </row>
    <row r="86" spans="1:2" x14ac:dyDescent="0.2">
      <c r="A86" s="226" t="s">
        <v>435</v>
      </c>
      <c r="B86" s="226" t="s">
        <v>599</v>
      </c>
    </row>
    <row r="87" spans="1:2" x14ac:dyDescent="0.2">
      <c r="A87" s="226" t="s">
        <v>436</v>
      </c>
      <c r="B87" s="226" t="s">
        <v>600</v>
      </c>
    </row>
    <row r="88" spans="1:2" x14ac:dyDescent="0.2">
      <c r="A88" s="226" t="s">
        <v>437</v>
      </c>
      <c r="B88" s="226" t="s">
        <v>601</v>
      </c>
    </row>
    <row r="89" spans="1:2" x14ac:dyDescent="0.2">
      <c r="A89" s="226" t="s">
        <v>438</v>
      </c>
      <c r="B89" s="226" t="s">
        <v>602</v>
      </c>
    </row>
    <row r="90" spans="1:2" x14ac:dyDescent="0.2">
      <c r="A90" s="226" t="s">
        <v>439</v>
      </c>
      <c r="B90" s="226" t="s">
        <v>603</v>
      </c>
    </row>
    <row r="91" spans="1:2" x14ac:dyDescent="0.2">
      <c r="A91" s="226" t="s">
        <v>440</v>
      </c>
      <c r="B91" s="226" t="s">
        <v>604</v>
      </c>
    </row>
    <row r="92" spans="1:2" x14ac:dyDescent="0.2">
      <c r="A92" s="226" t="s">
        <v>441</v>
      </c>
      <c r="B92" s="226" t="s">
        <v>605</v>
      </c>
    </row>
    <row r="93" spans="1:2" x14ac:dyDescent="0.2">
      <c r="A93" s="226" t="s">
        <v>442</v>
      </c>
      <c r="B93" s="226" t="s">
        <v>606</v>
      </c>
    </row>
    <row r="94" spans="1:2" x14ac:dyDescent="0.2">
      <c r="A94" s="226" t="s">
        <v>443</v>
      </c>
      <c r="B94" s="226" t="s">
        <v>607</v>
      </c>
    </row>
    <row r="95" spans="1:2" x14ac:dyDescent="0.2">
      <c r="A95" s="226" t="s">
        <v>444</v>
      </c>
      <c r="B95" s="226" t="s">
        <v>608</v>
      </c>
    </row>
    <row r="96" spans="1:2" x14ac:dyDescent="0.2">
      <c r="A96" s="226" t="s">
        <v>445</v>
      </c>
      <c r="B96" s="226" t="s">
        <v>609</v>
      </c>
    </row>
    <row r="97" spans="1:2" x14ac:dyDescent="0.2">
      <c r="A97" s="226" t="s">
        <v>446</v>
      </c>
      <c r="B97" s="226" t="s">
        <v>610</v>
      </c>
    </row>
    <row r="98" spans="1:2" x14ac:dyDescent="0.2">
      <c r="A98" s="226" t="s">
        <v>447</v>
      </c>
      <c r="B98" s="226" t="s">
        <v>611</v>
      </c>
    </row>
    <row r="99" spans="1:2" x14ac:dyDescent="0.2">
      <c r="A99" s="226" t="s">
        <v>448</v>
      </c>
      <c r="B99" s="226" t="s">
        <v>612</v>
      </c>
    </row>
    <row r="100" spans="1:2" x14ac:dyDescent="0.2">
      <c r="A100" s="226" t="s">
        <v>449</v>
      </c>
      <c r="B100" s="226" t="s">
        <v>613</v>
      </c>
    </row>
    <row r="101" spans="1:2" x14ac:dyDescent="0.2">
      <c r="A101" s="226" t="s">
        <v>450</v>
      </c>
      <c r="B101" s="226" t="s">
        <v>614</v>
      </c>
    </row>
    <row r="102" spans="1:2" x14ac:dyDescent="0.2">
      <c r="A102" s="226" t="s">
        <v>451</v>
      </c>
      <c r="B102" s="226" t="s">
        <v>615</v>
      </c>
    </row>
    <row r="103" spans="1:2" x14ac:dyDescent="0.2">
      <c r="A103" s="226" t="s">
        <v>616</v>
      </c>
      <c r="B103" s="226" t="s">
        <v>617</v>
      </c>
    </row>
    <row r="104" spans="1:2" x14ac:dyDescent="0.2">
      <c r="A104" s="226" t="s">
        <v>452</v>
      </c>
      <c r="B104" s="226" t="s">
        <v>618</v>
      </c>
    </row>
    <row r="105" spans="1:2" x14ac:dyDescent="0.2">
      <c r="A105" s="226" t="s">
        <v>453</v>
      </c>
      <c r="B105" s="226" t="s">
        <v>619</v>
      </c>
    </row>
    <row r="106" spans="1:2" x14ac:dyDescent="0.2">
      <c r="A106" s="226" t="s">
        <v>454</v>
      </c>
      <c r="B106" s="226" t="s">
        <v>620</v>
      </c>
    </row>
    <row r="107" spans="1:2" x14ac:dyDescent="0.2">
      <c r="A107" s="226" t="s">
        <v>455</v>
      </c>
      <c r="B107" s="226" t="s">
        <v>621</v>
      </c>
    </row>
    <row r="108" spans="1:2" x14ac:dyDescent="0.2">
      <c r="A108" s="226" t="s">
        <v>456</v>
      </c>
      <c r="B108" s="226" t="s">
        <v>622</v>
      </c>
    </row>
    <row r="109" spans="1:2" x14ac:dyDescent="0.2">
      <c r="A109" s="226" t="s">
        <v>457</v>
      </c>
      <c r="B109" s="226" t="s">
        <v>623</v>
      </c>
    </row>
    <row r="110" spans="1:2" x14ac:dyDescent="0.2">
      <c r="A110" s="226" t="s">
        <v>458</v>
      </c>
      <c r="B110" s="226" t="s">
        <v>624</v>
      </c>
    </row>
    <row r="111" spans="1:2" x14ac:dyDescent="0.2">
      <c r="A111" s="226" t="s">
        <v>459</v>
      </c>
      <c r="B111" s="226" t="s">
        <v>460</v>
      </c>
    </row>
    <row r="112" spans="1:2" x14ac:dyDescent="0.2">
      <c r="A112" s="226" t="s">
        <v>461</v>
      </c>
      <c r="B112" s="226" t="s">
        <v>625</v>
      </c>
    </row>
    <row r="113" spans="1:2" x14ac:dyDescent="0.2">
      <c r="A113" s="226" t="s">
        <v>462</v>
      </c>
      <c r="B113" s="226" t="s">
        <v>626</v>
      </c>
    </row>
    <row r="114" spans="1:2" x14ac:dyDescent="0.2">
      <c r="A114" s="226" t="s">
        <v>463</v>
      </c>
      <c r="B114" s="226" t="s">
        <v>627</v>
      </c>
    </row>
    <row r="115" spans="1:2" x14ac:dyDescent="0.2">
      <c r="A115" s="226" t="s">
        <v>464</v>
      </c>
      <c r="B115" s="226" t="s">
        <v>628</v>
      </c>
    </row>
    <row r="116" spans="1:2" x14ac:dyDescent="0.2">
      <c r="A116" s="226" t="s">
        <v>465</v>
      </c>
      <c r="B116" s="226" t="s">
        <v>629</v>
      </c>
    </row>
    <row r="117" spans="1:2" x14ac:dyDescent="0.2">
      <c r="A117" s="226" t="s">
        <v>466</v>
      </c>
      <c r="B117" s="226" t="s">
        <v>630</v>
      </c>
    </row>
    <row r="118" spans="1:2" x14ac:dyDescent="0.2">
      <c r="A118" s="226" t="s">
        <v>467</v>
      </c>
      <c r="B118" s="226" t="s">
        <v>631</v>
      </c>
    </row>
    <row r="119" spans="1:2" x14ac:dyDescent="0.2">
      <c r="A119" s="226" t="s">
        <v>468</v>
      </c>
      <c r="B119" s="226" t="s">
        <v>633</v>
      </c>
    </row>
    <row r="120" spans="1:2" x14ac:dyDescent="0.2">
      <c r="A120" s="226" t="s">
        <v>469</v>
      </c>
      <c r="B120" s="226" t="s">
        <v>634</v>
      </c>
    </row>
    <row r="121" spans="1:2" x14ac:dyDescent="0.2">
      <c r="A121" s="226" t="s">
        <v>470</v>
      </c>
      <c r="B121" s="226" t="s">
        <v>635</v>
      </c>
    </row>
    <row r="122" spans="1:2" x14ac:dyDescent="0.2">
      <c r="A122" s="226" t="s">
        <v>471</v>
      </c>
      <c r="B122" s="226" t="s">
        <v>636</v>
      </c>
    </row>
    <row r="123" spans="1:2" x14ac:dyDescent="0.2">
      <c r="A123" s="226" t="s">
        <v>472</v>
      </c>
      <c r="B123" s="226" t="s">
        <v>637</v>
      </c>
    </row>
    <row r="124" spans="1:2" x14ac:dyDescent="0.2">
      <c r="A124" s="226" t="s">
        <v>473</v>
      </c>
      <c r="B124" s="226" t="s">
        <v>638</v>
      </c>
    </row>
    <row r="125" spans="1:2" x14ac:dyDescent="0.2">
      <c r="A125" s="226" t="s">
        <v>474</v>
      </c>
      <c r="B125" s="226" t="s">
        <v>639</v>
      </c>
    </row>
    <row r="126" spans="1:2" x14ac:dyDescent="0.2">
      <c r="A126" s="226" t="s">
        <v>475</v>
      </c>
      <c r="B126" s="226" t="s">
        <v>640</v>
      </c>
    </row>
    <row r="127" spans="1:2" x14ac:dyDescent="0.2">
      <c r="A127" s="226" t="s">
        <v>476</v>
      </c>
      <c r="B127" s="226" t="s">
        <v>641</v>
      </c>
    </row>
    <row r="128" spans="1:2" x14ac:dyDescent="0.2">
      <c r="A128" s="226" t="s">
        <v>477</v>
      </c>
      <c r="B128" s="226" t="s">
        <v>642</v>
      </c>
    </row>
    <row r="129" spans="1:2" x14ac:dyDescent="0.2">
      <c r="A129" s="226" t="s">
        <v>478</v>
      </c>
      <c r="B129" s="226" t="s">
        <v>643</v>
      </c>
    </row>
    <row r="130" spans="1:2" x14ac:dyDescent="0.2">
      <c r="A130" s="226" t="s">
        <v>479</v>
      </c>
      <c r="B130" s="226" t="s">
        <v>644</v>
      </c>
    </row>
    <row r="131" spans="1:2" x14ac:dyDescent="0.2">
      <c r="A131" s="226" t="s">
        <v>480</v>
      </c>
      <c r="B131" s="226" t="s">
        <v>645</v>
      </c>
    </row>
    <row r="132" spans="1:2" x14ac:dyDescent="0.2">
      <c r="A132" s="226" t="s">
        <v>481</v>
      </c>
      <c r="B132" s="226" t="s">
        <v>646</v>
      </c>
    </row>
    <row r="133" spans="1:2" x14ac:dyDescent="0.2">
      <c r="A133" s="226" t="s">
        <v>482</v>
      </c>
      <c r="B133" s="226" t="s">
        <v>647</v>
      </c>
    </row>
    <row r="134" spans="1:2" x14ac:dyDescent="0.2">
      <c r="A134" s="226" t="s">
        <v>648</v>
      </c>
      <c r="B134" s="226" t="s">
        <v>649</v>
      </c>
    </row>
    <row r="135" spans="1:2" x14ac:dyDescent="0.2">
      <c r="A135" s="226" t="s">
        <v>483</v>
      </c>
      <c r="B135" s="226" t="s">
        <v>650</v>
      </c>
    </row>
    <row r="136" spans="1:2" x14ac:dyDescent="0.2">
      <c r="A136" s="226" t="s">
        <v>484</v>
      </c>
      <c r="B136" s="226" t="s">
        <v>651</v>
      </c>
    </row>
    <row r="137" spans="1:2" x14ac:dyDescent="0.2">
      <c r="A137" s="226" t="s">
        <v>485</v>
      </c>
      <c r="B137" s="226" t="s">
        <v>652</v>
      </c>
    </row>
    <row r="138" spans="1:2" x14ac:dyDescent="0.2">
      <c r="A138" s="226" t="s">
        <v>486</v>
      </c>
      <c r="B138" s="226" t="s">
        <v>653</v>
      </c>
    </row>
    <row r="139" spans="1:2" x14ac:dyDescent="0.2">
      <c r="A139" s="226" t="s">
        <v>487</v>
      </c>
      <c r="B139" s="226" t="s">
        <v>654</v>
      </c>
    </row>
    <row r="140" spans="1:2" x14ac:dyDescent="0.2">
      <c r="A140" s="226" t="s">
        <v>488</v>
      </c>
      <c r="B140" s="226" t="s">
        <v>655</v>
      </c>
    </row>
    <row r="141" spans="1:2" x14ac:dyDescent="0.2">
      <c r="A141" s="226" t="s">
        <v>489</v>
      </c>
      <c r="B141" s="226" t="s">
        <v>656</v>
      </c>
    </row>
    <row r="142" spans="1:2" x14ac:dyDescent="0.2">
      <c r="A142" s="226" t="s">
        <v>490</v>
      </c>
      <c r="B142" s="226" t="s">
        <v>657</v>
      </c>
    </row>
    <row r="143" spans="1:2" x14ac:dyDescent="0.2">
      <c r="A143" s="226" t="s">
        <v>491</v>
      </c>
      <c r="B143" s="226" t="s">
        <v>658</v>
      </c>
    </row>
    <row r="144" spans="1:2" x14ac:dyDescent="0.2">
      <c r="A144" s="226" t="s">
        <v>492</v>
      </c>
      <c r="B144" s="226" t="s">
        <v>659</v>
      </c>
    </row>
    <row r="145" spans="1:2" x14ac:dyDescent="0.2">
      <c r="A145" s="226" t="s">
        <v>493</v>
      </c>
      <c r="B145" s="226" t="s">
        <v>660</v>
      </c>
    </row>
    <row r="146" spans="1:2" x14ac:dyDescent="0.2">
      <c r="A146" s="226" t="s">
        <v>494</v>
      </c>
      <c r="B146" s="226" t="s">
        <v>661</v>
      </c>
    </row>
    <row r="147" spans="1:2" x14ac:dyDescent="0.2">
      <c r="A147" s="226" t="s">
        <v>495</v>
      </c>
      <c r="B147" s="226" t="s">
        <v>662</v>
      </c>
    </row>
    <row r="148" spans="1:2" x14ac:dyDescent="0.2">
      <c r="A148" s="226" t="s">
        <v>496</v>
      </c>
      <c r="B148" s="226" t="s">
        <v>663</v>
      </c>
    </row>
    <row r="149" spans="1:2" x14ac:dyDescent="0.2">
      <c r="A149" s="226" t="s">
        <v>497</v>
      </c>
      <c r="B149" s="226" t="s">
        <v>664</v>
      </c>
    </row>
    <row r="150" spans="1:2" x14ac:dyDescent="0.2">
      <c r="A150" s="226" t="s">
        <v>665</v>
      </c>
      <c r="B150" s="226" t="s">
        <v>666</v>
      </c>
    </row>
    <row r="151" spans="1:2" x14ac:dyDescent="0.2">
      <c r="A151" s="226" t="s">
        <v>667</v>
      </c>
      <c r="B151" s="226" t="s">
        <v>668</v>
      </c>
    </row>
    <row r="152" spans="1:2" x14ac:dyDescent="0.2">
      <c r="A152" s="226" t="s">
        <v>499</v>
      </c>
      <c r="B152" s="226" t="s">
        <v>669</v>
      </c>
    </row>
    <row r="153" spans="1:2" x14ac:dyDescent="0.2">
      <c r="A153" s="226" t="s">
        <v>670</v>
      </c>
      <c r="B153" s="226" t="s">
        <v>671</v>
      </c>
    </row>
    <row r="154" spans="1:2" x14ac:dyDescent="0.2">
      <c r="A154" s="226" t="s">
        <v>500</v>
      </c>
      <c r="B154" s="226" t="s">
        <v>672</v>
      </c>
    </row>
    <row r="155" spans="1:2" x14ac:dyDescent="0.2">
      <c r="A155" s="226" t="s">
        <v>673</v>
      </c>
      <c r="B155" s="226" t="s">
        <v>674</v>
      </c>
    </row>
    <row r="156" spans="1:2" x14ac:dyDescent="0.2">
      <c r="A156" s="226" t="s">
        <v>501</v>
      </c>
      <c r="B156" s="226" t="s">
        <v>675</v>
      </c>
    </row>
    <row r="157" spans="1:2" x14ac:dyDescent="0.2">
      <c r="A157" s="226" t="s">
        <v>502</v>
      </c>
      <c r="B157" s="226" t="s">
        <v>676</v>
      </c>
    </row>
    <row r="158" spans="1:2" x14ac:dyDescent="0.2">
      <c r="A158" s="226" t="s">
        <v>503</v>
      </c>
      <c r="B158" s="226" t="s">
        <v>677</v>
      </c>
    </row>
    <row r="159" spans="1:2" x14ac:dyDescent="0.2">
      <c r="A159" s="226" t="s">
        <v>504</v>
      </c>
      <c r="B159" s="226" t="s">
        <v>678</v>
      </c>
    </row>
    <row r="160" spans="1:2" x14ac:dyDescent="0.2">
      <c r="A160" s="226" t="s">
        <v>679</v>
      </c>
      <c r="B160" s="226" t="s">
        <v>680</v>
      </c>
    </row>
    <row r="161" spans="1:2" x14ac:dyDescent="0.2">
      <c r="A161" s="226" t="s">
        <v>681</v>
      </c>
      <c r="B161" s="226" t="s">
        <v>682</v>
      </c>
    </row>
    <row r="162" spans="1:2" x14ac:dyDescent="0.2">
      <c r="A162" s="226" t="s">
        <v>683</v>
      </c>
      <c r="B162" s="226" t="s">
        <v>684</v>
      </c>
    </row>
    <row r="163" spans="1:2" x14ac:dyDescent="0.2">
      <c r="A163" s="226" t="s">
        <v>685</v>
      </c>
      <c r="B163" s="226" t="s">
        <v>686</v>
      </c>
    </row>
    <row r="164" spans="1:2" x14ac:dyDescent="0.2">
      <c r="A164" s="226" t="s">
        <v>687</v>
      </c>
      <c r="B164" s="226" t="s">
        <v>688</v>
      </c>
    </row>
    <row r="165" spans="1:2" x14ac:dyDescent="0.2">
      <c r="A165" s="226" t="s">
        <v>689</v>
      </c>
      <c r="B165" s="226" t="s">
        <v>690</v>
      </c>
    </row>
    <row r="166" spans="1:2" x14ac:dyDescent="0.2">
      <c r="A166" s="226" t="s">
        <v>505</v>
      </c>
      <c r="B166" s="226" t="s">
        <v>691</v>
      </c>
    </row>
    <row r="167" spans="1:2" x14ac:dyDescent="0.2">
      <c r="A167" s="226" t="s">
        <v>506</v>
      </c>
      <c r="B167" s="226" t="s">
        <v>692</v>
      </c>
    </row>
    <row r="168" spans="1:2" x14ac:dyDescent="0.2">
      <c r="A168" s="226" t="s">
        <v>507</v>
      </c>
      <c r="B168" s="226" t="s">
        <v>693</v>
      </c>
    </row>
    <row r="169" spans="1:2" x14ac:dyDescent="0.2">
      <c r="A169" s="226" t="s">
        <v>694</v>
      </c>
      <c r="B169" s="226" t="s">
        <v>695</v>
      </c>
    </row>
    <row r="170" spans="1:2" x14ac:dyDescent="0.2">
      <c r="A170" s="226" t="s">
        <v>508</v>
      </c>
      <c r="B170" s="226" t="s">
        <v>696</v>
      </c>
    </row>
    <row r="171" spans="1:2" x14ac:dyDescent="0.2">
      <c r="A171" s="226" t="s">
        <v>697</v>
      </c>
      <c r="B171" s="226" t="s">
        <v>698</v>
      </c>
    </row>
    <row r="172" spans="1:2" x14ac:dyDescent="0.2">
      <c r="A172" s="226" t="s">
        <v>699</v>
      </c>
      <c r="B172" s="226" t="s">
        <v>700</v>
      </c>
    </row>
    <row r="173" spans="1:2" x14ac:dyDescent="0.2">
      <c r="A173" s="226" t="s">
        <v>701</v>
      </c>
      <c r="B173" s="226" t="s">
        <v>702</v>
      </c>
    </row>
    <row r="174" spans="1:2" x14ac:dyDescent="0.2">
      <c r="A174" s="226" t="s">
        <v>703</v>
      </c>
      <c r="B174" s="226" t="s">
        <v>704</v>
      </c>
    </row>
    <row r="175" spans="1:2" x14ac:dyDescent="0.2">
      <c r="A175" s="226" t="s">
        <v>705</v>
      </c>
      <c r="B175" s="226" t="s">
        <v>706</v>
      </c>
    </row>
    <row r="176" spans="1:2" x14ac:dyDescent="0.2">
      <c r="A176" s="226" t="s">
        <v>509</v>
      </c>
      <c r="B176" s="226" t="s">
        <v>707</v>
      </c>
    </row>
    <row r="177" spans="1:2" x14ac:dyDescent="0.2">
      <c r="A177" s="226" t="s">
        <v>510</v>
      </c>
      <c r="B177" s="226" t="s">
        <v>708</v>
      </c>
    </row>
    <row r="178" spans="1:2" x14ac:dyDescent="0.2">
      <c r="A178" s="226" t="s">
        <v>511</v>
      </c>
      <c r="B178" s="226" t="s">
        <v>709</v>
      </c>
    </row>
    <row r="179" spans="1:2" x14ac:dyDescent="0.2">
      <c r="A179" s="226" t="s">
        <v>710</v>
      </c>
      <c r="B179" s="226" t="s">
        <v>711</v>
      </c>
    </row>
  </sheetData>
  <hyperlinks>
    <hyperlink ref="C1" location="Indice!A1" display="Índice" xr:uid="{00000000-0004-0000-2D00-000000000000}"/>
  </hyperlinks>
  <printOptions horizontalCentered="1"/>
  <pageMargins left="0.31496062992125984"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I91"/>
  <sheetViews>
    <sheetView showGridLines="0" tabSelected="1" topLeftCell="A61" zoomScale="90" zoomScaleNormal="90" workbookViewId="0">
      <selection activeCell="G83" sqref="G83"/>
    </sheetView>
  </sheetViews>
  <sheetFormatPr baseColWidth="10" defaultColWidth="11.42578125" defaultRowHeight="12.75" x14ac:dyDescent="0.2"/>
  <cols>
    <col min="1" max="1" width="2.140625" style="176" customWidth="1"/>
    <col min="2" max="2" width="2" style="176" customWidth="1"/>
    <col min="3" max="3" width="2.28515625" style="176" customWidth="1"/>
    <col min="4" max="4" width="51.85546875" style="176" customWidth="1"/>
    <col min="5" max="5" width="10.28515625" style="163" customWidth="1"/>
    <col min="6" max="7" width="21.7109375" style="183" bestFit="1" customWidth="1"/>
    <col min="8" max="8" width="16.5703125" style="176" bestFit="1" customWidth="1"/>
    <col min="9" max="16384" width="11.42578125" style="176"/>
  </cols>
  <sheetData>
    <row r="1" spans="1:7" x14ac:dyDescent="0.2">
      <c r="D1" s="176" t="str">
        <f>Indice!C1</f>
        <v>GRUPO VAZQUEZ S.A.E.</v>
      </c>
      <c r="E1" s="191" t="s">
        <v>275</v>
      </c>
    </row>
    <row r="3" spans="1:7" x14ac:dyDescent="0.2">
      <c r="F3" s="470"/>
    </row>
    <row r="7" spans="1:7" x14ac:dyDescent="0.2">
      <c r="A7" s="632" t="s">
        <v>205</v>
      </c>
      <c r="B7" s="632"/>
      <c r="C7" s="632"/>
      <c r="D7" s="632"/>
      <c r="E7" s="632"/>
      <c r="F7" s="632"/>
      <c r="G7" s="632"/>
    </row>
    <row r="8" spans="1:7" ht="15" customHeight="1" x14ac:dyDescent="0.2">
      <c r="A8" s="632" t="s">
        <v>2423</v>
      </c>
      <c r="B8" s="632"/>
      <c r="C8" s="632"/>
      <c r="D8" s="632"/>
      <c r="E8" s="632"/>
      <c r="F8" s="632"/>
      <c r="G8" s="632"/>
    </row>
    <row r="9" spans="1:7" x14ac:dyDescent="0.2">
      <c r="A9" s="633" t="s">
        <v>191</v>
      </c>
      <c r="B9" s="633"/>
      <c r="C9" s="633"/>
      <c r="D9" s="633"/>
      <c r="E9" s="633"/>
      <c r="F9" s="633"/>
      <c r="G9" s="633"/>
    </row>
    <row r="11" spans="1:7" x14ac:dyDescent="0.2">
      <c r="B11" s="184"/>
      <c r="C11" s="184"/>
      <c r="D11" s="184"/>
      <c r="E11" s="192" t="s">
        <v>144</v>
      </c>
      <c r="F11" s="419" t="s">
        <v>2375</v>
      </c>
      <c r="G11" s="419" t="s">
        <v>1747</v>
      </c>
    </row>
    <row r="12" spans="1:7" x14ac:dyDescent="0.2">
      <c r="B12" s="638" t="s">
        <v>145</v>
      </c>
      <c r="C12" s="638"/>
      <c r="D12" s="638"/>
      <c r="E12" s="176"/>
    </row>
    <row r="13" spans="1:7" x14ac:dyDescent="0.2">
      <c r="B13" s="171" t="s">
        <v>146</v>
      </c>
      <c r="E13" s="181"/>
      <c r="F13" s="434"/>
      <c r="G13" s="434"/>
    </row>
    <row r="14" spans="1:7" x14ac:dyDescent="0.2">
      <c r="C14" s="631" t="s">
        <v>147</v>
      </c>
      <c r="D14" s="631"/>
      <c r="E14" s="193">
        <v>3</v>
      </c>
      <c r="F14" s="434">
        <f>'Nota 3'!C17</f>
        <v>1237203.9240000001</v>
      </c>
      <c r="G14" s="434">
        <f>'Nota 3'!D17</f>
        <v>975702.11400000006</v>
      </c>
    </row>
    <row r="15" spans="1:7" x14ac:dyDescent="0.2">
      <c r="C15" s="631" t="s">
        <v>89</v>
      </c>
      <c r="D15" s="631"/>
      <c r="E15" s="193">
        <v>4</v>
      </c>
      <c r="F15" s="434">
        <f>'Nota 4'!B20</f>
        <v>2318598.6239999998</v>
      </c>
      <c r="G15" s="434">
        <f>'Nota 4'!C20</f>
        <v>3331352.0619999999</v>
      </c>
    </row>
    <row r="16" spans="1:7" x14ac:dyDescent="0.2">
      <c r="C16" s="631" t="s">
        <v>148</v>
      </c>
      <c r="D16" s="631"/>
      <c r="E16" s="193">
        <v>5</v>
      </c>
      <c r="F16" s="434">
        <f>'Nota 5'!C13</f>
        <v>2664355.605</v>
      </c>
      <c r="G16" s="434">
        <f>'Nota 5'!D13</f>
        <v>5946728.1049999837</v>
      </c>
    </row>
    <row r="17" spans="1:7" x14ac:dyDescent="0.2">
      <c r="A17" s="41"/>
      <c r="C17" s="631" t="s">
        <v>35</v>
      </c>
      <c r="D17" s="631"/>
      <c r="E17" s="193">
        <v>6</v>
      </c>
      <c r="F17" s="434">
        <f>'Nota 6'!B23</f>
        <v>9326451.4489999991</v>
      </c>
      <c r="G17" s="434">
        <f>'Nota 6'!C23</f>
        <v>19173782.078000002</v>
      </c>
    </row>
    <row r="18" spans="1:7" x14ac:dyDescent="0.2">
      <c r="A18" s="41"/>
      <c r="C18" s="588" t="s">
        <v>2243</v>
      </c>
      <c r="D18" s="588"/>
      <c r="E18" s="193">
        <v>6</v>
      </c>
      <c r="F18" s="434">
        <f>+'Nota 6'!B36</f>
        <v>14575486.08</v>
      </c>
      <c r="G18" s="434">
        <v>0</v>
      </c>
    </row>
    <row r="19" spans="1:7" x14ac:dyDescent="0.2">
      <c r="C19" s="631" t="s">
        <v>149</v>
      </c>
      <c r="D19" s="631"/>
      <c r="E19" s="193">
        <v>7</v>
      </c>
      <c r="F19" s="434">
        <f>'Nota 7'!B14</f>
        <v>26995412.169999998</v>
      </c>
      <c r="G19" s="434">
        <f>'Nota 7'!C14</f>
        <v>18557527.324999996</v>
      </c>
    </row>
    <row r="20" spans="1:7" x14ac:dyDescent="0.2">
      <c r="C20" s="171" t="s">
        <v>211</v>
      </c>
      <c r="E20" s="181"/>
      <c r="F20" s="437">
        <f>SUM(F14:F19)</f>
        <v>57117507.851999998</v>
      </c>
      <c r="G20" s="437">
        <f>SUM(G14:G19)</f>
        <v>47985091.683999985</v>
      </c>
    </row>
    <row r="21" spans="1:7" x14ac:dyDescent="0.2">
      <c r="B21" s="171" t="s">
        <v>150</v>
      </c>
      <c r="E21" s="181"/>
      <c r="F21" s="434"/>
      <c r="G21" s="434"/>
    </row>
    <row r="22" spans="1:7" x14ac:dyDescent="0.2">
      <c r="C22" s="631" t="s">
        <v>151</v>
      </c>
      <c r="D22" s="631"/>
      <c r="E22" s="193">
        <v>6</v>
      </c>
      <c r="F22" s="434">
        <f>'Nota 6'!F14</f>
        <v>0</v>
      </c>
      <c r="G22" s="440">
        <f>'Nota 6'!G14</f>
        <v>8662435.2789999992</v>
      </c>
    </row>
    <row r="23" spans="1:7" x14ac:dyDescent="0.2">
      <c r="C23" s="226" t="s">
        <v>148</v>
      </c>
      <c r="D23" s="226"/>
      <c r="E23" s="193">
        <v>5</v>
      </c>
      <c r="F23" s="434">
        <f>'Nota 5'!C21</f>
        <v>0</v>
      </c>
      <c r="G23" s="440">
        <f>'Nota 5'!D21</f>
        <v>0</v>
      </c>
    </row>
    <row r="24" spans="1:7" x14ac:dyDescent="0.2">
      <c r="C24" s="631" t="s">
        <v>297</v>
      </c>
      <c r="D24" s="631"/>
      <c r="E24" s="193">
        <v>8</v>
      </c>
      <c r="F24" s="434">
        <f>'Nota 8'!B11</f>
        <v>454415434.04100001</v>
      </c>
      <c r="G24" s="434">
        <f>'Nota 8'!C11</f>
        <v>445780220.17992514</v>
      </c>
    </row>
    <row r="25" spans="1:7" x14ac:dyDescent="0.2">
      <c r="C25" s="631" t="s">
        <v>794</v>
      </c>
      <c r="D25" s="631"/>
      <c r="E25" s="193">
        <v>8</v>
      </c>
      <c r="F25" s="434">
        <f>'Nota 8'!C40</f>
        <v>485763.30300000001</v>
      </c>
      <c r="G25" s="434">
        <f>+'Nota 8'!D40</f>
        <v>2358796.8250000002</v>
      </c>
    </row>
    <row r="26" spans="1:7" x14ac:dyDescent="0.2">
      <c r="C26" s="631" t="s">
        <v>298</v>
      </c>
      <c r="D26" s="631"/>
      <c r="E26" s="193">
        <v>9</v>
      </c>
      <c r="F26" s="434">
        <f>'Nota 9'!L20</f>
        <v>54025730.557999998</v>
      </c>
      <c r="G26" s="434">
        <f>'Nota 9'!M20</f>
        <v>60824968.698964685</v>
      </c>
    </row>
    <row r="27" spans="1:7" x14ac:dyDescent="0.2">
      <c r="C27" s="631" t="s">
        <v>795</v>
      </c>
      <c r="D27" s="631"/>
      <c r="E27" s="193">
        <v>10</v>
      </c>
      <c r="F27" s="434">
        <f>+'Nota 10'!B13</f>
        <v>142086548.49900001</v>
      </c>
      <c r="G27" s="434">
        <f>+'Nota 10'!C13</f>
        <v>141368907.435</v>
      </c>
    </row>
    <row r="28" spans="1:7" x14ac:dyDescent="0.2">
      <c r="C28" s="631" t="s">
        <v>97</v>
      </c>
      <c r="D28" s="631"/>
      <c r="E28" s="193">
        <v>11</v>
      </c>
      <c r="F28" s="434">
        <f>'Nota 11'!B14</f>
        <v>8793712.9859999996</v>
      </c>
      <c r="G28" s="434">
        <f>'Nota 11'!C14</f>
        <v>8702803.8949999996</v>
      </c>
    </row>
    <row r="29" spans="1:7" x14ac:dyDescent="0.2">
      <c r="C29" s="631" t="s">
        <v>100</v>
      </c>
      <c r="D29" s="631"/>
      <c r="E29" s="193">
        <v>12</v>
      </c>
      <c r="F29" s="434">
        <f>'Nota 12'!B12</f>
        <v>0</v>
      </c>
      <c r="G29" s="434">
        <f>'Nota 12'!C12</f>
        <v>0</v>
      </c>
    </row>
    <row r="30" spans="1:7" x14ac:dyDescent="0.2">
      <c r="C30" s="636" t="s">
        <v>222</v>
      </c>
      <c r="D30" s="636"/>
      <c r="E30" s="181"/>
      <c r="F30" s="437">
        <f>SUM(F22:F29)</f>
        <v>659807189.38699996</v>
      </c>
      <c r="G30" s="437">
        <f>SUM(G22:G29)</f>
        <v>667698132.31288981</v>
      </c>
    </row>
    <row r="31" spans="1:7" x14ac:dyDescent="0.2">
      <c r="B31" s="639" t="s">
        <v>168</v>
      </c>
      <c r="C31" s="639"/>
      <c r="D31" s="639"/>
      <c r="E31" s="147"/>
      <c r="F31" s="438">
        <f>+F20+F30</f>
        <v>716924697.23899996</v>
      </c>
      <c r="G31" s="438">
        <f>+G20+G30</f>
        <v>715683223.99688983</v>
      </c>
    </row>
    <row r="32" spans="1:7" x14ac:dyDescent="0.2">
      <c r="E32" s="176"/>
      <c r="F32" s="434"/>
      <c r="G32" s="434"/>
    </row>
    <row r="33" spans="2:9" x14ac:dyDescent="0.2">
      <c r="B33" s="639" t="s">
        <v>169</v>
      </c>
      <c r="C33" s="639"/>
      <c r="D33" s="639"/>
      <c r="E33" s="147"/>
      <c r="F33" s="438"/>
      <c r="G33" s="438"/>
    </row>
    <row r="34" spans="2:9" x14ac:dyDescent="0.2">
      <c r="B34" s="171" t="s">
        <v>170</v>
      </c>
      <c r="E34" s="306">
        <v>-1</v>
      </c>
      <c r="F34" s="439"/>
      <c r="G34" s="434"/>
    </row>
    <row r="35" spans="2:9" x14ac:dyDescent="0.2">
      <c r="C35" s="631" t="s">
        <v>90</v>
      </c>
      <c r="D35" s="631"/>
      <c r="E35" s="193">
        <v>13</v>
      </c>
      <c r="F35" s="434">
        <f>'Nota 13'!D15</f>
        <v>2367705.5370000005</v>
      </c>
      <c r="G35" s="434">
        <f>'Nota 13'!E15</f>
        <v>5400623.9359999998</v>
      </c>
    </row>
    <row r="36" spans="2:9" x14ac:dyDescent="0.2">
      <c r="C36" s="637" t="s">
        <v>172</v>
      </c>
      <c r="D36" s="637"/>
      <c r="E36" s="193">
        <v>14</v>
      </c>
      <c r="F36" s="434">
        <f>'Nota 14'!E21</f>
        <v>29499300.506999999</v>
      </c>
      <c r="G36" s="434">
        <f>'Nota 14'!K21</f>
        <v>1952582.2390000001</v>
      </c>
    </row>
    <row r="37" spans="2:9" x14ac:dyDescent="0.2">
      <c r="C37" s="631" t="s">
        <v>102</v>
      </c>
      <c r="D37" s="631"/>
      <c r="E37" s="193">
        <v>15</v>
      </c>
      <c r="F37" s="434">
        <f>'Nota 15'!B14</f>
        <v>11305590.062703999</v>
      </c>
      <c r="G37" s="434">
        <f>'Nota 15'!C14</f>
        <v>7054189.7390000001</v>
      </c>
    </row>
    <row r="38" spans="2:9" x14ac:dyDescent="0.2">
      <c r="C38" s="631" t="s">
        <v>59</v>
      </c>
      <c r="D38" s="631"/>
      <c r="E38" s="193">
        <v>16</v>
      </c>
      <c r="F38" s="434">
        <f>'Nota 16'!B11</f>
        <v>450986.21600000001</v>
      </c>
      <c r="G38" s="434">
        <f>'Nota 16'!C11</f>
        <v>1019622.706</v>
      </c>
    </row>
    <row r="39" spans="2:9" x14ac:dyDescent="0.2">
      <c r="C39" s="631" t="s">
        <v>60</v>
      </c>
      <c r="D39" s="631"/>
      <c r="E39" s="193">
        <v>17</v>
      </c>
      <c r="F39" s="434">
        <f>'Nota 17'!B11</f>
        <v>3440300.79</v>
      </c>
      <c r="G39" s="434">
        <f>'Nota 17'!C11</f>
        <v>3601959.37</v>
      </c>
    </row>
    <row r="40" spans="2:9" x14ac:dyDescent="0.2">
      <c r="C40" s="631" t="s">
        <v>61</v>
      </c>
      <c r="D40" s="631"/>
      <c r="E40" s="193">
        <v>18</v>
      </c>
      <c r="F40" s="434">
        <f>'Nota 18'!B13</f>
        <v>512461.68699999998</v>
      </c>
      <c r="G40" s="434">
        <f>'Nota 18'!C13</f>
        <v>0</v>
      </c>
    </row>
    <row r="41" spans="2:9" x14ac:dyDescent="0.2">
      <c r="C41" s="631" t="s">
        <v>173</v>
      </c>
      <c r="D41" s="631"/>
      <c r="E41" s="193">
        <v>19</v>
      </c>
      <c r="F41" s="434">
        <f>'Nota 19'!B13</f>
        <v>3371841.9069999997</v>
      </c>
      <c r="G41" s="434">
        <f>'Nota 19'!C13</f>
        <v>9425678.6309999991</v>
      </c>
    </row>
    <row r="42" spans="2:9" ht="13.7" customHeight="1" x14ac:dyDescent="0.2">
      <c r="C42" s="171" t="s">
        <v>171</v>
      </c>
      <c r="E42" s="181"/>
      <c r="F42" s="437">
        <f>SUM(F35:F41)</f>
        <v>50948186.706703991</v>
      </c>
      <c r="G42" s="437">
        <f>+G35+G36+G37+G38+G39+G40+G41</f>
        <v>28454656.620999999</v>
      </c>
      <c r="H42" s="183"/>
      <c r="I42" s="183"/>
    </row>
    <row r="43" spans="2:9" x14ac:dyDescent="0.2">
      <c r="B43" s="171" t="s">
        <v>174</v>
      </c>
      <c r="E43" s="181"/>
      <c r="F43" s="434"/>
      <c r="G43" s="434"/>
    </row>
    <row r="44" spans="2:9" x14ac:dyDescent="0.2">
      <c r="B44" s="171"/>
      <c r="C44" s="631" t="s">
        <v>800</v>
      </c>
      <c r="D44" s="631"/>
      <c r="E44" s="193">
        <v>13</v>
      </c>
      <c r="F44" s="434">
        <f>+'Nota 13'!D22</f>
        <v>15323312.377</v>
      </c>
      <c r="G44" s="434">
        <f>+'Nota 13'!E22</f>
        <v>61201817.203000002</v>
      </c>
    </row>
    <row r="45" spans="2:9" x14ac:dyDescent="0.2">
      <c r="C45" s="631" t="s">
        <v>175</v>
      </c>
      <c r="D45" s="631"/>
      <c r="E45" s="193">
        <v>14</v>
      </c>
      <c r="F45" s="434">
        <f>'Nota 14'!E39</f>
        <v>64456261.118295997</v>
      </c>
      <c r="G45" s="434">
        <f>'Nota 14'!K39</f>
        <v>58817888.570000015</v>
      </c>
    </row>
    <row r="46" spans="2:9" x14ac:dyDescent="0.2">
      <c r="C46" s="631" t="s">
        <v>915</v>
      </c>
      <c r="D46" s="631"/>
      <c r="E46" s="193">
        <v>14</v>
      </c>
      <c r="F46" s="434">
        <f>+'Nota 14'!E51</f>
        <v>228226882.007</v>
      </c>
      <c r="G46" s="434">
        <f>+'Nota 14'!K51</f>
        <v>223212389.94800007</v>
      </c>
    </row>
    <row r="47" spans="2:9" x14ac:dyDescent="0.2">
      <c r="C47" s="631" t="s">
        <v>252</v>
      </c>
      <c r="D47" s="631"/>
      <c r="E47" s="193">
        <v>19</v>
      </c>
      <c r="F47" s="434">
        <f>'Nota 19'!F11</f>
        <v>43112426.400000006</v>
      </c>
      <c r="G47" s="434">
        <f>'Nota 19'!G11</f>
        <v>48177204.157000005</v>
      </c>
    </row>
    <row r="48" spans="2:9" x14ac:dyDescent="0.2">
      <c r="C48" s="171" t="s">
        <v>230</v>
      </c>
      <c r="E48" s="181"/>
      <c r="F48" s="437">
        <f>SUM(F44:F47)</f>
        <v>351118881.90229595</v>
      </c>
      <c r="G48" s="437">
        <f>SUM(G44:G47)</f>
        <v>391409299.87800008</v>
      </c>
    </row>
    <row r="49" spans="1:7" ht="6" customHeight="1" x14ac:dyDescent="0.2">
      <c r="D49" s="41"/>
      <c r="E49" s="80"/>
      <c r="F49" s="434"/>
      <c r="G49" s="434"/>
    </row>
    <row r="50" spans="1:7" x14ac:dyDescent="0.2">
      <c r="B50" s="639" t="s">
        <v>299</v>
      </c>
      <c r="C50" s="639"/>
      <c r="D50" s="639"/>
      <c r="E50" s="147"/>
      <c r="F50" s="438">
        <f>+F42+F48</f>
        <v>402067068.60899997</v>
      </c>
      <c r="G50" s="438">
        <f>+G42+G48</f>
        <v>419863956.49900007</v>
      </c>
    </row>
    <row r="51" spans="1:7" x14ac:dyDescent="0.2">
      <c r="E51" s="176"/>
      <c r="F51" s="434"/>
      <c r="G51" s="434"/>
    </row>
    <row r="52" spans="1:7" x14ac:dyDescent="0.2">
      <c r="B52" s="639" t="s">
        <v>36</v>
      </c>
      <c r="C52" s="639"/>
      <c r="D52" s="639"/>
      <c r="E52" s="147"/>
      <c r="F52" s="438"/>
      <c r="G52" s="438"/>
    </row>
    <row r="53" spans="1:7" x14ac:dyDescent="0.2">
      <c r="C53" s="631" t="s">
        <v>177</v>
      </c>
      <c r="D53" s="631"/>
      <c r="E53" s="193">
        <v>20</v>
      </c>
      <c r="F53" s="434">
        <f>'Nota 20'!B14</f>
        <v>249400000</v>
      </c>
      <c r="G53" s="434">
        <f>'Nota 20'!C14</f>
        <v>249000000</v>
      </c>
    </row>
    <row r="54" spans="1:7" x14ac:dyDescent="0.2">
      <c r="C54" s="631" t="s">
        <v>912</v>
      </c>
      <c r="D54" s="631"/>
      <c r="E54" s="193">
        <v>20</v>
      </c>
      <c r="F54" s="434">
        <f>'Nota 20'!B15</f>
        <v>54448.339</v>
      </c>
      <c r="G54" s="434">
        <f>'Nota 20'!C15</f>
        <v>54448.339</v>
      </c>
    </row>
    <row r="55" spans="1:7" x14ac:dyDescent="0.2">
      <c r="C55" s="631" t="s">
        <v>38</v>
      </c>
      <c r="D55" s="631"/>
      <c r="E55" s="191">
        <v>21</v>
      </c>
      <c r="F55" s="434">
        <f>' Nota 21'!B8</f>
        <v>0</v>
      </c>
      <c r="G55" s="434">
        <f>' Nota 21'!C8</f>
        <v>0</v>
      </c>
    </row>
    <row r="56" spans="1:7" x14ac:dyDescent="0.2">
      <c r="A56" s="41"/>
      <c r="C56" s="631" t="s">
        <v>73</v>
      </c>
      <c r="D56" s="631"/>
      <c r="E56" s="191">
        <v>21</v>
      </c>
      <c r="F56" s="434">
        <f>' Nota 21'!B12</f>
        <v>1924226.98</v>
      </c>
      <c r="G56" s="434">
        <f>' Nota 21'!C12</f>
        <v>568139.85699999996</v>
      </c>
    </row>
    <row r="57" spans="1:7" x14ac:dyDescent="0.2">
      <c r="C57" s="631" t="s">
        <v>178</v>
      </c>
      <c r="D57" s="631"/>
      <c r="E57" s="191">
        <v>21</v>
      </c>
      <c r="F57" s="434">
        <f>' Nota 21'!B17</f>
        <v>0</v>
      </c>
      <c r="G57" s="434">
        <f>' Nota 21'!C17</f>
        <v>0</v>
      </c>
    </row>
    <row r="58" spans="1:7" x14ac:dyDescent="0.2">
      <c r="C58" s="631" t="s">
        <v>179</v>
      </c>
      <c r="D58" s="631"/>
      <c r="E58" s="191">
        <v>21</v>
      </c>
      <c r="F58" s="434">
        <f>' Nota 21'!B21</f>
        <v>42599237.667000003</v>
      </c>
      <c r="G58" s="434">
        <f>' Nota 21'!C21</f>
        <v>19074936.846999999</v>
      </c>
    </row>
    <row r="59" spans="1:7" x14ac:dyDescent="0.2">
      <c r="C59" s="631" t="s">
        <v>62</v>
      </c>
      <c r="D59" s="631"/>
      <c r="E59" s="193">
        <v>22</v>
      </c>
      <c r="F59" s="434">
        <f>'Nota 22'!B9</f>
        <v>0</v>
      </c>
      <c r="G59" s="434">
        <f>'Nota 22'!C9</f>
        <v>0</v>
      </c>
    </row>
    <row r="60" spans="1:7" x14ac:dyDescent="0.2">
      <c r="C60" s="631" t="s">
        <v>39</v>
      </c>
      <c r="D60" s="631"/>
      <c r="E60" s="193">
        <v>23</v>
      </c>
      <c r="F60" s="434">
        <f>'Nota 23'!B8</f>
        <v>0</v>
      </c>
      <c r="G60" s="434">
        <f>'Nota 23'!C8</f>
        <v>0</v>
      </c>
    </row>
    <row r="61" spans="1:7" x14ac:dyDescent="0.2">
      <c r="C61" s="631" t="s">
        <v>892</v>
      </c>
      <c r="D61" s="631"/>
      <c r="E61" s="193">
        <v>23</v>
      </c>
      <c r="F61" s="434">
        <f>'Nota 23'!B9</f>
        <v>20879715.653000001</v>
      </c>
      <c r="G61" s="434">
        <f>'Nota 23'!C9</f>
        <v>27121742.453000002</v>
      </c>
    </row>
    <row r="62" spans="1:7" x14ac:dyDescent="0.2">
      <c r="C62" s="635" t="s">
        <v>55</v>
      </c>
      <c r="D62" s="635"/>
      <c r="E62" s="399"/>
      <c r="F62" s="437">
        <f>SUM(F53:F61)</f>
        <v>314857628.639</v>
      </c>
      <c r="G62" s="437">
        <f>SUM(G53:G61)</f>
        <v>295819267.49599999</v>
      </c>
    </row>
    <row r="63" spans="1:7" x14ac:dyDescent="0.2">
      <c r="C63" s="631" t="s">
        <v>63</v>
      </c>
      <c r="D63" s="631"/>
      <c r="E63" s="193">
        <v>24</v>
      </c>
      <c r="F63" s="434">
        <f>'Nota 24'!B8</f>
        <v>0</v>
      </c>
      <c r="G63" s="434">
        <f>'Nota 24'!C8</f>
        <v>0</v>
      </c>
    </row>
    <row r="64" spans="1:7" x14ac:dyDescent="0.2">
      <c r="B64" s="639" t="s">
        <v>180</v>
      </c>
      <c r="C64" s="639"/>
      <c r="D64" s="639"/>
      <c r="E64" s="147"/>
      <c r="F64" s="438">
        <f>F62</f>
        <v>314857628.639</v>
      </c>
      <c r="G64" s="438">
        <f>G62</f>
        <v>295819267.49599999</v>
      </c>
    </row>
    <row r="65" spans="1:7" x14ac:dyDescent="0.2">
      <c r="A65" s="41"/>
      <c r="B65" s="41"/>
      <c r="C65" s="41"/>
      <c r="D65" s="41"/>
      <c r="E65" s="41"/>
      <c r="F65" s="434"/>
      <c r="G65" s="434"/>
    </row>
    <row r="66" spans="1:7" x14ac:dyDescent="0.2">
      <c r="B66" s="639" t="s">
        <v>181</v>
      </c>
      <c r="C66" s="639"/>
      <c r="D66" s="639"/>
      <c r="E66" s="147"/>
      <c r="F66" s="438">
        <f>+F50+F64</f>
        <v>716924697.24799991</v>
      </c>
      <c r="G66" s="438">
        <f>+G50+G64</f>
        <v>715683223.99500012</v>
      </c>
    </row>
    <row r="67" spans="1:7" x14ac:dyDescent="0.2">
      <c r="B67" s="171"/>
      <c r="E67" s="307"/>
      <c r="F67" s="471"/>
      <c r="G67" s="471"/>
    </row>
    <row r="68" spans="1:7" x14ac:dyDescent="0.2">
      <c r="B68" s="176" t="s">
        <v>296</v>
      </c>
      <c r="E68" s="181"/>
      <c r="F68" s="434"/>
      <c r="G68" s="434"/>
    </row>
    <row r="69" spans="1:7" x14ac:dyDescent="0.2">
      <c r="B69" s="171"/>
      <c r="E69" s="181"/>
      <c r="F69" s="434"/>
      <c r="G69" s="434"/>
    </row>
    <row r="70" spans="1:7" x14ac:dyDescent="0.2">
      <c r="B70" s="171"/>
      <c r="E70" s="181"/>
      <c r="F70" s="434"/>
      <c r="G70" s="434"/>
    </row>
    <row r="71" spans="1:7" x14ac:dyDescent="0.2">
      <c r="B71" s="171"/>
      <c r="E71" s="181"/>
      <c r="F71" s="434"/>
      <c r="G71" s="472"/>
    </row>
    <row r="72" spans="1:7" x14ac:dyDescent="0.2">
      <c r="E72" s="181"/>
      <c r="F72" s="434"/>
      <c r="G72" s="434"/>
    </row>
    <row r="73" spans="1:7" x14ac:dyDescent="0.2">
      <c r="A73" s="38"/>
      <c r="B73" s="185"/>
      <c r="C73" s="185"/>
      <c r="D73" s="185"/>
      <c r="E73" s="82"/>
      <c r="F73" s="634"/>
      <c r="G73" s="634"/>
    </row>
    <row r="74" spans="1:7" x14ac:dyDescent="0.2">
      <c r="B74" s="186"/>
      <c r="C74" s="186"/>
      <c r="D74" s="187"/>
      <c r="E74" s="188"/>
      <c r="F74" s="643"/>
      <c r="G74" s="643"/>
    </row>
    <row r="75" spans="1:7" x14ac:dyDescent="0.2">
      <c r="A75" s="38"/>
      <c r="B75" s="38"/>
      <c r="C75" s="38"/>
      <c r="D75" s="171"/>
      <c r="E75" s="182"/>
      <c r="F75" s="473"/>
      <c r="G75" s="439"/>
    </row>
    <row r="76" spans="1:7" x14ac:dyDescent="0.2">
      <c r="A76" s="38"/>
      <c r="B76" s="38"/>
      <c r="C76" s="38"/>
      <c r="D76" s="171"/>
      <c r="E76" s="182"/>
      <c r="F76" s="473"/>
      <c r="G76" s="439"/>
    </row>
    <row r="77" spans="1:7" x14ac:dyDescent="0.2">
      <c r="A77" s="38"/>
      <c r="B77" s="38"/>
      <c r="C77" s="38"/>
      <c r="D77" s="171"/>
      <c r="E77" s="182"/>
      <c r="F77" s="473"/>
      <c r="G77" s="439"/>
    </row>
    <row r="78" spans="1:7" x14ac:dyDescent="0.2">
      <c r="A78" s="189"/>
      <c r="B78" s="189"/>
      <c r="C78" s="189"/>
      <c r="D78" s="189"/>
      <c r="E78" s="181"/>
      <c r="F78" s="642"/>
      <c r="G78" s="642"/>
    </row>
    <row r="79" spans="1:7" x14ac:dyDescent="0.2">
      <c r="B79" s="146"/>
      <c r="C79" s="146"/>
      <c r="D79" s="146"/>
      <c r="E79" s="182"/>
      <c r="F79" s="641"/>
      <c r="G79" s="641"/>
    </row>
    <row r="80" spans="1:7" s="171" customFormat="1" x14ac:dyDescent="0.2">
      <c r="B80" s="638"/>
      <c r="C80" s="638"/>
      <c r="D80" s="638"/>
      <c r="E80" s="182"/>
      <c r="F80" s="474"/>
      <c r="G80" s="474"/>
    </row>
    <row r="81" spans="3:7" x14ac:dyDescent="0.2">
      <c r="C81" s="39"/>
      <c r="D81" s="228"/>
      <c r="E81" s="181"/>
      <c r="F81" s="475"/>
    </row>
    <row r="82" spans="3:7" x14ac:dyDescent="0.2">
      <c r="C82" s="47"/>
      <c r="D82" s="171"/>
      <c r="E82" s="182"/>
      <c r="F82" s="474"/>
    </row>
    <row r="83" spans="3:7" x14ac:dyDescent="0.2">
      <c r="D83" s="46"/>
      <c r="E83" s="81"/>
      <c r="F83" s="476"/>
    </row>
    <row r="84" spans="3:7" x14ac:dyDescent="0.2">
      <c r="D84" s="640"/>
      <c r="E84" s="640"/>
      <c r="F84" s="640"/>
      <c r="G84" s="640"/>
    </row>
    <row r="85" spans="3:7" x14ac:dyDescent="0.2">
      <c r="D85" s="46"/>
      <c r="E85" s="81"/>
      <c r="F85" s="476"/>
    </row>
    <row r="86" spans="3:7" x14ac:dyDescent="0.2">
      <c r="D86" s="46"/>
      <c r="E86" s="81"/>
      <c r="F86" s="476"/>
    </row>
    <row r="87" spans="3:7" x14ac:dyDescent="0.2">
      <c r="D87" s="46"/>
      <c r="E87" s="81"/>
      <c r="F87" s="476"/>
    </row>
    <row r="88" spans="3:7" x14ac:dyDescent="0.2">
      <c r="E88" s="181"/>
    </row>
    <row r="89" spans="3:7" x14ac:dyDescent="0.2">
      <c r="C89" s="39"/>
      <c r="E89" s="181"/>
    </row>
    <row r="90" spans="3:7" x14ac:dyDescent="0.2">
      <c r="C90" s="47"/>
      <c r="D90" s="171"/>
      <c r="E90" s="182"/>
      <c r="F90" s="474"/>
    </row>
    <row r="91" spans="3:7" x14ac:dyDescent="0.2">
      <c r="D91" s="171"/>
      <c r="E91" s="190"/>
      <c r="F91" s="474"/>
    </row>
  </sheetData>
  <mergeCells count="51">
    <mergeCell ref="D84:G84"/>
    <mergeCell ref="C46:D46"/>
    <mergeCell ref="F79:G79"/>
    <mergeCell ref="B80:D80"/>
    <mergeCell ref="F78:G78"/>
    <mergeCell ref="B66:D66"/>
    <mergeCell ref="F74:G74"/>
    <mergeCell ref="B12:D12"/>
    <mergeCell ref="B33:D33"/>
    <mergeCell ref="B52:D52"/>
    <mergeCell ref="B50:D50"/>
    <mergeCell ref="B64:D64"/>
    <mergeCell ref="B31:D31"/>
    <mergeCell ref="C41:D41"/>
    <mergeCell ref="C45:D45"/>
    <mergeCell ref="C47:D47"/>
    <mergeCell ref="C53:D53"/>
    <mergeCell ref="C58:D58"/>
    <mergeCell ref="C55:D55"/>
    <mergeCell ref="C14:D14"/>
    <mergeCell ref="C15:D15"/>
    <mergeCell ref="C16:D16"/>
    <mergeCell ref="C17:D17"/>
    <mergeCell ref="A7:G7"/>
    <mergeCell ref="A9:G9"/>
    <mergeCell ref="F73:G73"/>
    <mergeCell ref="C60:D60"/>
    <mergeCell ref="C62:D62"/>
    <mergeCell ref="C30:D30"/>
    <mergeCell ref="C27:D27"/>
    <mergeCell ref="C28:D28"/>
    <mergeCell ref="C22:D22"/>
    <mergeCell ref="C24:D24"/>
    <mergeCell ref="C26:D26"/>
    <mergeCell ref="C36:D36"/>
    <mergeCell ref="A8:G8"/>
    <mergeCell ref="C25:D25"/>
    <mergeCell ref="C59:D59"/>
    <mergeCell ref="C54:D54"/>
    <mergeCell ref="C39:D39"/>
    <mergeCell ref="C40:D40"/>
    <mergeCell ref="C63:D63"/>
    <mergeCell ref="C57:D57"/>
    <mergeCell ref="C19:D19"/>
    <mergeCell ref="C29:D29"/>
    <mergeCell ref="C35:D35"/>
    <mergeCell ref="C37:D37"/>
    <mergeCell ref="C38:D38"/>
    <mergeCell ref="C56:D56"/>
    <mergeCell ref="C44:D44"/>
    <mergeCell ref="C61:D61"/>
  </mergeCells>
  <hyperlinks>
    <hyperlink ref="E14" location="'Nota 3'!A1" display="'Nota 3'!A1" xr:uid="{00000000-0004-0000-0100-000000000000}"/>
    <hyperlink ref="E15" location="'Nota 4'!A1" display="'Nota 4'!A1" xr:uid="{00000000-0004-0000-0100-000001000000}"/>
    <hyperlink ref="E16" location="'Nota 5'!A1" display="'Nota 5'!A1" xr:uid="{00000000-0004-0000-0100-000002000000}"/>
    <hyperlink ref="E17" location="'Nota 6'!A1" display="'Nota 6'!A1" xr:uid="{00000000-0004-0000-0100-000003000000}"/>
    <hyperlink ref="E19" location="'Nota 7'!A1" display="'Nota 7'!A1" xr:uid="{00000000-0004-0000-0100-000004000000}"/>
    <hyperlink ref="E22" location="'Nota 6'!A1" display="'Nota 6'!A1" xr:uid="{00000000-0004-0000-0100-000005000000}"/>
    <hyperlink ref="E24" location="'Nota 8'!A1" display="'Nota 8'!A1" xr:uid="{00000000-0004-0000-0100-000006000000}"/>
    <hyperlink ref="E26" location="'Nota 9'!A1" display="'Nota 9'!A1" xr:uid="{00000000-0004-0000-0100-000007000000}"/>
    <hyperlink ref="E27" location="'Nota 10'!A1" display="'Nota 10'!A1" xr:uid="{00000000-0004-0000-0100-000008000000}"/>
    <hyperlink ref="E28" location="'Nota 11'!A1" display="'Nota 11'!A1" xr:uid="{00000000-0004-0000-0100-000009000000}"/>
    <hyperlink ref="E29" location="'Nota 12'!A1" display="'Nota 12'!A1" xr:uid="{00000000-0004-0000-0100-00000A000000}"/>
    <hyperlink ref="E35" location="'Nota 13'!A1" display="'Nota 13'!A1" xr:uid="{00000000-0004-0000-0100-00000B000000}"/>
    <hyperlink ref="E36" location="'Nota 14'!A1" display="'Nota 14'!A1" xr:uid="{00000000-0004-0000-0100-00000C000000}"/>
    <hyperlink ref="E45" location="'Nota 14'!A1" display="'Nota 14'!A1" xr:uid="{00000000-0004-0000-0100-00000D000000}"/>
    <hyperlink ref="E37" location="'Nota 15'!A1" display="'Nota 15'!A1" xr:uid="{00000000-0004-0000-0100-00000E000000}"/>
    <hyperlink ref="E38" location="'Nota 16'!A1" display="'Nota 16'!A1" xr:uid="{00000000-0004-0000-0100-00000F000000}"/>
    <hyperlink ref="E39" location="'Nota 17'!A1" display="'Nota 17'!A1" xr:uid="{00000000-0004-0000-0100-000010000000}"/>
    <hyperlink ref="E40" location="'Nota 18'!A1" display="'Nota 18'!A1" xr:uid="{00000000-0004-0000-0100-000011000000}"/>
    <hyperlink ref="E41" location="'Nota 19'!A1" display="'Nota 19'!A1" xr:uid="{00000000-0004-0000-0100-000012000000}"/>
    <hyperlink ref="E47" location="'Nota 19'!A1" display="'Nota 19'!A1" xr:uid="{00000000-0004-0000-0100-000013000000}"/>
    <hyperlink ref="E53" location="'Nota 20'!A1" display="'Nota 20'!A1" xr:uid="{00000000-0004-0000-0100-000014000000}"/>
    <hyperlink ref="E59" location="'Nota 22'!A1" display="'Nota 22'!A1" xr:uid="{00000000-0004-0000-0100-000015000000}"/>
    <hyperlink ref="E55" location="' Nota 21'!A1" display="' Nota 21'!A1" xr:uid="{00000000-0004-0000-0100-000016000000}"/>
    <hyperlink ref="E56" location="' Nota 21'!A1" display="' Nota 21'!A1" xr:uid="{00000000-0004-0000-0100-000017000000}"/>
    <hyperlink ref="E57" location="' Nota 21'!A1" display="' Nota 21'!A1" xr:uid="{00000000-0004-0000-0100-000018000000}"/>
    <hyperlink ref="E58" location="' Nota 21'!A1" display="' Nota 21'!A1" xr:uid="{00000000-0004-0000-0100-000019000000}"/>
    <hyperlink ref="E60" location="'Nota 23'!A1" display="'Nota 23'!A1" xr:uid="{00000000-0004-0000-0100-00001A000000}"/>
    <hyperlink ref="E63" location="'Nota 24'!A1" display="'Nota 24'!A1" xr:uid="{00000000-0004-0000-0100-00001B000000}"/>
    <hyperlink ref="E1" location="Indice!A1" display="Indice" xr:uid="{00000000-0004-0000-0100-00001C000000}"/>
    <hyperlink ref="E23" location="'Nota 5'!A1" display="'Nota 5'!A1" xr:uid="{00000000-0004-0000-0100-00001D000000}"/>
    <hyperlink ref="E25" location="'Nota 8'!A1" display="'Nota 8'!A1" xr:uid="{A9CA12DF-5651-4468-B3E9-03800BE16F57}"/>
    <hyperlink ref="E44" location="'Nota 13'!A1" display="'Nota 13'!A1" xr:uid="{25C81847-38F6-43C6-B118-253236E1A927}"/>
    <hyperlink ref="E54" location="'Nota 20'!A1" display="'Nota 20'!A1" xr:uid="{902CA141-D4EE-4F22-9288-B29373ED9EEA}"/>
    <hyperlink ref="E61" location="'Nota 23'!A1" display="'Nota 23'!A1" xr:uid="{33A7F302-0EF5-4A0E-974A-5A663FD57A0A}"/>
    <hyperlink ref="E46" location="'Nota 14'!A1" display="'Nota 14'!A1" xr:uid="{3F3EE557-EB89-4F70-95FC-3A515610A78A}"/>
    <hyperlink ref="E18" location="'Nota 6'!A1" display="'Nota 6'!A1" xr:uid="{36CBFE7C-727B-439C-ABBA-7D993587D9FA}"/>
  </hyperlinks>
  <printOptions horizontalCentered="1"/>
  <pageMargins left="0.31496062992125984" right="0.70866141732283472" top="0.74803149606299213" bottom="0.74803149606299213" header="0.31496062992125984" footer="0.31496062992125984"/>
  <pageSetup paperSize="9" scale="62" fitToHeight="0" orientation="portrait" r:id="rId1"/>
  <ignoredErrors>
    <ignoredError sqref="G30" formulaRange="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J48"/>
  <sheetViews>
    <sheetView showGridLines="0" topLeftCell="A31" zoomScaleNormal="100" zoomScaleSheetLayoutView="70" workbookViewId="0"/>
  </sheetViews>
  <sheetFormatPr baseColWidth="10" defaultColWidth="11.42578125" defaultRowHeight="12.75" x14ac:dyDescent="0.2"/>
  <cols>
    <col min="1" max="1" width="66" style="176" customWidth="1"/>
    <col min="2" max="2" width="12.7109375" style="181" customWidth="1"/>
    <col min="3" max="3" width="16.85546875" style="230" customWidth="1"/>
    <col min="4" max="4" width="17.7109375" style="230" customWidth="1"/>
    <col min="5" max="5" width="16.5703125" style="226" bestFit="1" customWidth="1"/>
    <col min="6" max="6" width="11.42578125" style="158"/>
    <col min="7" max="7" width="12.85546875" style="180" bestFit="1" customWidth="1"/>
    <col min="8" max="8" width="15.140625" style="180" customWidth="1"/>
    <col min="9" max="10" width="16" style="180" customWidth="1"/>
    <col min="11" max="16384" width="11.42578125" style="226"/>
  </cols>
  <sheetData>
    <row r="1" spans="1:9" x14ac:dyDescent="0.2">
      <c r="A1" s="176" t="str">
        <f>Indice!C1</f>
        <v>GRUPO VAZQUEZ S.A.E.</v>
      </c>
      <c r="B1" s="191" t="s">
        <v>275</v>
      </c>
      <c r="D1" s="230" t="str">
        <f>ER!A4</f>
        <v xml:space="preserve"> </v>
      </c>
    </row>
    <row r="4" spans="1:9" x14ac:dyDescent="0.2">
      <c r="A4" s="176" t="s">
        <v>40</v>
      </c>
    </row>
    <row r="6" spans="1:9" x14ac:dyDescent="0.2">
      <c r="A6" s="171"/>
      <c r="B6" s="182"/>
      <c r="C6" s="121"/>
    </row>
    <row r="7" spans="1:9" x14ac:dyDescent="0.2">
      <c r="A7" s="632" t="s">
        <v>206</v>
      </c>
      <c r="B7" s="632"/>
      <c r="C7" s="632"/>
      <c r="D7" s="632"/>
    </row>
    <row r="8" spans="1:9" x14ac:dyDescent="0.2">
      <c r="A8" s="632" t="str">
        <f>BG!A8</f>
        <v>Al 30 de Setiembre de 2022</v>
      </c>
      <c r="B8" s="632"/>
      <c r="C8" s="632"/>
      <c r="D8" s="632"/>
    </row>
    <row r="9" spans="1:9" x14ac:dyDescent="0.2">
      <c r="A9" s="645" t="s">
        <v>207</v>
      </c>
      <c r="B9" s="645"/>
      <c r="C9" s="645"/>
      <c r="D9" s="645"/>
    </row>
    <row r="10" spans="1:9" x14ac:dyDescent="0.2">
      <c r="A10" s="645" t="s">
        <v>182</v>
      </c>
      <c r="B10" s="645"/>
      <c r="C10" s="645"/>
      <c r="D10" s="645"/>
    </row>
    <row r="11" spans="1:9" x14ac:dyDescent="0.2">
      <c r="A11" s="46"/>
      <c r="B11" s="81"/>
      <c r="C11" s="120"/>
    </row>
    <row r="12" spans="1:9" x14ac:dyDescent="0.2">
      <c r="A12" s="308"/>
      <c r="B12" s="309" t="s">
        <v>144</v>
      </c>
      <c r="C12" s="540" t="s">
        <v>2375</v>
      </c>
      <c r="D12" s="540" t="s">
        <v>2378</v>
      </c>
      <c r="E12" s="461"/>
    </row>
    <row r="13" spans="1:9" x14ac:dyDescent="0.2">
      <c r="A13" s="226" t="s">
        <v>56</v>
      </c>
      <c r="B13" s="193">
        <v>25</v>
      </c>
      <c r="C13" s="441">
        <f>'Nota 25'!B19</f>
        <v>176393372.39000002</v>
      </c>
      <c r="D13" s="441">
        <f>'Nota 25'!C19</f>
        <v>171310641.51900002</v>
      </c>
      <c r="E13" s="241"/>
      <c r="F13" s="241"/>
      <c r="I13" s="407"/>
    </row>
    <row r="14" spans="1:9" x14ac:dyDescent="0.2">
      <c r="A14" s="226" t="s">
        <v>113</v>
      </c>
      <c r="B14" s="193">
        <v>26</v>
      </c>
      <c r="C14" s="441">
        <f>'Nota 26'!B16</f>
        <v>-126584905.15800001</v>
      </c>
      <c r="D14" s="441">
        <f>'Nota 26'!C16</f>
        <v>-128232610.178</v>
      </c>
      <c r="E14" s="241"/>
      <c r="F14" s="241"/>
    </row>
    <row r="15" spans="1:9" x14ac:dyDescent="0.2">
      <c r="A15" s="147" t="s">
        <v>64</v>
      </c>
      <c r="B15" s="147"/>
      <c r="C15" s="442">
        <f>C13+C14</f>
        <v>49808467.232000008</v>
      </c>
      <c r="D15" s="442">
        <f>D13+D14</f>
        <v>43078031.341000021</v>
      </c>
      <c r="E15" s="241"/>
      <c r="H15" s="226"/>
      <c r="I15" s="226"/>
    </row>
    <row r="16" spans="1:9" x14ac:dyDescent="0.2">
      <c r="A16" s="226" t="s">
        <v>183</v>
      </c>
      <c r="B16" s="193">
        <v>27</v>
      </c>
      <c r="C16" s="441">
        <f>'Nota 27'!B48</f>
        <v>-432605.94100000005</v>
      </c>
      <c r="D16" s="441">
        <f>'Nota 27'!E48</f>
        <v>-339990.06799999991</v>
      </c>
      <c r="E16" s="241"/>
      <c r="F16" s="241"/>
      <c r="H16" s="226"/>
      <c r="I16" s="226"/>
    </row>
    <row r="17" spans="1:10" x14ac:dyDescent="0.2">
      <c r="A17" s="226" t="s">
        <v>185</v>
      </c>
      <c r="B17" s="193">
        <v>27</v>
      </c>
      <c r="C17" s="441">
        <f>'Nota 27'!C48</f>
        <v>-16242789.649999999</v>
      </c>
      <c r="D17" s="441">
        <f>'Nota 27'!F48</f>
        <v>-8739801.6449999996</v>
      </c>
      <c r="E17" s="241"/>
      <c r="F17" s="241"/>
      <c r="G17" s="407"/>
      <c r="H17" s="226"/>
      <c r="I17" s="226"/>
    </row>
    <row r="18" spans="1:10" s="627" customFormat="1" x14ac:dyDescent="0.2">
      <c r="A18" s="627" t="s">
        <v>2439</v>
      </c>
      <c r="B18" s="193">
        <v>28</v>
      </c>
      <c r="C18" s="441">
        <f>'Nota 28'!B25</f>
        <v>-1500201.3419999999</v>
      </c>
      <c r="D18" s="441">
        <f>'Nota 28'!C25</f>
        <v>-821643.78899999999</v>
      </c>
      <c r="E18" s="241"/>
      <c r="F18" s="241"/>
      <c r="G18" s="407"/>
      <c r="J18" s="180"/>
    </row>
    <row r="19" spans="1:10" x14ac:dyDescent="0.2">
      <c r="A19" s="226" t="s">
        <v>187</v>
      </c>
      <c r="B19" s="193">
        <v>28</v>
      </c>
      <c r="C19" s="441">
        <f>+'Nota 28'!B12+'Nota 28'!F18</f>
        <v>3441381.0240000002</v>
      </c>
      <c r="D19" s="441">
        <f>+'Nota 28'!C12+'Nota 28'!G18</f>
        <v>-109162.95299999975</v>
      </c>
      <c r="E19" s="241"/>
      <c r="F19" s="241"/>
      <c r="G19" s="407"/>
      <c r="H19" s="226"/>
      <c r="I19" s="226"/>
    </row>
    <row r="20" spans="1:10" x14ac:dyDescent="0.2">
      <c r="A20" s="147" t="s">
        <v>115</v>
      </c>
      <c r="B20" s="147"/>
      <c r="C20" s="442">
        <f>SUM(C15:C19)</f>
        <v>35074251.323000014</v>
      </c>
      <c r="D20" s="442">
        <f>SUM(D15:D19)</f>
        <v>33067432.886000022</v>
      </c>
      <c r="E20" s="241"/>
      <c r="H20" s="158"/>
      <c r="I20" s="461"/>
    </row>
    <row r="21" spans="1:10" x14ac:dyDescent="0.2">
      <c r="A21" s="226" t="s">
        <v>811</v>
      </c>
      <c r="B21" s="193">
        <v>29</v>
      </c>
      <c r="C21" s="441">
        <f>-'Nota 29'!B12</f>
        <v>-29483212.217999998</v>
      </c>
      <c r="D21" s="441">
        <f>-'Nota 29'!C12</f>
        <v>-12611750.311000001</v>
      </c>
      <c r="E21" s="241"/>
      <c r="F21" s="241"/>
      <c r="G21" s="407"/>
      <c r="H21" s="587"/>
      <c r="I21" s="461"/>
    </row>
    <row r="22" spans="1:10" x14ac:dyDescent="0.2">
      <c r="A22" s="226" t="s">
        <v>812</v>
      </c>
      <c r="B22" s="193">
        <v>29</v>
      </c>
      <c r="C22" s="441">
        <f>-'Nota 29'!F10</f>
        <v>-9842798.1199999992</v>
      </c>
      <c r="D22" s="441">
        <f>-'Nota 29'!G10</f>
        <v>-1102710.6720000033</v>
      </c>
      <c r="E22" s="241"/>
      <c r="F22" s="241"/>
      <c r="G22" s="407"/>
      <c r="H22" s="587"/>
      <c r="I22" s="461"/>
    </row>
    <row r="23" spans="1:10" x14ac:dyDescent="0.2">
      <c r="A23" s="195" t="s">
        <v>55</v>
      </c>
      <c r="B23" s="196"/>
      <c r="C23" s="443">
        <f>SUM(C21:C22)</f>
        <v>-39326010.338</v>
      </c>
      <c r="D23" s="443">
        <f>SUM(D21:D22)</f>
        <v>-13714460.983000005</v>
      </c>
      <c r="E23" s="241"/>
      <c r="H23" s="587"/>
      <c r="I23" s="461"/>
    </row>
    <row r="24" spans="1:10" x14ac:dyDescent="0.2">
      <c r="A24" s="226" t="s">
        <v>116</v>
      </c>
      <c r="B24" s="193">
        <v>30</v>
      </c>
      <c r="C24" s="441">
        <f>'Nota 30'!B11</f>
        <v>27437961.07</v>
      </c>
      <c r="D24" s="441">
        <f>'Nota 30'!C11</f>
        <v>0</v>
      </c>
      <c r="E24" s="241"/>
      <c r="F24" s="241"/>
      <c r="H24" s="587"/>
      <c r="I24" s="461"/>
    </row>
    <row r="25" spans="1:10" x14ac:dyDescent="0.2">
      <c r="A25" s="147" t="s">
        <v>302</v>
      </c>
      <c r="B25" s="147"/>
      <c r="C25" s="442">
        <f>C23+C24+C20</f>
        <v>23186202.055000015</v>
      </c>
      <c r="D25" s="442">
        <f>D23+D24+D20</f>
        <v>19352971.903000019</v>
      </c>
      <c r="E25" s="241"/>
      <c r="H25" s="158"/>
      <c r="I25" s="461"/>
    </row>
    <row r="26" spans="1:10" x14ac:dyDescent="0.2">
      <c r="A26" s="226" t="s">
        <v>117</v>
      </c>
      <c r="B26" s="193">
        <v>31</v>
      </c>
      <c r="C26" s="441">
        <f>'Nota 31'!B12</f>
        <v>0</v>
      </c>
      <c r="D26" s="441">
        <f>'Nota 31'!C12</f>
        <v>0</v>
      </c>
      <c r="E26" s="241"/>
      <c r="H26" s="158"/>
      <c r="I26" s="461"/>
    </row>
    <row r="27" spans="1:10" x14ac:dyDescent="0.2">
      <c r="A27" s="147" t="s">
        <v>68</v>
      </c>
      <c r="B27" s="147"/>
      <c r="C27" s="442">
        <f>+C25+C26</f>
        <v>23186202.055000015</v>
      </c>
      <c r="D27" s="442">
        <f>+D25+D26</f>
        <v>19352971.903000019</v>
      </c>
      <c r="E27" s="241"/>
      <c r="H27" s="461"/>
      <c r="I27" s="461"/>
    </row>
    <row r="28" spans="1:10" x14ac:dyDescent="0.2">
      <c r="A28" s="176" t="s">
        <v>41</v>
      </c>
      <c r="B28" s="191">
        <v>32</v>
      </c>
      <c r="C28" s="441">
        <f>'Nota 32'!B10</f>
        <v>-2306486.4019999998</v>
      </c>
      <c r="D28" s="441">
        <f>'Nota 32'!C10</f>
        <v>-1935297.19</v>
      </c>
      <c r="E28" s="241"/>
      <c r="F28" s="241"/>
      <c r="G28" s="461"/>
      <c r="H28" s="461"/>
      <c r="I28" s="461"/>
    </row>
    <row r="29" spans="1:10" x14ac:dyDescent="0.2">
      <c r="A29" s="147" t="s">
        <v>303</v>
      </c>
      <c r="B29" s="147"/>
      <c r="C29" s="442">
        <f>C27+C28</f>
        <v>20879715.653000016</v>
      </c>
      <c r="D29" s="442">
        <f>D27+D28</f>
        <v>17417674.713000018</v>
      </c>
      <c r="E29" s="241"/>
      <c r="F29" s="493"/>
      <c r="G29" s="461"/>
      <c r="H29" s="461"/>
      <c r="I29" s="461"/>
    </row>
    <row r="30" spans="1:10" x14ac:dyDescent="0.2">
      <c r="A30" s="226" t="s">
        <v>65</v>
      </c>
      <c r="B30" s="193">
        <v>33</v>
      </c>
      <c r="C30" s="444">
        <v>0</v>
      </c>
      <c r="D30" s="444">
        <v>0</v>
      </c>
      <c r="E30" s="241"/>
      <c r="F30" s="493"/>
      <c r="G30" s="461"/>
      <c r="H30" s="461"/>
      <c r="I30" s="461"/>
    </row>
    <row r="31" spans="1:10" x14ac:dyDescent="0.2">
      <c r="A31" s="226" t="s">
        <v>66</v>
      </c>
      <c r="B31" s="193">
        <v>34</v>
      </c>
      <c r="C31" s="441">
        <f>'Nota 34'!B12</f>
        <v>0</v>
      </c>
      <c r="D31" s="441">
        <f>'Nota 34'!C12</f>
        <v>0</v>
      </c>
      <c r="E31" s="241"/>
      <c r="G31" s="37"/>
      <c r="H31" s="226"/>
      <c r="I31" s="226"/>
    </row>
    <row r="32" spans="1:10" x14ac:dyDescent="0.2">
      <c r="A32" s="147" t="s">
        <v>190</v>
      </c>
      <c r="B32" s="147"/>
      <c r="C32" s="442">
        <f>C29+C30+C31</f>
        <v>20879715.653000016</v>
      </c>
      <c r="D32" s="442">
        <f>D29+D30+D31</f>
        <v>17417674.713000018</v>
      </c>
      <c r="E32" s="241"/>
      <c r="G32" s="37"/>
      <c r="H32" s="226"/>
      <c r="I32" s="226"/>
      <c r="J32" s="407"/>
    </row>
    <row r="33" spans="1:8" x14ac:dyDescent="0.2">
      <c r="A33" s="12" t="s">
        <v>67</v>
      </c>
      <c r="B33" s="193">
        <v>35</v>
      </c>
      <c r="C33" s="441">
        <f>+'Nota 35'!B11</f>
        <v>8371.9790108259822</v>
      </c>
      <c r="D33" s="441">
        <f>+'Nota 35'!C11</f>
        <v>7051.6901672064232</v>
      </c>
      <c r="E33" s="461"/>
    </row>
    <row r="34" spans="1:8" x14ac:dyDescent="0.2">
      <c r="C34" s="445"/>
      <c r="D34" s="310"/>
      <c r="E34" s="461"/>
    </row>
    <row r="35" spans="1:8" x14ac:dyDescent="0.2">
      <c r="A35" s="171"/>
      <c r="B35" s="182"/>
      <c r="C35" s="122"/>
      <c r="D35" s="122"/>
    </row>
    <row r="36" spans="1:8" x14ac:dyDescent="0.2">
      <c r="A36" s="176" t="s">
        <v>296</v>
      </c>
    </row>
    <row r="40" spans="1:8" x14ac:dyDescent="0.2">
      <c r="C40" s="585"/>
      <c r="D40" s="310"/>
    </row>
    <row r="42" spans="1:8" x14ac:dyDescent="0.2">
      <c r="A42" s="227"/>
      <c r="B42" s="82"/>
      <c r="C42" s="644"/>
      <c r="D42" s="644"/>
      <c r="G42" s="194"/>
      <c r="H42" s="194"/>
    </row>
    <row r="43" spans="1:8" x14ac:dyDescent="0.2">
      <c r="A43" s="47"/>
      <c r="B43" s="83"/>
      <c r="D43" s="123"/>
      <c r="G43" s="194"/>
      <c r="H43" s="194"/>
    </row>
    <row r="48" spans="1:8" x14ac:dyDescent="0.2">
      <c r="A48" s="231"/>
      <c r="C48" s="644"/>
      <c r="D48" s="644"/>
    </row>
  </sheetData>
  <mergeCells count="6">
    <mergeCell ref="C48:D48"/>
    <mergeCell ref="A7:D7"/>
    <mergeCell ref="A8:D8"/>
    <mergeCell ref="A9:D9"/>
    <mergeCell ref="A10:D10"/>
    <mergeCell ref="C42:D42"/>
  </mergeCells>
  <hyperlinks>
    <hyperlink ref="B13" location="'Nota 25'!A1" display="'Nota 25'!A1" xr:uid="{00000000-0004-0000-0200-000000000000}"/>
    <hyperlink ref="B14" location="'Nota 26'!A1" display="'Nota 26'!A1" xr:uid="{00000000-0004-0000-0200-000001000000}"/>
    <hyperlink ref="B16" location="'Nota 27'!A1" display="'Nota 27'!A1" xr:uid="{00000000-0004-0000-0200-000002000000}"/>
    <hyperlink ref="B17" location="'Nota 27'!A1" display="'Nota 27'!A1" xr:uid="{00000000-0004-0000-0200-000003000000}"/>
    <hyperlink ref="B19" location="'Nota 28'!A1" display="'Nota 28'!A1" xr:uid="{00000000-0004-0000-0200-000004000000}"/>
    <hyperlink ref="B22" location="'Nota 29'!A1" display="'Nota 29'!A1" xr:uid="{00000000-0004-0000-0200-000005000000}"/>
    <hyperlink ref="B21" location="'Nota 29'!A1" display="'Nota 29'!A1" xr:uid="{00000000-0004-0000-0200-000006000000}"/>
    <hyperlink ref="B24" location="'Nota 30'!A1" display="'Nota 30'!A1" xr:uid="{00000000-0004-0000-0200-000007000000}"/>
    <hyperlink ref="B26" location="'Nota 31'!A1" display="'Nota 31'!A1" xr:uid="{00000000-0004-0000-0200-000008000000}"/>
    <hyperlink ref="B28" location="'Nota 32'!A1" display="'Nota 32'!A1" xr:uid="{00000000-0004-0000-0200-000009000000}"/>
    <hyperlink ref="B30" location="'Nota 33'!A1" display="'Nota 33'!A1" xr:uid="{00000000-0004-0000-0200-00000A000000}"/>
    <hyperlink ref="B31" location="'Nota 34'!A1" display="'Nota 34'!A1" xr:uid="{00000000-0004-0000-0200-00000B000000}"/>
    <hyperlink ref="B33" location="'Nota 35'!A1" display="'Nota 35'!A1" xr:uid="{00000000-0004-0000-0200-00000C000000}"/>
    <hyperlink ref="B1" location="Indice!A1" display="Indice" xr:uid="{00000000-0004-0000-0200-00000D000000}"/>
    <hyperlink ref="B18" location="'Nota 28'!A1" display="'Nota 28'!A1" xr:uid="{EF502A2E-42A6-4C4F-8614-0CB0495891BD}"/>
  </hyperlinks>
  <printOptions horizontalCentered="1"/>
  <pageMargins left="0.31496062992125984" right="0.70866141732283472" top="0.74803149606299213" bottom="0.74803149606299213" header="0.31496062992125984" footer="0.31496062992125984"/>
  <pageSetup paperSize="9" scale="8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AH53"/>
  <sheetViews>
    <sheetView showGridLines="0" zoomScale="85" zoomScaleNormal="85" workbookViewId="0">
      <pane xSplit="1" topLeftCell="B1" activePane="topRight" state="frozen"/>
      <selection activeCell="A5" sqref="A5"/>
      <selection pane="topRight"/>
    </sheetView>
  </sheetViews>
  <sheetFormatPr baseColWidth="10" defaultColWidth="11.42578125" defaultRowHeight="12.75" x14ac:dyDescent="0.2"/>
  <cols>
    <col min="1" max="1" width="42.28515625" style="226" customWidth="1"/>
    <col min="2" max="2" width="0.85546875" style="226" customWidth="1"/>
    <col min="3" max="3" width="19.5703125" style="37" customWidth="1"/>
    <col min="4" max="4" width="1" style="37" customWidth="1"/>
    <col min="5" max="5" width="18.5703125" style="37" customWidth="1"/>
    <col min="6" max="6" width="1" style="42" customWidth="1"/>
    <col min="7" max="7" width="18.140625" style="37" customWidth="1"/>
    <col min="8" max="8" width="0.85546875" style="42" customWidth="1"/>
    <col min="9" max="9" width="18.85546875" style="37" customWidth="1"/>
    <col min="10" max="10" width="1" style="42" customWidth="1"/>
    <col min="11" max="11" width="20" style="37" customWidth="1"/>
    <col min="12" max="12" width="0.7109375" style="42" customWidth="1"/>
    <col min="13" max="13" width="18.42578125" style="37" customWidth="1"/>
    <col min="14" max="14" width="0.7109375" style="42" customWidth="1"/>
    <col min="15" max="15" width="20.42578125" style="37" customWidth="1"/>
    <col min="16" max="16" width="1.140625" style="42" customWidth="1"/>
    <col min="17" max="17" width="19.7109375" style="37" customWidth="1"/>
    <col min="18" max="18" width="1.140625" style="42" customWidth="1"/>
    <col min="19" max="19" width="19.7109375" style="37" customWidth="1"/>
    <col min="20" max="20" width="1.140625" style="33" customWidth="1"/>
    <col min="21" max="21" width="17.42578125" style="226" bestFit="1" customWidth="1"/>
    <col min="22" max="22" width="1.140625" style="226" customWidth="1"/>
    <col min="23" max="23" width="15.7109375" style="226" bestFit="1" customWidth="1"/>
    <col min="24" max="24" width="11.42578125" style="226"/>
    <col min="25" max="25" width="6.7109375" style="226" customWidth="1"/>
    <col min="26" max="26" width="12.42578125" style="226" customWidth="1"/>
    <col min="27" max="27" width="15.140625" style="226" bestFit="1" customWidth="1"/>
    <col min="28" max="29" width="12.28515625" style="226" bestFit="1" customWidth="1"/>
    <col min="30" max="31" width="14.7109375" style="226" bestFit="1" customWidth="1"/>
    <col min="32" max="32" width="13.7109375" style="226" bestFit="1" customWidth="1"/>
    <col min="33" max="33" width="14.140625" style="226" bestFit="1" customWidth="1"/>
    <col min="34" max="34" width="15.140625" style="226" bestFit="1" customWidth="1"/>
    <col min="35" max="16384" width="11.42578125" style="226"/>
  </cols>
  <sheetData>
    <row r="1" spans="1:34" x14ac:dyDescent="0.2">
      <c r="A1" s="226" t="str">
        <f>Indice!C1</f>
        <v>GRUPO VAZQUEZ S.A.E.</v>
      </c>
      <c r="I1" s="311" t="s">
        <v>275</v>
      </c>
    </row>
    <row r="3" spans="1:34" x14ac:dyDescent="0.2">
      <c r="A3" s="176"/>
      <c r="O3" s="312"/>
      <c r="U3" s="32"/>
    </row>
    <row r="4" spans="1:34" x14ac:dyDescent="0.2">
      <c r="O4" s="312"/>
      <c r="U4" s="32"/>
    </row>
    <row r="5" spans="1:34" x14ac:dyDescent="0.2">
      <c r="O5" s="477"/>
      <c r="U5" s="32"/>
    </row>
    <row r="6" spans="1:34" x14ac:dyDescent="0.2">
      <c r="O6" s="477"/>
      <c r="U6" s="32"/>
    </row>
    <row r="7" spans="1:34" x14ac:dyDescent="0.2">
      <c r="B7" s="312"/>
      <c r="C7" s="312"/>
      <c r="D7" s="312"/>
      <c r="E7" s="312"/>
      <c r="F7" s="312"/>
      <c r="G7" s="646" t="s">
        <v>736</v>
      </c>
      <c r="H7" s="646"/>
      <c r="I7" s="646"/>
      <c r="J7" s="646"/>
      <c r="K7" s="646"/>
      <c r="L7" s="312"/>
      <c r="M7" s="312"/>
      <c r="N7" s="312"/>
      <c r="O7" s="312"/>
      <c r="P7" s="312"/>
      <c r="Q7" s="312"/>
      <c r="R7" s="312"/>
      <c r="S7" s="312"/>
      <c r="U7" s="32"/>
    </row>
    <row r="8" spans="1:34" x14ac:dyDescent="0.2">
      <c r="A8" s="312"/>
      <c r="B8" s="312"/>
      <c r="C8" s="312"/>
      <c r="D8" s="312"/>
      <c r="E8" s="312"/>
      <c r="F8" s="312"/>
      <c r="G8" s="312"/>
      <c r="H8" s="312"/>
      <c r="I8" s="527" t="str">
        <f>ER!A8</f>
        <v>Al 30 de Setiembre de 2022</v>
      </c>
      <c r="J8" s="312"/>
      <c r="K8" s="312"/>
      <c r="L8" s="312"/>
      <c r="M8" s="312"/>
      <c r="N8" s="312"/>
      <c r="O8" s="312"/>
      <c r="P8" s="312"/>
      <c r="Q8" s="312"/>
      <c r="R8" s="312"/>
      <c r="S8" s="312"/>
      <c r="U8" s="32"/>
    </row>
    <row r="9" spans="1:34" x14ac:dyDescent="0.2">
      <c r="A9" s="649" t="s">
        <v>208</v>
      </c>
      <c r="B9" s="649"/>
      <c r="C9" s="649"/>
      <c r="D9" s="649"/>
      <c r="E9" s="649"/>
      <c r="F9" s="649"/>
      <c r="G9" s="649"/>
      <c r="H9" s="649"/>
      <c r="I9" s="649"/>
      <c r="J9" s="649"/>
      <c r="K9" s="649"/>
      <c r="L9" s="649"/>
      <c r="M9" s="649"/>
      <c r="N9" s="649"/>
      <c r="O9" s="649"/>
      <c r="P9" s="649"/>
      <c r="Q9" s="649"/>
      <c r="R9" s="649"/>
      <c r="S9" s="649"/>
      <c r="U9" s="32"/>
    </row>
    <row r="10" spans="1:34" x14ac:dyDescent="0.2">
      <c r="A10" s="649" t="s">
        <v>191</v>
      </c>
      <c r="B10" s="649"/>
      <c r="C10" s="649"/>
      <c r="D10" s="649"/>
      <c r="E10" s="649"/>
      <c r="F10" s="649"/>
      <c r="G10" s="649"/>
      <c r="H10" s="649"/>
      <c r="I10" s="649"/>
      <c r="J10" s="649"/>
      <c r="K10" s="649"/>
      <c r="L10" s="649"/>
      <c r="M10" s="649"/>
      <c r="N10" s="649"/>
      <c r="O10" s="649"/>
      <c r="P10" s="649"/>
      <c r="Q10" s="649"/>
      <c r="R10" s="649"/>
      <c r="S10" s="649"/>
      <c r="U10" s="32"/>
    </row>
    <row r="11" spans="1:34" x14ac:dyDescent="0.2">
      <c r="A11" s="313"/>
      <c r="B11" s="313"/>
      <c r="C11" s="313"/>
      <c r="D11" s="313"/>
      <c r="E11" s="313"/>
      <c r="F11" s="313"/>
      <c r="G11" s="313"/>
      <c r="H11" s="313"/>
      <c r="I11" s="313"/>
      <c r="J11" s="313"/>
      <c r="K11" s="313"/>
      <c r="L11" s="313"/>
      <c r="M11" s="313"/>
      <c r="N11" s="313"/>
      <c r="O11" s="313"/>
      <c r="P11" s="313"/>
      <c r="Q11" s="313"/>
      <c r="R11" s="313"/>
      <c r="S11" s="313"/>
      <c r="U11" s="32"/>
    </row>
    <row r="12" spans="1:34" x14ac:dyDescent="0.2">
      <c r="A12" s="313"/>
      <c r="B12" s="313"/>
      <c r="C12" s="313"/>
      <c r="D12" s="313"/>
      <c r="E12" s="313"/>
      <c r="F12" s="313"/>
      <c r="G12" s="313"/>
      <c r="H12" s="313"/>
      <c r="I12" s="313"/>
      <c r="J12" s="313"/>
      <c r="K12" s="313"/>
      <c r="L12" s="313"/>
      <c r="M12" s="313"/>
      <c r="N12" s="313"/>
      <c r="O12" s="313"/>
      <c r="P12" s="313"/>
      <c r="Q12" s="313"/>
      <c r="R12" s="313"/>
      <c r="S12" s="313"/>
      <c r="U12" s="32"/>
    </row>
    <row r="13" spans="1:34" ht="25.5" customHeight="1" x14ac:dyDescent="0.2">
      <c r="A13" s="229"/>
      <c r="B13" s="229"/>
      <c r="C13" s="651" t="s">
        <v>196</v>
      </c>
      <c r="D13" s="651"/>
      <c r="E13" s="651"/>
      <c r="F13" s="651"/>
      <c r="G13" s="651"/>
      <c r="H13" s="43"/>
      <c r="I13" s="647" t="s">
        <v>38</v>
      </c>
      <c r="J13" s="43"/>
      <c r="K13" s="647" t="s">
        <v>72</v>
      </c>
      <c r="L13" s="43"/>
      <c r="M13" s="651" t="s">
        <v>306</v>
      </c>
      <c r="N13" s="651"/>
      <c r="O13" s="651"/>
      <c r="P13" s="651"/>
      <c r="Q13" s="651"/>
      <c r="R13" s="651"/>
      <c r="S13" s="651"/>
      <c r="U13" s="647" t="s">
        <v>75</v>
      </c>
      <c r="W13" s="647" t="s">
        <v>3</v>
      </c>
      <c r="AA13" s="34"/>
      <c r="AB13" s="34"/>
      <c r="AC13" s="45"/>
      <c r="AD13" s="34"/>
      <c r="AE13" s="45"/>
      <c r="AG13" s="22"/>
      <c r="AH13" s="37"/>
    </row>
    <row r="14" spans="1:34" ht="15" customHeight="1" x14ac:dyDescent="0.2">
      <c r="A14" s="650"/>
      <c r="C14" s="647" t="s">
        <v>70</v>
      </c>
      <c r="D14" s="44"/>
      <c r="E14" s="647" t="s">
        <v>876</v>
      </c>
      <c r="F14" s="44"/>
      <c r="G14" s="647" t="s">
        <v>71</v>
      </c>
      <c r="H14" s="44"/>
      <c r="I14" s="647"/>
      <c r="J14" s="44"/>
      <c r="K14" s="647"/>
      <c r="L14" s="44"/>
      <c r="M14" s="647" t="s">
        <v>73</v>
      </c>
      <c r="N14" s="44"/>
      <c r="O14" s="647" t="s">
        <v>74</v>
      </c>
      <c r="P14" s="44"/>
      <c r="Q14" s="647" t="s">
        <v>39</v>
      </c>
      <c r="R14" s="44"/>
      <c r="S14" s="647" t="s">
        <v>856</v>
      </c>
      <c r="U14" s="647"/>
      <c r="V14" s="44"/>
      <c r="W14" s="647"/>
      <c r="AA14" s="34"/>
      <c r="AB14" s="34"/>
      <c r="AC14" s="45"/>
      <c r="AD14" s="34"/>
      <c r="AE14" s="45"/>
      <c r="AG14" s="22"/>
      <c r="AH14" s="37"/>
    </row>
    <row r="15" spans="1:34" ht="15.75" customHeight="1" x14ac:dyDescent="0.2">
      <c r="A15" s="650"/>
      <c r="C15" s="648"/>
      <c r="D15" s="44"/>
      <c r="E15" s="648"/>
      <c r="F15" s="44"/>
      <c r="G15" s="648"/>
      <c r="H15" s="44"/>
      <c r="I15" s="648"/>
      <c r="J15" s="44"/>
      <c r="K15" s="648"/>
      <c r="L15" s="44"/>
      <c r="M15" s="648"/>
      <c r="N15" s="44"/>
      <c r="O15" s="648"/>
      <c r="P15" s="44"/>
      <c r="Q15" s="648" t="s">
        <v>3</v>
      </c>
      <c r="R15" s="44"/>
      <c r="S15" s="648" t="s">
        <v>3</v>
      </c>
      <c r="U15" s="648"/>
      <c r="V15" s="44"/>
      <c r="W15" s="648"/>
      <c r="AA15" s="37"/>
      <c r="AB15" s="37"/>
      <c r="AC15" s="42"/>
      <c r="AD15" s="37"/>
      <c r="AE15" s="42"/>
      <c r="AF15" s="37"/>
      <c r="AG15" s="42"/>
      <c r="AH15" s="37"/>
    </row>
    <row r="16" spans="1:34" ht="8.1" customHeight="1" x14ac:dyDescent="0.2">
      <c r="D16" s="42"/>
      <c r="U16" s="32"/>
      <c r="AA16" s="34"/>
      <c r="AB16" s="34"/>
      <c r="AC16" s="45"/>
      <c r="AD16" s="34"/>
      <c r="AE16" s="45"/>
      <c r="AG16" s="22"/>
      <c r="AH16" s="37"/>
    </row>
    <row r="17" spans="1:34" x14ac:dyDescent="0.2">
      <c r="A17" s="48" t="s">
        <v>907</v>
      </c>
      <c r="B17" s="19"/>
      <c r="C17" s="447">
        <v>240000000</v>
      </c>
      <c r="D17" s="448"/>
      <c r="E17" s="447">
        <v>54448</v>
      </c>
      <c r="F17" s="448"/>
      <c r="G17" s="447" t="s">
        <v>2238</v>
      </c>
      <c r="H17" s="448"/>
      <c r="I17" s="447" t="s">
        <v>2239</v>
      </c>
      <c r="J17" s="448"/>
      <c r="K17" s="447" t="s">
        <v>2240</v>
      </c>
      <c r="L17" s="448"/>
      <c r="M17" s="447" t="s">
        <v>2239</v>
      </c>
      <c r="N17" s="448"/>
      <c r="O17" s="447">
        <v>1712333</v>
      </c>
      <c r="P17" s="448"/>
      <c r="Q17" s="447" t="s">
        <v>2240</v>
      </c>
      <c r="R17" s="448"/>
      <c r="S17" s="447">
        <v>11362797</v>
      </c>
      <c r="T17" s="449"/>
      <c r="U17" s="447" t="s">
        <v>2241</v>
      </c>
      <c r="V17" s="449"/>
      <c r="W17" s="447">
        <v>253129578</v>
      </c>
      <c r="X17" s="33"/>
      <c r="AA17" s="37"/>
      <c r="AB17" s="37"/>
      <c r="AC17" s="42"/>
      <c r="AD17" s="34"/>
      <c r="AE17" s="42"/>
      <c r="AG17" s="22"/>
      <c r="AH17" s="314"/>
    </row>
    <row r="18" spans="1:34" x14ac:dyDescent="0.2">
      <c r="A18" s="586" t="s">
        <v>307</v>
      </c>
      <c r="B18" s="586"/>
      <c r="C18" s="435"/>
      <c r="D18" s="448"/>
      <c r="E18" s="435"/>
      <c r="F18" s="448"/>
      <c r="G18" s="435"/>
      <c r="H18" s="448"/>
      <c r="I18" s="435"/>
      <c r="J18" s="448"/>
      <c r="K18" s="435"/>
      <c r="L18" s="448"/>
      <c r="M18" s="435"/>
      <c r="N18" s="448"/>
      <c r="O18" s="435"/>
      <c r="P18" s="448"/>
      <c r="Q18" s="435"/>
      <c r="R18" s="448"/>
      <c r="S18" s="435"/>
      <c r="T18" s="449"/>
      <c r="U18" s="435"/>
      <c r="V18" s="449"/>
      <c r="W18" s="435" t="s">
        <v>2230</v>
      </c>
      <c r="X18" s="33"/>
      <c r="AA18" s="37"/>
      <c r="AB18" s="37"/>
      <c r="AC18" s="42"/>
      <c r="AD18" s="37"/>
      <c r="AE18" s="42"/>
      <c r="AF18" s="37"/>
      <c r="AG18" s="42"/>
      <c r="AH18" s="37"/>
    </row>
    <row r="19" spans="1:34" x14ac:dyDescent="0.2">
      <c r="A19" s="48" t="s">
        <v>69</v>
      </c>
      <c r="B19" s="586"/>
      <c r="C19" s="447">
        <v>240000000</v>
      </c>
      <c r="D19" s="448"/>
      <c r="E19" s="447">
        <v>54448</v>
      </c>
      <c r="F19" s="448"/>
      <c r="G19" s="447" t="s">
        <v>2238</v>
      </c>
      <c r="H19" s="448"/>
      <c r="I19" s="447" t="s">
        <v>2239</v>
      </c>
      <c r="J19" s="448"/>
      <c r="K19" s="447" t="s">
        <v>2240</v>
      </c>
      <c r="L19" s="448"/>
      <c r="M19" s="447" t="s">
        <v>2239</v>
      </c>
      <c r="N19" s="448"/>
      <c r="O19" s="447">
        <v>1712333</v>
      </c>
      <c r="P19" s="448"/>
      <c r="Q19" s="447" t="s">
        <v>2240</v>
      </c>
      <c r="R19" s="448"/>
      <c r="S19" s="447">
        <v>11362797</v>
      </c>
      <c r="T19" s="449"/>
      <c r="U19" s="447" t="s">
        <v>2241</v>
      </c>
      <c r="V19" s="449"/>
      <c r="W19" s="447">
        <v>253129578</v>
      </c>
      <c r="X19" s="33"/>
      <c r="AA19" s="37"/>
      <c r="AB19" s="37"/>
      <c r="AC19" s="42"/>
      <c r="AD19" s="37"/>
      <c r="AE19" s="42"/>
      <c r="AF19" s="37"/>
      <c r="AG19" s="42"/>
      <c r="AH19" s="37"/>
    </row>
    <row r="20" spans="1:34" ht="25.5" x14ac:dyDescent="0.2">
      <c r="A20" s="53" t="s">
        <v>908</v>
      </c>
      <c r="B20" s="586"/>
      <c r="C20" s="450"/>
      <c r="D20" s="451"/>
      <c r="E20" s="450"/>
      <c r="F20" s="450"/>
      <c r="G20" s="450"/>
      <c r="H20" s="450"/>
      <c r="I20" s="450"/>
      <c r="J20" s="450"/>
      <c r="K20" s="450"/>
      <c r="L20" s="450"/>
      <c r="M20" s="450"/>
      <c r="N20" s="450"/>
      <c r="O20" s="450"/>
      <c r="P20" s="451"/>
      <c r="Q20" s="450"/>
      <c r="R20" s="451"/>
      <c r="S20" s="450"/>
      <c r="T20" s="452"/>
      <c r="U20" s="450"/>
      <c r="V20" s="450"/>
      <c r="W20" s="450" t="s">
        <v>2230</v>
      </c>
      <c r="AA20" s="37"/>
      <c r="AB20" s="37"/>
      <c r="AC20" s="42"/>
      <c r="AD20" s="37"/>
      <c r="AE20" s="42"/>
      <c r="AF20" s="37"/>
      <c r="AG20" s="42"/>
      <c r="AH20" s="37"/>
    </row>
    <row r="21" spans="1:34" x14ac:dyDescent="0.2">
      <c r="A21" s="205" t="s">
        <v>76</v>
      </c>
      <c r="B21" s="176"/>
      <c r="C21" s="453">
        <v>9000000</v>
      </c>
      <c r="D21" s="453"/>
      <c r="E21" s="454"/>
      <c r="F21" s="453"/>
      <c r="G21" s="454"/>
      <c r="H21" s="453"/>
      <c r="I21" s="454"/>
      <c r="J21" s="453"/>
      <c r="K21" s="454"/>
      <c r="L21" s="453"/>
      <c r="M21" s="454"/>
      <c r="N21" s="453"/>
      <c r="O21" s="454"/>
      <c r="P21" s="453"/>
      <c r="Q21" s="454"/>
      <c r="R21" s="453"/>
      <c r="S21" s="453"/>
      <c r="T21" s="454"/>
      <c r="U21" s="454"/>
      <c r="V21" s="454"/>
      <c r="W21" s="453">
        <v>9000000</v>
      </c>
      <c r="AA21" s="37"/>
      <c r="AB21" s="37"/>
      <c r="AC21" s="42"/>
      <c r="AD21" s="37"/>
      <c r="AE21" s="42"/>
      <c r="AF21" s="37"/>
      <c r="AG21" s="42"/>
      <c r="AH21" s="37"/>
    </row>
    <row r="22" spans="1:34" s="462" customFormat="1" hidden="1" x14ac:dyDescent="0.2">
      <c r="A22" s="618" t="s">
        <v>878</v>
      </c>
      <c r="B22" s="619"/>
      <c r="C22" s="620"/>
      <c r="D22" s="620"/>
      <c r="E22" s="620"/>
      <c r="F22" s="620"/>
      <c r="G22" s="621"/>
      <c r="H22" s="620"/>
      <c r="I22" s="620"/>
      <c r="J22" s="620"/>
      <c r="K22" s="621"/>
      <c r="L22" s="620"/>
      <c r="M22" s="621"/>
      <c r="N22" s="620"/>
      <c r="O22" s="621"/>
      <c r="P22" s="620"/>
      <c r="Q22" s="621"/>
      <c r="R22" s="620"/>
      <c r="S22" s="621"/>
      <c r="T22" s="622"/>
      <c r="U22" s="621"/>
      <c r="V22" s="622"/>
      <c r="W22" s="620" t="s">
        <v>2230</v>
      </c>
      <c r="AA22" s="37"/>
      <c r="AB22" s="37"/>
      <c r="AC22" s="42"/>
      <c r="AD22" s="37"/>
      <c r="AE22" s="42"/>
      <c r="AF22" s="37"/>
      <c r="AG22" s="42"/>
      <c r="AH22" s="37"/>
    </row>
    <row r="23" spans="1:34" s="526" customFormat="1" hidden="1" x14ac:dyDescent="0.2">
      <c r="A23" s="618" t="s">
        <v>879</v>
      </c>
      <c r="B23" s="619"/>
      <c r="C23" s="620"/>
      <c r="D23" s="620"/>
      <c r="E23" s="620"/>
      <c r="F23" s="620"/>
      <c r="G23" s="621"/>
      <c r="H23" s="620"/>
      <c r="I23" s="620"/>
      <c r="J23" s="620"/>
      <c r="K23" s="621"/>
      <c r="L23" s="620"/>
      <c r="M23" s="621"/>
      <c r="N23" s="620"/>
      <c r="O23" s="621"/>
      <c r="P23" s="620"/>
      <c r="Q23" s="621"/>
      <c r="R23" s="620"/>
      <c r="S23" s="621"/>
      <c r="T23" s="622"/>
      <c r="U23" s="621"/>
      <c r="V23" s="622"/>
      <c r="W23" s="620" t="s">
        <v>2230</v>
      </c>
      <c r="AA23" s="37"/>
      <c r="AB23" s="37"/>
      <c r="AC23" s="42"/>
      <c r="AD23" s="37"/>
      <c r="AE23" s="42"/>
      <c r="AF23" s="37"/>
      <c r="AG23" s="42"/>
      <c r="AH23" s="37"/>
    </row>
    <row r="24" spans="1:34" s="462" customFormat="1" hidden="1" x14ac:dyDescent="0.2">
      <c r="A24" s="618" t="s">
        <v>880</v>
      </c>
      <c r="B24" s="619"/>
      <c r="C24" s="623"/>
      <c r="D24" s="623"/>
      <c r="E24" s="623"/>
      <c r="F24" s="623"/>
      <c r="G24" s="624"/>
      <c r="H24" s="623"/>
      <c r="I24" s="624"/>
      <c r="J24" s="623"/>
      <c r="K24" s="624"/>
      <c r="L24" s="623"/>
      <c r="M24" s="623"/>
      <c r="N24" s="623"/>
      <c r="O24" s="623"/>
      <c r="P24" s="623"/>
      <c r="Q24" s="621"/>
      <c r="R24" s="623"/>
      <c r="S24" s="624"/>
      <c r="T24" s="625"/>
      <c r="U24" s="624"/>
      <c r="V24" s="625"/>
      <c r="W24" s="620" t="s">
        <v>2230</v>
      </c>
    </row>
    <row r="25" spans="1:34" s="526" customFormat="1" hidden="1" x14ac:dyDescent="0.2">
      <c r="A25" s="618" t="s">
        <v>1979</v>
      </c>
      <c r="B25" s="619"/>
      <c r="C25" s="621"/>
      <c r="D25" s="626"/>
      <c r="E25" s="621"/>
      <c r="F25" s="626"/>
      <c r="G25" s="621"/>
      <c r="H25" s="626"/>
      <c r="I25" s="621"/>
      <c r="J25" s="626"/>
      <c r="K25" s="621"/>
      <c r="L25" s="626"/>
      <c r="M25" s="626"/>
      <c r="N25" s="626"/>
      <c r="O25" s="621"/>
      <c r="P25" s="626"/>
      <c r="Q25" s="621"/>
      <c r="R25" s="626"/>
      <c r="S25" s="626"/>
      <c r="T25" s="621"/>
      <c r="U25" s="621"/>
      <c r="V25" s="621"/>
      <c r="W25" s="620" t="s">
        <v>2230</v>
      </c>
      <c r="AA25" s="37"/>
      <c r="AB25" s="37"/>
      <c r="AC25" s="42"/>
      <c r="AD25" s="37"/>
      <c r="AE25" s="42"/>
      <c r="AF25" s="37"/>
      <c r="AG25" s="42"/>
      <c r="AH25" s="37"/>
    </row>
    <row r="26" spans="1:34" x14ac:dyDescent="0.2">
      <c r="A26" s="205" t="s">
        <v>874</v>
      </c>
      <c r="B26" s="176"/>
      <c r="C26" s="454"/>
      <c r="D26" s="453"/>
      <c r="E26" s="454"/>
      <c r="F26" s="453"/>
      <c r="G26" s="454"/>
      <c r="H26" s="453"/>
      <c r="I26" s="454"/>
      <c r="J26" s="453"/>
      <c r="K26" s="454"/>
      <c r="L26" s="453"/>
      <c r="M26" s="453">
        <v>568140</v>
      </c>
      <c r="N26" s="453"/>
      <c r="O26" s="454"/>
      <c r="P26" s="453"/>
      <c r="Q26" s="454"/>
      <c r="R26" s="453"/>
      <c r="S26" s="453"/>
      <c r="T26" s="454"/>
      <c r="U26" s="454"/>
      <c r="V26" s="454"/>
      <c r="W26" s="458">
        <v>568140</v>
      </c>
      <c r="AA26" s="37"/>
      <c r="AB26" s="37"/>
      <c r="AC26" s="42"/>
      <c r="AD26" s="37"/>
      <c r="AE26" s="42"/>
      <c r="AF26" s="37"/>
      <c r="AG26" s="42"/>
      <c r="AH26" s="37"/>
    </row>
    <row r="27" spans="1:34" s="548" customFormat="1" x14ac:dyDescent="0.2">
      <c r="A27" s="205" t="s">
        <v>1980</v>
      </c>
      <c r="B27" s="176"/>
      <c r="C27" s="454"/>
      <c r="D27" s="453"/>
      <c r="E27" s="454"/>
      <c r="F27" s="453"/>
      <c r="G27" s="454"/>
      <c r="H27" s="453"/>
      <c r="I27" s="454"/>
      <c r="J27" s="453"/>
      <c r="K27" s="454"/>
      <c r="L27" s="453"/>
      <c r="M27" s="453"/>
      <c r="N27" s="453"/>
      <c r="O27" s="454"/>
      <c r="P27" s="453"/>
      <c r="Q27" s="454"/>
      <c r="R27" s="453"/>
      <c r="S27" s="453">
        <v>-11362797</v>
      </c>
      <c r="T27" s="454"/>
      <c r="U27" s="454"/>
      <c r="V27" s="454"/>
      <c r="W27" s="458">
        <v>-11362797</v>
      </c>
      <c r="AA27" s="37"/>
      <c r="AB27" s="37"/>
      <c r="AC27" s="42"/>
      <c r="AD27" s="37"/>
      <c r="AE27" s="42"/>
      <c r="AF27" s="37"/>
      <c r="AG27" s="42"/>
      <c r="AH27" s="37"/>
    </row>
    <row r="28" spans="1:34" x14ac:dyDescent="0.2">
      <c r="A28" s="205" t="s">
        <v>875</v>
      </c>
      <c r="B28" s="176"/>
      <c r="C28" s="454"/>
      <c r="D28" s="453"/>
      <c r="E28" s="454"/>
      <c r="F28" s="453"/>
      <c r="G28" s="454"/>
      <c r="H28" s="453"/>
      <c r="I28" s="453"/>
      <c r="J28" s="453"/>
      <c r="K28" s="454"/>
      <c r="L28" s="453"/>
      <c r="M28" s="454"/>
      <c r="N28" s="453"/>
      <c r="O28" s="454"/>
      <c r="P28" s="453"/>
      <c r="Q28" s="454"/>
      <c r="R28" s="453"/>
      <c r="S28" s="454"/>
      <c r="T28" s="454"/>
      <c r="U28" s="454"/>
      <c r="V28" s="454"/>
      <c r="W28" s="458" t="s">
        <v>2230</v>
      </c>
      <c r="AA28" s="37"/>
      <c r="AB28" s="37"/>
      <c r="AC28" s="42"/>
      <c r="AD28" s="37"/>
      <c r="AE28" s="42"/>
      <c r="AF28" s="37"/>
      <c r="AG28" s="42"/>
      <c r="AH28" s="37"/>
    </row>
    <row r="29" spans="1:34" x14ac:dyDescent="0.2">
      <c r="A29" s="205" t="s">
        <v>877</v>
      </c>
      <c r="B29" s="176"/>
      <c r="C29" s="450"/>
      <c r="D29" s="453"/>
      <c r="E29" s="450"/>
      <c r="F29" s="453"/>
      <c r="G29" s="450"/>
      <c r="H29" s="453"/>
      <c r="I29" s="450"/>
      <c r="J29" s="453"/>
      <c r="K29" s="450"/>
      <c r="L29" s="453"/>
      <c r="M29" s="450"/>
      <c r="N29" s="453"/>
      <c r="O29" s="458">
        <v>17362604</v>
      </c>
      <c r="P29" s="453"/>
      <c r="Q29" s="586"/>
      <c r="R29" s="453"/>
      <c r="S29" s="450"/>
      <c r="T29" s="454"/>
      <c r="U29" s="450"/>
      <c r="V29" s="454"/>
      <c r="W29" s="458">
        <v>17362604</v>
      </c>
      <c r="AA29" s="37"/>
      <c r="AB29" s="37"/>
      <c r="AC29" s="42"/>
      <c r="AD29" s="37"/>
      <c r="AE29" s="42"/>
      <c r="AF29" s="37"/>
      <c r="AG29" s="42"/>
      <c r="AH29" s="37"/>
    </row>
    <row r="30" spans="1:34" x14ac:dyDescent="0.2">
      <c r="A30" s="205" t="s">
        <v>78</v>
      </c>
      <c r="B30" s="176"/>
      <c r="C30" s="450"/>
      <c r="D30" s="453"/>
      <c r="E30" s="450"/>
      <c r="F30" s="453"/>
      <c r="G30" s="450"/>
      <c r="H30" s="453"/>
      <c r="I30" s="450"/>
      <c r="J30" s="453"/>
      <c r="K30" s="450"/>
      <c r="L30" s="453"/>
      <c r="M30" s="450"/>
      <c r="N30" s="453"/>
      <c r="O30" s="450"/>
      <c r="P30" s="453"/>
      <c r="Q30" s="450"/>
      <c r="R30" s="453"/>
      <c r="S30" s="450"/>
      <c r="T30" s="454"/>
      <c r="U30" s="450"/>
      <c r="V30" s="454"/>
      <c r="W30" s="458" t="s">
        <v>2230</v>
      </c>
      <c r="AA30" s="37"/>
      <c r="AB30" s="37"/>
      <c r="AC30" s="42"/>
      <c r="AD30" s="37"/>
      <c r="AE30" s="42"/>
      <c r="AF30" s="37"/>
      <c r="AG30" s="42"/>
      <c r="AH30" s="37"/>
    </row>
    <row r="31" spans="1:34" x14ac:dyDescent="0.2">
      <c r="A31" s="205" t="s">
        <v>79</v>
      </c>
      <c r="B31" s="176"/>
      <c r="C31" s="450"/>
      <c r="D31" s="453"/>
      <c r="E31" s="450"/>
      <c r="F31" s="453"/>
      <c r="G31" s="450"/>
      <c r="H31" s="453"/>
      <c r="I31" s="450"/>
      <c r="J31" s="453"/>
      <c r="K31" s="450"/>
      <c r="L31" s="453"/>
      <c r="M31" s="450"/>
      <c r="N31" s="453"/>
      <c r="O31" s="450"/>
      <c r="P31" s="453"/>
      <c r="Q31" s="450"/>
      <c r="R31" s="453"/>
      <c r="S31" s="453">
        <v>27121742</v>
      </c>
      <c r="T31" s="454"/>
      <c r="U31" s="450"/>
      <c r="V31" s="454"/>
      <c r="W31" s="458">
        <v>27121742</v>
      </c>
      <c r="AA31" s="37"/>
      <c r="AB31" s="37"/>
      <c r="AC31" s="42"/>
      <c r="AD31" s="37"/>
      <c r="AE31" s="42"/>
      <c r="AF31" s="37"/>
      <c r="AG31" s="42"/>
      <c r="AH31" s="37"/>
    </row>
    <row r="32" spans="1:34" x14ac:dyDescent="0.2">
      <c r="A32" s="586"/>
      <c r="B32" s="586"/>
      <c r="C32" s="435"/>
      <c r="D32" s="448"/>
      <c r="E32" s="435"/>
      <c r="F32" s="448"/>
      <c r="G32" s="435"/>
      <c r="H32" s="448"/>
      <c r="I32" s="435"/>
      <c r="J32" s="448"/>
      <c r="K32" s="435"/>
      <c r="L32" s="448"/>
      <c r="M32" s="435"/>
      <c r="N32" s="448"/>
      <c r="O32" s="435"/>
      <c r="P32" s="448"/>
      <c r="Q32" s="435"/>
      <c r="R32" s="448"/>
      <c r="S32" s="435"/>
      <c r="T32" s="449"/>
      <c r="U32" s="449"/>
      <c r="V32" s="435"/>
      <c r="W32" s="458" t="s">
        <v>2230</v>
      </c>
      <c r="AA32" s="37"/>
      <c r="AB32" s="37"/>
      <c r="AC32" s="42"/>
      <c r="AD32" s="37"/>
      <c r="AE32" s="42"/>
      <c r="AF32" s="37"/>
      <c r="AG32" s="42"/>
      <c r="AH32" s="37"/>
    </row>
    <row r="33" spans="1:34" s="401" customFormat="1" x14ac:dyDescent="0.2">
      <c r="A33" s="48" t="s">
        <v>2242</v>
      </c>
      <c r="B33" s="19" t="s">
        <v>906</v>
      </c>
      <c r="C33" s="455">
        <v>249000000</v>
      </c>
      <c r="D33" s="456"/>
      <c r="E33" s="455">
        <v>54448</v>
      </c>
      <c r="F33" s="456"/>
      <c r="G33" s="455" t="s">
        <v>2238</v>
      </c>
      <c r="H33" s="456"/>
      <c r="I33" s="455" t="s">
        <v>2239</v>
      </c>
      <c r="J33" s="456"/>
      <c r="K33" s="455" t="s">
        <v>2240</v>
      </c>
      <c r="L33" s="456"/>
      <c r="M33" s="455">
        <v>568140</v>
      </c>
      <c r="N33" s="456"/>
      <c r="O33" s="455">
        <v>19074937</v>
      </c>
      <c r="P33" s="456"/>
      <c r="Q33" s="455">
        <v>0</v>
      </c>
      <c r="R33" s="456"/>
      <c r="S33" s="455">
        <v>27121742</v>
      </c>
      <c r="T33" s="457"/>
      <c r="U33" s="455" t="s">
        <v>2241</v>
      </c>
      <c r="V33" s="457"/>
      <c r="W33" s="455">
        <v>295819267</v>
      </c>
    </row>
    <row r="34" spans="1:34" s="401" customFormat="1" x14ac:dyDescent="0.2">
      <c r="A34" s="586"/>
      <c r="B34" s="586"/>
      <c r="C34" s="241"/>
      <c r="D34" s="241"/>
      <c r="E34" s="241"/>
      <c r="F34" s="241"/>
      <c r="G34" s="241"/>
      <c r="H34" s="241"/>
      <c r="I34" s="241"/>
      <c r="J34" s="241"/>
      <c r="K34" s="241"/>
      <c r="L34" s="241"/>
      <c r="M34" s="241"/>
      <c r="N34" s="241"/>
      <c r="O34" s="241"/>
      <c r="P34" s="241"/>
      <c r="Q34" s="241"/>
      <c r="R34" s="241"/>
      <c r="S34" s="241"/>
      <c r="T34" s="241"/>
      <c r="U34" s="241"/>
      <c r="V34" s="241"/>
      <c r="W34" s="241"/>
    </row>
    <row r="35" spans="1:34" x14ac:dyDescent="0.2">
      <c r="A35" s="48" t="s">
        <v>2242</v>
      </c>
      <c r="B35" s="19"/>
      <c r="C35" s="455">
        <v>249000000</v>
      </c>
      <c r="D35" s="456"/>
      <c r="E35" s="455">
        <v>54448</v>
      </c>
      <c r="F35" s="456"/>
      <c r="G35" s="455">
        <v>0</v>
      </c>
      <c r="H35" s="456"/>
      <c r="I35" s="455">
        <v>0</v>
      </c>
      <c r="J35" s="456"/>
      <c r="K35" s="455">
        <v>0</v>
      </c>
      <c r="L35" s="456"/>
      <c r="M35" s="455">
        <v>568140</v>
      </c>
      <c r="N35" s="456"/>
      <c r="O35" s="455">
        <v>19074937</v>
      </c>
      <c r="P35" s="456"/>
      <c r="Q35" s="455">
        <v>0</v>
      </c>
      <c r="R35" s="456"/>
      <c r="S35" s="455">
        <v>27121742</v>
      </c>
      <c r="T35" s="457"/>
      <c r="U35" s="604">
        <v>0</v>
      </c>
      <c r="V35" s="457"/>
      <c r="W35" s="455">
        <v>295819267</v>
      </c>
    </row>
    <row r="36" spans="1:34" ht="25.5" x14ac:dyDescent="0.2">
      <c r="A36" s="204" t="s">
        <v>2231</v>
      </c>
      <c r="B36" s="176"/>
      <c r="C36" s="450">
        <v>0</v>
      </c>
      <c r="D36" s="458"/>
      <c r="E36" s="450">
        <v>0</v>
      </c>
      <c r="F36" s="458"/>
      <c r="G36" s="450">
        <v>0</v>
      </c>
      <c r="H36" s="458"/>
      <c r="I36" s="450">
        <v>0</v>
      </c>
      <c r="J36" s="458"/>
      <c r="K36" s="450">
        <v>0</v>
      </c>
      <c r="L36" s="458"/>
      <c r="M36" s="434">
        <v>1356087</v>
      </c>
      <c r="N36" s="458"/>
      <c r="O36" s="434">
        <v>23704403</v>
      </c>
      <c r="P36" s="458"/>
      <c r="Q36" s="450"/>
      <c r="R36" s="458"/>
      <c r="S36" s="434">
        <v>-25060490</v>
      </c>
      <c r="T36" s="434"/>
      <c r="U36" s="450">
        <v>0</v>
      </c>
      <c r="V36" s="434"/>
      <c r="W36" s="434">
        <v>0</v>
      </c>
    </row>
    <row r="37" spans="1:34" x14ac:dyDescent="0.2">
      <c r="A37" s="205" t="s">
        <v>76</v>
      </c>
      <c r="B37" s="176"/>
      <c r="C37" s="458">
        <v>400000</v>
      </c>
      <c r="D37" s="458"/>
      <c r="E37" s="458">
        <v>0</v>
      </c>
      <c r="F37" s="458"/>
      <c r="G37" s="450"/>
      <c r="H37" s="458"/>
      <c r="I37" s="450"/>
      <c r="J37" s="458"/>
      <c r="K37" s="450"/>
      <c r="L37" s="458"/>
      <c r="M37" s="450"/>
      <c r="N37" s="458"/>
      <c r="O37" s="450"/>
      <c r="P37" s="458"/>
      <c r="Q37" s="450"/>
      <c r="R37" s="458"/>
      <c r="S37" s="450"/>
      <c r="T37" s="434"/>
      <c r="U37" s="450">
        <v>0</v>
      </c>
      <c r="V37" s="434"/>
      <c r="W37" s="434">
        <v>400000</v>
      </c>
      <c r="AA37" s="37"/>
      <c r="AB37" s="37"/>
      <c r="AC37" s="42"/>
      <c r="AD37" s="37"/>
      <c r="AE37" s="42"/>
      <c r="AF37" s="37"/>
      <c r="AG37" s="42"/>
      <c r="AH37" s="37"/>
    </row>
    <row r="38" spans="1:34" hidden="1" x14ac:dyDescent="0.2">
      <c r="A38" s="205" t="s">
        <v>878</v>
      </c>
      <c r="B38" s="176"/>
      <c r="C38" s="458"/>
      <c r="D38" s="458"/>
      <c r="E38" s="458"/>
      <c r="F38" s="458"/>
      <c r="G38" s="450"/>
      <c r="H38" s="458"/>
      <c r="I38" s="458"/>
      <c r="J38" s="458"/>
      <c r="K38" s="450"/>
      <c r="L38" s="458"/>
      <c r="M38" s="450"/>
      <c r="N38" s="458"/>
      <c r="O38" s="450"/>
      <c r="P38" s="458"/>
      <c r="Q38" s="450"/>
      <c r="R38" s="458"/>
      <c r="S38" s="450"/>
      <c r="T38" s="434"/>
      <c r="U38" s="450">
        <v>0</v>
      </c>
      <c r="V38" s="434"/>
      <c r="W38" s="434">
        <v>0</v>
      </c>
      <c r="AA38" s="37"/>
      <c r="AB38" s="37"/>
      <c r="AC38" s="42"/>
      <c r="AD38" s="37"/>
      <c r="AE38" s="42"/>
      <c r="AF38" s="37"/>
      <c r="AG38" s="42"/>
      <c r="AH38" s="37"/>
    </row>
    <row r="39" spans="1:34" hidden="1" x14ac:dyDescent="0.2">
      <c r="A39" s="205" t="s">
        <v>879</v>
      </c>
      <c r="B39" s="176"/>
      <c r="C39" s="458"/>
      <c r="D39" s="458"/>
      <c r="E39" s="458"/>
      <c r="F39" s="458"/>
      <c r="G39" s="450"/>
      <c r="H39" s="458"/>
      <c r="I39" s="458"/>
      <c r="J39" s="458"/>
      <c r="K39" s="450"/>
      <c r="L39" s="458"/>
      <c r="M39" s="450"/>
      <c r="N39" s="458"/>
      <c r="O39" s="450"/>
      <c r="P39" s="458"/>
      <c r="Q39" s="450"/>
      <c r="R39" s="458"/>
      <c r="S39" s="450"/>
      <c r="T39" s="434"/>
      <c r="U39" s="450">
        <v>0</v>
      </c>
      <c r="V39" s="434"/>
      <c r="W39" s="434">
        <v>0</v>
      </c>
      <c r="AA39" s="37"/>
      <c r="AB39" s="37"/>
      <c r="AC39" s="42"/>
      <c r="AD39" s="37"/>
      <c r="AE39" s="42"/>
      <c r="AF39" s="37"/>
      <c r="AG39" s="42"/>
      <c r="AH39" s="37"/>
    </row>
    <row r="40" spans="1:34" hidden="1" x14ac:dyDescent="0.2">
      <c r="A40" s="205" t="s">
        <v>880</v>
      </c>
      <c r="B40" s="176"/>
      <c r="C40" s="458"/>
      <c r="D40" s="458"/>
      <c r="E40" s="458"/>
      <c r="F40" s="458"/>
      <c r="G40" s="450"/>
      <c r="H40" s="458"/>
      <c r="I40" s="450"/>
      <c r="J40" s="458"/>
      <c r="K40" s="450"/>
      <c r="L40" s="458"/>
      <c r="M40" s="458"/>
      <c r="N40" s="458"/>
      <c r="O40" s="458"/>
      <c r="P40" s="458"/>
      <c r="Q40" s="458"/>
      <c r="R40" s="458"/>
      <c r="S40" s="450"/>
      <c r="T40" s="434"/>
      <c r="U40" s="450">
        <v>0</v>
      </c>
      <c r="V40" s="434"/>
      <c r="W40" s="434">
        <v>0</v>
      </c>
      <c r="AA40" s="37"/>
      <c r="AB40" s="37"/>
      <c r="AC40" s="42"/>
      <c r="AD40" s="37"/>
      <c r="AE40" s="42"/>
      <c r="AF40" s="37"/>
      <c r="AG40" s="42"/>
      <c r="AH40" s="37"/>
    </row>
    <row r="41" spans="1:34" hidden="1" x14ac:dyDescent="0.2">
      <c r="A41" s="205" t="s">
        <v>881</v>
      </c>
      <c r="B41" s="176"/>
      <c r="C41" s="458">
        <v>0</v>
      </c>
      <c r="D41" s="458"/>
      <c r="E41" s="458">
        <v>0</v>
      </c>
      <c r="F41" s="458"/>
      <c r="G41" s="450"/>
      <c r="H41" s="458"/>
      <c r="I41" s="450"/>
      <c r="J41" s="458"/>
      <c r="K41" s="450"/>
      <c r="L41" s="458"/>
      <c r="M41" s="450"/>
      <c r="N41" s="458"/>
      <c r="O41" s="450"/>
      <c r="P41" s="458"/>
      <c r="Q41" s="450"/>
      <c r="R41" s="458"/>
      <c r="S41" s="450"/>
      <c r="T41" s="434"/>
      <c r="U41" s="450">
        <v>0</v>
      </c>
      <c r="V41" s="434"/>
      <c r="W41" s="434">
        <v>0</v>
      </c>
      <c r="AA41" s="37"/>
      <c r="AB41" s="37"/>
      <c r="AC41" s="42"/>
      <c r="AD41" s="37"/>
      <c r="AE41" s="42"/>
      <c r="AF41" s="37"/>
      <c r="AG41" s="42"/>
      <c r="AH41" s="37"/>
    </row>
    <row r="42" spans="1:34" s="526" customFormat="1" hidden="1" x14ac:dyDescent="0.2">
      <c r="A42" s="205" t="s">
        <v>874</v>
      </c>
      <c r="B42" s="176"/>
      <c r="C42" s="454"/>
      <c r="D42" s="453"/>
      <c r="E42" s="454"/>
      <c r="F42" s="453"/>
      <c r="H42" s="453"/>
      <c r="I42" s="454"/>
      <c r="J42" s="453"/>
      <c r="K42" s="454"/>
      <c r="L42" s="453"/>
      <c r="M42" s="454"/>
      <c r="N42" s="453"/>
      <c r="O42" s="454"/>
      <c r="P42" s="453"/>
      <c r="Q42" s="454"/>
      <c r="R42" s="453"/>
      <c r="S42" s="453"/>
      <c r="T42" s="454"/>
      <c r="U42" s="454">
        <v>0</v>
      </c>
      <c r="V42" s="454"/>
      <c r="W42" s="30">
        <v>0</v>
      </c>
      <c r="AA42" s="37"/>
      <c r="AB42" s="37"/>
      <c r="AC42" s="42"/>
      <c r="AD42" s="37"/>
      <c r="AE42" s="42"/>
      <c r="AF42" s="37"/>
      <c r="AG42" s="42"/>
      <c r="AH42" s="37"/>
    </row>
    <row r="43" spans="1:34" s="526" customFormat="1" hidden="1" x14ac:dyDescent="0.2">
      <c r="A43" s="205" t="s">
        <v>1980</v>
      </c>
      <c r="B43" s="176"/>
      <c r="C43" s="454"/>
      <c r="D43" s="453"/>
      <c r="E43" s="454"/>
      <c r="F43" s="453"/>
      <c r="G43" s="454"/>
      <c r="H43" s="453"/>
      <c r="I43" s="454"/>
      <c r="J43" s="453"/>
      <c r="K43" s="454"/>
      <c r="L43" s="453"/>
      <c r="M43" s="453"/>
      <c r="N43" s="453"/>
      <c r="O43" s="454"/>
      <c r="P43" s="453"/>
      <c r="Q43" s="454">
        <v>0</v>
      </c>
      <c r="R43" s="453"/>
      <c r="S43" s="454">
        <v>0</v>
      </c>
      <c r="T43" s="454"/>
      <c r="U43" s="158">
        <v>0</v>
      </c>
      <c r="V43" s="454"/>
      <c r="W43" s="30">
        <v>0</v>
      </c>
      <c r="AA43" s="37"/>
      <c r="AB43" s="37"/>
      <c r="AC43" s="42"/>
      <c r="AD43" s="37"/>
      <c r="AE43" s="42"/>
      <c r="AF43" s="37"/>
      <c r="AG43" s="42"/>
      <c r="AH43" s="37"/>
    </row>
    <row r="44" spans="1:34" s="627" customFormat="1" x14ac:dyDescent="0.2">
      <c r="A44" s="205" t="s">
        <v>2438</v>
      </c>
      <c r="B44" s="176"/>
      <c r="C44" s="454"/>
      <c r="D44" s="453"/>
      <c r="E44" s="454"/>
      <c r="F44" s="453"/>
      <c r="G44" s="454"/>
      <c r="H44" s="453"/>
      <c r="I44" s="454"/>
      <c r="J44" s="453"/>
      <c r="K44" s="454"/>
      <c r="L44" s="453"/>
      <c r="M44" s="453"/>
      <c r="N44" s="453"/>
      <c r="O44" s="454"/>
      <c r="P44" s="453"/>
      <c r="Q44" s="454"/>
      <c r="R44" s="453"/>
      <c r="S44" s="454">
        <v>-2061252</v>
      </c>
      <c r="T44" s="454"/>
      <c r="U44" s="158"/>
      <c r="V44" s="454"/>
      <c r="W44" s="30"/>
      <c r="AA44" s="37"/>
      <c r="AB44" s="37"/>
      <c r="AC44" s="42"/>
      <c r="AD44" s="37"/>
      <c r="AE44" s="42"/>
      <c r="AF44" s="37"/>
      <c r="AG44" s="42"/>
      <c r="AH44" s="37"/>
    </row>
    <row r="45" spans="1:34" x14ac:dyDescent="0.2">
      <c r="A45" s="205" t="s">
        <v>77</v>
      </c>
      <c r="B45" s="206"/>
      <c r="C45" s="450"/>
      <c r="D45" s="458"/>
      <c r="E45" s="450"/>
      <c r="F45" s="458"/>
      <c r="G45" s="450"/>
      <c r="H45" s="458"/>
      <c r="I45" s="450"/>
      <c r="J45" s="458"/>
      <c r="K45" s="450"/>
      <c r="L45" s="458"/>
      <c r="M45" s="450"/>
      <c r="N45" s="458"/>
      <c r="O45" s="450"/>
      <c r="P45" s="458"/>
      <c r="Q45" s="450"/>
      <c r="R45" s="458"/>
      <c r="S45" s="450"/>
      <c r="T45" s="434"/>
      <c r="U45" s="450">
        <v>0</v>
      </c>
      <c r="V45" s="434"/>
      <c r="W45" s="434">
        <v>0</v>
      </c>
    </row>
    <row r="46" spans="1:34" x14ac:dyDescent="0.2">
      <c r="A46" s="205" t="s">
        <v>877</v>
      </c>
      <c r="B46" s="176"/>
      <c r="C46" s="450"/>
      <c r="D46" s="458"/>
      <c r="E46" s="450"/>
      <c r="F46" s="458"/>
      <c r="G46" s="450"/>
      <c r="H46" s="458"/>
      <c r="I46" s="450"/>
      <c r="J46" s="458"/>
      <c r="L46" s="458"/>
      <c r="M46" s="450"/>
      <c r="N46" s="458"/>
      <c r="O46" s="454">
        <v>-180102</v>
      </c>
      <c r="P46" s="458"/>
      <c r="Q46" s="450"/>
      <c r="R46" s="458"/>
      <c r="S46" s="450"/>
      <c r="T46" s="434"/>
      <c r="U46" s="450">
        <v>0</v>
      </c>
      <c r="V46" s="434"/>
      <c r="W46" s="434">
        <v>-180102</v>
      </c>
    </row>
    <row r="47" spans="1:34" s="526" customFormat="1" x14ac:dyDescent="0.2">
      <c r="A47" s="205" t="s">
        <v>79</v>
      </c>
      <c r="B47" s="176"/>
      <c r="C47" s="450"/>
      <c r="D47" s="458"/>
      <c r="E47" s="450"/>
      <c r="F47" s="458"/>
      <c r="G47" s="450"/>
      <c r="H47" s="458"/>
      <c r="I47" s="450"/>
      <c r="J47" s="458"/>
      <c r="K47" s="450"/>
      <c r="L47" s="458"/>
      <c r="M47" s="450"/>
      <c r="N47" s="458"/>
      <c r="O47" s="458"/>
      <c r="P47" s="458"/>
      <c r="Q47" s="450"/>
      <c r="R47" s="458"/>
      <c r="S47" s="450">
        <v>20879715.653000001</v>
      </c>
      <c r="T47" s="434"/>
      <c r="U47" s="450"/>
      <c r="V47" s="434"/>
      <c r="W47" s="434">
        <v>20879715.653000001</v>
      </c>
    </row>
    <row r="48" spans="1:34" x14ac:dyDescent="0.2">
      <c r="A48" s="36"/>
      <c r="B48" s="36"/>
      <c r="C48" s="435"/>
      <c r="D48" s="448"/>
      <c r="E48" s="435"/>
      <c r="F48" s="448"/>
      <c r="G48" s="435"/>
      <c r="H48" s="448"/>
      <c r="I48" s="435"/>
      <c r="J48" s="448"/>
      <c r="K48" s="435"/>
      <c r="L48" s="448"/>
      <c r="M48" s="459"/>
      <c r="N48" s="448"/>
      <c r="O48" s="435"/>
      <c r="P48" s="448"/>
      <c r="Q48" s="435"/>
      <c r="R48" s="448"/>
      <c r="S48" s="435"/>
      <c r="T48" s="449"/>
      <c r="U48" s="435"/>
      <c r="V48" s="435"/>
      <c r="W48" s="434">
        <v>0</v>
      </c>
    </row>
    <row r="49" spans="1:23" x14ac:dyDescent="0.2">
      <c r="A49" s="48" t="s">
        <v>79</v>
      </c>
      <c r="C49" s="447">
        <f>SUM(C36:C48)</f>
        <v>400000</v>
      </c>
      <c r="D49" s="448"/>
      <c r="E49" s="447">
        <f>SUM(E36:E48)</f>
        <v>0</v>
      </c>
      <c r="F49" s="448"/>
      <c r="G49" s="447">
        <f>SUM(G36:G48)</f>
        <v>0</v>
      </c>
      <c r="H49" s="448"/>
      <c r="I49" s="447">
        <f>SUM(I36:I48)</f>
        <v>0</v>
      </c>
      <c r="J49" s="448"/>
      <c r="K49" s="447">
        <f>SUM(K36:K48)</f>
        <v>0</v>
      </c>
      <c r="L49" s="448"/>
      <c r="M49" s="447">
        <f>SUM(M36:M48)</f>
        <v>1356087</v>
      </c>
      <c r="N49" s="448"/>
      <c r="O49" s="447">
        <f>SUM(O36:O48)</f>
        <v>23524301</v>
      </c>
      <c r="P49" s="448"/>
      <c r="Q49" s="447">
        <f>SUM(Q36:Q48)</f>
        <v>0</v>
      </c>
      <c r="R49" s="448"/>
      <c r="S49" s="447">
        <f>SUM(S36:S48)</f>
        <v>-6242026.3469999991</v>
      </c>
      <c r="T49" s="449"/>
      <c r="U49" s="605">
        <f>SUM(U36:U48)</f>
        <v>0</v>
      </c>
      <c r="V49" s="449"/>
      <c r="W49" s="447">
        <f>SUM(W36:W48)</f>
        <v>21099613.653000001</v>
      </c>
    </row>
    <row r="50" spans="1:23" x14ac:dyDescent="0.2">
      <c r="C50" s="435"/>
      <c r="D50" s="448"/>
      <c r="E50" s="435"/>
      <c r="F50" s="448"/>
      <c r="G50" s="435"/>
      <c r="H50" s="448"/>
      <c r="I50" s="435"/>
      <c r="J50" s="448"/>
      <c r="K50" s="435"/>
      <c r="L50" s="448"/>
      <c r="M50" s="435"/>
      <c r="N50" s="448"/>
      <c r="O50" s="435"/>
      <c r="P50" s="448"/>
      <c r="Q50" s="435"/>
      <c r="R50" s="448"/>
      <c r="S50" s="435"/>
      <c r="T50" s="449"/>
      <c r="U50" s="449"/>
      <c r="V50" s="435"/>
      <c r="W50" s="435">
        <f>SUM(C50:V50)</f>
        <v>0</v>
      </c>
    </row>
    <row r="51" spans="1:23" x14ac:dyDescent="0.2">
      <c r="A51" s="48" t="str">
        <f>IFERROR(IF(Indice!B6="","Saldo al .. de  de 20X2 ","Saldo al "&amp;DAY(Indice!B6)&amp;" de "&amp;VLOOKUP(MONTH(Indice!B6),Indice!S:T,2,0)&amp;" de "&amp;YEAR(Indice!B6)),"Saldo al .. de  de 20X2 ")</f>
        <v>Saldo al 30 de Septiembre de 2022</v>
      </c>
      <c r="B51" s="19"/>
      <c r="C51" s="455">
        <f>C35+C49</f>
        <v>249400000</v>
      </c>
      <c r="D51" s="460"/>
      <c r="E51" s="455">
        <f>E35+E49</f>
        <v>54448</v>
      </c>
      <c r="F51" s="460"/>
      <c r="G51" s="455">
        <f>G35+G49</f>
        <v>0</v>
      </c>
      <c r="H51" s="460"/>
      <c r="I51" s="455">
        <f>I35+I49</f>
        <v>0</v>
      </c>
      <c r="J51" s="460"/>
      <c r="K51" s="455">
        <f>K35+K49</f>
        <v>0</v>
      </c>
      <c r="L51" s="460"/>
      <c r="M51" s="455">
        <f>M35+M49</f>
        <v>1924227</v>
      </c>
      <c r="N51" s="460"/>
      <c r="O51" s="455">
        <f>O35+O49</f>
        <v>42599238</v>
      </c>
      <c r="P51" s="460"/>
      <c r="Q51" s="455">
        <f>Q35+Q49</f>
        <v>0</v>
      </c>
      <c r="R51" s="460"/>
      <c r="S51" s="455">
        <f>S35+S49</f>
        <v>20879715.653000001</v>
      </c>
      <c r="T51" s="449"/>
      <c r="U51" s="455">
        <f>U35+U49</f>
        <v>0</v>
      </c>
      <c r="V51" s="457"/>
      <c r="W51" s="455">
        <f>W35+W49</f>
        <v>316918880.653</v>
      </c>
    </row>
    <row r="52" spans="1:23" x14ac:dyDescent="0.2">
      <c r="A52" s="19"/>
      <c r="B52" s="19"/>
      <c r="C52" s="319"/>
      <c r="D52" s="316"/>
      <c r="E52" s="316"/>
      <c r="F52" s="318"/>
      <c r="G52" s="319"/>
      <c r="H52" s="318"/>
      <c r="I52" s="319"/>
      <c r="J52" s="318"/>
      <c r="K52" s="319"/>
      <c r="L52" s="318"/>
      <c r="M52" s="319"/>
      <c r="N52" s="318"/>
      <c r="O52" s="319"/>
      <c r="P52" s="318"/>
      <c r="Q52" s="319"/>
      <c r="R52" s="318"/>
      <c r="S52" s="319"/>
      <c r="T52" s="315"/>
      <c r="U52" s="315"/>
      <c r="V52" s="158"/>
      <c r="W52" s="158"/>
    </row>
    <row r="53" spans="1:23" x14ac:dyDescent="0.2">
      <c r="C53" s="34"/>
      <c r="D53" s="34"/>
      <c r="E53" s="34"/>
      <c r="G53" s="45"/>
      <c r="I53" s="469"/>
      <c r="J53" s="22"/>
      <c r="L53" s="45"/>
      <c r="M53" s="34"/>
      <c r="N53" s="45"/>
      <c r="O53" s="34"/>
      <c r="P53" s="45"/>
      <c r="Q53" s="34"/>
      <c r="R53" s="45"/>
      <c r="S53" s="34"/>
    </row>
  </sheetData>
  <mergeCells count="17">
    <mergeCell ref="Q14:Q15"/>
    <mergeCell ref="G7:K7"/>
    <mergeCell ref="I13:I15"/>
    <mergeCell ref="K13:K15"/>
    <mergeCell ref="U13:U15"/>
    <mergeCell ref="W13:W15"/>
    <mergeCell ref="A9:S9"/>
    <mergeCell ref="A10:S10"/>
    <mergeCell ref="C14:C15"/>
    <mergeCell ref="G14:G15"/>
    <mergeCell ref="M14:M15"/>
    <mergeCell ref="O14:O15"/>
    <mergeCell ref="S14:S15"/>
    <mergeCell ref="A14:A15"/>
    <mergeCell ref="C13:G13"/>
    <mergeCell ref="M13:S13"/>
    <mergeCell ref="E14:E15"/>
  </mergeCells>
  <hyperlinks>
    <hyperlink ref="I1" location="Indice!A1" display="Indice" xr:uid="{00000000-0004-0000-0300-000000000000}"/>
  </hyperlinks>
  <printOptions horizontalCentered="1"/>
  <pageMargins left="0.31496062992125984" right="0.70866141732283472" top="0.74803149606299213" bottom="0.74803149606299213" header="0.31496062992125984" footer="0.31496062992125984"/>
  <pageSetup paperSize="9" scale="3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K151"/>
  <sheetViews>
    <sheetView showGridLines="0" zoomScale="85" zoomScaleNormal="85" workbookViewId="0"/>
  </sheetViews>
  <sheetFormatPr baseColWidth="10" defaultColWidth="10.85546875" defaultRowHeight="12.75" x14ac:dyDescent="0.2"/>
  <cols>
    <col min="1" max="1" width="62.42578125" style="226" customWidth="1"/>
    <col min="2" max="2" width="21.140625" style="37" customWidth="1"/>
    <col min="3" max="3" width="21.28515625" style="37" customWidth="1"/>
    <col min="4" max="4" width="2.42578125" style="226" customWidth="1"/>
    <col min="5" max="5" width="5.42578125" style="226" customWidth="1"/>
    <col min="6" max="6" width="2.28515625" style="226" customWidth="1"/>
    <col min="7" max="7" width="4.42578125" style="226" customWidth="1"/>
    <col min="8" max="8" width="44.7109375" style="226" customWidth="1"/>
    <col min="9" max="9" width="16.5703125" style="158" bestFit="1" customWidth="1"/>
    <col min="10" max="10" width="13.5703125" style="226" customWidth="1"/>
    <col min="11" max="11" width="12.85546875" style="226" bestFit="1" customWidth="1"/>
    <col min="12" max="16384" width="10.85546875" style="226"/>
  </cols>
  <sheetData>
    <row r="1" spans="1:10" x14ac:dyDescent="0.2">
      <c r="A1" s="226" t="str">
        <f>Indice!C1</f>
        <v>GRUPO VAZQUEZ S.A.E.</v>
      </c>
      <c r="C1" s="191" t="s">
        <v>275</v>
      </c>
      <c r="D1" s="230"/>
    </row>
    <row r="2" spans="1:10" x14ac:dyDescent="0.2">
      <c r="A2" s="199"/>
      <c r="B2" s="35"/>
      <c r="C2" s="35"/>
    </row>
    <row r="3" spans="1:10" hidden="1" x14ac:dyDescent="0.2">
      <c r="A3" s="652"/>
      <c r="B3" s="652"/>
      <c r="C3" s="652"/>
    </row>
    <row r="4" spans="1:10" x14ac:dyDescent="0.2">
      <c r="A4" s="199"/>
      <c r="B4" s="35"/>
      <c r="C4" s="35"/>
    </row>
    <row r="5" spans="1:10" x14ac:dyDescent="0.2">
      <c r="A5" s="199"/>
      <c r="B5" s="35"/>
      <c r="C5" s="35"/>
    </row>
    <row r="6" spans="1:10" x14ac:dyDescent="0.2">
      <c r="A6" s="199"/>
      <c r="B6" s="35"/>
      <c r="C6" s="35"/>
    </row>
    <row r="7" spans="1:10" x14ac:dyDescent="0.2">
      <c r="A7" s="646" t="s">
        <v>895</v>
      </c>
      <c r="B7" s="646"/>
      <c r="C7" s="646"/>
    </row>
    <row r="8" spans="1:10" x14ac:dyDescent="0.2">
      <c r="A8" s="646" t="str">
        <f>BG!A8</f>
        <v>Al 30 de Setiembre de 2022</v>
      </c>
      <c r="B8" s="646"/>
      <c r="C8" s="646"/>
    </row>
    <row r="9" spans="1:10" x14ac:dyDescent="0.2">
      <c r="A9" s="653" t="s">
        <v>208</v>
      </c>
      <c r="B9" s="653"/>
      <c r="C9" s="653"/>
    </row>
    <row r="10" spans="1:10" x14ac:dyDescent="0.2">
      <c r="A10" s="653" t="s">
        <v>191</v>
      </c>
      <c r="B10" s="653"/>
      <c r="C10" s="653"/>
    </row>
    <row r="11" spans="1:10" x14ac:dyDescent="0.2">
      <c r="A11" s="232"/>
      <c r="B11" s="232"/>
      <c r="C11" s="232"/>
      <c r="J11" s="241"/>
    </row>
    <row r="12" spans="1:10" x14ac:dyDescent="0.2">
      <c r="A12" s="232"/>
      <c r="B12" s="232"/>
      <c r="C12" s="232"/>
      <c r="H12" s="462"/>
      <c r="J12" s="241"/>
    </row>
    <row r="13" spans="1:10" x14ac:dyDescent="0.2">
      <c r="A13" s="198"/>
      <c r="B13" s="540" t="s">
        <v>2375</v>
      </c>
      <c r="C13" s="540" t="s">
        <v>2378</v>
      </c>
      <c r="H13" s="462"/>
      <c r="J13" s="241"/>
    </row>
    <row r="14" spans="1:10" x14ac:dyDescent="0.2">
      <c r="B14" s="320"/>
      <c r="C14" s="320"/>
      <c r="H14" s="462"/>
      <c r="J14" s="241"/>
    </row>
    <row r="15" spans="1:10" x14ac:dyDescent="0.2">
      <c r="A15" s="19" t="s">
        <v>193</v>
      </c>
      <c r="B15" s="158"/>
      <c r="C15" s="158"/>
      <c r="H15" s="462"/>
      <c r="J15" s="241"/>
    </row>
    <row r="16" spans="1:10" x14ac:dyDescent="0.2">
      <c r="A16" s="226" t="s">
        <v>308</v>
      </c>
      <c r="B16" s="158">
        <v>48822236.806999996</v>
      </c>
      <c r="C16" s="158">
        <v>83237807.754999995</v>
      </c>
      <c r="H16" s="462"/>
      <c r="J16" s="241"/>
    </row>
    <row r="17" spans="1:11" x14ac:dyDescent="0.2">
      <c r="A17" s="226" t="s">
        <v>42</v>
      </c>
      <c r="B17" s="158">
        <v>-19689123</v>
      </c>
      <c r="C17" s="158">
        <v>-22420081.965999998</v>
      </c>
      <c r="F17" s="29"/>
      <c r="H17" s="462"/>
      <c r="J17" s="241"/>
    </row>
    <row r="18" spans="1:11" x14ac:dyDescent="0.2">
      <c r="A18" s="226" t="s">
        <v>43</v>
      </c>
      <c r="B18" s="158">
        <v>17051169</v>
      </c>
      <c r="C18" s="158">
        <v>8071100.1500000004</v>
      </c>
      <c r="F18" s="29"/>
      <c r="H18" s="462"/>
      <c r="J18" s="241"/>
    </row>
    <row r="19" spans="1:11" x14ac:dyDescent="0.2">
      <c r="A19" s="226" t="s">
        <v>192</v>
      </c>
      <c r="B19" s="158">
        <v>-1498974.0930000001</v>
      </c>
      <c r="C19" s="200">
        <v>-1985397.368</v>
      </c>
      <c r="F19" s="29"/>
      <c r="H19" s="462"/>
      <c r="J19" s="241"/>
    </row>
    <row r="20" spans="1:11" x14ac:dyDescent="0.2">
      <c r="A20" s="201" t="s">
        <v>44</v>
      </c>
      <c r="B20" s="305">
        <f>SUM(B16:B19)</f>
        <v>44685308.713999994</v>
      </c>
      <c r="C20" s="305">
        <f>SUM(C16:C19)</f>
        <v>66903428.570999995</v>
      </c>
      <c r="H20" s="462"/>
      <c r="J20" s="241"/>
    </row>
    <row r="21" spans="1:11" x14ac:dyDescent="0.2">
      <c r="B21" s="200"/>
      <c r="C21" s="158"/>
      <c r="H21" s="462"/>
      <c r="J21" s="241"/>
    </row>
    <row r="22" spans="1:11" x14ac:dyDescent="0.2">
      <c r="A22" s="19" t="s">
        <v>194</v>
      </c>
      <c r="B22" s="200"/>
      <c r="C22" s="158"/>
      <c r="H22" s="462"/>
      <c r="J22" s="241"/>
    </row>
    <row r="23" spans="1:11" ht="12.75" hidden="1" customHeight="1" x14ac:dyDescent="0.2">
      <c r="A23" s="226" t="s">
        <v>45</v>
      </c>
      <c r="B23" s="200"/>
      <c r="C23" s="158"/>
      <c r="F23" s="29"/>
      <c r="H23" s="462"/>
      <c r="J23" s="241"/>
    </row>
    <row r="24" spans="1:11" ht="12.75" hidden="1" customHeight="1" x14ac:dyDescent="0.2">
      <c r="A24" s="226" t="s">
        <v>46</v>
      </c>
      <c r="B24" s="200"/>
      <c r="C24" s="158"/>
      <c r="H24" s="462"/>
      <c r="J24" s="241"/>
    </row>
    <row r="25" spans="1:11" x14ac:dyDescent="0.2">
      <c r="A25" s="226" t="s">
        <v>893</v>
      </c>
      <c r="B25" s="158">
        <v>4490486.6330000004</v>
      </c>
      <c r="C25" s="158">
        <v>34534162.704999998</v>
      </c>
      <c r="H25" s="462"/>
      <c r="J25" s="241"/>
      <c r="K25" s="241"/>
    </row>
    <row r="26" spans="1:11" x14ac:dyDescent="0.2">
      <c r="A26" s="226" t="s">
        <v>894</v>
      </c>
      <c r="B26" s="158">
        <v>2976993.1399999997</v>
      </c>
      <c r="C26" s="158">
        <v>-197597765.46399999</v>
      </c>
      <c r="E26" s="158"/>
      <c r="H26" s="462"/>
      <c r="J26" s="241"/>
    </row>
    <row r="27" spans="1:11" x14ac:dyDescent="0.2">
      <c r="A27" s="201" t="s">
        <v>47</v>
      </c>
      <c r="B27" s="305">
        <f>SUM(B23:B26)</f>
        <v>7467479.773</v>
      </c>
      <c r="C27" s="305">
        <f>SUM(C23:C26)</f>
        <v>-163063602.759</v>
      </c>
      <c r="H27" s="462"/>
      <c r="J27" s="241"/>
    </row>
    <row r="28" spans="1:11" x14ac:dyDescent="0.2">
      <c r="B28" s="200"/>
      <c r="C28" s="158"/>
      <c r="H28" s="462"/>
      <c r="J28" s="241"/>
    </row>
    <row r="29" spans="1:11" x14ac:dyDescent="0.2">
      <c r="A29" s="19" t="s">
        <v>195</v>
      </c>
      <c r="B29" s="200"/>
      <c r="C29" s="158"/>
      <c r="H29" s="462"/>
      <c r="J29" s="241"/>
    </row>
    <row r="30" spans="1:11" x14ac:dyDescent="0.2">
      <c r="A30" s="226" t="s">
        <v>309</v>
      </c>
      <c r="B30" s="158">
        <v>-32221932</v>
      </c>
      <c r="C30" s="158">
        <v>-43242508</v>
      </c>
      <c r="H30" s="462"/>
      <c r="J30" s="241"/>
    </row>
    <row r="31" spans="1:11" s="461" customFormat="1" x14ac:dyDescent="0.2">
      <c r="A31" s="461" t="s">
        <v>924</v>
      </c>
      <c r="B31" s="158">
        <v>0</v>
      </c>
      <c r="C31" s="158">
        <v>153815182</v>
      </c>
      <c r="H31" s="462"/>
      <c r="I31" s="158"/>
      <c r="J31" s="241"/>
    </row>
    <row r="32" spans="1:11" x14ac:dyDescent="0.2">
      <c r="A32" s="226" t="s">
        <v>80</v>
      </c>
      <c r="B32" s="158">
        <v>400000</v>
      </c>
      <c r="C32" s="158">
        <v>7000000</v>
      </c>
      <c r="H32" s="462"/>
      <c r="J32" s="241"/>
    </row>
    <row r="33" spans="1:10" s="609" customFormat="1" x14ac:dyDescent="0.2">
      <c r="A33" s="609" t="s">
        <v>2424</v>
      </c>
      <c r="B33" s="30">
        <v>-2141735.165</v>
      </c>
      <c r="C33" s="158">
        <v>0</v>
      </c>
      <c r="E33" s="176"/>
      <c r="I33" s="158"/>
      <c r="J33" s="241"/>
    </row>
    <row r="34" spans="1:10" x14ac:dyDescent="0.2">
      <c r="A34" s="226" t="s">
        <v>873</v>
      </c>
      <c r="B34" s="158">
        <v>-8084821.7640000004</v>
      </c>
      <c r="C34" s="158">
        <v>-14380112</v>
      </c>
      <c r="H34" s="462"/>
      <c r="J34" s="241"/>
    </row>
    <row r="35" spans="1:10" x14ac:dyDescent="0.2">
      <c r="A35" s="201" t="s">
        <v>310</v>
      </c>
      <c r="B35" s="305">
        <f>SUM(B30:B34)</f>
        <v>-42048488.928999998</v>
      </c>
      <c r="C35" s="305">
        <f>SUM(C30:C34)</f>
        <v>103192562</v>
      </c>
      <c r="H35" s="462"/>
      <c r="J35" s="241"/>
    </row>
    <row r="36" spans="1:10" s="176" customFormat="1" x14ac:dyDescent="0.2">
      <c r="A36" s="202"/>
      <c r="B36" s="200"/>
      <c r="C36" s="158"/>
      <c r="H36" s="462"/>
      <c r="I36" s="158"/>
      <c r="J36" s="241"/>
    </row>
    <row r="37" spans="1:10" x14ac:dyDescent="0.2">
      <c r="A37" s="203" t="s">
        <v>81</v>
      </c>
      <c r="B37" s="200">
        <v>10104299.93</v>
      </c>
      <c r="C37" s="158">
        <v>7032387.1549999863</v>
      </c>
      <c r="H37" s="462"/>
      <c r="J37" s="241"/>
    </row>
    <row r="38" spans="1:10" x14ac:dyDescent="0.2">
      <c r="A38" s="203" t="s">
        <v>82</v>
      </c>
      <c r="B38" s="200">
        <v>-9842798.1199999992</v>
      </c>
      <c r="C38" s="158">
        <v>-1102710.672</v>
      </c>
      <c r="H38" s="462"/>
      <c r="J38" s="241"/>
    </row>
    <row r="39" spans="1:10" x14ac:dyDescent="0.2">
      <c r="A39" s="203" t="s">
        <v>83</v>
      </c>
      <c r="B39" s="200">
        <v>975702.11399999994</v>
      </c>
      <c r="C39" s="158">
        <v>1551580.348</v>
      </c>
      <c r="H39" s="462"/>
      <c r="J39" s="241"/>
    </row>
    <row r="40" spans="1:10" x14ac:dyDescent="0.2">
      <c r="B40" s="200"/>
      <c r="C40" s="158"/>
      <c r="H40" s="462"/>
      <c r="J40" s="241"/>
    </row>
    <row r="41" spans="1:10" x14ac:dyDescent="0.2">
      <c r="A41" s="201" t="s">
        <v>48</v>
      </c>
      <c r="B41" s="305">
        <f>+SUM(B37:B39)</f>
        <v>1237203.9240000006</v>
      </c>
      <c r="C41" s="305">
        <f>+SUM(C37:C39)</f>
        <v>7481256.8309999863</v>
      </c>
      <c r="H41" s="462"/>
      <c r="J41" s="241"/>
    </row>
    <row r="42" spans="1:10" x14ac:dyDescent="0.2">
      <c r="B42" s="33" t="e">
        <v>#REF!</v>
      </c>
      <c r="C42" s="34"/>
      <c r="H42" s="462"/>
      <c r="J42" s="241"/>
    </row>
    <row r="43" spans="1:10" x14ac:dyDescent="0.2">
      <c r="A43" s="226" t="s">
        <v>296</v>
      </c>
      <c r="B43" s="34"/>
      <c r="C43" s="34"/>
      <c r="H43" s="462"/>
      <c r="J43" s="241"/>
    </row>
    <row r="44" spans="1:10" x14ac:dyDescent="0.2">
      <c r="B44" s="34"/>
      <c r="C44" s="34"/>
      <c r="H44" s="462"/>
      <c r="J44" s="241"/>
    </row>
    <row r="45" spans="1:10" x14ac:dyDescent="0.2">
      <c r="B45" s="34"/>
      <c r="C45" s="34"/>
      <c r="H45" s="462"/>
      <c r="J45" s="241"/>
    </row>
    <row r="46" spans="1:10" x14ac:dyDescent="0.2">
      <c r="B46" s="34"/>
      <c r="C46" s="34"/>
      <c r="H46" s="462"/>
      <c r="J46" s="241"/>
    </row>
    <row r="47" spans="1:10" x14ac:dyDescent="0.2">
      <c r="H47" s="462"/>
      <c r="J47" s="241"/>
    </row>
    <row r="48" spans="1:10" x14ac:dyDescent="0.2">
      <c r="H48" s="462"/>
      <c r="J48" s="241"/>
    </row>
    <row r="49" spans="2:10" x14ac:dyDescent="0.2">
      <c r="B49" s="590"/>
      <c r="C49" s="158"/>
      <c r="H49" s="462"/>
      <c r="J49" s="241"/>
    </row>
    <row r="50" spans="2:10" x14ac:dyDescent="0.2">
      <c r="B50" s="158"/>
      <c r="C50" s="158"/>
      <c r="H50" s="462"/>
      <c r="J50" s="241"/>
    </row>
    <row r="51" spans="2:10" x14ac:dyDescent="0.2">
      <c r="B51" s="158"/>
      <c r="C51" s="158"/>
      <c r="H51" s="462"/>
      <c r="J51" s="241"/>
    </row>
    <row r="52" spans="2:10" x14ac:dyDescent="0.2">
      <c r="B52" s="158"/>
      <c r="C52" s="158"/>
      <c r="H52" s="462"/>
      <c r="J52" s="241"/>
    </row>
    <row r="53" spans="2:10" x14ac:dyDescent="0.2">
      <c r="B53" s="158"/>
      <c r="C53" s="158"/>
      <c r="H53" s="462"/>
      <c r="J53" s="241"/>
    </row>
    <row r="54" spans="2:10" x14ac:dyDescent="0.2">
      <c r="B54" s="158"/>
      <c r="C54" s="158"/>
      <c r="H54" s="462"/>
      <c r="J54" s="241"/>
    </row>
    <row r="55" spans="2:10" x14ac:dyDescent="0.2">
      <c r="B55" s="158"/>
      <c r="C55" s="158"/>
      <c r="H55" s="462"/>
      <c r="J55" s="241"/>
    </row>
    <row r="56" spans="2:10" x14ac:dyDescent="0.2">
      <c r="B56" s="158"/>
      <c r="C56" s="158"/>
      <c r="H56" s="462"/>
      <c r="J56" s="241"/>
    </row>
    <row r="57" spans="2:10" x14ac:dyDescent="0.2">
      <c r="B57" s="158"/>
      <c r="C57" s="158"/>
      <c r="H57" s="462"/>
      <c r="J57" s="241"/>
    </row>
    <row r="58" spans="2:10" x14ac:dyDescent="0.2">
      <c r="B58" s="158"/>
      <c r="C58" s="158"/>
      <c r="H58" s="462"/>
      <c r="J58" s="241"/>
    </row>
    <row r="59" spans="2:10" x14ac:dyDescent="0.2">
      <c r="B59" s="158"/>
      <c r="C59" s="158"/>
      <c r="H59" s="462"/>
      <c r="J59" s="241"/>
    </row>
    <row r="60" spans="2:10" x14ac:dyDescent="0.2">
      <c r="B60" s="158"/>
      <c r="C60" s="158"/>
      <c r="H60" s="462"/>
      <c r="J60" s="241"/>
    </row>
    <row r="61" spans="2:10" x14ac:dyDescent="0.2">
      <c r="B61" s="158"/>
      <c r="C61" s="158"/>
      <c r="H61" s="462"/>
      <c r="J61" s="241"/>
    </row>
    <row r="62" spans="2:10" x14ac:dyDescent="0.2">
      <c r="B62" s="158"/>
      <c r="C62" s="158"/>
      <c r="H62" s="462"/>
      <c r="J62" s="241"/>
    </row>
    <row r="63" spans="2:10" x14ac:dyDescent="0.2">
      <c r="B63" s="158"/>
      <c r="C63" s="158"/>
      <c r="H63" s="462"/>
      <c r="J63" s="241"/>
    </row>
    <row r="64" spans="2:10" x14ac:dyDescent="0.2">
      <c r="B64" s="158"/>
      <c r="C64" s="158"/>
      <c r="H64" s="462"/>
      <c r="J64" s="241"/>
    </row>
    <row r="65" spans="2:10" x14ac:dyDescent="0.2">
      <c r="B65" s="158"/>
      <c r="C65" s="158"/>
      <c r="H65" s="462"/>
      <c r="J65" s="241"/>
    </row>
    <row r="66" spans="2:10" x14ac:dyDescent="0.2">
      <c r="B66" s="158"/>
      <c r="C66" s="158"/>
      <c r="H66" s="462"/>
      <c r="J66" s="241"/>
    </row>
    <row r="67" spans="2:10" x14ac:dyDescent="0.2">
      <c r="B67" s="158"/>
      <c r="C67" s="158"/>
      <c r="H67" s="462"/>
      <c r="J67" s="241"/>
    </row>
    <row r="68" spans="2:10" x14ac:dyDescent="0.2">
      <c r="B68" s="158"/>
      <c r="C68" s="158"/>
      <c r="H68" s="462"/>
      <c r="J68" s="241"/>
    </row>
    <row r="69" spans="2:10" x14ac:dyDescent="0.2">
      <c r="B69" s="158"/>
      <c r="C69" s="158"/>
      <c r="H69" s="462"/>
      <c r="J69" s="241"/>
    </row>
    <row r="70" spans="2:10" x14ac:dyDescent="0.2">
      <c r="B70" s="158"/>
      <c r="C70" s="158"/>
      <c r="H70" s="462"/>
      <c r="J70" s="241"/>
    </row>
    <row r="71" spans="2:10" x14ac:dyDescent="0.2">
      <c r="B71" s="158"/>
      <c r="C71" s="158"/>
      <c r="H71" s="462"/>
      <c r="J71" s="241"/>
    </row>
    <row r="72" spans="2:10" x14ac:dyDescent="0.2">
      <c r="B72" s="158"/>
      <c r="C72" s="158"/>
      <c r="H72" s="462"/>
      <c r="J72" s="241"/>
    </row>
    <row r="73" spans="2:10" x14ac:dyDescent="0.2">
      <c r="B73" s="226"/>
      <c r="C73" s="158"/>
      <c r="H73" s="462"/>
      <c r="J73" s="241"/>
    </row>
    <row r="74" spans="2:10" x14ac:dyDescent="0.2">
      <c r="B74" s="226"/>
      <c r="C74" s="158"/>
      <c r="H74" s="462"/>
      <c r="J74" s="241"/>
    </row>
    <row r="75" spans="2:10" x14ac:dyDescent="0.2">
      <c r="B75" s="226"/>
      <c r="C75" s="158"/>
      <c r="H75" s="462"/>
      <c r="J75" s="241"/>
    </row>
    <row r="76" spans="2:10" x14ac:dyDescent="0.2">
      <c r="B76" s="226"/>
      <c r="C76" s="158"/>
      <c r="H76" s="462"/>
      <c r="J76" s="241"/>
    </row>
    <row r="77" spans="2:10" x14ac:dyDescent="0.2">
      <c r="B77" s="226"/>
      <c r="C77" s="158"/>
      <c r="H77" s="462"/>
      <c r="J77" s="241"/>
    </row>
    <row r="78" spans="2:10" x14ac:dyDescent="0.2">
      <c r="B78" s="226"/>
      <c r="C78" s="158"/>
      <c r="H78" s="462"/>
      <c r="J78" s="241"/>
    </row>
    <row r="79" spans="2:10" x14ac:dyDescent="0.2">
      <c r="B79" s="226"/>
      <c r="C79" s="158"/>
      <c r="H79" s="462"/>
      <c r="J79" s="241"/>
    </row>
    <row r="80" spans="2:10" x14ac:dyDescent="0.2">
      <c r="B80" s="226"/>
      <c r="C80" s="158"/>
      <c r="H80" s="462"/>
      <c r="J80" s="241"/>
    </row>
    <row r="81" spans="2:10" x14ac:dyDescent="0.2">
      <c r="B81" s="226"/>
      <c r="C81" s="158"/>
      <c r="H81" s="462"/>
      <c r="J81" s="241"/>
    </row>
    <row r="82" spans="2:10" x14ac:dyDescent="0.2">
      <c r="B82" s="226"/>
      <c r="C82" s="158"/>
      <c r="H82" s="462"/>
      <c r="J82" s="241"/>
    </row>
    <row r="83" spans="2:10" x14ac:dyDescent="0.2">
      <c r="B83" s="226"/>
      <c r="C83" s="158"/>
      <c r="H83" s="462"/>
      <c r="J83" s="241"/>
    </row>
    <row r="84" spans="2:10" x14ac:dyDescent="0.2">
      <c r="B84" s="226"/>
      <c r="C84" s="158"/>
      <c r="H84" s="462"/>
      <c r="J84" s="241"/>
    </row>
    <row r="85" spans="2:10" x14ac:dyDescent="0.2">
      <c r="B85" s="226"/>
      <c r="C85" s="158"/>
      <c r="H85" s="462"/>
      <c r="J85" s="241"/>
    </row>
    <row r="86" spans="2:10" x14ac:dyDescent="0.2">
      <c r="B86" s="226"/>
      <c r="C86" s="158"/>
      <c r="H86" s="462"/>
      <c r="J86" s="241"/>
    </row>
    <row r="87" spans="2:10" x14ac:dyDescent="0.2">
      <c r="B87" s="226"/>
      <c r="C87" s="158"/>
      <c r="H87" s="462"/>
      <c r="J87" s="241"/>
    </row>
    <row r="88" spans="2:10" x14ac:dyDescent="0.2">
      <c r="B88" s="226"/>
      <c r="C88" s="158"/>
      <c r="H88" s="462"/>
      <c r="J88" s="241"/>
    </row>
    <row r="89" spans="2:10" x14ac:dyDescent="0.2">
      <c r="B89" s="226"/>
      <c r="C89" s="158"/>
      <c r="H89" s="462"/>
      <c r="J89" s="241"/>
    </row>
    <row r="90" spans="2:10" x14ac:dyDescent="0.2">
      <c r="B90" s="226"/>
      <c r="C90" s="158"/>
      <c r="H90" s="462"/>
      <c r="J90" s="241"/>
    </row>
    <row r="91" spans="2:10" x14ac:dyDescent="0.2">
      <c r="B91" s="226"/>
      <c r="C91" s="158"/>
      <c r="H91" s="462"/>
      <c r="J91" s="241"/>
    </row>
    <row r="92" spans="2:10" x14ac:dyDescent="0.2">
      <c r="B92" s="226"/>
      <c r="C92" s="158"/>
      <c r="I92" s="226"/>
    </row>
    <row r="93" spans="2:10" x14ac:dyDescent="0.2">
      <c r="B93" s="226"/>
      <c r="C93" s="158"/>
      <c r="I93" s="226"/>
    </row>
    <row r="94" spans="2:10" x14ac:dyDescent="0.2">
      <c r="B94" s="226"/>
      <c r="C94" s="158"/>
      <c r="I94" s="226"/>
    </row>
    <row r="95" spans="2:10" x14ac:dyDescent="0.2">
      <c r="B95" s="226"/>
      <c r="C95" s="158"/>
      <c r="I95" s="226"/>
    </row>
    <row r="96" spans="2:10" x14ac:dyDescent="0.2">
      <c r="B96" s="226"/>
      <c r="C96" s="158"/>
      <c r="I96" s="226"/>
    </row>
    <row r="97" spans="2:9" x14ac:dyDescent="0.2">
      <c r="B97" s="226"/>
      <c r="C97" s="158"/>
      <c r="I97" s="226"/>
    </row>
    <row r="98" spans="2:9" x14ac:dyDescent="0.2">
      <c r="B98" s="226"/>
      <c r="C98" s="158"/>
      <c r="I98" s="226"/>
    </row>
    <row r="99" spans="2:9" x14ac:dyDescent="0.2">
      <c r="B99" s="226"/>
      <c r="C99" s="158"/>
      <c r="I99" s="226"/>
    </row>
    <row r="100" spans="2:9" x14ac:dyDescent="0.2">
      <c r="B100" s="226"/>
      <c r="C100" s="158"/>
      <c r="I100" s="226"/>
    </row>
    <row r="101" spans="2:9" x14ac:dyDescent="0.2">
      <c r="B101" s="226"/>
      <c r="C101" s="158"/>
      <c r="I101" s="226"/>
    </row>
    <row r="102" spans="2:9" x14ac:dyDescent="0.2">
      <c r="B102" s="226"/>
      <c r="C102" s="158"/>
      <c r="I102" s="226"/>
    </row>
    <row r="103" spans="2:9" x14ac:dyDescent="0.2">
      <c r="B103" s="226"/>
      <c r="C103" s="158"/>
      <c r="I103" s="226"/>
    </row>
    <row r="104" spans="2:9" x14ac:dyDescent="0.2">
      <c r="B104" s="226"/>
      <c r="C104" s="158"/>
      <c r="I104" s="226"/>
    </row>
    <row r="105" spans="2:9" x14ac:dyDescent="0.2">
      <c r="B105" s="226"/>
      <c r="C105" s="158"/>
      <c r="I105" s="226"/>
    </row>
    <row r="106" spans="2:9" x14ac:dyDescent="0.2">
      <c r="B106" s="226"/>
      <c r="C106" s="158"/>
      <c r="I106" s="226"/>
    </row>
    <row r="107" spans="2:9" x14ac:dyDescent="0.2">
      <c r="B107" s="226"/>
      <c r="C107" s="158"/>
      <c r="I107" s="226"/>
    </row>
    <row r="108" spans="2:9" x14ac:dyDescent="0.2">
      <c r="B108" s="226"/>
      <c r="C108" s="158"/>
      <c r="I108" s="226"/>
    </row>
    <row r="109" spans="2:9" x14ac:dyDescent="0.2">
      <c r="B109" s="226"/>
      <c r="C109" s="158"/>
      <c r="I109" s="226"/>
    </row>
    <row r="110" spans="2:9" x14ac:dyDescent="0.2">
      <c r="B110" s="226"/>
      <c r="C110" s="158"/>
      <c r="I110" s="226"/>
    </row>
    <row r="111" spans="2:9" x14ac:dyDescent="0.2">
      <c r="B111" s="226"/>
      <c r="C111" s="158"/>
      <c r="I111" s="226"/>
    </row>
    <row r="112" spans="2:9" x14ac:dyDescent="0.2">
      <c r="B112" s="226"/>
      <c r="C112" s="158"/>
      <c r="I112" s="226"/>
    </row>
    <row r="113" spans="2:9" x14ac:dyDescent="0.2">
      <c r="B113" s="226"/>
      <c r="C113" s="158"/>
      <c r="I113" s="226"/>
    </row>
    <row r="114" spans="2:9" x14ac:dyDescent="0.2">
      <c r="B114" s="226"/>
      <c r="C114" s="158"/>
      <c r="I114" s="226"/>
    </row>
    <row r="115" spans="2:9" x14ac:dyDescent="0.2">
      <c r="B115" s="226"/>
      <c r="C115" s="158"/>
      <c r="I115" s="226"/>
    </row>
    <row r="116" spans="2:9" x14ac:dyDescent="0.2">
      <c r="B116" s="226"/>
      <c r="C116" s="158"/>
      <c r="I116" s="226"/>
    </row>
    <row r="117" spans="2:9" x14ac:dyDescent="0.2">
      <c r="B117" s="226"/>
      <c r="C117" s="158"/>
      <c r="I117" s="226"/>
    </row>
    <row r="118" spans="2:9" x14ac:dyDescent="0.2">
      <c r="B118" s="226"/>
      <c r="C118" s="158"/>
      <c r="I118" s="226"/>
    </row>
    <row r="119" spans="2:9" x14ac:dyDescent="0.2">
      <c r="B119" s="226"/>
      <c r="C119" s="158"/>
      <c r="I119" s="226"/>
    </row>
    <row r="120" spans="2:9" x14ac:dyDescent="0.2">
      <c r="B120" s="226"/>
      <c r="C120" s="158"/>
      <c r="I120" s="226"/>
    </row>
    <row r="121" spans="2:9" x14ac:dyDescent="0.2">
      <c r="B121" s="226"/>
      <c r="C121" s="158"/>
      <c r="I121" s="226"/>
    </row>
    <row r="122" spans="2:9" x14ac:dyDescent="0.2">
      <c r="B122" s="226"/>
      <c r="C122" s="158"/>
      <c r="I122" s="226"/>
    </row>
    <row r="123" spans="2:9" x14ac:dyDescent="0.2">
      <c r="B123" s="226"/>
      <c r="C123" s="158"/>
      <c r="I123" s="226"/>
    </row>
    <row r="124" spans="2:9" x14ac:dyDescent="0.2">
      <c r="B124" s="226"/>
      <c r="C124" s="158"/>
      <c r="I124" s="226"/>
    </row>
    <row r="125" spans="2:9" x14ac:dyDescent="0.2">
      <c r="B125" s="226"/>
      <c r="C125" s="158"/>
      <c r="I125" s="226"/>
    </row>
    <row r="126" spans="2:9" x14ac:dyDescent="0.2">
      <c r="B126" s="226"/>
      <c r="C126" s="158"/>
      <c r="I126" s="226"/>
    </row>
    <row r="127" spans="2:9" x14ac:dyDescent="0.2">
      <c r="B127" s="226"/>
      <c r="C127" s="158"/>
      <c r="I127" s="226"/>
    </row>
    <row r="128" spans="2:9" x14ac:dyDescent="0.2">
      <c r="B128" s="226"/>
      <c r="C128" s="158"/>
      <c r="I128" s="226"/>
    </row>
    <row r="129" spans="2:9" x14ac:dyDescent="0.2">
      <c r="B129" s="226"/>
      <c r="C129" s="158"/>
      <c r="I129" s="226"/>
    </row>
    <row r="130" spans="2:9" x14ac:dyDescent="0.2">
      <c r="B130" s="226"/>
      <c r="C130" s="158"/>
      <c r="I130" s="226"/>
    </row>
    <row r="131" spans="2:9" x14ac:dyDescent="0.2">
      <c r="B131" s="226"/>
      <c r="C131" s="158"/>
      <c r="I131" s="226"/>
    </row>
    <row r="132" spans="2:9" x14ac:dyDescent="0.2">
      <c r="B132" s="226"/>
      <c r="C132" s="158"/>
      <c r="I132" s="226"/>
    </row>
    <row r="133" spans="2:9" x14ac:dyDescent="0.2">
      <c r="B133" s="226"/>
      <c r="C133" s="158"/>
      <c r="I133" s="226"/>
    </row>
    <row r="134" spans="2:9" x14ac:dyDescent="0.2">
      <c r="B134" s="226"/>
      <c r="C134" s="158"/>
      <c r="I134" s="226"/>
    </row>
    <row r="135" spans="2:9" x14ac:dyDescent="0.2">
      <c r="B135" s="226"/>
      <c r="C135" s="158"/>
      <c r="I135" s="226"/>
    </row>
    <row r="136" spans="2:9" x14ac:dyDescent="0.2">
      <c r="B136" s="226"/>
      <c r="C136" s="158"/>
      <c r="I136" s="226"/>
    </row>
    <row r="137" spans="2:9" x14ac:dyDescent="0.2">
      <c r="B137" s="226"/>
      <c r="C137" s="158"/>
      <c r="I137" s="226"/>
    </row>
    <row r="138" spans="2:9" x14ac:dyDescent="0.2">
      <c r="B138" s="226"/>
      <c r="C138" s="158"/>
      <c r="I138" s="226"/>
    </row>
    <row r="139" spans="2:9" x14ac:dyDescent="0.2">
      <c r="B139" s="226"/>
      <c r="C139" s="158"/>
      <c r="I139" s="226"/>
    </row>
    <row r="140" spans="2:9" x14ac:dyDescent="0.2">
      <c r="B140" s="226"/>
      <c r="C140" s="158"/>
      <c r="I140" s="226"/>
    </row>
    <row r="141" spans="2:9" x14ac:dyDescent="0.2">
      <c r="B141" s="226"/>
      <c r="C141" s="158"/>
      <c r="I141" s="226"/>
    </row>
    <row r="142" spans="2:9" x14ac:dyDescent="0.2">
      <c r="B142" s="226"/>
      <c r="C142" s="158"/>
      <c r="I142" s="226"/>
    </row>
    <row r="143" spans="2:9" x14ac:dyDescent="0.2">
      <c r="B143" s="226"/>
      <c r="C143" s="158"/>
      <c r="I143" s="226"/>
    </row>
    <row r="144" spans="2:9" x14ac:dyDescent="0.2">
      <c r="B144" s="226"/>
      <c r="C144" s="158"/>
      <c r="I144" s="226"/>
    </row>
    <row r="145" spans="2:9" x14ac:dyDescent="0.2">
      <c r="B145" s="226"/>
      <c r="C145" s="158"/>
      <c r="I145" s="226"/>
    </row>
    <row r="146" spans="2:9" x14ac:dyDescent="0.2">
      <c r="B146" s="226"/>
      <c r="C146" s="158"/>
      <c r="I146" s="226"/>
    </row>
    <row r="147" spans="2:9" x14ac:dyDescent="0.2">
      <c r="B147" s="226"/>
      <c r="C147" s="158"/>
      <c r="I147" s="226"/>
    </row>
    <row r="148" spans="2:9" x14ac:dyDescent="0.2">
      <c r="B148" s="226"/>
      <c r="C148" s="158"/>
      <c r="I148" s="226"/>
    </row>
    <row r="149" spans="2:9" x14ac:dyDescent="0.2">
      <c r="B149" s="226"/>
      <c r="C149" s="158"/>
      <c r="I149" s="226"/>
    </row>
    <row r="150" spans="2:9" x14ac:dyDescent="0.2">
      <c r="B150" s="226"/>
      <c r="C150" s="158"/>
      <c r="I150" s="226"/>
    </row>
    <row r="151" spans="2:9" x14ac:dyDescent="0.2">
      <c r="B151" s="226"/>
      <c r="C151" s="158"/>
      <c r="I151" s="226"/>
    </row>
  </sheetData>
  <mergeCells count="5">
    <mergeCell ref="A3:C3"/>
    <mergeCell ref="A7:C7"/>
    <mergeCell ref="A8:C8"/>
    <mergeCell ref="A9:C9"/>
    <mergeCell ref="A10:C10"/>
  </mergeCells>
  <hyperlinks>
    <hyperlink ref="C1" location="Indice!A1" display="Indice" xr:uid="{0864D28C-1FC3-4C5E-A2CF-C27B89C4B01E}"/>
  </hyperlinks>
  <printOptions horizontalCentered="1"/>
  <pageMargins left="0.31496062992125984" right="0.70866141732283472" top="0.74803149606299213" bottom="0.74803149606299213" header="0.31496062992125984" footer="0.31496062992125984"/>
  <pageSetup paperSize="9" scale="88" fitToHeight="0"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JcRqbyg+EAJk+dmcSGaReDtIxFQYloyGhAdq0l6qkMs=</DigestValue>
    </Reference>
    <Reference Type="http://www.w3.org/2000/09/xmldsig#Object" URI="#idOfficeObject">
      <DigestMethod Algorithm="http://www.w3.org/2001/04/xmlenc#sha256"/>
      <DigestValue>2dyhPJ7QMyNoJlWw8091CZvXaLOJsPXjkAq1T7prPwE=</DigestValue>
    </Reference>
    <Reference Type="http://uri.etsi.org/01903#SignedProperties" URI="#idSignedProperties">
      <Transforms>
        <Transform Algorithm="http://www.w3.org/TR/2001/REC-xml-c14n-20010315"/>
      </Transforms>
      <DigestMethod Algorithm="http://www.w3.org/2001/04/xmlenc#sha256"/>
      <DigestValue>uqXD46W7lh2980I257NkSR2W4co4e4ghpR3GlT27+Qg=</DigestValue>
    </Reference>
    <Reference Type="http://www.w3.org/2000/09/xmldsig#Object" URI="#idValidSigLnImg">
      <DigestMethod Algorithm="http://www.w3.org/2001/04/xmlenc#sha256"/>
      <DigestValue>AJOO7PR8AjL7aWO9csja/ZX4GaHAjRSeec0j9Hpc5nI=</DigestValue>
    </Reference>
    <Reference Type="http://www.w3.org/2000/09/xmldsig#Object" URI="#idInvalidSigLnImg">
      <DigestMethod Algorithm="http://www.w3.org/2001/04/xmlenc#sha256"/>
      <DigestValue>T5SjMC+qXkjcz+NyhcMBLcGkcn5mYwZ4ViN9ohZLC7A=</DigestValue>
    </Reference>
  </SignedInfo>
  <SignatureValue>jxIs4LuStIOIY+wpvLEluSRX0+bCCx2M3MWFQUSpPbchFsGiIwTVQKjuWV611hU9WWlKH6BXK72A
be3J3srTDc+B0f/Lw3NlXW0Fc7dS2eNHBrquBS+GxOCY6UU91RHvE8e4zynrCMFW6onkiosHQtJ9
giALVUB2UzKQLu5Y1zaT0ShWzVZSihoEHbwSvglZCynDTxDIRFvUNz0Hnj3JW8sWHr2NW6+gR3tr
RC5GhAA9RDPxKohdlW8+XFngUHDVwYr3op+z/L44VlkBd5k2M3sy6wHchd4ym/McsBZizkedGZyx
XTq7iGHJ+jf3gijukdBDSkOV6jT/Jz8Wxih3Wg==</SignatureValue>
  <KeyInfo>
    <X509Data>
      <X509Certificate>MIIIHDCCBgSgAwIBAgITXAAAm2SP997kfgEFUQAAAACbZDANBgkqhkiG9w0BAQsFADBXMRcwFQYDVQQFEw5SVUMgODAwODA2MTAtNzEVMBMGA1UEChMMQ09ERTEwMCBTLkEuMQswCQYDVQQGEwJQWTEYMBYGA1UEAxMPQ0EtQ09ERTEwMCBTLkEuMB4XDTIxMTEwODIwMDMzMFoXDTIzMTEwODIwMDMzMFowga0xKTAnBgNVBAMTIExPVVJERVMgQ0VDSUxJQSBWSUxMQUxCQSBDQVJET1pPMRcwFQYDVQQKEw5QRVJTT05BIEZJU0lDQTELMAkGA1UEBhMCUFkxGDAWBgNVBCoTD0xPVVJERVMgQ0VDSUxJQTEZMBcGA1UEBBMQVklMTEFMQkEgQ0FSRE9aTzESMBAGA1UEBRMJQ0k0OTk5MzM5MREwDwYDVQQLEwhGSVJNQSBGMjCCASIwDQYJKoZIhvcNAQEBBQADggEPADCCAQoCggEBALLf7MxSr85Jtps2x5JMSLiUTULR1NHfEef2D091H3F3NkbAFY/4hPYZYvXPQBytDzMu6T7hUqRASoPtYuYFdRLVBmS2TMdTTIAPJP8fLhi5aBLCi7oZXRfTajWR/YkHMaYHPYdqd4r3poOsOibFxWGc8S68UhZtHmnL4hnSMS1BzmKwnCegLE5xyVAYBcLQJjOBVyGSJWua9Iz3FbO8J1a4q5ZNpQ4IqL+KbWP3O/M491G3iJh93797Med4MWQLa55j9AEFjqAmVrpLhQWkapGSzLfr/jaWaRL9DuBWABmVhgSKHIL+Uev/YNBgGAXa2wGACTKALEiamXrBCiqcO60CAwEAAaOCA4gwggOEMA4GA1UdDwEB/wQEAwIF4DAMBgNVHRMBAf8EAjAAMCAGA1UdJQEB/wQWMBQGCCsGAQUFBwMCBggrBgEFBQcDBDAdBgNVHQ4EFgQUeuNgt1ncdPb1hozmxPcbJxYo01g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KQYDVR0RBCIwIIEeTE9VUkRFUy5WSUxMQUxCQUBHVkNPUlAuQ09NLlBZMA0GCSqGSIb3DQEBCwUAA4ICAQBbNF+MK3kT2G8URpE8HOKWPkWjzMr/yfrnwxR+dfbPoxK9BnPtldSidAjKkS5kkdRtGVwIjd4H2xvWIn5sX5X2UTJxAJRMYfPFpngeZnaIxrZePd8OMUqd3Gxw4yfhT1r44/B4z0NCbp79wZiBNXXIZzyVd3kM4xRnqRoRKawAKYX0PIORIIa9v16rVOgtbrpi8Vtm/b/F491h9zcH4vTwOaw/12IdaW4nPg90/nmP2iIiDduSzL7JGrbfTMmLCT9Z2RISWcD/2WsI+swKgPKeQDo1+fJDZiHhsBWy7Cx0cyjhjTmupBcUvvdIccnSIujkrgAFtN5FTlHBCBO3YyQ5TaQAs/6HcPk8Kn/R6EAKdCCicgqFQmJNf9QUQR7NyNwY/7J/Vla0gQNRhiVeGalZ2iWzkbUrd4sD8WWc5hAWosz2BPE2IeK95Qc5IqGq7yXH2Nq8g/PVMzbqcIhHZ6hg1LbW5b4ipW83isnUICfTtFl8JyrgD93CD4qVOzBGSu+11hShS4oUjF6WPaIXFG8d49IF7obG/IZrVWM7PJYVZKkIEIkDq8j66SmfkLrF+4wZyo0/mc9pn+EJLYmgZF9HgH+QpcSy5026BBYWJ0VuuP4FDJyrv6b5079VJ1eR2fIjWKP5oKvYYed0nbOBJLiUVMuxGQi2Xux8tbMr7vdxH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Transform>
          <Transform Algorithm="http://www.w3.org/TR/2001/REC-xml-c14n-20010315"/>
        </Transforms>
        <DigestMethod Algorithm="http://www.w3.org/2001/04/xmlenc#sha256"/>
        <DigestValue>Y2vRN6jXZ7Zs156gr1OkZ4DEFIhCPF4G3dnUk5cF7ow=</DigestValue>
      </Reference>
      <Reference URI="/xl/calcChain.xml?ContentType=application/vnd.openxmlformats-officedocument.spreadsheetml.calcChain+xml">
        <DigestMethod Algorithm="http://www.w3.org/2001/04/xmlenc#sha256"/>
        <DigestValue>Gs4Fu29WyREYxHYcPuzJy90YZekQ+mQD5J7g9U8C4bE=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T1pnrpXjFxskg63wtxVgyoqv+aT+3kYYQciltctskII=</DigestValue>
      </Reference>
      <Reference URI="/xl/drawings/drawing2.xml?ContentType=application/vnd.openxmlformats-officedocument.drawing+xml">
        <DigestMethod Algorithm="http://www.w3.org/2001/04/xmlenc#sha256"/>
        <DigestValue>gZfTg3EwpT3VomcdUHuiAx2BF281sPzJb60HQbnx2ZA=</DigestValue>
      </Reference>
      <Reference URI="/xl/drawings/drawing3.xml?ContentType=application/vnd.openxmlformats-officedocument.drawing+xml">
        <DigestMethod Algorithm="http://www.w3.org/2001/04/xmlenc#sha256"/>
        <DigestValue>kCteWeEkzTRdz+6P+I8NqSjobSiJ2uWOocxu2zLRrrw=</DigestValue>
      </Reference>
      <Reference URI="/xl/drawings/drawing4.xml?ContentType=application/vnd.openxmlformats-officedocument.drawing+xml">
        <DigestMethod Algorithm="http://www.w3.org/2001/04/xmlenc#sha256"/>
        <DigestValue>B45Uz6SiFk8o3wdSN3PxzXoevcUiu1ZTXRD3RnvtsZM=</DigestValue>
      </Reference>
      <Reference URI="/xl/drawings/drawing5.xml?ContentType=application/vnd.openxmlformats-officedocument.drawing+xml">
        <DigestMethod Algorithm="http://www.w3.org/2001/04/xmlenc#sha256"/>
        <DigestValue>zra2xp4L4uvIlLmHL33q27SufXkMCosEXaKzz4mePfs=</DigestValue>
      </Reference>
      <Reference URI="/xl/drawings/drawing6.xml?ContentType=application/vnd.openxmlformats-officedocument.drawing+xml">
        <DigestMethod Algorithm="http://www.w3.org/2001/04/xmlenc#sha256"/>
        <DigestValue>GmpZYTC1tl3ffKocXudLbrPKRTZ3hlacfdt5Qu9dXbI=</DigestValue>
      </Reference>
      <Reference URI="/xl/drawings/drawing7.xml?ContentType=application/vnd.openxmlformats-officedocument.drawing+xml">
        <DigestMethod Algorithm="http://www.w3.org/2001/04/xmlenc#sha256"/>
        <DigestValue>mxk4RZBU+ZP2ZyXeaafRHk6rUeX5WSpFSg9zlvN5Of8=</DigestValue>
      </Reference>
      <Reference URI="/xl/drawings/drawing8.xml?ContentType=application/vnd.openxmlformats-officedocument.drawing+xml">
        <DigestMethod Algorithm="http://www.w3.org/2001/04/xmlenc#sha256"/>
        <DigestValue>Wudg7So064d3CaF1uvIiuHFbgSfzac38IZrw2cn9bDc=</DigestValue>
      </Reference>
      <Reference URI="/xl/drawings/vmlDrawing1.vml?ContentType=application/vnd.openxmlformats-officedocument.vmlDrawing">
        <DigestMethod Algorithm="http://www.w3.org/2001/04/xmlenc#sha256"/>
        <DigestValue>UoEXaDfmqhrWyAqPSdp6C/9OuxkIvl+GXGoQRzgtNtQ=</DigestValue>
      </Reference>
      <Reference URI="/xl/media/image1.png?ContentType=image/png">
        <DigestMethod Algorithm="http://www.w3.org/2001/04/xmlenc#sha256"/>
        <DigestValue>RJZkomf18YALunTB7k5cnr+rzZEe72Am0ekk+OYIV2g=</DigestValue>
      </Reference>
      <Reference URI="/xl/media/image2.png?ContentType=image/png">
        <DigestMethod Algorithm="http://www.w3.org/2001/04/xmlenc#sha256"/>
        <DigestValue>rd5blk4WatZZB7N1nfLrRgV1smb671dAo4MmuZ+5/Ys=</DigestValue>
      </Reference>
      <Reference URI="/xl/media/image3.emf?ContentType=image/x-emf">
        <DigestMethod Algorithm="http://www.w3.org/2001/04/xmlenc#sha256"/>
        <DigestValue>epoOhAVe1xG+Bq6XA5qUWPgBbNpiK5lhGVhC6qMNBsY=</DigestValue>
      </Reference>
      <Reference URI="/xl/media/image4.emf?ContentType=image/x-emf">
        <DigestMethod Algorithm="http://www.w3.org/2001/04/xmlenc#sha256"/>
        <DigestValue>hJvhuhularOwPett/Nz8x9FXZZqnO22o20lqVA3dTyY=</DigestValue>
      </Reference>
      <Reference URI="/xl/media/image5.emf?ContentType=image/x-emf">
        <DigestMethod Algorithm="http://www.w3.org/2001/04/xmlenc#sha256"/>
        <DigestValue>jOJ56oH4Yo0qellOkSCDotcm1KdZZhv8eTlQXZn7MPU=</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+NS6bryjS7+J1pD6/GD4PR5yzaaM2h/6dBpZIJg7tVw=</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TaA6KX/SRWPpmiasS8KGCRFI/mFTpQlGqiM07LbibG8=</DigestValue>
      </Reference>
      <Reference URI="/xl/printerSettings/printerSettings14.bin?ContentType=application/vnd.openxmlformats-officedocument.spreadsheetml.printerSettings">
        <DigestMethod Algorithm="http://www.w3.org/2001/04/xmlenc#sha256"/>
        <DigestValue>TaA6KX/SRWPpmiasS8KGCRFI/mFTpQlGqiM07LbibG8=</DigestValue>
      </Reference>
      <Reference URI="/xl/printerSettings/printerSettings15.bin?ContentType=application/vnd.openxmlformats-officedocument.spreadsheetml.printerSettings">
        <DigestMethod Algorithm="http://www.w3.org/2001/04/xmlenc#sha256"/>
        <DigestValue>TaA6KX/SRWPpmiasS8KGCRFI/mFTpQlGqiM07LbibG8=</DigestValue>
      </Reference>
      <Reference URI="/xl/printerSettings/printerSettings16.bin?ContentType=application/vnd.openxmlformats-officedocument.spreadsheetml.printerSettings">
        <DigestMethod Algorithm="http://www.w3.org/2001/04/xmlenc#sha256"/>
        <DigestValue>TaA6KX/SRWPpmiasS8KGCRFI/mFTpQlGqiM07LbibG8=</DigestValue>
      </Reference>
      <Reference URI="/xl/printerSettings/printerSettings17.bin?ContentType=application/vnd.openxmlformats-officedocument.spreadsheetml.printerSettings">
        <DigestMethod Algorithm="http://www.w3.org/2001/04/xmlenc#sha256"/>
        <DigestValue>TaA6KX/SRWPpmiasS8KGCRFI/mFTpQlGqiM07LbibG8=</DigestValue>
      </Reference>
      <Reference URI="/xl/printerSettings/printerSettings18.bin?ContentType=application/vnd.openxmlformats-officedocument.spreadsheetml.printerSettings">
        <DigestMethod Algorithm="http://www.w3.org/2001/04/xmlenc#sha256"/>
        <DigestValue>TaA6KX/SRWPpmiasS8KGCRFI/mFTpQlGqiM07LbibG8=</DigestValue>
      </Reference>
      <Reference URI="/xl/printerSettings/printerSettings19.bin?ContentType=application/vnd.openxmlformats-officedocument.spreadsheetml.printerSettings">
        <DigestMethod Algorithm="http://www.w3.org/2001/04/xmlenc#sha256"/>
        <DigestValue>TaA6KX/SRWPpmiasS8KGCRFI/mFTpQlGqiM07LbibG8=</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20.bin?ContentType=application/vnd.openxmlformats-officedocument.spreadsheetml.printerSettings">
        <DigestMethod Algorithm="http://www.w3.org/2001/04/xmlenc#sha256"/>
        <DigestValue>hqnMLvZ6XBY2fH1KhK00vJXWuxlSZRWkoKrdKDrIF2Q=</DigestValue>
      </Reference>
      <Reference URI="/xl/printerSettings/printerSettings21.bin?ContentType=application/vnd.openxmlformats-officedocument.spreadsheetml.printerSettings">
        <DigestMethod Algorithm="http://www.w3.org/2001/04/xmlenc#sha256"/>
        <DigestValue>TaA6KX/SRWPpmiasS8KGCRFI/mFTpQlGqiM07LbibG8=</DigestValue>
      </Reference>
      <Reference URI="/xl/printerSettings/printerSettings22.bin?ContentType=application/vnd.openxmlformats-officedocument.spreadsheetml.printerSettings">
        <DigestMethod Algorithm="http://www.w3.org/2001/04/xmlenc#sha256"/>
        <DigestValue>TaA6KX/SRWPpmiasS8KGCRFI/mFTpQlGqiM07LbibG8=</DigestValue>
      </Reference>
      <Reference URI="/xl/printerSettings/printerSettings23.bin?ContentType=application/vnd.openxmlformats-officedocument.spreadsheetml.printerSettings">
        <DigestMethod Algorithm="http://www.w3.org/2001/04/xmlenc#sha256"/>
        <DigestValue>TaA6KX/SRWPpmiasS8KGCRFI/mFTpQlGqiM07LbibG8=</DigestValue>
      </Reference>
      <Reference URI="/xl/printerSettings/printerSettings24.bin?ContentType=application/vnd.openxmlformats-officedocument.spreadsheetml.printerSettings">
        <DigestMethod Algorithm="http://www.w3.org/2001/04/xmlenc#sha256"/>
        <DigestValue>TaA6KX/SRWPpmiasS8KGCRFI/mFTpQlGqiM07LbibG8=</DigestValue>
      </Reference>
      <Reference URI="/xl/printerSettings/printerSettings25.bin?ContentType=application/vnd.openxmlformats-officedocument.spreadsheetml.printerSettings">
        <DigestMethod Algorithm="http://www.w3.org/2001/04/xmlenc#sha256"/>
        <DigestValue>TaA6KX/SRWPpmiasS8KGCRFI/mFTpQlGqiM07LbibG8=</DigestValue>
      </Reference>
      <Reference URI="/xl/printerSettings/printerSettings26.bin?ContentType=application/vnd.openxmlformats-officedocument.spreadsheetml.printerSettings">
        <DigestMethod Algorithm="http://www.w3.org/2001/04/xmlenc#sha256"/>
        <DigestValue>TaA6KX/SRWPpmiasS8KGCRFI/mFTpQlGqiM07LbibG8=</DigestValue>
      </Reference>
      <Reference URI="/xl/printerSettings/printerSettings27.bin?ContentType=application/vnd.openxmlformats-officedocument.spreadsheetml.printerSettings">
        <DigestMethod Algorithm="http://www.w3.org/2001/04/xmlenc#sha256"/>
        <DigestValue>TaA6KX/SRWPpmiasS8KGCRFI/mFTpQlGqiM07LbibG8=</DigestValue>
      </Reference>
      <Reference URI="/xl/printerSettings/printerSettings28.bin?ContentType=application/vnd.openxmlformats-officedocument.spreadsheetml.printerSettings">
        <DigestMethod Algorithm="http://www.w3.org/2001/04/xmlenc#sha256"/>
        <DigestValue>TaA6KX/SRWPpmiasS8KGCRFI/mFTpQlGqiM07LbibG8=</DigestValue>
      </Reference>
      <Reference URI="/xl/printerSettings/printerSettings29.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TaA6KX/SRWPpmiasS8KGCRFI/mFTpQlGqiM07LbibG8=</DigestValue>
      </Reference>
      <Reference URI="/xl/printerSettings/printerSettings31.bin?ContentType=application/vnd.openxmlformats-officedocument.spreadsheetml.printerSettings">
        <DigestMethod Algorithm="http://www.w3.org/2001/04/xmlenc#sha256"/>
        <DigestValue>TaA6KX/SRWPpmiasS8KGCRFI/mFTpQlGqiM07LbibG8=</DigestValue>
      </Reference>
      <Reference URI="/xl/printerSettings/printerSettings32.bin?ContentType=application/vnd.openxmlformats-officedocument.spreadsheetml.printerSettings">
        <DigestMethod Algorithm="http://www.w3.org/2001/04/xmlenc#sha256"/>
        <DigestValue>TaA6KX/SRWPpmiasS8KGCRFI/mFTpQlGqiM07LbibG8=</DigestValue>
      </Reference>
      <Reference URI="/xl/printerSettings/printerSettings33.bin?ContentType=application/vnd.openxmlformats-officedocument.spreadsheetml.printerSettings">
        <DigestMethod Algorithm="http://www.w3.org/2001/04/xmlenc#sha256"/>
        <DigestValue>TaA6KX/SRWPpmiasS8KGCRFI/mFTpQlGqiM07LbibG8=</DigestValue>
      </Reference>
      <Reference URI="/xl/printerSettings/printerSettings34.bin?ContentType=application/vnd.openxmlformats-officedocument.spreadsheetml.printerSettings">
        <DigestMethod Algorithm="http://www.w3.org/2001/04/xmlenc#sha256"/>
        <DigestValue>TaA6KX/SRWPpmiasS8KGCRFI/mFTpQlGqiM07LbibG8=</DigestValue>
      </Reference>
      <Reference URI="/xl/printerSettings/printerSettings35.bin?ContentType=application/vnd.openxmlformats-officedocument.spreadsheetml.printerSettings">
        <DigestMethod Algorithm="http://www.w3.org/2001/04/xmlenc#sha256"/>
        <DigestValue>TaA6KX/SRWPpmiasS8KGCRFI/mFTpQlGqiM07LbibG8=</DigestValue>
      </Reference>
      <Reference URI="/xl/printerSettings/printerSettings36.bin?ContentType=application/vnd.openxmlformats-officedocument.spreadsheetml.printerSettings">
        <DigestMethod Algorithm="http://www.w3.org/2001/04/xmlenc#sha256"/>
        <DigestValue>TaA6KX/SRWPpmiasS8KGCRFI/mFTpQlGqiM07LbibG8=</DigestValue>
      </Reference>
      <Reference URI="/xl/printerSettings/printerSettings37.bin?ContentType=application/vnd.openxmlformats-officedocument.spreadsheetml.printerSettings">
        <DigestMethod Algorithm="http://www.w3.org/2001/04/xmlenc#sha256"/>
        <DigestValue>TaA6KX/SRWPpmiasS8KGCRFI/mFTpQlGqiM07LbibG8=</DigestValue>
      </Reference>
      <Reference URI="/xl/printerSettings/printerSettings38.bin?ContentType=application/vnd.openxmlformats-officedocument.spreadsheetml.printerSettings">
        <DigestMethod Algorithm="http://www.w3.org/2001/04/xmlenc#sha256"/>
        <DigestValue>TaA6KX/SRWPpmiasS8KGCRFI/mFTpQlGqiM07LbibG8=</DigestValue>
      </Reference>
      <Reference URI="/xl/printerSettings/printerSettings39.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40.bin?ContentType=application/vnd.openxmlformats-officedocument.spreadsheetml.printerSettings">
        <DigestMethod Algorithm="http://www.w3.org/2001/04/xmlenc#sha256"/>
        <DigestValue>TaA6KX/SRWPpmiasS8KGCRFI/mFTpQlGqiM07LbibG8=</DigestValue>
      </Reference>
      <Reference URI="/xl/printerSettings/printerSettings41.bin?ContentType=application/vnd.openxmlformats-officedocument.spreadsheetml.printerSettings">
        <DigestMethod Algorithm="http://www.w3.org/2001/04/xmlenc#sha256"/>
        <DigestValue>TaA6KX/SRWPpmiasS8KGCRFI/mFTpQlGqiM07LbibG8=</DigestValue>
      </Reference>
      <Reference URI="/xl/printerSettings/printerSettings42.bin?ContentType=application/vnd.openxmlformats-officedocument.spreadsheetml.printerSettings">
        <DigestMethod Algorithm="http://www.w3.org/2001/04/xmlenc#sha256"/>
        <DigestValue>TaA6KX/SRWPpmiasS8KGCRFI/mFTpQlGqiM07LbibG8=</DigestValue>
      </Reference>
      <Reference URI="/xl/printerSettings/printerSettings43.bin?ContentType=application/vnd.openxmlformats-officedocument.spreadsheetml.printerSettings">
        <DigestMethod Algorithm="http://www.w3.org/2001/04/xmlenc#sha256"/>
        <DigestValue>TaA6KX/SRWPpmiasS8KGCRFI/mFTpQlGqiM07LbibG8=</DigestValue>
      </Reference>
      <Reference URI="/xl/printerSettings/printerSettings44.bin?ContentType=application/vnd.openxmlformats-officedocument.spreadsheetml.printerSettings">
        <DigestMethod Algorithm="http://www.w3.org/2001/04/xmlenc#sha256"/>
        <DigestValue>TaA6KX/SRWPpmiasS8KGCRFI/mFTpQlGqiM07LbibG8=</DigestValue>
      </Reference>
      <Reference URI="/xl/printerSettings/printerSettings45.bin?ContentType=application/vnd.openxmlformats-officedocument.spreadsheetml.printerSettings">
        <DigestMethod Algorithm="http://www.w3.org/2001/04/xmlenc#sha256"/>
        <DigestValue>hqnMLvZ6XBY2fH1KhK00vJXWuxlSZRWkoKrdKDrIF2Q=</DigestValue>
      </Reference>
      <Reference URI="/xl/printerSettings/printerSettings46.bin?ContentType=application/vnd.openxmlformats-officedocument.spreadsheetml.printerSettings">
        <DigestMethod Algorithm="http://www.w3.org/2001/04/xmlenc#sha256"/>
        <DigestValue>hqnMLvZ6XBY2fH1KhK00vJXWuxlSZRWkoKrdKDrIF2Q=</DigestValue>
      </Reference>
      <Reference URI="/xl/printerSettings/printerSettings47.bin?ContentType=application/vnd.openxmlformats-officedocument.spreadsheetml.printerSettings">
        <DigestMethod Algorithm="http://www.w3.org/2001/04/xmlenc#sha256"/>
        <DigestValue>TaA6KX/SRWPpmiasS8KGCRFI/mFTpQlGqiM07LbibG8=</DigestValue>
      </Reference>
      <Reference URI="/xl/printerSettings/printerSettings48.bin?ContentType=application/vnd.openxmlformats-officedocument.spreadsheetml.printerSettings">
        <DigestMethod Algorithm="http://www.w3.org/2001/04/xmlenc#sha256"/>
        <DigestValue>TaA6KX/SRWPpmiasS8KGCRFI/mFTpQlGqiM07LbibG8=</DigestValue>
      </Reference>
      <Reference URI="/xl/printerSettings/printerSettings49.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50.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TaA6KX/SRWPpmiasS8KGCRFI/mFTpQlGqiM07LbibG8=</DigestValue>
      </Reference>
      <Reference URI="/xl/printerSettings/printerSettings9.bin?ContentType=application/vnd.openxmlformats-officedocument.spreadsheetml.printerSettings">
        <DigestMethod Algorithm="http://www.w3.org/2001/04/xmlenc#sha256"/>
        <DigestValue>hqnMLvZ6XBY2fH1KhK00vJXWuxlSZRWkoKrdKDrIF2Q=</DigestValue>
      </Reference>
      <Reference URI="/xl/sharedStrings.xml?ContentType=application/vnd.openxmlformats-officedocument.spreadsheetml.sharedStrings+xml">
        <DigestMethod Algorithm="http://www.w3.org/2001/04/xmlenc#sha256"/>
        <DigestValue>gTybBXmghKSZYoWTaxxQ+u1x8L5XzqooRo0FsJ/9qY4=</DigestValue>
      </Reference>
      <Reference URI="/xl/styles.xml?ContentType=application/vnd.openxmlformats-officedocument.spreadsheetml.styles+xml">
        <DigestMethod Algorithm="http://www.w3.org/2001/04/xmlenc#sha256"/>
        <DigestValue>Ngv6va2xJghtZzjDpwwQgMLa4yK3Iw8p/XNrCkC50mI=</DigestValue>
      </Reference>
      <Reference URI="/xl/theme/theme1.xml?ContentType=application/vnd.openxmlformats-officedocument.theme+xml">
        <DigestMethod Algorithm="http://www.w3.org/2001/04/xmlenc#sha256"/>
        <DigestValue>0od3cWFb7H/9sr1fB3xS8N4PVwSWcnr1ynQI1Jvf//w=</DigestValue>
      </Reference>
      <Reference URI="/xl/vbaProject.bin?ContentType=application/vnd.ms-office.vbaProject">
        <DigestMethod Algorithm="http://www.w3.org/2001/04/xmlenc#sha256"/>
        <DigestValue>FwfpiIDAvV+qNIjVD0zdKJ+plkwARFQS906BLWFvGiU=</DigestValue>
      </Reference>
      <Reference URI="/xl/workbook.xml?ContentType=application/vnd.ms-excel.sheet.macroEnabled.main+xml">
        <DigestMethod Algorithm="http://www.w3.org/2001/04/xmlenc#sha256"/>
        <DigestValue>enASRqrOOiT2F/5c7EG0JAuCmFqzQr4tfJhzuMUnTFo=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nqhJvPG97IUzESPvvmkZsh8belBlJGh4JpOe3VheEhA=</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Ke4rx5A433W8tnRWilXhtP9ruN76bZj2qiuBD8/p5bk=</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Rw733DRbun0d3kk20AwJ2k88PHyFZiaLd2yE0jspEjQ=</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Sn8lURTK8XUbfDAoiEp1wbiQy+u4ZEKiAqFtCTOwm2g=</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UGBK7a5/TfBwbqLfUzVf10GbB4a+kC6Rmb4kB3TNN50=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Q/3RQIZ/Cy55cV+NDIY7cs1JQsqpcdZxBDO701sphaY=</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K6G5psKEIXpjHsoE/0K9sQDojPXlfRg9KBeaGuBnF+8=</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2J32j/nDl7k9bRQLCGN4+ILggEWWvdYwLoDId7LK9Co=</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xXFo9BdA47xnxdw1QhhoTTxY5S70p22UTQq696SClAA=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FeWxmCBflb8JE5pwKbE7f8Fz2fTuLLYDgReWYDnFn3A=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CbSvei0UfzLsONWMmXFfql9N8enIRi6l+NsDBuxTUEM=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SRC7fLWl2RrdwaU8RRPrRr06VHpprr0rNm7/Eq/cyx4=</DigestValue>
      </Reference>
      <Reference URI="/xl/worksheets/sheet10.xml?ContentType=application/vnd.openxmlformats-officedocument.spreadsheetml.worksheet+xml">
        <DigestMethod Algorithm="http://www.w3.org/2001/04/xmlenc#sha256"/>
        <DigestValue>acUx2Se27vwrtlcWjRNBml0eeZegpaKHJOaTQ1b5QXc=</DigestValue>
      </Reference>
      <Reference URI="/xl/worksheets/sheet11.xml?ContentType=application/vnd.openxmlformats-officedocument.spreadsheetml.worksheet+xml">
        <DigestMethod Algorithm="http://www.w3.org/2001/04/xmlenc#sha256"/>
        <DigestValue>Y6SFIud4n6QHycG+JpT+k2T0AHq0FzuZhtxMBErQVwQ=</DigestValue>
      </Reference>
      <Reference URI="/xl/worksheets/sheet12.xml?ContentType=application/vnd.openxmlformats-officedocument.spreadsheetml.worksheet+xml">
        <DigestMethod Algorithm="http://www.w3.org/2001/04/xmlenc#sha256"/>
        <DigestValue>hjPs/b9UFYCjvUXVGyTSF6qC/fwqxWnthtW9Vk4CASs=</DigestValue>
      </Reference>
      <Reference URI="/xl/worksheets/sheet13.xml?ContentType=application/vnd.openxmlformats-officedocument.spreadsheetml.worksheet+xml">
        <DigestMethod Algorithm="http://www.w3.org/2001/04/xmlenc#sha256"/>
        <DigestValue>Ejt3vzaFDk7BIwDP4GdQIsLgzucZdjR8rDaOa1DDk8k=</DigestValue>
      </Reference>
      <Reference URI="/xl/worksheets/sheet14.xml?ContentType=application/vnd.openxmlformats-officedocument.spreadsheetml.worksheet+xml">
        <DigestMethod Algorithm="http://www.w3.org/2001/04/xmlenc#sha256"/>
        <DigestValue>m+a5SS3Ba1rJmnfcvKzCGIfPxhCKMRcTzHevpzOM8JI=</DigestValue>
      </Reference>
      <Reference URI="/xl/worksheets/sheet15.xml?ContentType=application/vnd.openxmlformats-officedocument.spreadsheetml.worksheet+xml">
        <DigestMethod Algorithm="http://www.w3.org/2001/04/xmlenc#sha256"/>
        <DigestValue>Qp/IKxbcJyI553nhbCuYXrpJPDPbTHCiKwcC7TMLu7g=</DigestValue>
      </Reference>
      <Reference URI="/xl/worksheets/sheet16.xml?ContentType=application/vnd.openxmlformats-officedocument.spreadsheetml.worksheet+xml">
        <DigestMethod Algorithm="http://www.w3.org/2001/04/xmlenc#sha256"/>
        <DigestValue>ot6UyRXFCLr6Y2gW3iYX9uoYsHYwmkjDOZcUvr1xd7Q=</DigestValue>
      </Reference>
      <Reference URI="/xl/worksheets/sheet17.xml?ContentType=application/vnd.openxmlformats-officedocument.spreadsheetml.worksheet+xml">
        <DigestMethod Algorithm="http://www.w3.org/2001/04/xmlenc#sha256"/>
        <DigestValue>DabGahQDL49mbXDUW625aohkVkEcSq+OENV4+J3yrBs=</DigestValue>
      </Reference>
      <Reference URI="/xl/worksheets/sheet18.xml?ContentType=application/vnd.openxmlformats-officedocument.spreadsheetml.worksheet+xml">
        <DigestMethod Algorithm="http://www.w3.org/2001/04/xmlenc#sha256"/>
        <DigestValue>hSB8IwFReXMX0vp+iO4MhyYHFxKsRS2EYTD3Ug08YLU=</DigestValue>
      </Reference>
      <Reference URI="/xl/worksheets/sheet19.xml?ContentType=application/vnd.openxmlformats-officedocument.spreadsheetml.worksheet+xml">
        <DigestMethod Algorithm="http://www.w3.org/2001/04/xmlenc#sha256"/>
        <DigestValue>Qc2Fn79ry84l7I2qlsKWnJcl7b1qXj0dSxzgMYEJsGU=</DigestValue>
      </Reference>
      <Reference URI="/xl/worksheets/sheet2.xml?ContentType=application/vnd.openxmlformats-officedocument.spreadsheetml.worksheet+xml">
        <DigestMethod Algorithm="http://www.w3.org/2001/04/xmlenc#sha256"/>
        <DigestValue>nZ7kF/jvQitqhIXiqr8meLeXk7U7bKfaTndn4Tokzqg=</DigestValue>
      </Reference>
      <Reference URI="/xl/worksheets/sheet20.xml?ContentType=application/vnd.openxmlformats-officedocument.spreadsheetml.worksheet+xml">
        <DigestMethod Algorithm="http://www.w3.org/2001/04/xmlenc#sha256"/>
        <DigestValue>iCrOxV3Jmwq7Q3pKFN9ScQV6lhF4VCZK09Q0q98Or5Q=</DigestValue>
      </Reference>
      <Reference URI="/xl/worksheets/sheet21.xml?ContentType=application/vnd.openxmlformats-officedocument.spreadsheetml.worksheet+xml">
        <DigestMethod Algorithm="http://www.w3.org/2001/04/xmlenc#sha256"/>
        <DigestValue>YFYPBHXPaOLIKofPqh3g9s3MrzHmUgDQNZg94U+Tq2U=</DigestValue>
      </Reference>
      <Reference URI="/xl/worksheets/sheet22.xml?ContentType=application/vnd.openxmlformats-officedocument.spreadsheetml.worksheet+xml">
        <DigestMethod Algorithm="http://www.w3.org/2001/04/xmlenc#sha256"/>
        <DigestValue>eZ83+/LZpkIHafDBY6TlyW9LvcHoUVTQukrepbPfSSw=</DigestValue>
      </Reference>
      <Reference URI="/xl/worksheets/sheet23.xml?ContentType=application/vnd.openxmlformats-officedocument.spreadsheetml.worksheet+xml">
        <DigestMethod Algorithm="http://www.w3.org/2001/04/xmlenc#sha256"/>
        <DigestValue>Sfw9eMtwe/J/JyoFNAv5eaxeu5hzE4uqRZXSQuKv53o=</DigestValue>
      </Reference>
      <Reference URI="/xl/worksheets/sheet24.xml?ContentType=application/vnd.openxmlformats-officedocument.spreadsheetml.worksheet+xml">
        <DigestMethod Algorithm="http://www.w3.org/2001/04/xmlenc#sha256"/>
        <DigestValue>ACwkbabwvooenBsbyJsosPm3Q2EUD0O+KCK6ZDmf/y8=</DigestValue>
      </Reference>
      <Reference URI="/xl/worksheets/sheet25.xml?ContentType=application/vnd.openxmlformats-officedocument.spreadsheetml.worksheet+xml">
        <DigestMethod Algorithm="http://www.w3.org/2001/04/xmlenc#sha256"/>
        <DigestValue>cI0zrHVv4/02mBrWAcxWNcAK6ESTwMzjisZfWE+Z7Ac=</DigestValue>
      </Reference>
      <Reference URI="/xl/worksheets/sheet26.xml?ContentType=application/vnd.openxmlformats-officedocument.spreadsheetml.worksheet+xml">
        <DigestMethod Algorithm="http://www.w3.org/2001/04/xmlenc#sha256"/>
        <DigestValue>Uw+ekqjsCRW5NAa0hGDHepddXKsiFkd14LcRUHPRafA=</DigestValue>
      </Reference>
      <Reference URI="/xl/worksheets/sheet27.xml?ContentType=application/vnd.openxmlformats-officedocument.spreadsheetml.worksheet+xml">
        <DigestMethod Algorithm="http://www.w3.org/2001/04/xmlenc#sha256"/>
        <DigestValue>VPrVbxu7G9AoLSyu6pU6U+8K64HzIsGN4kdlYXQFHEk=</DigestValue>
      </Reference>
      <Reference URI="/xl/worksheets/sheet28.xml?ContentType=application/vnd.openxmlformats-officedocument.spreadsheetml.worksheet+xml">
        <DigestMethod Algorithm="http://www.w3.org/2001/04/xmlenc#sha256"/>
        <DigestValue>mHhYwoHH5/S2dP6AGsA0joUn3O6TfmZ7Kx984/DTfqU=</DigestValue>
      </Reference>
      <Reference URI="/xl/worksheets/sheet29.xml?ContentType=application/vnd.openxmlformats-officedocument.spreadsheetml.worksheet+xml">
        <DigestMethod Algorithm="http://www.w3.org/2001/04/xmlenc#sha256"/>
        <DigestValue>OOBYMsAQtn7nCxSzfQgB+FTyGXaMp6kjdHyWXT18Qko=</DigestValue>
      </Reference>
      <Reference URI="/xl/worksheets/sheet3.xml?ContentType=application/vnd.openxmlformats-officedocument.spreadsheetml.worksheet+xml">
        <DigestMethod Algorithm="http://www.w3.org/2001/04/xmlenc#sha256"/>
        <DigestValue>IWnriY3Bmd39VHD6XR02NZr1Ny8BMDr+sqhHG8rjhqE=</DigestValue>
      </Reference>
      <Reference URI="/xl/worksheets/sheet30.xml?ContentType=application/vnd.openxmlformats-officedocument.spreadsheetml.worksheet+xml">
        <DigestMethod Algorithm="http://www.w3.org/2001/04/xmlenc#sha256"/>
        <DigestValue>3SWNTA/yA6qnIjMmwCscfEbqWVN8H/r1o/9VaDC05Ik=</DigestValue>
      </Reference>
      <Reference URI="/xl/worksheets/sheet31.xml?ContentType=application/vnd.openxmlformats-officedocument.spreadsheetml.worksheet+xml">
        <DigestMethod Algorithm="http://www.w3.org/2001/04/xmlenc#sha256"/>
        <DigestValue>PVt6t9QbGCoi0xWOMixHIZJvTDW4gVTobJ1rS2MxQ84=</DigestValue>
      </Reference>
      <Reference URI="/xl/worksheets/sheet32.xml?ContentType=application/vnd.openxmlformats-officedocument.spreadsheetml.worksheet+xml">
        <DigestMethod Algorithm="http://www.w3.org/2001/04/xmlenc#sha256"/>
        <DigestValue>9SECX2HcewGmr42KdPoY+z8ODxzla53SJZdpR9KLuBM=</DigestValue>
      </Reference>
      <Reference URI="/xl/worksheets/sheet33.xml?ContentType=application/vnd.openxmlformats-officedocument.spreadsheetml.worksheet+xml">
        <DigestMethod Algorithm="http://www.w3.org/2001/04/xmlenc#sha256"/>
        <DigestValue>SBoQ3Ao/a7z/dyDhK989k2e3+kSQ1HV8X6/2igvIh9o=</DigestValue>
      </Reference>
      <Reference URI="/xl/worksheets/sheet34.xml?ContentType=application/vnd.openxmlformats-officedocument.spreadsheetml.worksheet+xml">
        <DigestMethod Algorithm="http://www.w3.org/2001/04/xmlenc#sha256"/>
        <DigestValue>55Ae3Qyum0C2d0N7axo0Ot4OQ+6xqWho/Es6QdhUE+0=</DigestValue>
      </Reference>
      <Reference URI="/xl/worksheets/sheet35.xml?ContentType=application/vnd.openxmlformats-officedocument.spreadsheetml.worksheet+xml">
        <DigestMethod Algorithm="http://www.w3.org/2001/04/xmlenc#sha256"/>
        <DigestValue>I5tsjkvfMUUpgEbI49cKRGJkhGIcXGRbiSPqZJ6Fq8Q=</DigestValue>
      </Reference>
      <Reference URI="/xl/worksheets/sheet36.xml?ContentType=application/vnd.openxmlformats-officedocument.spreadsheetml.worksheet+xml">
        <DigestMethod Algorithm="http://www.w3.org/2001/04/xmlenc#sha256"/>
        <DigestValue>koHj3U9ClPOW4FI4xfy2ZhFQ14rn62ROYn7qEurTh0Y=</DigestValue>
      </Reference>
      <Reference URI="/xl/worksheets/sheet37.xml?ContentType=application/vnd.openxmlformats-officedocument.spreadsheetml.worksheet+xml">
        <DigestMethod Algorithm="http://www.w3.org/2001/04/xmlenc#sha256"/>
        <DigestValue>lqsmc5sW2YCkDX4gmGBTG3njXgUW7XOYRmVInzsSOdo=</DigestValue>
      </Reference>
      <Reference URI="/xl/worksheets/sheet38.xml?ContentType=application/vnd.openxmlformats-officedocument.spreadsheetml.worksheet+xml">
        <DigestMethod Algorithm="http://www.w3.org/2001/04/xmlenc#sha256"/>
        <DigestValue>ANRPb8jCv06mRafCAuoSAzeWHh9nWtE4GWRDjNLw4Wc=</DigestValue>
      </Reference>
      <Reference URI="/xl/worksheets/sheet39.xml?ContentType=application/vnd.openxmlformats-officedocument.spreadsheetml.worksheet+xml">
        <DigestMethod Algorithm="http://www.w3.org/2001/04/xmlenc#sha256"/>
        <DigestValue>I8kS5XEoXaS6vxkX07hPOzPrZyHv+TCWRSxt7HdzKt0=</DigestValue>
      </Reference>
      <Reference URI="/xl/worksheets/sheet4.xml?ContentType=application/vnd.openxmlformats-officedocument.spreadsheetml.worksheet+xml">
        <DigestMethod Algorithm="http://www.w3.org/2001/04/xmlenc#sha256"/>
        <DigestValue>zCGP8qd/ZCMN7xTbVBba0NRX9FZhhXFydYX6dS7sV9I=</DigestValue>
      </Reference>
      <Reference URI="/xl/worksheets/sheet40.xml?ContentType=application/vnd.openxmlformats-officedocument.spreadsheetml.worksheet+xml">
        <DigestMethod Algorithm="http://www.w3.org/2001/04/xmlenc#sha256"/>
        <DigestValue>OXT0mS/KjTbRQxW+WwU6PJUe9T9SaPCZ1ZlA00wZwMY=</DigestValue>
      </Reference>
      <Reference URI="/xl/worksheets/sheet41.xml?ContentType=application/vnd.openxmlformats-officedocument.spreadsheetml.worksheet+xml">
        <DigestMethod Algorithm="http://www.w3.org/2001/04/xmlenc#sha256"/>
        <DigestValue>0eoNrBDxA/kLZDmJDGNHBKZnwBSumViwByWf8bml/+c=</DigestValue>
      </Reference>
      <Reference URI="/xl/worksheets/sheet42.xml?ContentType=application/vnd.openxmlformats-officedocument.spreadsheetml.worksheet+xml">
        <DigestMethod Algorithm="http://www.w3.org/2001/04/xmlenc#sha256"/>
        <DigestValue>h5wz6mGy2lKwyL5m0OJiBZuC58cj1x3XKALRnHhIqfw=</DigestValue>
      </Reference>
      <Reference URI="/xl/worksheets/sheet43.xml?ContentType=application/vnd.openxmlformats-officedocument.spreadsheetml.worksheet+xml">
        <DigestMethod Algorithm="http://www.w3.org/2001/04/xmlenc#sha256"/>
        <DigestValue>XLA53HY0p1kbDERV1lC1l4+sKpe6nWz9hslTJs8tJUw=</DigestValue>
      </Reference>
      <Reference URI="/xl/worksheets/sheet44.xml?ContentType=application/vnd.openxmlformats-officedocument.spreadsheetml.worksheet+xml">
        <DigestMethod Algorithm="http://www.w3.org/2001/04/xmlenc#sha256"/>
        <DigestValue>05Ryc1xlobdFPNZavBuj6UGGEoXUBExAWgZrlXQWrdI=</DigestValue>
      </Reference>
      <Reference URI="/xl/worksheets/sheet45.xml?ContentType=application/vnd.openxmlformats-officedocument.spreadsheetml.worksheet+xml">
        <DigestMethod Algorithm="http://www.w3.org/2001/04/xmlenc#sha256"/>
        <DigestValue>Zf7rUVfJZwFvKlku8GOjwaIRe9RjPCKzid0Y6tqaMlo=</DigestValue>
      </Reference>
      <Reference URI="/xl/worksheets/sheet46.xml?ContentType=application/vnd.openxmlformats-officedocument.spreadsheetml.worksheet+xml">
        <DigestMethod Algorithm="http://www.w3.org/2001/04/xmlenc#sha256"/>
        <DigestValue>9HK01A/0QfFN2sWAFaSYPsswTt9LTzaDPGCJ/Zv8r7E=</DigestValue>
      </Reference>
      <Reference URI="/xl/worksheets/sheet47.xml?ContentType=application/vnd.openxmlformats-officedocument.spreadsheetml.worksheet+xml">
        <DigestMethod Algorithm="http://www.w3.org/2001/04/xmlenc#sha256"/>
        <DigestValue>ufE4gdvFx+JkJwk4Q+Uy80ajaZBhRGgF9cuBpvY5Rig=</DigestValue>
      </Reference>
      <Reference URI="/xl/worksheets/sheet48.xml?ContentType=application/vnd.openxmlformats-officedocument.spreadsheetml.worksheet+xml">
        <DigestMethod Algorithm="http://www.w3.org/2001/04/xmlenc#sha256"/>
        <DigestValue>zii/GV0qE8aZM/L7jnEyCuJRrwruVYjpPTJqt/3UUzw=</DigestValue>
      </Reference>
      <Reference URI="/xl/worksheets/sheet49.xml?ContentType=application/vnd.openxmlformats-officedocument.spreadsheetml.worksheet+xml">
        <DigestMethod Algorithm="http://www.w3.org/2001/04/xmlenc#sha256"/>
        <DigestValue>TLfHb5aDqrVrslPMCPzoyyq3dD24FDc6yqy3vabkc4Q=</DigestValue>
      </Reference>
      <Reference URI="/xl/worksheets/sheet5.xml?ContentType=application/vnd.openxmlformats-officedocument.spreadsheetml.worksheet+xml">
        <DigestMethod Algorithm="http://www.w3.org/2001/04/xmlenc#sha256"/>
        <DigestValue>KXkeLvUxPY3G/+xNbr0HbgBx37+7B0J0w++wLo0ODxQ=</DigestValue>
      </Reference>
      <Reference URI="/xl/worksheets/sheet50.xml?ContentType=application/vnd.openxmlformats-officedocument.spreadsheetml.worksheet+xml">
        <DigestMethod Algorithm="http://www.w3.org/2001/04/xmlenc#sha256"/>
        <DigestValue>JUH8LszR6gVIAJvom0oB1wNAJsBkOvpbjA7/zuDcpnE=</DigestValue>
      </Reference>
      <Reference URI="/xl/worksheets/sheet6.xml?ContentType=application/vnd.openxmlformats-officedocument.spreadsheetml.worksheet+xml">
        <DigestMethod Algorithm="http://www.w3.org/2001/04/xmlenc#sha256"/>
        <DigestValue>89E8HFVbKWmartgAPLbqBEoYB66kw30WedLwdjBV4tM=</DigestValue>
      </Reference>
      <Reference URI="/xl/worksheets/sheet7.xml?ContentType=application/vnd.openxmlformats-officedocument.spreadsheetml.worksheet+xml">
        <DigestMethod Algorithm="http://www.w3.org/2001/04/xmlenc#sha256"/>
        <DigestValue>QcydW4Y2bQecZvelTtOwpivrNa0wJRHrcgFT+zhC8UI=</DigestValue>
      </Reference>
      <Reference URI="/xl/worksheets/sheet8.xml?ContentType=application/vnd.openxmlformats-officedocument.spreadsheetml.worksheet+xml">
        <DigestMethod Algorithm="http://www.w3.org/2001/04/xmlenc#sha256"/>
        <DigestValue>BGkNsrXqC/rbNBavS6g+WmKiGiUBCjS4jEmhdRQQ7IY=</DigestValue>
      </Reference>
      <Reference URI="/xl/worksheets/sheet9.xml?ContentType=application/vnd.openxmlformats-officedocument.spreadsheetml.worksheet+xml">
        <DigestMethod Algorithm="http://www.w3.org/2001/04/xmlenc#sha256"/>
        <DigestValue>7sUgXFjWbZoZDx6yDlfg/L78QSKzVNqy//4pW/Q0ztw=</DigestValue>
      </Reference>
    </Manifest>
    <SignatureProperties>
      <SignatureProperty Id="idSignatureTime" Target="#idPackageSignature">
        <mdssi:SignatureTime xmlns:mdssi="http://schemas.openxmlformats.org/package/2006/digital-signature">
          <mdssi:Format>YYYY-MM-DDThh:mm:ssTZD</mdssi:Format>
          <mdssi:Value>2022-11-10T17:46:25Z</mdssi:Value>
        </mdssi:SignatureTime>
      </SignatureProperty>
    </SignatureProperties>
  </Object>
  <Object Id="idOfficeObject">
    <SignatureProperties>
      <SignatureProperty Id="idOfficeV1Details" Target="#idPackageSignature">
        <SignatureInfoV1 xmlns="http://schemas.microsoft.com/office/2006/digsig">
          <SetupID>{7B6DE0E7-D674-4044-8B6B-93A9C09E7CB1}</SetupID>
          <SignatureText>Lourdes Villalba</SignatureText>
          <SignatureImage/>
          <SignatureComments/>
          <WindowsVersion>10.0</WindowsVersion>
          <OfficeVersion>16.0.14332/23</OfficeVersion>
          <ApplicationVersion>16.0.14332</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2022-11-10T17:46:25Z</xd:SigningTime>
          <xd:SigningCertificate>
            <xd:Cert>
              <xd:CertDigest>
                <DigestMethod Algorithm="http://www.w3.org/2001/04/xmlenc#sha256"/>
                <DigestValue>XhrmfMTeq7IeGci3UgcPLjqCQoOg1DIfHmlDrshEQTY=</DigestValue>
              </xd:CertDigest>
              <xd:IssuerSerial>
                <X509IssuerName>CN=CA-CODE100 S.A., C=PY, O=CODE100 S.A., SERIALNUMBER=RUC 80080610-7</X509IssuerName>
                <X509SerialNumber>2051668764817306384448094660406217098259372900</X509SerialNumber>
              </xd:IssuerSerial>
            </xd:Cert>
          </xd:SigningCertificate>
          <xd:SignaturePolicyIdentifier>
            <xd:SignaturePolicyImplied/>
          </xd:SignaturePolicyIdentifier>
        </xd:SignedSignatureProperties>
      </xd:SignedProperties>
    </xd:QualifyingProperties>
  </Object>
  <Object Id="idValidSigLnImg">AQAAAGwAAAAAAAAAAAAAABoBAAB/AAAAAAAAAAAAAADXGwAAkQwAACBFTUYAAAEAJBwAAKoAAAAGAAAAAAAAAAAAAAAAAAAAVgUAAAADAABYAQAAwQAAAAAAAAAAAAAAAAAAAMA/BQDo8QIACgAAABAAAAAAAAAAAAAAAEsAAAAQAAAAAAAAAAUAAAAeAAAAGAAAAAAAAAAAAAAAGwEAAIAAAAAnAAAAGAAAAAEAAAAAAAAAAAAAAAAAAAAlAAAADAAAAAEAAABMAAAAZAAAAAAAAAAAAAAAGgEAAH8AAAAAAAAAAAAAAB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aAQAAfwAAAAAAAAAAAAAAGwEAAIAAAAAhAPAAAAAAAAAAAAAAAIA/AAAAAAAAAAAAAIA/AAAAAAAAAAAAAAAAAAAAAAAAAAAAAAAAAAAAAAAAAAAlAAAADAAAAAAAAIAoAAAADAAAAAEAAAAnAAAAGAAAAAEAAAAAAAAA8PDwAAAAAAAlAAAADAAAAAEAAABMAAAAZAAAAAAAAAAAAAAAGgEAAH8AAAAAAAAAAAAAABsBAACAAAAAIQDwAAAAAAAAAAAAAACAPwAAAAAAAAAAAACAPwAAAAAAAAAAAAAAAAAAAAAAAAAAAAAAAAAAAAAAAAAAJQAAAAwAAAAAAACAKAAAAAwAAAABAAAAJwAAABgAAAABAAAAAAAAAPDw8AAAAAAAJQAAAAwAAAABAAAATAAAAGQAAAAAAAAAAAAAABoBAAB/AAAAAAAAAAAAAAAbAQAAgAAAACEA8AAAAAAAAAAAAAAAgD8AAAAAAAAAAAAAgD8AAAAAAAAAAAAAAAAAAAAAAAAAAAAAAAAAAAAAAAAAACUAAAAMAAAAAAAAgCgAAAAMAAAAAQAAACcAAAAYAAAAAQAAAAAAAADw8PAAAAAAACUAAAAMAAAAAQAAAEwAAABkAAAAAAAAAAAAAAAaAQAAfwAAAAAAAAAAAAAAGwEAAIAAAAAhAPAAAAAAAAAAAAAAAIA/AAAAAAAAAAAAAIA/AAAAAAAAAAAAAAAAAAAAAAAAAAAAAAAAAAAAAAAAAAAlAAAADAAAAAAAAIAoAAAADAAAAAEAAAAnAAAAGAAAAAEAAAAAAAAA////AAAAAAAlAAAADAAAAAEAAABMAAAAZAAAAAAAAAAAAAAAGgEAAH8AAAAAAAAAAAAAABsBAACAAAAAIQDwAAAAAAAAAAAAAACAPwAAAAAAAAAAAACAPwAAAAAAAAAAAAAAAAAAAAAAAAAAAAAAAAAAAAAAAAAAJQAAAAwAAAAAAACAKAAAAAwAAAABAAAAJwAAABgAAAABAAAAAAAAAP///wAAAAAAJQAAAAwAAAABAAAATAAAAGQAAAAAAAAAAAAAABoBAAB/AAAAAAAAAAAAAAA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sCep/38AAACwJ6n/fwAAHEoMqf9/AAAAAAAh+H8AADESe6j/fwAAMBYAIfh/AAAcSgyp/38AAJAWAAAAAAAAQAAAwP9/AAAAAAAh+H8AAAEVe6j/fwAABAAAAAAAAAAwFgAh+H8AAOC4Uw41AAAAHEoMqQAAAABIAAAAAAAAABxKDKn/fwAAoLMnqf9/AABATgyp/38AAAEAAAAAAAAAdnMMqf9/AAAAAAAh+H8AAAAAAAAAAAAAAAAAAFMBAAD//////////1ArfUlTAQAAq9/AH/h/AACwuVMONQAAAEm6Uw41AAAAAAAAAAAAAAAAAAAAZHYACAAAAAAlAAAADAAAAAEAAAAYAAAADAAAAAAAAAASAAAADAAAAAEAAAAeAAAAGAAAAL0AAAAEAAAA9wAAABEAAAAlAAAADAAAAAEAAABUAAAAiAAAAL4AAAAEAAAA9QAAABAAAAABAAAA0XbJQasKyUG+AAAABAAAAAoAAABMAAAAAAAAAAAAAAAAAAAA//////////9gAAAAMQAwAC8AMQAxAC8AMgAwADIAMgAGAAAABgAAAAQAAAAGAAAABgAAAAQAAAAGAAAABgAAAAYAAAAGAAAASwAAAEAAAAAwAAAABQAAACAAAAABAAAAAQAAABAAAAAAAAAAAAAAABsBAACAAAAAAAAAAAAAAAAbAQAAgAAAAFIAAABwAQAAAgAAABAAAAAHAAAAAAAAAAAAAAC8AgAAAAAAAAECAiJTAHkAcwB0AGUAbQAAAAAAAAAAAAAAAAAAAAAAAAAAAAAAAAAAAAAAAAAAAAAAAAAAAAAAAAAAAAAAAAAAAAAAAAAAAAEAAAAAAAAAWNdTDjUAAAAAAAAAAAAAAIg+5B/4fwAAAAAAAAAAAAAJAAAAAAAAAAAAMEFTAQAAdBR7qP9/AAAAAAAAAAAAAAAAAAAAAAAA1T9/XKL2AADY2FMONQAAAOwwqlVTAQAAAEdoVFMBAABQK31JUwEAAADaUw4AAAAAsK1DQVMBAAAHAAAAAAAAAAAAAAAAAAAAPNlTDjUAAAB52VMONQAAAHHNvB/4fwAA0NhTDjUAAADQ2FMOAAAAAAAAbqj/fwAAALAnqf9/AABQK31JUwEAAKvfwB/4fwAA4NhTDjUAAAB52VMONQ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JUdqP9/AABg5l9JUwEAAAIAAAAAAAAAiD7kH/h/AAAAAAAAAAAAAAFokaf/fwAAEG6TbFMBAAAc4LDC/38AAAAAAAAAAAAAAAAAAAAAAADFt35covYAAAAAiqf/fwAAAAAAAAAAAADg////AAAAAFArfUlTAQAACGJSDgAAAAAAAAAAAAAAAAYAAAAAAAAAAAAAAAAAAAAsYVIONQAAAGlhUg41AAAAcc28H/h/AAD41XZJUwEAAAAAAAAAAAAA+NV2SVMBAACALZxsUwEAAFArfUlTAQAAq9/AH/h/AADQYFIONQAAAGlhUg41AAAAAAAAAAAAAAAAAAAAZHYACAAAAAAlAAAADAAAAAMAAAAYAAAADAAAAAAAAAASAAAADAAAAAEAAAAWAAAADAAAAAgAAABUAAAAVAAAAAoAAAAnAAAAHgAAAEoAAAABAAAA0XbJQasKyUEKAAAASwAAAAEAAABMAAAABAAAAAkAAAAnAAAAIAAAAEsAAABQAAAAWABz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ZAAAARwAAACkAAAAzAAAAcQAAABUAAAAhAPAAAAAAAAAAAAAAAIA/AAAAAAAAAAAAAIA/AAAAAAAAAAAAAAAAAAAAAAAAAAAAAAAAAAAAAAAAAAAlAAAADAAAAAAAAIAoAAAADAAAAAQAAABSAAAAcAEAAAQAAADw////AAAAAAAAAAAAAAAAkAEAAAAAAAEAAAAAcwBlAGcAbwBlACAAdQBpAAAAAAAAAAAAAAAAAAAAAAAAAAAAAAAAAAAAAAAAAAAAAAAAAAAAAAAAAAAAAAAAAAAA//8IAAAAAAAAAAAAAAAAAAAAAAgAAAAAAACIPuQf+H8AAAAAAAAAAAAAAAAAAAAAAADoBWNpUwEAABB/DWxTAQAAAAAAAAAAAAAAAAAAAAAAALW3flyi9gAA4KcKqP9/AADA7ABXUwEAAPD///8AAAAAUCt9SVMBAAD4YVIOAAAAAAAAAAAAAAAACQAAAAAAAAAAAAAAAAAAABxhUg41AAAAWWFSDjUAAABxzbwf+H8AAKjVdklTAQAAAAAAAAAAAACo1XZJUwEAAAAAAAAAAAAAUCt9SVMBAACr38Af+H8AAMBgUg41AAAAWWFSDjUAAAAAAAAAAAAAABA97FdkdgAIAAAAACUAAAAMAAAABAAAABgAAAAMAAAAAAAAABIAAAAMAAAAAQAAAB4AAAAYAAAAKQAAADMAAACaAAAASAAAACUAAAAMAAAABAAAAFQAAACsAAAAKgAAADMAAACYAAAARwAAAAEAAADRdslBqwrJQSoAAAAzAAAAEAAAAEwAAAAAAAAAAAAAAAAAAAD//////////2wAAABMAG8AdQByAGQAZQBzACAAVgBpAGwAbABhAGwAYgBhAAgAAAAJAAAACQAAAAYAAAAJAAAACAAAAAcAAAAEAAAACgAAAAQAAAAEAAAABAAAAAgAAAAEAAAACQAAAAgAAABLAAAAQAAAADAAAAAFAAAAIAAAAAEAAAABAAAAEAAAAAAAAAAAAAAAGwEAAIAAAAAAAAAAAAAAABsBAACAAAAAJQAAAAwAAAACAAAAJwAAABgAAAAFAAAAAAAAAP///wAAAAAAJQAAAAwAAAAFAAAATAAAAGQAAAAAAAAAUAAAABoBAAB8AAAAAAAAAFAAAAAb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DAEAAAoAAABQAAAArQAAAFwAAAABAAAA0XbJQasKyUEKAAAAUAAAACAAAABMAAAAAAAAAAAAAAAAAAAA//////////+MAAAATABvAHUAcgBkAGUAcwAgAEMAZQBjAGkAbABpAGEAIABWAGkAbABsAGEAbABiAGEAIABDAGEAcgBkAG8AegBvAAUAAAAHAAAABwAAAAQAAAAHAAAABgAAAAUAAAADAAAABwAAAAYAAAAFAAAAAwAAAAMAAAADAAAABgAAAAMAAAAHAAAAAwAAAAMAAAADAAAABgAAAAMAAAAHAAAABgAAAAMAAAAHAAAABgAAAAQAAAAHAAAABwAAAAUAAAAHAAAASwAAAEAAAAAwAAAABQAAACAAAAABAAAAAQAAABAAAAAAAAAAAAAAABsBAACAAAAAAAAAAAAAAAAb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fAAAAAoAAABgAAAAOgAAAGwAAAABAAAA0XbJQasKyUEKAAAAYAAAAAgAAABMAAAAAAAAAAAAAAAAAAAA//////////9cAAAAQwBvAG4AdABhAGQAbwByAAcAAAAHAAAABwAAAAQAAAAGAAAABwAAAAcAAAAEAAAASwAAAEAAAAAwAAAABQAAACAAAAABAAAAAQAAABAAAAAAAAAAAAAAABsBAACAAAAAAAAAAAAAAAAbAQAAgAAAACUAAAAMAAAAAgAAACcAAAAYAAAABQAAAAAAAAD///8AAAAAACUAAAAMAAAABQAAAEwAAABkAAAACQAAAHAAAAARAQAAfAAAAAkAAABwAAAACQEAAA0AAAAhAPAAAAAAAAAAAAAAAIA/AAAAAAAAAAAAAIA/AAAAAAAAAAAAAAAAAAAAAAAAAAAAAAAAAAAAAAAAAAAlAAAADAAAAAAAAIAoAAAADAAAAAUAAAAlAAAADAAAAAEAAAAYAAAADAAAAAAAAAASAAAADAAAAAEAAAAWAAAADAAAAAAAAABUAAAAXAEAAAoAAABwAAAAEAEAAHwAAAABAAAA0XbJQasKyUEKAAAAcAAAAC0AAABMAAAABAAAAAkAAABwAAAAEgEAAH0AAACoAAAARgBpAHIAbQBhAGQAbwAgAHAAbwByADoAIABMAE8AVQBSAEQARQBTACAAQwBFAEMASQBMAEkAQQAgAFYASQBMAEwAQQBMAEIAQQAgAEMAQQBSAEQATwBaAE8AAAAGAAAAAwAAAAQAAAAJAAAABgAAAAcAAAAHAAAAAwAAAAcAAAAHAAAABAAAAAMAAAADAAAABQAAAAkAAAAIAAAABwAAAAgAAAAGAAAABgAAAAMAAAAHAAAABgAAAAcAAAADAAAABQAAAAMAAAAHAAAAAwAAAAcAAAADAAAABQAAAAUAAAAHAAAABQAAAAYAAAAHAAAAAwAAAAcAAAAHAAAABwAAAAgAAAAJAAAABgAAAAkAAAAWAAAADAAAAAAAAAAlAAAADAAAAAIAAAAOAAAAFAAAAAAAAAAQAAAAFAAAAA==</Object>
  <Object Id="idInvalidSigLnImg">AQAAAGwAAAAAAAAAAAAAABoBAAB/AAAAAAAAAAAAAADXGwAAkQwAACBFTUYAAAEAkCEAALEAAAAGAAAAAAAAAAAAAAAAAAAAVgUAAAADAABYAQAAwQAAAAAAAAAAAAAAAAAAAMA/BQDo8QIACgAAABAAAAAAAAAAAAAAAEsAAAAQAAAAAAAAAAUAAAAeAAAAGAAAAAAAAAAAAAAAGwEAAIAAAAAnAAAAGAAAAAEAAAAAAAAAAAAAAAAAAAAlAAAADAAAAAEAAABMAAAAZAAAAAAAAAAAAAAAGgEAAH8AAAAAAAAAAAAAABs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aAQAAfwAAAAAAAAAAAAAAGwEAAIAAAAAhAPAAAAAAAAAAAAAAAIA/AAAAAAAAAAAAAIA/AAAAAAAAAAAAAAAAAAAAAAAAAAAAAAAAAAAAAAAAAAAlAAAADAAAAAAAAIAoAAAADAAAAAEAAAAnAAAAGAAAAAEAAAAAAAAA8PDwAAAAAAAlAAAADAAAAAEAAABMAAAAZAAAAAAAAAAAAAAAGgEAAH8AAAAAAAAAAAAAABsBAACAAAAAIQDwAAAAAAAAAAAAAACAPwAAAAAAAAAAAACAPwAAAAAAAAAAAAAAAAAAAAAAAAAAAAAAAAAAAAAAAAAAJQAAAAwAAAAAAACAKAAAAAwAAAABAAAAJwAAABgAAAABAAAAAAAAAPDw8AAAAAAAJQAAAAwAAAABAAAATAAAAGQAAAAAAAAAAAAAABoBAAB/AAAAAAAAAAAAAAAbAQAAgAAAACEA8AAAAAAAAAAAAAAAgD8AAAAAAAAAAAAAgD8AAAAAAAAAAAAAAAAAAAAAAAAAAAAAAAAAAAAAAAAAACUAAAAMAAAAAAAAgCgAAAAMAAAAAQAAACcAAAAYAAAAAQAAAAAAAADw8PAAAAAAACUAAAAMAAAAAQAAAEwAAABkAAAAAAAAAAAAAAAaAQAAfwAAAAAAAAAAAAAAGwEAAIAAAAAhAPAAAAAAAAAAAAAAAIA/AAAAAAAAAAAAAIA/AAAAAAAAAAAAAAAAAAAAAAAAAAAAAAAAAAAAAAAAAAAlAAAADAAAAAAAAIAoAAAADAAAAAEAAAAnAAAAGAAAAAEAAAAAAAAA////AAAAAAAlAAAADAAAAAEAAABMAAAAZAAAAAAAAAAAAAAAGgEAAH8AAAAAAAAAAAAAABsBAACAAAAAIQDwAAAAAAAAAAAAAACAPwAAAAAAAAAAAACAPwAAAAAAAAAAAAAAAAAAAAAAAAAAAAAAAAAAAAAAAAAAJQAAAAwAAAAAAACAKAAAAAwAAAABAAAAJwAAABgAAAABAAAAAAAAAP///wAAAAAAJQAAAAwAAAABAAAATAAAAGQAAAAAAAAAAAAAABoBAAB/AAAAAAAAAAAAAAAb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sCep/38AAACwJ6n/fwAAHEoMqf9/AAAAAAAh+H8AADESe6j/fwAAMBYAIfh/AAAcSgyp/38AAJAWAAAAAAAAQAAAwP9/AAAAAAAh+H8AAAEVe6j/fwAABAAAAAAAAAAwFgAh+H8AAOC4Uw41AAAAHEoMqQAAAABIAAAAAAAAABxKDKn/fwAAoLMnqf9/AABATgyp/38AAAEAAAAAAAAAdnMMqf9/AAAAAAAh+H8AAAAAAAAAAAAAAAAAAFMBAAD//////////1ArfUlTAQAAq9/AH/h/AACwuVMONQAAAEm6Uw41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GwEAAIAAAAAAAAAAAAAAABsBAACAAAAAUgAAAHABAAACAAAAEAAAAAcAAAAAAAAAAAAAALwCAAAAAAAAAQICIlMAeQBzAHQAZQBtAAAAAAAAAAAAAAAAAAAAAAAAAAAAAAAAAAAAAAAAAAAAAAAAAAAAAAAAAAAAAAAAAAAAAAAAAAAAAQAAAAAAAABY11MONQAAAAAAAAAAAAAAiD7kH/h/AAAAAAAAAAAAAAkAAAAAAAAAAAAwQVMBAAB0FHuo/38AAAAAAAAAAAAAAAAAAAAAAADVP39covYAANjYUw41AAAA7DCqVVMBAAAAR2hUUwEAAFArfUlTAQAAANpTDgAAAACwrUNBUwEAAAcAAAAAAAAAAAAAAAAAAAA82VMONQAAAHnZUw41AAAAcc28H/h/AADQ2FMONQAAANDYUw4AAAAAAABuqP9/AAAAsCep/38AAFArfUlTAQAAq9/AH/h/AADg2FMONQAAAHnZUw41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lR2o/38AAGDmX0lTAQAAAgAAAAAAAACIPuQf+H8AAAAAAAAAAAAAAWiRp/9/AAAQbpNsUwEAABzgsML/fwAAAAAAAAAAAAAAAAAAAAAAAMW3flyi9gAAAACKp/9/AAAAAAAAAAAAAOD///8AAAAAUCt9SVMBAAAIYlIOAAAAAAAAAAAAAAAABgAAAAAAAAAAAAAAAAAAACxhUg41AAAAaWFSDjUAAABxzbwf+H8AAPjVdklTAQAAAAAAAAAAAAD41XZJUwEAAIAtnGxTAQAAUCt9SVMBAACr38Af+H8AANBgUg41AAAAaWFSDjU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kAAABHAAAAKQAAADMAAABxAAAAFQAAACEA8AAAAAAAAAAAAAAAgD8AAAAAAAAAAAAAgD8AAAAAAAAAAAAAAAAAAAAAAAAAAAAAAAAAAAAAAAAAACUAAAAMAAAAAAAAgCgAAAAMAAAABAAAAFIAAABwAQAABAAAAPD///8AAAAAAAAAAAAAAACQAQAAAAAAAQAAAABzAGUAZwBvAGUAIAB1AGkAAAAAAAAAAAAAAAAAAAAAAAAAAAAAAAAAAAAAAAAAAAAAAAAAAAAAAAAAAAAAAAAAAAD//wgAAAAAAAAAAAAAAAAAAAAACAAAAAAAAIg+5B/4fwAAAAAAAAAAAAAAAAAAAAAAAOgFY2lTAQAAEH8NbFMBAAAAAAAAAAAAAAAAAAAAAAAAtbd+XKL2AADgpwqo/38AAMDsAFdTAQAA8P///wAAAABQK31JUwEAAPhhUg4AAAAAAAAAAAAAAAAJAAAAAAAAAAAAAAAAAAAAHGFSDjUAAABZYVIONQAAAHHNvB/4fwAAqNV2SVMBAAAAAAAAAAAAAKjVdklTAQAAAAAAAAAAAABQK31JUwEAAKvfwB/4fwAAwGBSDjUAAABZYVIONQAAAAAAAAAAAAAAED3sV2R2AAgAAAAAJQAAAAwAAAAEAAAAGAAAAAwAAAAAAAAAEgAAAAwAAAABAAAAHgAAABgAAAApAAAAMwAAAJoAAABIAAAAJQAAAAwAAAAEAAAAVAAAAKwAAAAqAAAAMwAAAJgAAABHAAAAAQAAANF2yUGrCslBKgAAADMAAAAQAAAATAAAAAAAAAAAAAAAAAAAAP//////////bAAAAEwAbwB1AHIAZABlAHMAIABWAGkAbABsAGEAbABiAGEACAAAAAkAAAAJAAAABgAAAAkAAAAIAAAABwAAAAQAAAAKAAAABAAAAAQAAAAEAAAACAAAAAQAAAAJAAAACAAAAEsAAABAAAAAMAAAAAUAAAAgAAAAAQAAAAEAAAAQAAAAAAAAAAAAAAAbAQAAgAAAAAAAAAAAAAAAGwEAAIAAAAAlAAAADAAAAAIAAAAnAAAAGAAAAAUAAAAAAAAA////AAAAAAAlAAAADAAAAAUAAABMAAAAZAAAAAAAAABQAAAAGgEAAHwAAAAAAAAAUAAAABs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MAQAACgAAAFAAAACtAAAAXAAAAAEAAADRdslBqwrJQQoAAABQAAAAIAAAAEwAAAAAAAAAAAAAAAAAAAD//////////4wAAABMAG8AdQByAGQAZQBzACAAQwBlAGMAaQBsAGkAYQAgAFYAaQBsAGwAYQBsAGIAYQAgAEMAYQByAGQAbwB6AG8ABQAAAAcAAAAHAAAABAAAAAcAAAAGAAAABQAAAAMAAAAHAAAABgAAAAUAAAADAAAAAwAAAAMAAAAGAAAAAwAAAAcAAAADAAAAAwAAAAMAAAAGAAAAAwAAAAcAAAAGAAAAAwAAAAcAAAAGAAAABAAAAAcAAAAHAAAABQAAAAcAAABLAAAAQAAAADAAAAAFAAAAIAAAAAEAAAABAAAAEAAAAAAAAAAAAAAAGwEAAIAAAAAAAAAAAAAAABs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8AAAACgAAAGAAAAA6AAAAbAAAAAEAAADRdslBqwrJQQoAAABgAAAACAAAAEwAAAAAAAAAAAAAAAAAAAD//////////1wAAABDAG8AbgB0AGEAZABvAHIABwAAAAcAAAAHAAAABAAAAAYAAAAHAAAABwAAAAQAAABLAAAAQAAAADAAAAAFAAAAIAAAAAEAAAABAAAAEAAAAAAAAAAAAAAAGwEAAIAAAAAAAAAAAAAAABsBAACAAAAAJQAAAAwAAAACAAAAJwAAABgAAAAFAAAAAAAAAP///wAAAAAAJQAAAAwAAAAFAAAATAAAAGQAAAAJAAAAcAAAABEBAAB8AAAACQAAAHAAAAAJAQAADQAAACEA8AAAAAAAAAAAAAAAgD8AAAAAAAAAAAAAgD8AAAAAAAAAAAAAAAAAAAAAAAAAAAAAAAAAAAAAAAAAACUAAAAMAAAAAAAAgCgAAAAMAAAABQAAACUAAAAMAAAAAQAAABgAAAAMAAAAAAAAABIAAAAMAAAAAQAAABYAAAAMAAAAAAAAAFQAAABcAQAACgAAAHAAAAAQAQAAfAAAAAEAAADRdslBqwrJQQoAAABwAAAALQAAAEwAAAAEAAAACQAAAHAAAAASAQAAfQAAAKgAAABGAGkAcgBtAGEAZABvACAAcABvAHIAOgAgAEwATwBVAFIARABFAFMAIABDAEUAQwBJAEwASQBBACAAVgBJAEwATABBAEwAQgBBACAAQwBBAFIARABPAFoATwAAgAYAAAADAAAABAAAAAkAAAAGAAAABwAAAAcAAAADAAAABwAAAAcAAAAEAAAAAwAAAAMAAAAFAAAACQAAAAgAAAAHAAAACAAAAAYAAAAGAAAAAwAAAAcAAAAGAAAABwAAAAMAAAAFAAAAAwAAAAcAAAADAAAABwAAAAMAAAAFAAAABQAAAAcAAAAFAAAABgAAAAcAAAADAAAABwAAAAcAAAAHAAAACAAAAAkAAAAGAAAACQ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HF025iXWtjnmU6vfw455XKuwlTa7qYxywmxXROC9yOM=</DigestValue>
    </Reference>
    <Reference Type="http://www.w3.org/2000/09/xmldsig#Object" URI="#idOfficeObject">
      <DigestMethod Algorithm="http://www.w3.org/2001/04/xmlenc#sha256"/>
      <DigestValue>kMdCpXElpakrfEBVXQZVm1WIpB+zc77EI4S4fgUI8bc=</DigestValue>
    </Reference>
    <Reference Type="http://uri.etsi.org/01903#SignedProperties" URI="#idSignedProperties">
      <Transforms>
        <Transform Algorithm="http://www.w3.org/TR/2001/REC-xml-c14n-20010315"/>
      </Transforms>
      <DigestMethod Algorithm="http://www.w3.org/2001/04/xmlenc#sha256"/>
      <DigestValue>JnHohH76y+g5l5+nmMohXMYPzFE5ipkrP4W9IvQ2Zk4=</DigestValue>
    </Reference>
  </SignedInfo>
  <SignatureValue>hit/qfNuT/6neuBaxbqUt3Or5w8ecWR3gH4UH0K8Yi8TvKFcHkTxd2m551NUiNZQwo7NgPMwpard
iGnv+eOyPVvwoIW7rnh/32QaZfFj4FxRjkGPPKYpz3psIUIkia4/gOrVqavsMTdwWpL+Ca8NZsa9
1X1VKxnUQqHHzGiCyH0Zn+p6zkHz/ItX56JM4UpfX6cNHNUGPzwRXXCUoLhC2BZjrdzQQv6nC7QM
Zukq+X7ByF4swv4lnXSDahunCCl3qIZ5psmr55iBSrVFu8UWKqOaaLrZ9kkA4iQJOvdv3rQgpPsE
uHgxYtjTepJVHGE7nAs/zretcQTYBpxhErQKPQ==</SignatureValue>
  <KeyInfo>
    <X509Data>
      <X509Certificate>MIIIEjCCBfqgAwIBAgITXAAAT16xN2C8g0LkfQAAAABPXjANBgkqhkiG9w0BAQsFADBXMRcwFQYDVQQFEw5SVUMgODAwODA2MTAtNzEVMBMGA1UEChMMQ09ERTEwMCBTLkEuMQswCQYDVQQGEwJQWTEYMBYGA1UEAxMPQ0EtQ09ERTEwMCBTLkEuMB4XDTIxMDExMzE1MTIxOVoXDTIzMDExMzE1MTIxOVowgacxJjAkBgNVBAMTHVBBQkxPIEFOVE9OSU8gREVCVUNIWSBCT1NFTExJMRcwFQYDVQQKEw5QRVJTT05BIEZJU0lDQTELMAkGA1UEBhMCUFkxFjAUBgNVBCoTDVBBQkxPIEFOVE9OSU8xGDAWBgNVBAQTD0RFQlVDSFkgQk9TRUxMSTESMBAGA1UEBRMJQ0kyMDM2MjUxMREwDwYDVQQLEwhGSVJNQSBGMjCCASIwDQYJKoZIhvcNAQEBBQADggEPADCCAQoCggEBANtky/NDJNNnalY3SI151MtMF/VhIV7WwStEgrgBntwyt4Xtyp9jsEJ2YmyqeLZhOSiyiapKbSCXnJlZaYk6RNjfSWPoKhyt4i0aDK+F5Qe5PEkxRwqERYxjAbLKZIGf5fwWpjM8r9uUAyamFiAsgWhf+l0LjFMhb4Nqa0k/gPXtCDD4SUm//JQ5EpWuSWYia1d3qhW/zORDdn9lt2mz3P2A3+Ff+30JT8KZaL5S4fRCyhUxtiw6aTURkb6Pb1N3Q4wxvL5SaH0yM4vp6SXSI9J0a6FKZjA1BOzeOvSf7vx7QWx+809UWnQ4N1QALB5F1EUQ8K1gyWRUtkUjPMSllRUCAwEAAaOCA4QwggOAMA4GA1UdDwEB/wQEAwIF4DAMBgNVHRMBAf8EAjAAMCAGA1UdJQEB/wQWMBQGCCsGAQUFBwMCBggrBgEFBQcDBDAdBgNVHQ4EFgQUEP+4GIzIQsS+OObWYj0kcSdYNro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JQYDVR0RBB4wHIEaUERFQlVDSFlAR1JPU1NCUk9XTi5DT00uUFkwDQYJKoZIhvcNAQELBQADggIBAJdCCQEH2Brk25MRfV9l8MIC5jractOpIwiVQrN9RuaHOUbf6juLdu1mAJeCuexbCTmBtABYapajxoRQgWSVh7yWh6Py+7IrIOdPfYdkLuw1gdn9GJUgSKOw+xwVP7ikqr5Rj5Jji37M9x8BUdyuWz/D/BSQTSE2S3TZVrTjA0JMAgqB9ELr5AygvVXxH7SYJgg6Q7o7Y95jkM9/1rDfiRmhEoF0frhh9+rFl1qnr9zGW8G+U4dj6zsjhnejDJ5yKTgQcHYTimsjVjpIhIaMc1pv9NmgPZ+66pm7CyhWHKu1G40Frm92l84qdvfPv7V28nUFJVw/EXsdm26/smLeaZjDDSpI3C/VZDGD3aEKHNX6wmvbrWZw7WI7iYLBXkvZAueTK1TIbzHtQjs3k/wSsyt12hpx06RkG8/usYf720aSXQEUdFl7zT9NK26usNTZGOZv6qybrS8hcPf5bfkcLoTxKWLf5mJuCk0KKRaWQBygrzbK92uzkfUtAQNGj2Nz1HKvPabDRwuojS5Ibrxa8B5jX95rDAzERNXOWK6kle2gA+YDqpJecIglJ7OCMURZYJOttYr/SpnOxHflxmwehtbMH1CbAnJ/S09oKFhE9E97QNHJaB/H7/27YHsRdp7mhpfEh5tkW8U2v6sOtxrEF8fBVjCGJ0E1CgUFbkvqGnvD</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Transform>
          <Transform Algorithm="http://www.w3.org/TR/2001/REC-xml-c14n-20010315"/>
        </Transforms>
        <DigestMethod Algorithm="http://www.w3.org/2001/04/xmlenc#sha256"/>
        <DigestValue>Y2vRN6jXZ7Zs156gr1OkZ4DEFIhCPF4G3dnUk5cF7ow=</DigestValue>
      </Reference>
      <Reference URI="/xl/calcChain.xml?ContentType=application/vnd.openxmlformats-officedocument.spreadsheetml.calcChain+xml">
        <DigestMethod Algorithm="http://www.w3.org/2001/04/xmlenc#sha256"/>
        <DigestValue>Gs4Fu29WyREYxHYcPuzJy90YZekQ+mQD5J7g9U8C4bE=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T1pnrpXjFxskg63wtxVgyoqv+aT+3kYYQciltctskII=</DigestValue>
      </Reference>
      <Reference URI="/xl/drawings/drawing2.xml?ContentType=application/vnd.openxmlformats-officedocument.drawing+xml">
        <DigestMethod Algorithm="http://www.w3.org/2001/04/xmlenc#sha256"/>
        <DigestValue>gZfTg3EwpT3VomcdUHuiAx2BF281sPzJb60HQbnx2ZA=</DigestValue>
      </Reference>
      <Reference URI="/xl/drawings/drawing3.xml?ContentType=application/vnd.openxmlformats-officedocument.drawing+xml">
        <DigestMethod Algorithm="http://www.w3.org/2001/04/xmlenc#sha256"/>
        <DigestValue>kCteWeEkzTRdz+6P+I8NqSjobSiJ2uWOocxu2zLRrrw=</DigestValue>
      </Reference>
      <Reference URI="/xl/drawings/drawing4.xml?ContentType=application/vnd.openxmlformats-officedocument.drawing+xml">
        <DigestMethod Algorithm="http://www.w3.org/2001/04/xmlenc#sha256"/>
        <DigestValue>B45Uz6SiFk8o3wdSN3PxzXoevcUiu1ZTXRD3RnvtsZM=</DigestValue>
      </Reference>
      <Reference URI="/xl/drawings/drawing5.xml?ContentType=application/vnd.openxmlformats-officedocument.drawing+xml">
        <DigestMethod Algorithm="http://www.w3.org/2001/04/xmlenc#sha256"/>
        <DigestValue>zra2xp4L4uvIlLmHL33q27SufXkMCosEXaKzz4mePfs=</DigestValue>
      </Reference>
      <Reference URI="/xl/drawings/drawing6.xml?ContentType=application/vnd.openxmlformats-officedocument.drawing+xml">
        <DigestMethod Algorithm="http://www.w3.org/2001/04/xmlenc#sha256"/>
        <DigestValue>GmpZYTC1tl3ffKocXudLbrPKRTZ3hlacfdt5Qu9dXbI=</DigestValue>
      </Reference>
      <Reference URI="/xl/drawings/drawing7.xml?ContentType=application/vnd.openxmlformats-officedocument.drawing+xml">
        <DigestMethod Algorithm="http://www.w3.org/2001/04/xmlenc#sha256"/>
        <DigestValue>mxk4RZBU+ZP2ZyXeaafRHk6rUeX5WSpFSg9zlvN5Of8=</DigestValue>
      </Reference>
      <Reference URI="/xl/drawings/drawing8.xml?ContentType=application/vnd.openxmlformats-officedocument.drawing+xml">
        <DigestMethod Algorithm="http://www.w3.org/2001/04/xmlenc#sha256"/>
        <DigestValue>Wudg7So064d3CaF1uvIiuHFbgSfzac38IZrw2cn9bDc=</DigestValue>
      </Reference>
      <Reference URI="/xl/drawings/vmlDrawing1.vml?ContentType=application/vnd.openxmlformats-officedocument.vmlDrawing">
        <DigestMethod Algorithm="http://www.w3.org/2001/04/xmlenc#sha256"/>
        <DigestValue>UoEXaDfmqhrWyAqPSdp6C/9OuxkIvl+GXGoQRzgtNtQ=</DigestValue>
      </Reference>
      <Reference URI="/xl/media/image1.png?ContentType=image/png">
        <DigestMethod Algorithm="http://www.w3.org/2001/04/xmlenc#sha256"/>
        <DigestValue>RJZkomf18YALunTB7k5cnr+rzZEe72Am0ekk+OYIV2g=</DigestValue>
      </Reference>
      <Reference URI="/xl/media/image2.png?ContentType=image/png">
        <DigestMethod Algorithm="http://www.w3.org/2001/04/xmlenc#sha256"/>
        <DigestValue>rd5blk4WatZZB7N1nfLrRgV1smb671dAo4MmuZ+5/Ys=</DigestValue>
      </Reference>
      <Reference URI="/xl/media/image3.emf?ContentType=image/x-emf">
        <DigestMethod Algorithm="http://www.w3.org/2001/04/xmlenc#sha256"/>
        <DigestValue>epoOhAVe1xG+Bq6XA5qUWPgBbNpiK5lhGVhC6qMNBsY=</DigestValue>
      </Reference>
      <Reference URI="/xl/media/image4.emf?ContentType=image/x-emf">
        <DigestMethod Algorithm="http://www.w3.org/2001/04/xmlenc#sha256"/>
        <DigestValue>hJvhuhularOwPett/Nz8x9FXZZqnO22o20lqVA3dTyY=</DigestValue>
      </Reference>
      <Reference URI="/xl/media/image5.emf?ContentType=image/x-emf">
        <DigestMethod Algorithm="http://www.w3.org/2001/04/xmlenc#sha256"/>
        <DigestValue>jOJ56oH4Yo0qellOkSCDotcm1KdZZhv8eTlQXZn7MPU=</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+NS6bryjS7+J1pD6/GD4PR5yzaaM2h/6dBpZIJg7tVw=</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TaA6KX/SRWPpmiasS8KGCRFI/mFTpQlGqiM07LbibG8=</DigestValue>
      </Reference>
      <Reference URI="/xl/printerSettings/printerSettings14.bin?ContentType=application/vnd.openxmlformats-officedocument.spreadsheetml.printerSettings">
        <DigestMethod Algorithm="http://www.w3.org/2001/04/xmlenc#sha256"/>
        <DigestValue>TaA6KX/SRWPpmiasS8KGCRFI/mFTpQlGqiM07LbibG8=</DigestValue>
      </Reference>
      <Reference URI="/xl/printerSettings/printerSettings15.bin?ContentType=application/vnd.openxmlformats-officedocument.spreadsheetml.printerSettings">
        <DigestMethod Algorithm="http://www.w3.org/2001/04/xmlenc#sha256"/>
        <DigestValue>TaA6KX/SRWPpmiasS8KGCRFI/mFTpQlGqiM07LbibG8=</DigestValue>
      </Reference>
      <Reference URI="/xl/printerSettings/printerSettings16.bin?ContentType=application/vnd.openxmlformats-officedocument.spreadsheetml.printerSettings">
        <DigestMethod Algorithm="http://www.w3.org/2001/04/xmlenc#sha256"/>
        <DigestValue>TaA6KX/SRWPpmiasS8KGCRFI/mFTpQlGqiM07LbibG8=</DigestValue>
      </Reference>
      <Reference URI="/xl/printerSettings/printerSettings17.bin?ContentType=application/vnd.openxmlformats-officedocument.spreadsheetml.printerSettings">
        <DigestMethod Algorithm="http://www.w3.org/2001/04/xmlenc#sha256"/>
        <DigestValue>TaA6KX/SRWPpmiasS8KGCRFI/mFTpQlGqiM07LbibG8=</DigestValue>
      </Reference>
      <Reference URI="/xl/printerSettings/printerSettings18.bin?ContentType=application/vnd.openxmlformats-officedocument.spreadsheetml.printerSettings">
        <DigestMethod Algorithm="http://www.w3.org/2001/04/xmlenc#sha256"/>
        <DigestValue>TaA6KX/SRWPpmiasS8KGCRFI/mFTpQlGqiM07LbibG8=</DigestValue>
      </Reference>
      <Reference URI="/xl/printerSettings/printerSettings19.bin?ContentType=application/vnd.openxmlformats-officedocument.spreadsheetml.printerSettings">
        <DigestMethod Algorithm="http://www.w3.org/2001/04/xmlenc#sha256"/>
        <DigestValue>TaA6KX/SRWPpmiasS8KGCRFI/mFTpQlGqiM07LbibG8=</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20.bin?ContentType=application/vnd.openxmlformats-officedocument.spreadsheetml.printerSettings">
        <DigestMethod Algorithm="http://www.w3.org/2001/04/xmlenc#sha256"/>
        <DigestValue>hqnMLvZ6XBY2fH1KhK00vJXWuxlSZRWkoKrdKDrIF2Q=</DigestValue>
      </Reference>
      <Reference URI="/xl/printerSettings/printerSettings21.bin?ContentType=application/vnd.openxmlformats-officedocument.spreadsheetml.printerSettings">
        <DigestMethod Algorithm="http://www.w3.org/2001/04/xmlenc#sha256"/>
        <DigestValue>TaA6KX/SRWPpmiasS8KGCRFI/mFTpQlGqiM07LbibG8=</DigestValue>
      </Reference>
      <Reference URI="/xl/printerSettings/printerSettings22.bin?ContentType=application/vnd.openxmlformats-officedocument.spreadsheetml.printerSettings">
        <DigestMethod Algorithm="http://www.w3.org/2001/04/xmlenc#sha256"/>
        <DigestValue>TaA6KX/SRWPpmiasS8KGCRFI/mFTpQlGqiM07LbibG8=</DigestValue>
      </Reference>
      <Reference URI="/xl/printerSettings/printerSettings23.bin?ContentType=application/vnd.openxmlformats-officedocument.spreadsheetml.printerSettings">
        <DigestMethod Algorithm="http://www.w3.org/2001/04/xmlenc#sha256"/>
        <DigestValue>TaA6KX/SRWPpmiasS8KGCRFI/mFTpQlGqiM07LbibG8=</DigestValue>
      </Reference>
      <Reference URI="/xl/printerSettings/printerSettings24.bin?ContentType=application/vnd.openxmlformats-officedocument.spreadsheetml.printerSettings">
        <DigestMethod Algorithm="http://www.w3.org/2001/04/xmlenc#sha256"/>
        <DigestValue>TaA6KX/SRWPpmiasS8KGCRFI/mFTpQlGqiM07LbibG8=</DigestValue>
      </Reference>
      <Reference URI="/xl/printerSettings/printerSettings25.bin?ContentType=application/vnd.openxmlformats-officedocument.spreadsheetml.printerSettings">
        <DigestMethod Algorithm="http://www.w3.org/2001/04/xmlenc#sha256"/>
        <DigestValue>TaA6KX/SRWPpmiasS8KGCRFI/mFTpQlGqiM07LbibG8=</DigestValue>
      </Reference>
      <Reference URI="/xl/printerSettings/printerSettings26.bin?ContentType=application/vnd.openxmlformats-officedocument.spreadsheetml.printerSettings">
        <DigestMethod Algorithm="http://www.w3.org/2001/04/xmlenc#sha256"/>
        <DigestValue>TaA6KX/SRWPpmiasS8KGCRFI/mFTpQlGqiM07LbibG8=</DigestValue>
      </Reference>
      <Reference URI="/xl/printerSettings/printerSettings27.bin?ContentType=application/vnd.openxmlformats-officedocument.spreadsheetml.printerSettings">
        <DigestMethod Algorithm="http://www.w3.org/2001/04/xmlenc#sha256"/>
        <DigestValue>TaA6KX/SRWPpmiasS8KGCRFI/mFTpQlGqiM07LbibG8=</DigestValue>
      </Reference>
      <Reference URI="/xl/printerSettings/printerSettings28.bin?ContentType=application/vnd.openxmlformats-officedocument.spreadsheetml.printerSettings">
        <DigestMethod Algorithm="http://www.w3.org/2001/04/xmlenc#sha256"/>
        <DigestValue>TaA6KX/SRWPpmiasS8KGCRFI/mFTpQlGqiM07LbibG8=</DigestValue>
      </Reference>
      <Reference URI="/xl/printerSettings/printerSettings29.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TaA6KX/SRWPpmiasS8KGCRFI/mFTpQlGqiM07LbibG8=</DigestValue>
      </Reference>
      <Reference URI="/xl/printerSettings/printerSettings31.bin?ContentType=application/vnd.openxmlformats-officedocument.spreadsheetml.printerSettings">
        <DigestMethod Algorithm="http://www.w3.org/2001/04/xmlenc#sha256"/>
        <DigestValue>TaA6KX/SRWPpmiasS8KGCRFI/mFTpQlGqiM07LbibG8=</DigestValue>
      </Reference>
      <Reference URI="/xl/printerSettings/printerSettings32.bin?ContentType=application/vnd.openxmlformats-officedocument.spreadsheetml.printerSettings">
        <DigestMethod Algorithm="http://www.w3.org/2001/04/xmlenc#sha256"/>
        <DigestValue>TaA6KX/SRWPpmiasS8KGCRFI/mFTpQlGqiM07LbibG8=</DigestValue>
      </Reference>
      <Reference URI="/xl/printerSettings/printerSettings33.bin?ContentType=application/vnd.openxmlformats-officedocument.spreadsheetml.printerSettings">
        <DigestMethod Algorithm="http://www.w3.org/2001/04/xmlenc#sha256"/>
        <DigestValue>TaA6KX/SRWPpmiasS8KGCRFI/mFTpQlGqiM07LbibG8=</DigestValue>
      </Reference>
      <Reference URI="/xl/printerSettings/printerSettings34.bin?ContentType=application/vnd.openxmlformats-officedocument.spreadsheetml.printerSettings">
        <DigestMethod Algorithm="http://www.w3.org/2001/04/xmlenc#sha256"/>
        <DigestValue>TaA6KX/SRWPpmiasS8KGCRFI/mFTpQlGqiM07LbibG8=</DigestValue>
      </Reference>
      <Reference URI="/xl/printerSettings/printerSettings35.bin?ContentType=application/vnd.openxmlformats-officedocument.spreadsheetml.printerSettings">
        <DigestMethod Algorithm="http://www.w3.org/2001/04/xmlenc#sha256"/>
        <DigestValue>TaA6KX/SRWPpmiasS8KGCRFI/mFTpQlGqiM07LbibG8=</DigestValue>
      </Reference>
      <Reference URI="/xl/printerSettings/printerSettings36.bin?ContentType=application/vnd.openxmlformats-officedocument.spreadsheetml.printerSettings">
        <DigestMethod Algorithm="http://www.w3.org/2001/04/xmlenc#sha256"/>
        <DigestValue>TaA6KX/SRWPpmiasS8KGCRFI/mFTpQlGqiM07LbibG8=</DigestValue>
      </Reference>
      <Reference URI="/xl/printerSettings/printerSettings37.bin?ContentType=application/vnd.openxmlformats-officedocument.spreadsheetml.printerSettings">
        <DigestMethod Algorithm="http://www.w3.org/2001/04/xmlenc#sha256"/>
        <DigestValue>TaA6KX/SRWPpmiasS8KGCRFI/mFTpQlGqiM07LbibG8=</DigestValue>
      </Reference>
      <Reference URI="/xl/printerSettings/printerSettings38.bin?ContentType=application/vnd.openxmlformats-officedocument.spreadsheetml.printerSettings">
        <DigestMethod Algorithm="http://www.w3.org/2001/04/xmlenc#sha256"/>
        <DigestValue>TaA6KX/SRWPpmiasS8KGCRFI/mFTpQlGqiM07LbibG8=</DigestValue>
      </Reference>
      <Reference URI="/xl/printerSettings/printerSettings39.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40.bin?ContentType=application/vnd.openxmlformats-officedocument.spreadsheetml.printerSettings">
        <DigestMethod Algorithm="http://www.w3.org/2001/04/xmlenc#sha256"/>
        <DigestValue>TaA6KX/SRWPpmiasS8KGCRFI/mFTpQlGqiM07LbibG8=</DigestValue>
      </Reference>
      <Reference URI="/xl/printerSettings/printerSettings41.bin?ContentType=application/vnd.openxmlformats-officedocument.spreadsheetml.printerSettings">
        <DigestMethod Algorithm="http://www.w3.org/2001/04/xmlenc#sha256"/>
        <DigestValue>TaA6KX/SRWPpmiasS8KGCRFI/mFTpQlGqiM07LbibG8=</DigestValue>
      </Reference>
      <Reference URI="/xl/printerSettings/printerSettings42.bin?ContentType=application/vnd.openxmlformats-officedocument.spreadsheetml.printerSettings">
        <DigestMethod Algorithm="http://www.w3.org/2001/04/xmlenc#sha256"/>
        <DigestValue>TaA6KX/SRWPpmiasS8KGCRFI/mFTpQlGqiM07LbibG8=</DigestValue>
      </Reference>
      <Reference URI="/xl/printerSettings/printerSettings43.bin?ContentType=application/vnd.openxmlformats-officedocument.spreadsheetml.printerSettings">
        <DigestMethod Algorithm="http://www.w3.org/2001/04/xmlenc#sha256"/>
        <DigestValue>TaA6KX/SRWPpmiasS8KGCRFI/mFTpQlGqiM07LbibG8=</DigestValue>
      </Reference>
      <Reference URI="/xl/printerSettings/printerSettings44.bin?ContentType=application/vnd.openxmlformats-officedocument.spreadsheetml.printerSettings">
        <DigestMethod Algorithm="http://www.w3.org/2001/04/xmlenc#sha256"/>
        <DigestValue>TaA6KX/SRWPpmiasS8KGCRFI/mFTpQlGqiM07LbibG8=</DigestValue>
      </Reference>
      <Reference URI="/xl/printerSettings/printerSettings45.bin?ContentType=application/vnd.openxmlformats-officedocument.spreadsheetml.printerSettings">
        <DigestMethod Algorithm="http://www.w3.org/2001/04/xmlenc#sha256"/>
        <DigestValue>hqnMLvZ6XBY2fH1KhK00vJXWuxlSZRWkoKrdKDrIF2Q=</DigestValue>
      </Reference>
      <Reference URI="/xl/printerSettings/printerSettings46.bin?ContentType=application/vnd.openxmlformats-officedocument.spreadsheetml.printerSettings">
        <DigestMethod Algorithm="http://www.w3.org/2001/04/xmlenc#sha256"/>
        <DigestValue>hqnMLvZ6XBY2fH1KhK00vJXWuxlSZRWkoKrdKDrIF2Q=</DigestValue>
      </Reference>
      <Reference URI="/xl/printerSettings/printerSettings47.bin?ContentType=application/vnd.openxmlformats-officedocument.spreadsheetml.printerSettings">
        <DigestMethod Algorithm="http://www.w3.org/2001/04/xmlenc#sha256"/>
        <DigestValue>TaA6KX/SRWPpmiasS8KGCRFI/mFTpQlGqiM07LbibG8=</DigestValue>
      </Reference>
      <Reference URI="/xl/printerSettings/printerSettings48.bin?ContentType=application/vnd.openxmlformats-officedocument.spreadsheetml.printerSettings">
        <DigestMethod Algorithm="http://www.w3.org/2001/04/xmlenc#sha256"/>
        <DigestValue>TaA6KX/SRWPpmiasS8KGCRFI/mFTpQlGqiM07LbibG8=</DigestValue>
      </Reference>
      <Reference URI="/xl/printerSettings/printerSettings49.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50.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TaA6KX/SRWPpmiasS8KGCRFI/mFTpQlGqiM07LbibG8=</DigestValue>
      </Reference>
      <Reference URI="/xl/printerSettings/printerSettings9.bin?ContentType=application/vnd.openxmlformats-officedocument.spreadsheetml.printerSettings">
        <DigestMethod Algorithm="http://www.w3.org/2001/04/xmlenc#sha256"/>
        <DigestValue>hqnMLvZ6XBY2fH1KhK00vJXWuxlSZRWkoKrdKDrIF2Q=</DigestValue>
      </Reference>
      <Reference URI="/xl/sharedStrings.xml?ContentType=application/vnd.openxmlformats-officedocument.spreadsheetml.sharedStrings+xml">
        <DigestMethod Algorithm="http://www.w3.org/2001/04/xmlenc#sha256"/>
        <DigestValue>gTybBXmghKSZYoWTaxxQ+u1x8L5XzqooRo0FsJ/9qY4=</DigestValue>
      </Reference>
      <Reference URI="/xl/styles.xml?ContentType=application/vnd.openxmlformats-officedocument.spreadsheetml.styles+xml">
        <DigestMethod Algorithm="http://www.w3.org/2001/04/xmlenc#sha256"/>
        <DigestValue>Ngv6va2xJghtZzjDpwwQgMLa4yK3Iw8p/XNrCkC50mI=</DigestValue>
      </Reference>
      <Reference URI="/xl/theme/theme1.xml?ContentType=application/vnd.openxmlformats-officedocument.theme+xml">
        <DigestMethod Algorithm="http://www.w3.org/2001/04/xmlenc#sha256"/>
        <DigestValue>0od3cWFb7H/9sr1fB3xS8N4PVwSWcnr1ynQI1Jvf//w=</DigestValue>
      </Reference>
      <Reference URI="/xl/vbaProject.bin?ContentType=application/vnd.ms-office.vbaProject">
        <DigestMethod Algorithm="http://www.w3.org/2001/04/xmlenc#sha256"/>
        <DigestValue>FwfpiIDAvV+qNIjVD0zdKJ+plkwARFQS906BLWFvGiU=</DigestValue>
      </Reference>
      <Reference URI="/xl/workbook.xml?ContentType=application/vnd.ms-excel.sheet.macroEnabled.main+xml">
        <DigestMethod Algorithm="http://www.w3.org/2001/04/xmlenc#sha256"/>
        <DigestValue>enASRqrOOiT2F/5c7EG0JAuCmFqzQr4tfJhzuMUnTFo=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nqhJvPG97IUzESPvvmkZsh8belBlJGh4JpOe3VheEhA=</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Ke4rx5A433W8tnRWilXhtP9ruN76bZj2qiuBD8/p5bk=</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Rw733DRbun0d3kk20AwJ2k88PHyFZiaLd2yE0jspEjQ=</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Sn8lURTK8XUbfDAoiEp1wbiQy+u4ZEKiAqFtCTOwm2g=</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UGBK7a5/TfBwbqLfUzVf10GbB4a+kC6Rmb4kB3TNN50=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Q/3RQIZ/Cy55cV+NDIY7cs1JQsqpcdZxBDO701sphaY=</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K6G5psKEIXpjHsoE/0K9sQDojPXlfRg9KBeaGuBnF+8=</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2J32j/nDl7k9bRQLCGN4+ILggEWWvdYwLoDId7LK9Co=</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xXFo9BdA47xnxdw1QhhoTTxY5S70p22UTQq696SClAA=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FeWxmCBflb8JE5pwKbE7f8Fz2fTuLLYDgReWYDnFn3A=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CbSvei0UfzLsONWMmXFfql9N8enIRi6l+NsDBuxTUEM=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SRC7fLWl2RrdwaU8RRPrRr06VHpprr0rNm7/Eq/cyx4=</DigestValue>
      </Reference>
      <Reference URI="/xl/worksheets/sheet10.xml?ContentType=application/vnd.openxmlformats-officedocument.spreadsheetml.worksheet+xml">
        <DigestMethod Algorithm="http://www.w3.org/2001/04/xmlenc#sha256"/>
        <DigestValue>acUx2Se27vwrtlcWjRNBml0eeZegpaKHJOaTQ1b5QXc=</DigestValue>
      </Reference>
      <Reference URI="/xl/worksheets/sheet11.xml?ContentType=application/vnd.openxmlformats-officedocument.spreadsheetml.worksheet+xml">
        <DigestMethod Algorithm="http://www.w3.org/2001/04/xmlenc#sha256"/>
        <DigestValue>Y6SFIud4n6QHycG+JpT+k2T0AHq0FzuZhtxMBErQVwQ=</DigestValue>
      </Reference>
      <Reference URI="/xl/worksheets/sheet12.xml?ContentType=application/vnd.openxmlformats-officedocument.spreadsheetml.worksheet+xml">
        <DigestMethod Algorithm="http://www.w3.org/2001/04/xmlenc#sha256"/>
        <DigestValue>hjPs/b9UFYCjvUXVGyTSF6qC/fwqxWnthtW9Vk4CASs=</DigestValue>
      </Reference>
      <Reference URI="/xl/worksheets/sheet13.xml?ContentType=application/vnd.openxmlformats-officedocument.spreadsheetml.worksheet+xml">
        <DigestMethod Algorithm="http://www.w3.org/2001/04/xmlenc#sha256"/>
        <DigestValue>Ejt3vzaFDk7BIwDP4GdQIsLgzucZdjR8rDaOa1DDk8k=</DigestValue>
      </Reference>
      <Reference URI="/xl/worksheets/sheet14.xml?ContentType=application/vnd.openxmlformats-officedocument.spreadsheetml.worksheet+xml">
        <DigestMethod Algorithm="http://www.w3.org/2001/04/xmlenc#sha256"/>
        <DigestValue>m+a5SS3Ba1rJmnfcvKzCGIfPxhCKMRcTzHevpzOM8JI=</DigestValue>
      </Reference>
      <Reference URI="/xl/worksheets/sheet15.xml?ContentType=application/vnd.openxmlformats-officedocument.spreadsheetml.worksheet+xml">
        <DigestMethod Algorithm="http://www.w3.org/2001/04/xmlenc#sha256"/>
        <DigestValue>Qp/IKxbcJyI553nhbCuYXrpJPDPbTHCiKwcC7TMLu7g=</DigestValue>
      </Reference>
      <Reference URI="/xl/worksheets/sheet16.xml?ContentType=application/vnd.openxmlformats-officedocument.spreadsheetml.worksheet+xml">
        <DigestMethod Algorithm="http://www.w3.org/2001/04/xmlenc#sha256"/>
        <DigestValue>ot6UyRXFCLr6Y2gW3iYX9uoYsHYwmkjDOZcUvr1xd7Q=</DigestValue>
      </Reference>
      <Reference URI="/xl/worksheets/sheet17.xml?ContentType=application/vnd.openxmlformats-officedocument.spreadsheetml.worksheet+xml">
        <DigestMethod Algorithm="http://www.w3.org/2001/04/xmlenc#sha256"/>
        <DigestValue>DabGahQDL49mbXDUW625aohkVkEcSq+OENV4+J3yrBs=</DigestValue>
      </Reference>
      <Reference URI="/xl/worksheets/sheet18.xml?ContentType=application/vnd.openxmlformats-officedocument.spreadsheetml.worksheet+xml">
        <DigestMethod Algorithm="http://www.w3.org/2001/04/xmlenc#sha256"/>
        <DigestValue>hSB8IwFReXMX0vp+iO4MhyYHFxKsRS2EYTD3Ug08YLU=</DigestValue>
      </Reference>
      <Reference URI="/xl/worksheets/sheet19.xml?ContentType=application/vnd.openxmlformats-officedocument.spreadsheetml.worksheet+xml">
        <DigestMethod Algorithm="http://www.w3.org/2001/04/xmlenc#sha256"/>
        <DigestValue>Qc2Fn79ry84l7I2qlsKWnJcl7b1qXj0dSxzgMYEJsGU=</DigestValue>
      </Reference>
      <Reference URI="/xl/worksheets/sheet2.xml?ContentType=application/vnd.openxmlformats-officedocument.spreadsheetml.worksheet+xml">
        <DigestMethod Algorithm="http://www.w3.org/2001/04/xmlenc#sha256"/>
        <DigestValue>nZ7kF/jvQitqhIXiqr8meLeXk7U7bKfaTndn4Tokzqg=</DigestValue>
      </Reference>
      <Reference URI="/xl/worksheets/sheet20.xml?ContentType=application/vnd.openxmlformats-officedocument.spreadsheetml.worksheet+xml">
        <DigestMethod Algorithm="http://www.w3.org/2001/04/xmlenc#sha256"/>
        <DigestValue>iCrOxV3Jmwq7Q3pKFN9ScQV6lhF4VCZK09Q0q98Or5Q=</DigestValue>
      </Reference>
      <Reference URI="/xl/worksheets/sheet21.xml?ContentType=application/vnd.openxmlformats-officedocument.spreadsheetml.worksheet+xml">
        <DigestMethod Algorithm="http://www.w3.org/2001/04/xmlenc#sha256"/>
        <DigestValue>YFYPBHXPaOLIKofPqh3g9s3MrzHmUgDQNZg94U+Tq2U=</DigestValue>
      </Reference>
      <Reference URI="/xl/worksheets/sheet22.xml?ContentType=application/vnd.openxmlformats-officedocument.spreadsheetml.worksheet+xml">
        <DigestMethod Algorithm="http://www.w3.org/2001/04/xmlenc#sha256"/>
        <DigestValue>eZ83+/LZpkIHafDBY6TlyW9LvcHoUVTQukrepbPfSSw=</DigestValue>
      </Reference>
      <Reference URI="/xl/worksheets/sheet23.xml?ContentType=application/vnd.openxmlformats-officedocument.spreadsheetml.worksheet+xml">
        <DigestMethod Algorithm="http://www.w3.org/2001/04/xmlenc#sha256"/>
        <DigestValue>Sfw9eMtwe/J/JyoFNAv5eaxeu5hzE4uqRZXSQuKv53o=</DigestValue>
      </Reference>
      <Reference URI="/xl/worksheets/sheet24.xml?ContentType=application/vnd.openxmlformats-officedocument.spreadsheetml.worksheet+xml">
        <DigestMethod Algorithm="http://www.w3.org/2001/04/xmlenc#sha256"/>
        <DigestValue>ACwkbabwvooenBsbyJsosPm3Q2EUD0O+KCK6ZDmf/y8=</DigestValue>
      </Reference>
      <Reference URI="/xl/worksheets/sheet25.xml?ContentType=application/vnd.openxmlformats-officedocument.spreadsheetml.worksheet+xml">
        <DigestMethod Algorithm="http://www.w3.org/2001/04/xmlenc#sha256"/>
        <DigestValue>cI0zrHVv4/02mBrWAcxWNcAK6ESTwMzjisZfWE+Z7Ac=</DigestValue>
      </Reference>
      <Reference URI="/xl/worksheets/sheet26.xml?ContentType=application/vnd.openxmlformats-officedocument.spreadsheetml.worksheet+xml">
        <DigestMethod Algorithm="http://www.w3.org/2001/04/xmlenc#sha256"/>
        <DigestValue>Uw+ekqjsCRW5NAa0hGDHepddXKsiFkd14LcRUHPRafA=</DigestValue>
      </Reference>
      <Reference URI="/xl/worksheets/sheet27.xml?ContentType=application/vnd.openxmlformats-officedocument.spreadsheetml.worksheet+xml">
        <DigestMethod Algorithm="http://www.w3.org/2001/04/xmlenc#sha256"/>
        <DigestValue>VPrVbxu7G9AoLSyu6pU6U+8K64HzIsGN4kdlYXQFHEk=</DigestValue>
      </Reference>
      <Reference URI="/xl/worksheets/sheet28.xml?ContentType=application/vnd.openxmlformats-officedocument.spreadsheetml.worksheet+xml">
        <DigestMethod Algorithm="http://www.w3.org/2001/04/xmlenc#sha256"/>
        <DigestValue>mHhYwoHH5/S2dP6AGsA0joUn3O6TfmZ7Kx984/DTfqU=</DigestValue>
      </Reference>
      <Reference URI="/xl/worksheets/sheet29.xml?ContentType=application/vnd.openxmlformats-officedocument.spreadsheetml.worksheet+xml">
        <DigestMethod Algorithm="http://www.w3.org/2001/04/xmlenc#sha256"/>
        <DigestValue>OOBYMsAQtn7nCxSzfQgB+FTyGXaMp6kjdHyWXT18Qko=</DigestValue>
      </Reference>
      <Reference URI="/xl/worksheets/sheet3.xml?ContentType=application/vnd.openxmlformats-officedocument.spreadsheetml.worksheet+xml">
        <DigestMethod Algorithm="http://www.w3.org/2001/04/xmlenc#sha256"/>
        <DigestValue>IWnriY3Bmd39VHD6XR02NZr1Ny8BMDr+sqhHG8rjhqE=</DigestValue>
      </Reference>
      <Reference URI="/xl/worksheets/sheet30.xml?ContentType=application/vnd.openxmlformats-officedocument.spreadsheetml.worksheet+xml">
        <DigestMethod Algorithm="http://www.w3.org/2001/04/xmlenc#sha256"/>
        <DigestValue>3SWNTA/yA6qnIjMmwCscfEbqWVN8H/r1o/9VaDC05Ik=</DigestValue>
      </Reference>
      <Reference URI="/xl/worksheets/sheet31.xml?ContentType=application/vnd.openxmlformats-officedocument.spreadsheetml.worksheet+xml">
        <DigestMethod Algorithm="http://www.w3.org/2001/04/xmlenc#sha256"/>
        <DigestValue>PVt6t9QbGCoi0xWOMixHIZJvTDW4gVTobJ1rS2MxQ84=</DigestValue>
      </Reference>
      <Reference URI="/xl/worksheets/sheet32.xml?ContentType=application/vnd.openxmlformats-officedocument.spreadsheetml.worksheet+xml">
        <DigestMethod Algorithm="http://www.w3.org/2001/04/xmlenc#sha256"/>
        <DigestValue>9SECX2HcewGmr42KdPoY+z8ODxzla53SJZdpR9KLuBM=</DigestValue>
      </Reference>
      <Reference URI="/xl/worksheets/sheet33.xml?ContentType=application/vnd.openxmlformats-officedocument.spreadsheetml.worksheet+xml">
        <DigestMethod Algorithm="http://www.w3.org/2001/04/xmlenc#sha256"/>
        <DigestValue>SBoQ3Ao/a7z/dyDhK989k2e3+kSQ1HV8X6/2igvIh9o=</DigestValue>
      </Reference>
      <Reference URI="/xl/worksheets/sheet34.xml?ContentType=application/vnd.openxmlformats-officedocument.spreadsheetml.worksheet+xml">
        <DigestMethod Algorithm="http://www.w3.org/2001/04/xmlenc#sha256"/>
        <DigestValue>55Ae3Qyum0C2d0N7axo0Ot4OQ+6xqWho/Es6QdhUE+0=</DigestValue>
      </Reference>
      <Reference URI="/xl/worksheets/sheet35.xml?ContentType=application/vnd.openxmlformats-officedocument.spreadsheetml.worksheet+xml">
        <DigestMethod Algorithm="http://www.w3.org/2001/04/xmlenc#sha256"/>
        <DigestValue>I5tsjkvfMUUpgEbI49cKRGJkhGIcXGRbiSPqZJ6Fq8Q=</DigestValue>
      </Reference>
      <Reference URI="/xl/worksheets/sheet36.xml?ContentType=application/vnd.openxmlformats-officedocument.spreadsheetml.worksheet+xml">
        <DigestMethod Algorithm="http://www.w3.org/2001/04/xmlenc#sha256"/>
        <DigestValue>koHj3U9ClPOW4FI4xfy2ZhFQ14rn62ROYn7qEurTh0Y=</DigestValue>
      </Reference>
      <Reference URI="/xl/worksheets/sheet37.xml?ContentType=application/vnd.openxmlformats-officedocument.spreadsheetml.worksheet+xml">
        <DigestMethod Algorithm="http://www.w3.org/2001/04/xmlenc#sha256"/>
        <DigestValue>lqsmc5sW2YCkDX4gmGBTG3njXgUW7XOYRmVInzsSOdo=</DigestValue>
      </Reference>
      <Reference URI="/xl/worksheets/sheet38.xml?ContentType=application/vnd.openxmlformats-officedocument.spreadsheetml.worksheet+xml">
        <DigestMethod Algorithm="http://www.w3.org/2001/04/xmlenc#sha256"/>
        <DigestValue>ANRPb8jCv06mRafCAuoSAzeWHh9nWtE4GWRDjNLw4Wc=</DigestValue>
      </Reference>
      <Reference URI="/xl/worksheets/sheet39.xml?ContentType=application/vnd.openxmlformats-officedocument.spreadsheetml.worksheet+xml">
        <DigestMethod Algorithm="http://www.w3.org/2001/04/xmlenc#sha256"/>
        <DigestValue>I8kS5XEoXaS6vxkX07hPOzPrZyHv+TCWRSxt7HdzKt0=</DigestValue>
      </Reference>
      <Reference URI="/xl/worksheets/sheet4.xml?ContentType=application/vnd.openxmlformats-officedocument.spreadsheetml.worksheet+xml">
        <DigestMethod Algorithm="http://www.w3.org/2001/04/xmlenc#sha256"/>
        <DigestValue>zCGP8qd/ZCMN7xTbVBba0NRX9FZhhXFydYX6dS7sV9I=</DigestValue>
      </Reference>
      <Reference URI="/xl/worksheets/sheet40.xml?ContentType=application/vnd.openxmlformats-officedocument.spreadsheetml.worksheet+xml">
        <DigestMethod Algorithm="http://www.w3.org/2001/04/xmlenc#sha256"/>
        <DigestValue>OXT0mS/KjTbRQxW+WwU6PJUe9T9SaPCZ1ZlA00wZwMY=</DigestValue>
      </Reference>
      <Reference URI="/xl/worksheets/sheet41.xml?ContentType=application/vnd.openxmlformats-officedocument.spreadsheetml.worksheet+xml">
        <DigestMethod Algorithm="http://www.w3.org/2001/04/xmlenc#sha256"/>
        <DigestValue>0eoNrBDxA/kLZDmJDGNHBKZnwBSumViwByWf8bml/+c=</DigestValue>
      </Reference>
      <Reference URI="/xl/worksheets/sheet42.xml?ContentType=application/vnd.openxmlformats-officedocument.spreadsheetml.worksheet+xml">
        <DigestMethod Algorithm="http://www.w3.org/2001/04/xmlenc#sha256"/>
        <DigestValue>h5wz6mGy2lKwyL5m0OJiBZuC58cj1x3XKALRnHhIqfw=</DigestValue>
      </Reference>
      <Reference URI="/xl/worksheets/sheet43.xml?ContentType=application/vnd.openxmlformats-officedocument.spreadsheetml.worksheet+xml">
        <DigestMethod Algorithm="http://www.w3.org/2001/04/xmlenc#sha256"/>
        <DigestValue>XLA53HY0p1kbDERV1lC1l4+sKpe6nWz9hslTJs8tJUw=</DigestValue>
      </Reference>
      <Reference URI="/xl/worksheets/sheet44.xml?ContentType=application/vnd.openxmlformats-officedocument.spreadsheetml.worksheet+xml">
        <DigestMethod Algorithm="http://www.w3.org/2001/04/xmlenc#sha256"/>
        <DigestValue>05Ryc1xlobdFPNZavBuj6UGGEoXUBExAWgZrlXQWrdI=</DigestValue>
      </Reference>
      <Reference URI="/xl/worksheets/sheet45.xml?ContentType=application/vnd.openxmlformats-officedocument.spreadsheetml.worksheet+xml">
        <DigestMethod Algorithm="http://www.w3.org/2001/04/xmlenc#sha256"/>
        <DigestValue>Zf7rUVfJZwFvKlku8GOjwaIRe9RjPCKzid0Y6tqaMlo=</DigestValue>
      </Reference>
      <Reference URI="/xl/worksheets/sheet46.xml?ContentType=application/vnd.openxmlformats-officedocument.spreadsheetml.worksheet+xml">
        <DigestMethod Algorithm="http://www.w3.org/2001/04/xmlenc#sha256"/>
        <DigestValue>9HK01A/0QfFN2sWAFaSYPsswTt9LTzaDPGCJ/Zv8r7E=</DigestValue>
      </Reference>
      <Reference URI="/xl/worksheets/sheet47.xml?ContentType=application/vnd.openxmlformats-officedocument.spreadsheetml.worksheet+xml">
        <DigestMethod Algorithm="http://www.w3.org/2001/04/xmlenc#sha256"/>
        <DigestValue>ufE4gdvFx+JkJwk4Q+Uy80ajaZBhRGgF9cuBpvY5Rig=</DigestValue>
      </Reference>
      <Reference URI="/xl/worksheets/sheet48.xml?ContentType=application/vnd.openxmlformats-officedocument.spreadsheetml.worksheet+xml">
        <DigestMethod Algorithm="http://www.w3.org/2001/04/xmlenc#sha256"/>
        <DigestValue>zii/GV0qE8aZM/L7jnEyCuJRrwruVYjpPTJqt/3UUzw=</DigestValue>
      </Reference>
      <Reference URI="/xl/worksheets/sheet49.xml?ContentType=application/vnd.openxmlformats-officedocument.spreadsheetml.worksheet+xml">
        <DigestMethod Algorithm="http://www.w3.org/2001/04/xmlenc#sha256"/>
        <DigestValue>TLfHb5aDqrVrslPMCPzoyyq3dD24FDc6yqy3vabkc4Q=</DigestValue>
      </Reference>
      <Reference URI="/xl/worksheets/sheet5.xml?ContentType=application/vnd.openxmlformats-officedocument.spreadsheetml.worksheet+xml">
        <DigestMethod Algorithm="http://www.w3.org/2001/04/xmlenc#sha256"/>
        <DigestValue>KXkeLvUxPY3G/+xNbr0HbgBx37+7B0J0w++wLo0ODxQ=</DigestValue>
      </Reference>
      <Reference URI="/xl/worksheets/sheet50.xml?ContentType=application/vnd.openxmlformats-officedocument.spreadsheetml.worksheet+xml">
        <DigestMethod Algorithm="http://www.w3.org/2001/04/xmlenc#sha256"/>
        <DigestValue>JUH8LszR6gVIAJvom0oB1wNAJsBkOvpbjA7/zuDcpnE=</DigestValue>
      </Reference>
      <Reference URI="/xl/worksheets/sheet6.xml?ContentType=application/vnd.openxmlformats-officedocument.spreadsheetml.worksheet+xml">
        <DigestMethod Algorithm="http://www.w3.org/2001/04/xmlenc#sha256"/>
        <DigestValue>89E8HFVbKWmartgAPLbqBEoYB66kw30WedLwdjBV4tM=</DigestValue>
      </Reference>
      <Reference URI="/xl/worksheets/sheet7.xml?ContentType=application/vnd.openxmlformats-officedocument.spreadsheetml.worksheet+xml">
        <DigestMethod Algorithm="http://www.w3.org/2001/04/xmlenc#sha256"/>
        <DigestValue>QcydW4Y2bQecZvelTtOwpivrNa0wJRHrcgFT+zhC8UI=</DigestValue>
      </Reference>
      <Reference URI="/xl/worksheets/sheet8.xml?ContentType=application/vnd.openxmlformats-officedocument.spreadsheetml.worksheet+xml">
        <DigestMethod Algorithm="http://www.w3.org/2001/04/xmlenc#sha256"/>
        <DigestValue>BGkNsrXqC/rbNBavS6g+WmKiGiUBCjS4jEmhdRQQ7IY=</DigestValue>
      </Reference>
      <Reference URI="/xl/worksheets/sheet9.xml?ContentType=application/vnd.openxmlformats-officedocument.spreadsheetml.worksheet+xml">
        <DigestMethod Algorithm="http://www.w3.org/2001/04/xmlenc#sha256"/>
        <DigestValue>7sUgXFjWbZoZDx6yDlfg/L78QSKzVNqy//4pW/Q0ztw=</DigestValue>
      </Reference>
    </Manifest>
    <SignatureProperties>
      <SignatureProperty Id="idSignatureTime" Target="#idPackageSignature">
        <mdssi:SignatureTime xmlns:mdssi="http://schemas.openxmlformats.org/package/2006/digital-signature">
          <mdssi:Format>YYYY-MM-DDThh:mm:ssTZD</mdssi:Format>
          <mdssi:Value>2022-11-10T20:20:14Z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En carácter de Síndico</SignatureComments>
          <WindowsVersion>10.0</WindowsVersion>
          <OfficeVersion>16.0.15225/23</OfficeVersion>
          <ApplicationVersion>16.0.15225</ApplicationVersion>
          <Monitors>2</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2022-11-10T20:20:14Z</xd:SigningTime>
          <xd:SigningCertificate>
            <xd:Cert>
              <xd:CertDigest>
                <DigestMethod Algorithm="http://www.w3.org/2001/04/xmlenc#sha256"/>
                <DigestValue>pJ3E3FpqW8EIA/u8Z9ikg90RrEHM/3gUmbfCTBdw7iM=</DigestValue>
              </xd:CertDigest>
              <xd:IssuerSerial>
                <X509IssuerName>CN=CA-CODE100 S.A., C=PY, O=CODE100 S.A., SERIALNUMBER=RUC 80080610-7</X509IssuerName>
                <X509SerialNumber>2051668663765499274719157328665237467552567134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En carácter de Síndico</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2+FgwGaqOugBDbVKGfieRapqYiMdFjMV7h9djolm6Cc=</DigestValue>
    </Reference>
    <Reference Type="http://www.w3.org/2000/09/xmldsig#Object" URI="#idOfficeObject">
      <DigestMethod Algorithm="http://www.w3.org/2001/04/xmlenc#sha256"/>
      <DigestValue>1/sEtluLDTHjIunNJsneruzECs+CRzPrMCRJekNgrpM=</DigestValue>
    </Reference>
    <Reference Type="http://uri.etsi.org/01903#SignedProperties" URI="#idSignedProperties">
      <Transforms>
        <Transform Algorithm="http://www.w3.org/TR/2001/REC-xml-c14n-20010315"/>
      </Transforms>
      <DigestMethod Algorithm="http://www.w3.org/2001/04/xmlenc#sha256"/>
      <DigestValue>5X3shfRQlx2O77zW2atW1KjKNAsN5/unB50ygtqUAPQ=</DigestValue>
    </Reference>
    <Reference Type="http://www.w3.org/2000/09/xmldsig#Object" URI="#idValidSigLnImg">
      <DigestMethod Algorithm="http://www.w3.org/2001/04/xmlenc#sha256"/>
      <DigestValue>P5YOq/6nHAymyhnLHiatp287FV0XdlxtJmptWI5xVwY=</DigestValue>
    </Reference>
    <Reference Type="http://www.w3.org/2000/09/xmldsig#Object" URI="#idInvalidSigLnImg">
      <DigestMethod Algorithm="http://www.w3.org/2001/04/xmlenc#sha256"/>
      <DigestValue>tp3Q5jMmJwQwHRMBHx3bFxIJalVmLld0rB2/9ONXao4=</DigestValue>
    </Reference>
  </SignedInfo>
  <SignatureValue>jGBJ9hH3hlNCucz7mHdwtF7qnPX36UwM8W9udl7zCtKQy58Avrkm2s+c5BmHpRQ6L6Rr5VbrVslS
1t5kJE0T5CmbEaHFrQr51s4ccpZ/0PXgcKq0tsY2kh+5IkX3fJ16/c2/XC4atWutSGm8MkwnJ/eL
ydXBqAeiyI0v9f/Pt9o3/32LBQcz7XqJzscQK5KsjiVn5hbDu3aCvCcrTzc8de/nG6KkkRMgLHtA
a8hO1BRt3Ih3A/YCdG2P3/MrJQtAZ3lGSkAxVV8Vvq+hfT/8Y28TAQeq6vmE8R4TYZWVxAPyYzDX
OE8dRZYallEafrEhVekrCKhBHqJ+Gu1HOrH4nA==</SignatureValue>
  <KeyInfo>
    <X509Data>
      <X509Certificate>MIIIIzCCBgugAwIBAgITXAAAVV+ElFoPgxukTQAAAABVXzANBgkqhkiG9w0BAQsFADBXMRcwFQYDVQQFEw5SVUMgODAwODA2MTAtNzEVMBMGA1UEChMMQ09ERTEwMCBTLkEuMQswCQYDVQQGEwJQWTEYMBYGA1UEAxMPQ0EtQ09ERTEwMCBTLkEuMB4XDTIxMDMxODIwMzAzOVoXDTIzMDMxODIwMzAzOVowgbExKzApBgNVBAMTIkZFREVSSUNPIE1JR1VFTCBWQVpRVUVaIFZJTExBU0FOVEkxFzAVBgNVBAoTDlBFUlNPTkEgRklTSUNBMQswCQYDVQQGEwJQWTEYMBYGA1UEKhMPRkVERVJJQ08gTUlHVUVMMRswGQYDVQQEExJWQVpRVUVaIFZJTExBU0FOVEkxEjAQBgNVBAUTCUNJMjk0MTU0NjERMA8GA1UECxMIRklSTUEgRjIwggEiMA0GCSqGSIb3DQEBAQUAA4IBDwAwggEKAoIBAQC8HLHjKIEDqcrsQe0gVq+hi56ByHFK50/myF8K7d0L3yHVGExa4cAs7ZffoasOU+Hk7/VpV0o2dx6cHLFSvL6gLGc1eJccZpLkD84ikFTO8VXkawCMWXhODx3tvRL6lZ4mjvmD8UPhH7o1YfH2q4PYrMtGZ50o6lyB5jLNa5uaKmfBplqStjF38zaPwcPIl9Q5r5SBvy4PbZy0epkOSNYH39/logiZX4mmqGIZOOUouCBd2/lMJEfoB1qUYVL64GPsfxWicabFgTjMPhUWFbfo1Ob3RrFRrsWwAKoau30+g/sYXhp2wCOQKZoeguk7GHQyeKiBBa9Dwbc6t4BCVLAdAgMBAAGjggOLMIIDhzAOBgNVHQ8BAf8EBAMCBeAwDAYDVR0TAQH/BAIwADAgBgNVHSUBAf8EFjAUBggrBgEFBQcDAgYIKwYBBQUHAwQwHQYDVR0OBBYEFOvt9VKtBxyK6PUV7EsO8zHrK/V3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wGA1UdEQQlMCOBIU1JR1VFTC5WQVpRVUVaQENSRURJQ0VOVFJPLkNPTS5QWTANBgkqhkiG9w0BAQsFAAOCAgEAJsP6F5j84KCEn//Rb3NO3edUf4M3OoeNPADx4faSigVdFxRdoIP02J40552s0LcMitoLtLslodcvCq5hoqnwerotdsG7c871nv/eg0bqZxnvdlZ1qU4LEt+dTDZGnTet9WpQT3Uw0Os3KaL7Y+p8/LdlzgEERttgPV1kbtqKB9jPCh/JJj8L1KKeUBJocQVVLyd8INRwWPeD9PHd4R/zci6BMoaixqX2Vcm2RkCW4reFQ2mvU77Cqxh01JQj/5CeiAspX5407mYZ5AzhCQUYm1o0Am+U4l8hFusocWkW+rWKWpAGJqd77itQGxgyWf0a5Nfk6LKqY/fdusPlbmx6CHKVzcaeQGEfOw8UymM2ojTEiTSJaHLrUqkMtoB3hvzNlyvqlzhJOZxukUmLzAw8ggVhUjyZHLuDtI9YtWzzBlGcfZp3ovBguhlxT42oa1hzCxYxXzQrxHQ2TpdQBjfouNaXuva1ZFqxCWeVTBJKFsL13ImjwiDlEtOCmoo8x6yIWGKcbROSvgvT4zcru9/+4Eul4m604TsG70B8xCOUyfQr8R9p++OJ51w2jBuhgUkv7cg3LK16o0kIO0S1iusVybPqgdCGHSur3P86tfrni8aoWQC7QbTRX452Wz8b7Z+M7+ga+AiM+7hCVPXKLz31HPH8YYhxmuSr8UhayRXW4M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Transform>
          <Transform Algorithm="http://www.w3.org/TR/2001/REC-xml-c14n-20010315"/>
        </Transforms>
        <DigestMethod Algorithm="http://www.w3.org/2001/04/xmlenc#sha256"/>
        <DigestValue>Y2vRN6jXZ7Zs156gr1OkZ4DEFIhCPF4G3dnUk5cF7ow=</DigestValue>
      </Reference>
      <Reference URI="/xl/calcChain.xml?ContentType=application/vnd.openxmlformats-officedocument.spreadsheetml.calcChain+xml">
        <DigestMethod Algorithm="http://www.w3.org/2001/04/xmlenc#sha256"/>
        <DigestValue>Gs4Fu29WyREYxHYcPuzJy90YZekQ+mQD5J7g9U8C4bE=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T1pnrpXjFxskg63wtxVgyoqv+aT+3kYYQciltctskII=</DigestValue>
      </Reference>
      <Reference URI="/xl/drawings/drawing2.xml?ContentType=application/vnd.openxmlformats-officedocument.drawing+xml">
        <DigestMethod Algorithm="http://www.w3.org/2001/04/xmlenc#sha256"/>
        <DigestValue>gZfTg3EwpT3VomcdUHuiAx2BF281sPzJb60HQbnx2ZA=</DigestValue>
      </Reference>
      <Reference URI="/xl/drawings/drawing3.xml?ContentType=application/vnd.openxmlformats-officedocument.drawing+xml">
        <DigestMethod Algorithm="http://www.w3.org/2001/04/xmlenc#sha256"/>
        <DigestValue>kCteWeEkzTRdz+6P+I8NqSjobSiJ2uWOocxu2zLRrrw=</DigestValue>
      </Reference>
      <Reference URI="/xl/drawings/drawing4.xml?ContentType=application/vnd.openxmlformats-officedocument.drawing+xml">
        <DigestMethod Algorithm="http://www.w3.org/2001/04/xmlenc#sha256"/>
        <DigestValue>B45Uz6SiFk8o3wdSN3PxzXoevcUiu1ZTXRD3RnvtsZM=</DigestValue>
      </Reference>
      <Reference URI="/xl/drawings/drawing5.xml?ContentType=application/vnd.openxmlformats-officedocument.drawing+xml">
        <DigestMethod Algorithm="http://www.w3.org/2001/04/xmlenc#sha256"/>
        <DigestValue>zra2xp4L4uvIlLmHL33q27SufXkMCosEXaKzz4mePfs=</DigestValue>
      </Reference>
      <Reference URI="/xl/drawings/drawing6.xml?ContentType=application/vnd.openxmlformats-officedocument.drawing+xml">
        <DigestMethod Algorithm="http://www.w3.org/2001/04/xmlenc#sha256"/>
        <DigestValue>GmpZYTC1tl3ffKocXudLbrPKRTZ3hlacfdt5Qu9dXbI=</DigestValue>
      </Reference>
      <Reference URI="/xl/drawings/drawing7.xml?ContentType=application/vnd.openxmlformats-officedocument.drawing+xml">
        <DigestMethod Algorithm="http://www.w3.org/2001/04/xmlenc#sha256"/>
        <DigestValue>mxk4RZBU+ZP2ZyXeaafRHk6rUeX5WSpFSg9zlvN5Of8=</DigestValue>
      </Reference>
      <Reference URI="/xl/drawings/drawing8.xml?ContentType=application/vnd.openxmlformats-officedocument.drawing+xml">
        <DigestMethod Algorithm="http://www.w3.org/2001/04/xmlenc#sha256"/>
        <DigestValue>Wudg7So064d3CaF1uvIiuHFbgSfzac38IZrw2cn9bDc=</DigestValue>
      </Reference>
      <Reference URI="/xl/drawings/vmlDrawing1.vml?ContentType=application/vnd.openxmlformats-officedocument.vmlDrawing">
        <DigestMethod Algorithm="http://www.w3.org/2001/04/xmlenc#sha256"/>
        <DigestValue>UoEXaDfmqhrWyAqPSdp6C/9OuxkIvl+GXGoQRzgtNtQ=</DigestValue>
      </Reference>
      <Reference URI="/xl/media/image1.png?ContentType=image/png">
        <DigestMethod Algorithm="http://www.w3.org/2001/04/xmlenc#sha256"/>
        <DigestValue>RJZkomf18YALunTB7k5cnr+rzZEe72Am0ekk+OYIV2g=</DigestValue>
      </Reference>
      <Reference URI="/xl/media/image2.png?ContentType=image/png">
        <DigestMethod Algorithm="http://www.w3.org/2001/04/xmlenc#sha256"/>
        <DigestValue>rd5blk4WatZZB7N1nfLrRgV1smb671dAo4MmuZ+5/Ys=</DigestValue>
      </Reference>
      <Reference URI="/xl/media/image3.emf?ContentType=image/x-emf">
        <DigestMethod Algorithm="http://www.w3.org/2001/04/xmlenc#sha256"/>
        <DigestValue>epoOhAVe1xG+Bq6XA5qUWPgBbNpiK5lhGVhC6qMNBsY=</DigestValue>
      </Reference>
      <Reference URI="/xl/media/image4.emf?ContentType=image/x-emf">
        <DigestMethod Algorithm="http://www.w3.org/2001/04/xmlenc#sha256"/>
        <DigestValue>hJvhuhularOwPett/Nz8x9FXZZqnO22o20lqVA3dTyY=</DigestValue>
      </Reference>
      <Reference URI="/xl/media/image5.emf?ContentType=image/x-emf">
        <DigestMethod Algorithm="http://www.w3.org/2001/04/xmlenc#sha256"/>
        <DigestValue>jOJ56oH4Yo0qellOkSCDotcm1KdZZhv8eTlQXZn7MPU=</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+NS6bryjS7+J1pD6/GD4PR5yzaaM2h/6dBpZIJg7tVw=</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TaA6KX/SRWPpmiasS8KGCRFI/mFTpQlGqiM07LbibG8=</DigestValue>
      </Reference>
      <Reference URI="/xl/printerSettings/printerSettings14.bin?ContentType=application/vnd.openxmlformats-officedocument.spreadsheetml.printerSettings">
        <DigestMethod Algorithm="http://www.w3.org/2001/04/xmlenc#sha256"/>
        <DigestValue>TaA6KX/SRWPpmiasS8KGCRFI/mFTpQlGqiM07LbibG8=</DigestValue>
      </Reference>
      <Reference URI="/xl/printerSettings/printerSettings15.bin?ContentType=application/vnd.openxmlformats-officedocument.spreadsheetml.printerSettings">
        <DigestMethod Algorithm="http://www.w3.org/2001/04/xmlenc#sha256"/>
        <DigestValue>TaA6KX/SRWPpmiasS8KGCRFI/mFTpQlGqiM07LbibG8=</DigestValue>
      </Reference>
      <Reference URI="/xl/printerSettings/printerSettings16.bin?ContentType=application/vnd.openxmlformats-officedocument.spreadsheetml.printerSettings">
        <DigestMethod Algorithm="http://www.w3.org/2001/04/xmlenc#sha256"/>
        <DigestValue>TaA6KX/SRWPpmiasS8KGCRFI/mFTpQlGqiM07LbibG8=</DigestValue>
      </Reference>
      <Reference URI="/xl/printerSettings/printerSettings17.bin?ContentType=application/vnd.openxmlformats-officedocument.spreadsheetml.printerSettings">
        <DigestMethod Algorithm="http://www.w3.org/2001/04/xmlenc#sha256"/>
        <DigestValue>TaA6KX/SRWPpmiasS8KGCRFI/mFTpQlGqiM07LbibG8=</DigestValue>
      </Reference>
      <Reference URI="/xl/printerSettings/printerSettings18.bin?ContentType=application/vnd.openxmlformats-officedocument.spreadsheetml.printerSettings">
        <DigestMethod Algorithm="http://www.w3.org/2001/04/xmlenc#sha256"/>
        <DigestValue>TaA6KX/SRWPpmiasS8KGCRFI/mFTpQlGqiM07LbibG8=</DigestValue>
      </Reference>
      <Reference URI="/xl/printerSettings/printerSettings19.bin?ContentType=application/vnd.openxmlformats-officedocument.spreadsheetml.printerSettings">
        <DigestMethod Algorithm="http://www.w3.org/2001/04/xmlenc#sha256"/>
        <DigestValue>TaA6KX/SRWPpmiasS8KGCRFI/mFTpQlGqiM07LbibG8=</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20.bin?ContentType=application/vnd.openxmlformats-officedocument.spreadsheetml.printerSettings">
        <DigestMethod Algorithm="http://www.w3.org/2001/04/xmlenc#sha256"/>
        <DigestValue>hqnMLvZ6XBY2fH1KhK00vJXWuxlSZRWkoKrdKDrIF2Q=</DigestValue>
      </Reference>
      <Reference URI="/xl/printerSettings/printerSettings21.bin?ContentType=application/vnd.openxmlformats-officedocument.spreadsheetml.printerSettings">
        <DigestMethod Algorithm="http://www.w3.org/2001/04/xmlenc#sha256"/>
        <DigestValue>TaA6KX/SRWPpmiasS8KGCRFI/mFTpQlGqiM07LbibG8=</DigestValue>
      </Reference>
      <Reference URI="/xl/printerSettings/printerSettings22.bin?ContentType=application/vnd.openxmlformats-officedocument.spreadsheetml.printerSettings">
        <DigestMethod Algorithm="http://www.w3.org/2001/04/xmlenc#sha256"/>
        <DigestValue>TaA6KX/SRWPpmiasS8KGCRFI/mFTpQlGqiM07LbibG8=</DigestValue>
      </Reference>
      <Reference URI="/xl/printerSettings/printerSettings23.bin?ContentType=application/vnd.openxmlformats-officedocument.spreadsheetml.printerSettings">
        <DigestMethod Algorithm="http://www.w3.org/2001/04/xmlenc#sha256"/>
        <DigestValue>TaA6KX/SRWPpmiasS8KGCRFI/mFTpQlGqiM07LbibG8=</DigestValue>
      </Reference>
      <Reference URI="/xl/printerSettings/printerSettings24.bin?ContentType=application/vnd.openxmlformats-officedocument.spreadsheetml.printerSettings">
        <DigestMethod Algorithm="http://www.w3.org/2001/04/xmlenc#sha256"/>
        <DigestValue>TaA6KX/SRWPpmiasS8KGCRFI/mFTpQlGqiM07LbibG8=</DigestValue>
      </Reference>
      <Reference URI="/xl/printerSettings/printerSettings25.bin?ContentType=application/vnd.openxmlformats-officedocument.spreadsheetml.printerSettings">
        <DigestMethod Algorithm="http://www.w3.org/2001/04/xmlenc#sha256"/>
        <DigestValue>TaA6KX/SRWPpmiasS8KGCRFI/mFTpQlGqiM07LbibG8=</DigestValue>
      </Reference>
      <Reference URI="/xl/printerSettings/printerSettings26.bin?ContentType=application/vnd.openxmlformats-officedocument.spreadsheetml.printerSettings">
        <DigestMethod Algorithm="http://www.w3.org/2001/04/xmlenc#sha256"/>
        <DigestValue>TaA6KX/SRWPpmiasS8KGCRFI/mFTpQlGqiM07LbibG8=</DigestValue>
      </Reference>
      <Reference URI="/xl/printerSettings/printerSettings27.bin?ContentType=application/vnd.openxmlformats-officedocument.spreadsheetml.printerSettings">
        <DigestMethod Algorithm="http://www.w3.org/2001/04/xmlenc#sha256"/>
        <DigestValue>TaA6KX/SRWPpmiasS8KGCRFI/mFTpQlGqiM07LbibG8=</DigestValue>
      </Reference>
      <Reference URI="/xl/printerSettings/printerSettings28.bin?ContentType=application/vnd.openxmlformats-officedocument.spreadsheetml.printerSettings">
        <DigestMethod Algorithm="http://www.w3.org/2001/04/xmlenc#sha256"/>
        <DigestValue>TaA6KX/SRWPpmiasS8KGCRFI/mFTpQlGqiM07LbibG8=</DigestValue>
      </Reference>
      <Reference URI="/xl/printerSettings/printerSettings29.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TaA6KX/SRWPpmiasS8KGCRFI/mFTpQlGqiM07LbibG8=</DigestValue>
      </Reference>
      <Reference URI="/xl/printerSettings/printerSettings31.bin?ContentType=application/vnd.openxmlformats-officedocument.spreadsheetml.printerSettings">
        <DigestMethod Algorithm="http://www.w3.org/2001/04/xmlenc#sha256"/>
        <DigestValue>TaA6KX/SRWPpmiasS8KGCRFI/mFTpQlGqiM07LbibG8=</DigestValue>
      </Reference>
      <Reference URI="/xl/printerSettings/printerSettings32.bin?ContentType=application/vnd.openxmlformats-officedocument.spreadsheetml.printerSettings">
        <DigestMethod Algorithm="http://www.w3.org/2001/04/xmlenc#sha256"/>
        <DigestValue>TaA6KX/SRWPpmiasS8KGCRFI/mFTpQlGqiM07LbibG8=</DigestValue>
      </Reference>
      <Reference URI="/xl/printerSettings/printerSettings33.bin?ContentType=application/vnd.openxmlformats-officedocument.spreadsheetml.printerSettings">
        <DigestMethod Algorithm="http://www.w3.org/2001/04/xmlenc#sha256"/>
        <DigestValue>TaA6KX/SRWPpmiasS8KGCRFI/mFTpQlGqiM07LbibG8=</DigestValue>
      </Reference>
      <Reference URI="/xl/printerSettings/printerSettings34.bin?ContentType=application/vnd.openxmlformats-officedocument.spreadsheetml.printerSettings">
        <DigestMethod Algorithm="http://www.w3.org/2001/04/xmlenc#sha256"/>
        <DigestValue>TaA6KX/SRWPpmiasS8KGCRFI/mFTpQlGqiM07LbibG8=</DigestValue>
      </Reference>
      <Reference URI="/xl/printerSettings/printerSettings35.bin?ContentType=application/vnd.openxmlformats-officedocument.spreadsheetml.printerSettings">
        <DigestMethod Algorithm="http://www.w3.org/2001/04/xmlenc#sha256"/>
        <DigestValue>TaA6KX/SRWPpmiasS8KGCRFI/mFTpQlGqiM07LbibG8=</DigestValue>
      </Reference>
      <Reference URI="/xl/printerSettings/printerSettings36.bin?ContentType=application/vnd.openxmlformats-officedocument.spreadsheetml.printerSettings">
        <DigestMethod Algorithm="http://www.w3.org/2001/04/xmlenc#sha256"/>
        <DigestValue>TaA6KX/SRWPpmiasS8KGCRFI/mFTpQlGqiM07LbibG8=</DigestValue>
      </Reference>
      <Reference URI="/xl/printerSettings/printerSettings37.bin?ContentType=application/vnd.openxmlformats-officedocument.spreadsheetml.printerSettings">
        <DigestMethod Algorithm="http://www.w3.org/2001/04/xmlenc#sha256"/>
        <DigestValue>TaA6KX/SRWPpmiasS8KGCRFI/mFTpQlGqiM07LbibG8=</DigestValue>
      </Reference>
      <Reference URI="/xl/printerSettings/printerSettings38.bin?ContentType=application/vnd.openxmlformats-officedocument.spreadsheetml.printerSettings">
        <DigestMethod Algorithm="http://www.w3.org/2001/04/xmlenc#sha256"/>
        <DigestValue>TaA6KX/SRWPpmiasS8KGCRFI/mFTpQlGqiM07LbibG8=</DigestValue>
      </Reference>
      <Reference URI="/xl/printerSettings/printerSettings39.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40.bin?ContentType=application/vnd.openxmlformats-officedocument.spreadsheetml.printerSettings">
        <DigestMethod Algorithm="http://www.w3.org/2001/04/xmlenc#sha256"/>
        <DigestValue>TaA6KX/SRWPpmiasS8KGCRFI/mFTpQlGqiM07LbibG8=</DigestValue>
      </Reference>
      <Reference URI="/xl/printerSettings/printerSettings41.bin?ContentType=application/vnd.openxmlformats-officedocument.spreadsheetml.printerSettings">
        <DigestMethod Algorithm="http://www.w3.org/2001/04/xmlenc#sha256"/>
        <DigestValue>TaA6KX/SRWPpmiasS8KGCRFI/mFTpQlGqiM07LbibG8=</DigestValue>
      </Reference>
      <Reference URI="/xl/printerSettings/printerSettings42.bin?ContentType=application/vnd.openxmlformats-officedocument.spreadsheetml.printerSettings">
        <DigestMethod Algorithm="http://www.w3.org/2001/04/xmlenc#sha256"/>
        <DigestValue>TaA6KX/SRWPpmiasS8KGCRFI/mFTpQlGqiM07LbibG8=</DigestValue>
      </Reference>
      <Reference URI="/xl/printerSettings/printerSettings43.bin?ContentType=application/vnd.openxmlformats-officedocument.spreadsheetml.printerSettings">
        <DigestMethod Algorithm="http://www.w3.org/2001/04/xmlenc#sha256"/>
        <DigestValue>TaA6KX/SRWPpmiasS8KGCRFI/mFTpQlGqiM07LbibG8=</DigestValue>
      </Reference>
      <Reference URI="/xl/printerSettings/printerSettings44.bin?ContentType=application/vnd.openxmlformats-officedocument.spreadsheetml.printerSettings">
        <DigestMethod Algorithm="http://www.w3.org/2001/04/xmlenc#sha256"/>
        <DigestValue>TaA6KX/SRWPpmiasS8KGCRFI/mFTpQlGqiM07LbibG8=</DigestValue>
      </Reference>
      <Reference URI="/xl/printerSettings/printerSettings45.bin?ContentType=application/vnd.openxmlformats-officedocument.spreadsheetml.printerSettings">
        <DigestMethod Algorithm="http://www.w3.org/2001/04/xmlenc#sha256"/>
        <DigestValue>hqnMLvZ6XBY2fH1KhK00vJXWuxlSZRWkoKrdKDrIF2Q=</DigestValue>
      </Reference>
      <Reference URI="/xl/printerSettings/printerSettings46.bin?ContentType=application/vnd.openxmlformats-officedocument.spreadsheetml.printerSettings">
        <DigestMethod Algorithm="http://www.w3.org/2001/04/xmlenc#sha256"/>
        <DigestValue>hqnMLvZ6XBY2fH1KhK00vJXWuxlSZRWkoKrdKDrIF2Q=</DigestValue>
      </Reference>
      <Reference URI="/xl/printerSettings/printerSettings47.bin?ContentType=application/vnd.openxmlformats-officedocument.spreadsheetml.printerSettings">
        <DigestMethod Algorithm="http://www.w3.org/2001/04/xmlenc#sha256"/>
        <DigestValue>TaA6KX/SRWPpmiasS8KGCRFI/mFTpQlGqiM07LbibG8=</DigestValue>
      </Reference>
      <Reference URI="/xl/printerSettings/printerSettings48.bin?ContentType=application/vnd.openxmlformats-officedocument.spreadsheetml.printerSettings">
        <DigestMethod Algorithm="http://www.w3.org/2001/04/xmlenc#sha256"/>
        <DigestValue>TaA6KX/SRWPpmiasS8KGCRFI/mFTpQlGqiM07LbibG8=</DigestValue>
      </Reference>
      <Reference URI="/xl/printerSettings/printerSettings49.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50.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TaA6KX/SRWPpmiasS8KGCRFI/mFTpQlGqiM07LbibG8=</DigestValue>
      </Reference>
      <Reference URI="/xl/printerSettings/printerSettings9.bin?ContentType=application/vnd.openxmlformats-officedocument.spreadsheetml.printerSettings">
        <DigestMethod Algorithm="http://www.w3.org/2001/04/xmlenc#sha256"/>
        <DigestValue>hqnMLvZ6XBY2fH1KhK00vJXWuxlSZRWkoKrdKDrIF2Q=</DigestValue>
      </Reference>
      <Reference URI="/xl/sharedStrings.xml?ContentType=application/vnd.openxmlformats-officedocument.spreadsheetml.sharedStrings+xml">
        <DigestMethod Algorithm="http://www.w3.org/2001/04/xmlenc#sha256"/>
        <DigestValue>gTybBXmghKSZYoWTaxxQ+u1x8L5XzqooRo0FsJ/9qY4=</DigestValue>
      </Reference>
      <Reference URI="/xl/styles.xml?ContentType=application/vnd.openxmlformats-officedocument.spreadsheetml.styles+xml">
        <DigestMethod Algorithm="http://www.w3.org/2001/04/xmlenc#sha256"/>
        <DigestValue>Ngv6va2xJghtZzjDpwwQgMLa4yK3Iw8p/XNrCkC50mI=</DigestValue>
      </Reference>
      <Reference URI="/xl/theme/theme1.xml?ContentType=application/vnd.openxmlformats-officedocument.theme+xml">
        <DigestMethod Algorithm="http://www.w3.org/2001/04/xmlenc#sha256"/>
        <DigestValue>0od3cWFb7H/9sr1fB3xS8N4PVwSWcnr1ynQI1Jvf//w=</DigestValue>
      </Reference>
      <Reference URI="/xl/vbaProject.bin?ContentType=application/vnd.ms-office.vbaProject">
        <DigestMethod Algorithm="http://www.w3.org/2001/04/xmlenc#sha256"/>
        <DigestValue>FwfpiIDAvV+qNIjVD0zdKJ+plkwARFQS906BLWFvGiU=</DigestValue>
      </Reference>
      <Reference URI="/xl/workbook.xml?ContentType=application/vnd.ms-excel.sheet.macroEnabled.main+xml">
        <DigestMethod Algorithm="http://www.w3.org/2001/04/xmlenc#sha256"/>
        <DigestValue>enASRqrOOiT2F/5c7EG0JAuCmFqzQr4tfJhzuMUnTFo=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nqhJvPG97IUzESPvvmkZsh8belBlJGh4JpOe3VheEhA=</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Ke4rx5A433W8tnRWilXhtP9ruN76bZj2qiuBD8/p5bk=</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Rw733DRbun0d3kk20AwJ2k88PHyFZiaLd2yE0jspEjQ=</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Sn8lURTK8XUbfDAoiEp1wbiQy+u4ZEKiAqFtCTOwm2g=</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UGBK7a5/TfBwbqLfUzVf10GbB4a+kC6Rmb4kB3TNN50=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Q/3RQIZ/Cy55cV+NDIY7cs1JQsqpcdZxBDO701sphaY=</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K6G5psKEIXpjHsoE/0K9sQDojPXlfRg9KBeaGuBnF+8=</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2J32j/nDl7k9bRQLCGN4+ILggEWWvdYwLoDId7LK9Co=</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xXFo9BdA47xnxdw1QhhoTTxY5S70p22UTQq696SClAA=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FeWxmCBflb8JE5pwKbE7f8Fz2fTuLLYDgReWYDnFn3A=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CbSvei0UfzLsONWMmXFfql9N8enIRi6l+NsDBuxTUEM=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SRC7fLWl2RrdwaU8RRPrRr06VHpprr0rNm7/Eq/cyx4=</DigestValue>
      </Reference>
      <Reference URI="/xl/worksheets/sheet10.xml?ContentType=application/vnd.openxmlformats-officedocument.spreadsheetml.worksheet+xml">
        <DigestMethod Algorithm="http://www.w3.org/2001/04/xmlenc#sha256"/>
        <DigestValue>acUx2Se27vwrtlcWjRNBml0eeZegpaKHJOaTQ1b5QXc=</DigestValue>
      </Reference>
      <Reference URI="/xl/worksheets/sheet11.xml?ContentType=application/vnd.openxmlformats-officedocument.spreadsheetml.worksheet+xml">
        <DigestMethod Algorithm="http://www.w3.org/2001/04/xmlenc#sha256"/>
        <DigestValue>Y6SFIud4n6QHycG+JpT+k2T0AHq0FzuZhtxMBErQVwQ=</DigestValue>
      </Reference>
      <Reference URI="/xl/worksheets/sheet12.xml?ContentType=application/vnd.openxmlformats-officedocument.spreadsheetml.worksheet+xml">
        <DigestMethod Algorithm="http://www.w3.org/2001/04/xmlenc#sha256"/>
        <DigestValue>hjPs/b9UFYCjvUXVGyTSF6qC/fwqxWnthtW9Vk4CASs=</DigestValue>
      </Reference>
      <Reference URI="/xl/worksheets/sheet13.xml?ContentType=application/vnd.openxmlformats-officedocument.spreadsheetml.worksheet+xml">
        <DigestMethod Algorithm="http://www.w3.org/2001/04/xmlenc#sha256"/>
        <DigestValue>Ejt3vzaFDk7BIwDP4GdQIsLgzucZdjR8rDaOa1DDk8k=</DigestValue>
      </Reference>
      <Reference URI="/xl/worksheets/sheet14.xml?ContentType=application/vnd.openxmlformats-officedocument.spreadsheetml.worksheet+xml">
        <DigestMethod Algorithm="http://www.w3.org/2001/04/xmlenc#sha256"/>
        <DigestValue>m+a5SS3Ba1rJmnfcvKzCGIfPxhCKMRcTzHevpzOM8JI=</DigestValue>
      </Reference>
      <Reference URI="/xl/worksheets/sheet15.xml?ContentType=application/vnd.openxmlformats-officedocument.spreadsheetml.worksheet+xml">
        <DigestMethod Algorithm="http://www.w3.org/2001/04/xmlenc#sha256"/>
        <DigestValue>Qp/IKxbcJyI553nhbCuYXrpJPDPbTHCiKwcC7TMLu7g=</DigestValue>
      </Reference>
      <Reference URI="/xl/worksheets/sheet16.xml?ContentType=application/vnd.openxmlformats-officedocument.spreadsheetml.worksheet+xml">
        <DigestMethod Algorithm="http://www.w3.org/2001/04/xmlenc#sha256"/>
        <DigestValue>ot6UyRXFCLr6Y2gW3iYX9uoYsHYwmkjDOZcUvr1xd7Q=</DigestValue>
      </Reference>
      <Reference URI="/xl/worksheets/sheet17.xml?ContentType=application/vnd.openxmlformats-officedocument.spreadsheetml.worksheet+xml">
        <DigestMethod Algorithm="http://www.w3.org/2001/04/xmlenc#sha256"/>
        <DigestValue>DabGahQDL49mbXDUW625aohkVkEcSq+OENV4+J3yrBs=</DigestValue>
      </Reference>
      <Reference URI="/xl/worksheets/sheet18.xml?ContentType=application/vnd.openxmlformats-officedocument.spreadsheetml.worksheet+xml">
        <DigestMethod Algorithm="http://www.w3.org/2001/04/xmlenc#sha256"/>
        <DigestValue>hSB8IwFReXMX0vp+iO4MhyYHFxKsRS2EYTD3Ug08YLU=</DigestValue>
      </Reference>
      <Reference URI="/xl/worksheets/sheet19.xml?ContentType=application/vnd.openxmlformats-officedocument.spreadsheetml.worksheet+xml">
        <DigestMethod Algorithm="http://www.w3.org/2001/04/xmlenc#sha256"/>
        <DigestValue>Qc2Fn79ry84l7I2qlsKWnJcl7b1qXj0dSxzgMYEJsGU=</DigestValue>
      </Reference>
      <Reference URI="/xl/worksheets/sheet2.xml?ContentType=application/vnd.openxmlformats-officedocument.spreadsheetml.worksheet+xml">
        <DigestMethod Algorithm="http://www.w3.org/2001/04/xmlenc#sha256"/>
        <DigestValue>nZ7kF/jvQitqhIXiqr8meLeXk7U7bKfaTndn4Tokzqg=</DigestValue>
      </Reference>
      <Reference URI="/xl/worksheets/sheet20.xml?ContentType=application/vnd.openxmlformats-officedocument.spreadsheetml.worksheet+xml">
        <DigestMethod Algorithm="http://www.w3.org/2001/04/xmlenc#sha256"/>
        <DigestValue>iCrOxV3Jmwq7Q3pKFN9ScQV6lhF4VCZK09Q0q98Or5Q=</DigestValue>
      </Reference>
      <Reference URI="/xl/worksheets/sheet21.xml?ContentType=application/vnd.openxmlformats-officedocument.spreadsheetml.worksheet+xml">
        <DigestMethod Algorithm="http://www.w3.org/2001/04/xmlenc#sha256"/>
        <DigestValue>YFYPBHXPaOLIKofPqh3g9s3MrzHmUgDQNZg94U+Tq2U=</DigestValue>
      </Reference>
      <Reference URI="/xl/worksheets/sheet22.xml?ContentType=application/vnd.openxmlformats-officedocument.spreadsheetml.worksheet+xml">
        <DigestMethod Algorithm="http://www.w3.org/2001/04/xmlenc#sha256"/>
        <DigestValue>eZ83+/LZpkIHafDBY6TlyW9LvcHoUVTQukrepbPfSSw=</DigestValue>
      </Reference>
      <Reference URI="/xl/worksheets/sheet23.xml?ContentType=application/vnd.openxmlformats-officedocument.spreadsheetml.worksheet+xml">
        <DigestMethod Algorithm="http://www.w3.org/2001/04/xmlenc#sha256"/>
        <DigestValue>Sfw9eMtwe/J/JyoFNAv5eaxeu5hzE4uqRZXSQuKv53o=</DigestValue>
      </Reference>
      <Reference URI="/xl/worksheets/sheet24.xml?ContentType=application/vnd.openxmlformats-officedocument.spreadsheetml.worksheet+xml">
        <DigestMethod Algorithm="http://www.w3.org/2001/04/xmlenc#sha256"/>
        <DigestValue>ACwkbabwvooenBsbyJsosPm3Q2EUD0O+KCK6ZDmf/y8=</DigestValue>
      </Reference>
      <Reference URI="/xl/worksheets/sheet25.xml?ContentType=application/vnd.openxmlformats-officedocument.spreadsheetml.worksheet+xml">
        <DigestMethod Algorithm="http://www.w3.org/2001/04/xmlenc#sha256"/>
        <DigestValue>cI0zrHVv4/02mBrWAcxWNcAK6ESTwMzjisZfWE+Z7Ac=</DigestValue>
      </Reference>
      <Reference URI="/xl/worksheets/sheet26.xml?ContentType=application/vnd.openxmlformats-officedocument.spreadsheetml.worksheet+xml">
        <DigestMethod Algorithm="http://www.w3.org/2001/04/xmlenc#sha256"/>
        <DigestValue>Uw+ekqjsCRW5NAa0hGDHepddXKsiFkd14LcRUHPRafA=</DigestValue>
      </Reference>
      <Reference URI="/xl/worksheets/sheet27.xml?ContentType=application/vnd.openxmlformats-officedocument.spreadsheetml.worksheet+xml">
        <DigestMethod Algorithm="http://www.w3.org/2001/04/xmlenc#sha256"/>
        <DigestValue>VPrVbxu7G9AoLSyu6pU6U+8K64HzIsGN4kdlYXQFHEk=</DigestValue>
      </Reference>
      <Reference URI="/xl/worksheets/sheet28.xml?ContentType=application/vnd.openxmlformats-officedocument.spreadsheetml.worksheet+xml">
        <DigestMethod Algorithm="http://www.w3.org/2001/04/xmlenc#sha256"/>
        <DigestValue>mHhYwoHH5/S2dP6AGsA0joUn3O6TfmZ7Kx984/DTfqU=</DigestValue>
      </Reference>
      <Reference URI="/xl/worksheets/sheet29.xml?ContentType=application/vnd.openxmlformats-officedocument.spreadsheetml.worksheet+xml">
        <DigestMethod Algorithm="http://www.w3.org/2001/04/xmlenc#sha256"/>
        <DigestValue>OOBYMsAQtn7nCxSzfQgB+FTyGXaMp6kjdHyWXT18Qko=</DigestValue>
      </Reference>
      <Reference URI="/xl/worksheets/sheet3.xml?ContentType=application/vnd.openxmlformats-officedocument.spreadsheetml.worksheet+xml">
        <DigestMethod Algorithm="http://www.w3.org/2001/04/xmlenc#sha256"/>
        <DigestValue>IWnriY3Bmd39VHD6XR02NZr1Ny8BMDr+sqhHG8rjhqE=</DigestValue>
      </Reference>
      <Reference URI="/xl/worksheets/sheet30.xml?ContentType=application/vnd.openxmlformats-officedocument.spreadsheetml.worksheet+xml">
        <DigestMethod Algorithm="http://www.w3.org/2001/04/xmlenc#sha256"/>
        <DigestValue>3SWNTA/yA6qnIjMmwCscfEbqWVN8H/r1o/9VaDC05Ik=</DigestValue>
      </Reference>
      <Reference URI="/xl/worksheets/sheet31.xml?ContentType=application/vnd.openxmlformats-officedocument.spreadsheetml.worksheet+xml">
        <DigestMethod Algorithm="http://www.w3.org/2001/04/xmlenc#sha256"/>
        <DigestValue>PVt6t9QbGCoi0xWOMixHIZJvTDW4gVTobJ1rS2MxQ84=</DigestValue>
      </Reference>
      <Reference URI="/xl/worksheets/sheet32.xml?ContentType=application/vnd.openxmlformats-officedocument.spreadsheetml.worksheet+xml">
        <DigestMethod Algorithm="http://www.w3.org/2001/04/xmlenc#sha256"/>
        <DigestValue>9SECX2HcewGmr42KdPoY+z8ODxzla53SJZdpR9KLuBM=</DigestValue>
      </Reference>
      <Reference URI="/xl/worksheets/sheet33.xml?ContentType=application/vnd.openxmlformats-officedocument.spreadsheetml.worksheet+xml">
        <DigestMethod Algorithm="http://www.w3.org/2001/04/xmlenc#sha256"/>
        <DigestValue>SBoQ3Ao/a7z/dyDhK989k2e3+kSQ1HV8X6/2igvIh9o=</DigestValue>
      </Reference>
      <Reference URI="/xl/worksheets/sheet34.xml?ContentType=application/vnd.openxmlformats-officedocument.spreadsheetml.worksheet+xml">
        <DigestMethod Algorithm="http://www.w3.org/2001/04/xmlenc#sha256"/>
        <DigestValue>55Ae3Qyum0C2d0N7axo0Ot4OQ+6xqWho/Es6QdhUE+0=</DigestValue>
      </Reference>
      <Reference URI="/xl/worksheets/sheet35.xml?ContentType=application/vnd.openxmlformats-officedocument.spreadsheetml.worksheet+xml">
        <DigestMethod Algorithm="http://www.w3.org/2001/04/xmlenc#sha256"/>
        <DigestValue>I5tsjkvfMUUpgEbI49cKRGJkhGIcXGRbiSPqZJ6Fq8Q=</DigestValue>
      </Reference>
      <Reference URI="/xl/worksheets/sheet36.xml?ContentType=application/vnd.openxmlformats-officedocument.spreadsheetml.worksheet+xml">
        <DigestMethod Algorithm="http://www.w3.org/2001/04/xmlenc#sha256"/>
        <DigestValue>koHj3U9ClPOW4FI4xfy2ZhFQ14rn62ROYn7qEurTh0Y=</DigestValue>
      </Reference>
      <Reference URI="/xl/worksheets/sheet37.xml?ContentType=application/vnd.openxmlformats-officedocument.spreadsheetml.worksheet+xml">
        <DigestMethod Algorithm="http://www.w3.org/2001/04/xmlenc#sha256"/>
        <DigestValue>lqsmc5sW2YCkDX4gmGBTG3njXgUW7XOYRmVInzsSOdo=</DigestValue>
      </Reference>
      <Reference URI="/xl/worksheets/sheet38.xml?ContentType=application/vnd.openxmlformats-officedocument.spreadsheetml.worksheet+xml">
        <DigestMethod Algorithm="http://www.w3.org/2001/04/xmlenc#sha256"/>
        <DigestValue>ANRPb8jCv06mRafCAuoSAzeWHh9nWtE4GWRDjNLw4Wc=</DigestValue>
      </Reference>
      <Reference URI="/xl/worksheets/sheet39.xml?ContentType=application/vnd.openxmlformats-officedocument.spreadsheetml.worksheet+xml">
        <DigestMethod Algorithm="http://www.w3.org/2001/04/xmlenc#sha256"/>
        <DigestValue>I8kS5XEoXaS6vxkX07hPOzPrZyHv+TCWRSxt7HdzKt0=</DigestValue>
      </Reference>
      <Reference URI="/xl/worksheets/sheet4.xml?ContentType=application/vnd.openxmlformats-officedocument.spreadsheetml.worksheet+xml">
        <DigestMethod Algorithm="http://www.w3.org/2001/04/xmlenc#sha256"/>
        <DigestValue>zCGP8qd/ZCMN7xTbVBba0NRX9FZhhXFydYX6dS7sV9I=</DigestValue>
      </Reference>
      <Reference URI="/xl/worksheets/sheet40.xml?ContentType=application/vnd.openxmlformats-officedocument.spreadsheetml.worksheet+xml">
        <DigestMethod Algorithm="http://www.w3.org/2001/04/xmlenc#sha256"/>
        <DigestValue>OXT0mS/KjTbRQxW+WwU6PJUe9T9SaPCZ1ZlA00wZwMY=</DigestValue>
      </Reference>
      <Reference URI="/xl/worksheets/sheet41.xml?ContentType=application/vnd.openxmlformats-officedocument.spreadsheetml.worksheet+xml">
        <DigestMethod Algorithm="http://www.w3.org/2001/04/xmlenc#sha256"/>
        <DigestValue>0eoNrBDxA/kLZDmJDGNHBKZnwBSumViwByWf8bml/+c=</DigestValue>
      </Reference>
      <Reference URI="/xl/worksheets/sheet42.xml?ContentType=application/vnd.openxmlformats-officedocument.spreadsheetml.worksheet+xml">
        <DigestMethod Algorithm="http://www.w3.org/2001/04/xmlenc#sha256"/>
        <DigestValue>h5wz6mGy2lKwyL5m0OJiBZuC58cj1x3XKALRnHhIqfw=</DigestValue>
      </Reference>
      <Reference URI="/xl/worksheets/sheet43.xml?ContentType=application/vnd.openxmlformats-officedocument.spreadsheetml.worksheet+xml">
        <DigestMethod Algorithm="http://www.w3.org/2001/04/xmlenc#sha256"/>
        <DigestValue>XLA53HY0p1kbDERV1lC1l4+sKpe6nWz9hslTJs8tJUw=</DigestValue>
      </Reference>
      <Reference URI="/xl/worksheets/sheet44.xml?ContentType=application/vnd.openxmlformats-officedocument.spreadsheetml.worksheet+xml">
        <DigestMethod Algorithm="http://www.w3.org/2001/04/xmlenc#sha256"/>
        <DigestValue>05Ryc1xlobdFPNZavBuj6UGGEoXUBExAWgZrlXQWrdI=</DigestValue>
      </Reference>
      <Reference URI="/xl/worksheets/sheet45.xml?ContentType=application/vnd.openxmlformats-officedocument.spreadsheetml.worksheet+xml">
        <DigestMethod Algorithm="http://www.w3.org/2001/04/xmlenc#sha256"/>
        <DigestValue>Zf7rUVfJZwFvKlku8GOjwaIRe9RjPCKzid0Y6tqaMlo=</DigestValue>
      </Reference>
      <Reference URI="/xl/worksheets/sheet46.xml?ContentType=application/vnd.openxmlformats-officedocument.spreadsheetml.worksheet+xml">
        <DigestMethod Algorithm="http://www.w3.org/2001/04/xmlenc#sha256"/>
        <DigestValue>9HK01A/0QfFN2sWAFaSYPsswTt9LTzaDPGCJ/Zv8r7E=</DigestValue>
      </Reference>
      <Reference URI="/xl/worksheets/sheet47.xml?ContentType=application/vnd.openxmlformats-officedocument.spreadsheetml.worksheet+xml">
        <DigestMethod Algorithm="http://www.w3.org/2001/04/xmlenc#sha256"/>
        <DigestValue>ufE4gdvFx+JkJwk4Q+Uy80ajaZBhRGgF9cuBpvY5Rig=</DigestValue>
      </Reference>
      <Reference URI="/xl/worksheets/sheet48.xml?ContentType=application/vnd.openxmlformats-officedocument.spreadsheetml.worksheet+xml">
        <DigestMethod Algorithm="http://www.w3.org/2001/04/xmlenc#sha256"/>
        <DigestValue>zii/GV0qE8aZM/L7jnEyCuJRrwruVYjpPTJqt/3UUzw=</DigestValue>
      </Reference>
      <Reference URI="/xl/worksheets/sheet49.xml?ContentType=application/vnd.openxmlformats-officedocument.spreadsheetml.worksheet+xml">
        <DigestMethod Algorithm="http://www.w3.org/2001/04/xmlenc#sha256"/>
        <DigestValue>TLfHb5aDqrVrslPMCPzoyyq3dD24FDc6yqy3vabkc4Q=</DigestValue>
      </Reference>
      <Reference URI="/xl/worksheets/sheet5.xml?ContentType=application/vnd.openxmlformats-officedocument.spreadsheetml.worksheet+xml">
        <DigestMethod Algorithm="http://www.w3.org/2001/04/xmlenc#sha256"/>
        <DigestValue>KXkeLvUxPY3G/+xNbr0HbgBx37+7B0J0w++wLo0ODxQ=</DigestValue>
      </Reference>
      <Reference URI="/xl/worksheets/sheet50.xml?ContentType=application/vnd.openxmlformats-officedocument.spreadsheetml.worksheet+xml">
        <DigestMethod Algorithm="http://www.w3.org/2001/04/xmlenc#sha256"/>
        <DigestValue>JUH8LszR6gVIAJvom0oB1wNAJsBkOvpbjA7/zuDcpnE=</DigestValue>
      </Reference>
      <Reference URI="/xl/worksheets/sheet6.xml?ContentType=application/vnd.openxmlformats-officedocument.spreadsheetml.worksheet+xml">
        <DigestMethod Algorithm="http://www.w3.org/2001/04/xmlenc#sha256"/>
        <DigestValue>89E8HFVbKWmartgAPLbqBEoYB66kw30WedLwdjBV4tM=</DigestValue>
      </Reference>
      <Reference URI="/xl/worksheets/sheet7.xml?ContentType=application/vnd.openxmlformats-officedocument.spreadsheetml.worksheet+xml">
        <DigestMethod Algorithm="http://www.w3.org/2001/04/xmlenc#sha256"/>
        <DigestValue>QcydW4Y2bQecZvelTtOwpivrNa0wJRHrcgFT+zhC8UI=</DigestValue>
      </Reference>
      <Reference URI="/xl/worksheets/sheet8.xml?ContentType=application/vnd.openxmlformats-officedocument.spreadsheetml.worksheet+xml">
        <DigestMethod Algorithm="http://www.w3.org/2001/04/xmlenc#sha256"/>
        <DigestValue>BGkNsrXqC/rbNBavS6g+WmKiGiUBCjS4jEmhdRQQ7IY=</DigestValue>
      </Reference>
      <Reference URI="/xl/worksheets/sheet9.xml?ContentType=application/vnd.openxmlformats-officedocument.spreadsheetml.worksheet+xml">
        <DigestMethod Algorithm="http://www.w3.org/2001/04/xmlenc#sha256"/>
        <DigestValue>7sUgXFjWbZoZDx6yDlfg/L78QSKzVNqy//4pW/Q0ztw=</DigestValue>
      </Reference>
    </Manifest>
    <SignatureProperties>
      <SignatureProperty Id="idSignatureTime" Target="#idPackageSignature">
        <mdssi:SignatureTime xmlns:mdssi="http://schemas.openxmlformats.org/package/2006/digital-signature">
          <mdssi:Format>YYYY-MM-DDThh:mm:ssTZD</mdssi:Format>
          <mdssi:Value>2022-11-11T18:40:28Z</mdssi:Value>
        </mdssi:SignatureTime>
      </SignatureProperty>
    </SignatureProperties>
  </Object>
  <Object Id="idOfficeObject">
    <SignatureProperties>
      <SignatureProperty Id="idOfficeV1Details" Target="#idPackageSignature">
        <SignatureInfoV1 xmlns="http://schemas.microsoft.com/office/2006/digsig">
          <SetupID>{A1DAE1E5-3A50-47CE-9622-EFDA426D9DA0}</SetupID>
          <SignatureText>Federico Miguel Vazquez</SignatureText>
          <SignatureImage/>
          <SignatureComments/>
          <WindowsVersion>10.0</WindowsVersion>
          <OfficeVersion>16.0.14332/23</OfficeVersion>
          <ApplicationVersion>16.0.14332</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2022-11-11T18:40:28Z</xd:SigningTime>
          <xd:SigningCertificate>
            <xd:Cert>
              <xd:CertDigest>
                <DigestMethod Algorithm="http://www.w3.org/2001/04/xmlenc#sha256"/>
                <DigestValue>j3LYkNkLhQSr2RPdTiVKUa8szsQBrHsgqFXZ44Qd3SI=</DigestValue>
              </xd:CertDigest>
              <xd:IssuerSerial>
                <X509IssuerName>CN=CA-CODE100 S.A., C=PY, O=CODE100 S.A., SERIALNUMBER=RUC 80080610-7</X509IssuerName>
                <X509SerialNumber>2051668671745154204008081945361311947288499551</X509SerialNumber>
              </xd:IssuerSerial>
            </xd:Cert>
          </xd:SigningCertificate>
          <xd:SignaturePolicyIdentifier>
            <xd:SignaturePolicyImplied/>
          </xd:SignaturePolicyIdentifier>
        </xd:SignedSignatureProperties>
      </xd:SignedProperties>
    </xd:QualifyingProperties>
  </Object>
  <Object Id="idValidSigLnImg">AQAAAGwAAAAAAAAAAAAAACYBAAB/AAAAAAAAAAAAAAAFHQAAkQwAACBFTUYAAAEAiBwAAKoAAAAGAAAAAAAAAAAAAAAAAAAAVgUAAAADAABYAQAAwQAAAAAAAAAAAAAAAAAAAMA/BQDo8QIACgAAABAAAAAAAAAAAAAAAEsAAAAQAAAAAAAAAAUAAAAeAAAAGAAAAAAAAAAAAAAAJwEAAIAAAAAnAAAAGAAAAAEAAAAAAAAAAAAAAAAAAAAlAAAADAAAAAEAAABMAAAAZAAAAAAAAAAAAAAAJgEAAH8AAAAAAAAAAAAAACc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mAQAAfwAAAAAAAAAAAAAAJwEAAIAAAAAhAPAAAAAAAAAAAAAAAIA/AAAAAAAAAAAAAIA/AAAAAAAAAAAAAAAAAAAAAAAAAAAAAAAAAAAAAAAAAAAlAAAADAAAAAAAAIAoAAAADAAAAAEAAAAnAAAAGAAAAAEAAAAAAAAA8PDwAAAAAAAlAAAADAAAAAEAAABMAAAAZAAAAAAAAAAAAAAAJgEAAH8AAAAAAAAAAAAAACcBAACAAAAAIQDwAAAAAAAAAAAAAACAPwAAAAAAAAAAAACAPwAAAAAAAAAAAAAAAAAAAAAAAAAAAAAAAAAAAAAAAAAAJQAAAAwAAAAAAACAKAAAAAwAAAABAAAAJwAAABgAAAABAAAAAAAAAPDw8AAAAAAAJQAAAAwAAAABAAAATAAAAGQAAAAAAAAAAAAAACYBAAB/AAAAAAAAAAAAAAAnAQAAgAAAACEA8AAAAAAAAAAAAAAAgD8AAAAAAAAAAAAAgD8AAAAAAAAAAAAAAAAAAAAAAAAAAAAAAAAAAAAAAAAAACUAAAAMAAAAAAAAgCgAAAAMAAAAAQAAACcAAAAYAAAAAQAAAAAAAADw8PAAAAAAACUAAAAMAAAAAQAAAEwAAABkAAAAAAAAAAAAAAAmAQAAfwAAAAAAAAAAAAAAJwEAAIAAAAAhAPAAAAAAAAAAAAAAAIA/AAAAAAAAAAAAAIA/AAAAAAAAAAAAAAAAAAAAAAAAAAAAAAAAAAAAAAAAAAAlAAAADAAAAAAAAIAoAAAADAAAAAEAAAAnAAAAGAAAAAEAAAAAAAAA////AAAAAAAlAAAADAAAAAEAAABMAAAAZAAAAAAAAAAAAAAAJgEAAH8AAAAAAAAAAAAAACcBAACAAAAAIQDwAAAAAAAAAAAAAACAPwAAAAAAAAAAAACAPwAAAAAAAAAAAAAAAAAAAAAAAAAAAAAAAAAAAAAAAAAAJQAAAAwAAAAAAACAKAAAAAwAAAABAAAAJwAAABgAAAABAAAAAAAAAP///wAAAAAAJQAAAAwAAAABAAAATAAAAGQAAAAAAAAAAAAAACYBAAB/AAAAAAAAAAAAAAAn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sNDj/X8AAACw0OP9fwAAHEq14/1/AAAAAC6A/n8AADESJOP9fwAAMBYugP5/AAAcSrXj/X8AAJAWAAAAAAAAQAAAwP1/AAAAAC6A/n8AAAEVJOP9fwAABAAAAAAAAAAwFi6A/n8AAMC1L+dbAAAAHEq14wAAAABIAAAAAAAAABxKteP9fwAAoLPQ4/1/AABATrXj/X8AAAEAAAAAAAAAdnO14/1/AAAAAC6A/n8AAAAAAAAAAAAAAAAAAE0CAAD//////////xAxIlRNAgAAq98bf/5/AACQti/nWwAAACm3L+dbAAAAAAAAAAAAAAAAAAAAZHYACAAAAAAlAAAADAAAAAEAAAAYAAAADAAAAAAAAAASAAAADAAAAAEAAAAeAAAAGAAAAL0AAAAEAAAA9wAAABEAAAAlAAAADAAAAAEAAABUAAAAiAAAAL4AAAAEAAAA9QAAABAAAAABAAAA0XbJQasKyUG+AAAABAAAAAoAAABMAAAAAAAAAAAAAAAAAAAA//////////9gAAAAMQAxAC8AMQAxAC8AMgAwADIAMgAGAAAABgAAAAQAAAAGAAAABgAAAAQAAAAGAAAABgAAAAYAAAAGAAAASwAAAEAAAAAwAAAABQAAACAAAAABAAAAAQAAABAAAAAAAAAAAAAAACcBAACAAAAAAAAAAAAAAAAnAQAAgAAAAFIAAABwAQAAAgAAABAAAAAHAAAAAAAAAAAAAAC8AgAAAAAAAAECAiJTAHkAcwB0AGUAbQAAAAAAAAAAAAAAAAAAAAAAAAAAAAAAAAAAAAAAAAAAAAAAAAAAAAAAAAAAAAAAAAAAAAAAAAAAAAEAAAAAAAAAONQv51sAAAAAAAAAAAAAAIg+P3/+fwAAAAAAAAAAAAAJAAAAAAAAAAAAMEFNAgAAdBQk4/1/AAAAAAAAAAAAAAAAAAAAAAAANhyVdTFfAAC41S/nWwAAAOwwGGlNAgAAQHdQak0CAAAQMSJUTQIAAODWL+cAAAAAEDRwXE0CAAAHAAAAAAAAAAAAAAAAAAAAHNYv51sAAABZ1i/nWwAAAHHNF3/+fwAAsNUv51sAAACw1S/nAAAAAAAAF+P9fwAAALDQ4/1/AAAQMSJUTQIAAKvfG3/+fwAAwNUv51sAAABZ1i/nWw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JUa4v1/AABAR4lcTQIAAAIAAAAAAAAAiD4/f/5/AAAAAAAAAAAAAAFojuH9fwAAEDvDfU0CAAAc4Orw/X8AAAAAAAAAAAAAAAAAAAAAAAAmlJR1MV8AAAAAh+H9fwAAAAAAAAAAAADg////AAAAABAxIlRNAgAA6F4u5wAAAAAAAAAAAAAAAAYAAAAAAAAAAAAAAAAAAAAMXi7nWwAAAEleLudbAAAAcc0Xf/5/AACYERt+TQIAAAAAAAAAAAAAmBEbfk0CAAAwxvp9TQIAABAxIlRNAgAAq98bf/5/AACwXS7nWwAAAEleLudbAAAAAAAAAAAAAAAAAAAAZHYACAAAAAAlAAAADAAAAAMAAAAYAAAADAAAAAAAAAASAAAADAAAAAEAAAAWAAAADAAAAAgAAABUAAAAVAAAAAoAAAAnAAAAHgAAAEoAAAABAAAA0XbJQasKyUEKAAAASwAAAAEAAABMAAAABAAAAAkAAAAnAAAAIAAAAEsAAABQAAAAWAArD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XAAAARwAAACkAAAAzAAAArwAAABUAAAAhAPAAAAAAAAAAAAAAAIA/AAAAAAAAAAAAAIA/AAAAAAAAAAAAAAAAAAAAAAAAAAAAAAAAAAAAAAAAAAAlAAAADAAAAAAAAIAoAAAADAAAAAQAAABSAAAAcAEAAAQAAADw////AAAAAAAAAAAAAAAAkAEAAAAAAAEAAAAAcwBlAGcAbwBlACAAdQBpAAAAAAAAAAAAAAAAAAAAAAAAAAAAAAAAAAAAAAAAAAAAAAAAAAAAAAAAAAAAAAAAAAAA//8IAAAAAAAAAAAAAAAAAAAAAAgAAAAAAACIPj9//n8AAAAAAAAAAAAAAAAAAAAAAACY2Bt+TQIAAAB6x31NAgAAAAAAAAAAAAAAAAAAAAAAABaUlHUxXwAA4KcH4v1/AACwwQB9TQIAAPD///8AAAAAEDEiVE0CAADYXi7nAAAAAAAAAAAAAAAACQAAAAAAAAAAAAAAAAAAAPxdLudbAAAAOV4u51sAAABxzRd//n8AAEgRG35NAgAAAAAAAAAAAABIERt+TQIAAAAAAAAAAAAAEDEiVE0CAACr3xt//n8AAKBdLudbAAAAOV4u51sAAAAAAAAAAAAAAHAUTmpkdgAIAAAAACUAAAAMAAAABAAAABgAAAAMAAAAAAAAABIAAAAMAAAAAQAAAB4AAAAYAAAAKQAAADMAAADYAAAASAAAACUAAAAMAAAABAAAAFQAAADYAAAAKgAAADMAAADWAAAARwAAAAEAAADRdslBqwrJQSoAAAAzAAAAFwAAAEwAAAAAAAAAAAAAAAAAAAD//////////3wAAABGAGUAZABlAHIAaQBjAG8AIABNAGkAZwB1AGUAbAAgAFYAYQB6AHEAdQBlAHoANxUIAAAACAAAAAkAAAAIAAAABgAAAAQAAAAHAAAACQAAAAQAAAAOAAAABAAAAAkAAAAJAAAACAAAAAQAAAAEAAAACgAAAAgAAAAHAAAACQAAAAkAAAAIAAAABwAAAEsAAABAAAAAMAAAAAUAAAAgAAAAAQAAAAEAAAAQAAAAAAAAAAAAAAAnAQAAgAAAAAAAAAAAAAAAJwEAAIAAAAAlAAAADAAAAAIAAAAnAAAAGAAAAAUAAAAAAAAA////AAAAAAAlAAAADAAAAAUAAABMAAAAZAAAAAAAAABQAAAAJgEAAHwAAAAAAAAAUAAAACc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AYAQAACgAAAFAAAAC8AAAAXAAAAAEAAADRdslBqwrJQQoAAABQAAAAIgAAAEwAAAAAAAAAAAAAAAAAAAD//////////5AAAABGAGUAZABlAHIAaQBjAG8AIABNAGkAZwB1AGUAbAAgAFYAYQB6AHEAdQBlAHoAIABWAGkAbABsAGEAcwBhAG4AdABpAAYAAAAGAAAABwAAAAYAAAAEAAAAAwAAAAUAAAAHAAAAAwAAAAoAAAADAAAABwAAAAcAAAAGAAAAAwAAAAMAAAAHAAAABgAAAAUAAAAHAAAABwAAAAYAAAAFAAAAAwAAAAcAAAADAAAAAwAAAAMAAAAGAAAABQAAAAYAAAAHAAAABAAAAAMAAABLAAAAQAAAADAAAAAFAAAAIAAAAAEAAAABAAAAEAAAAAAAAAAAAAAAJwEAAIAAAAAAAAAAAAAAACc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cAAAACgAAAGAAAABUAAAAbAAAAAEAAADRdslBqwrJQQoAAABgAAAADQAAAEwAAAAAAAAAAAAAAAAAAAD//////////2gAAABSAGUAcAByAGUAcwBlAG4AdABhAG4AdABlAAAABwAAAAYAAAAHAAAABAAAAAYAAAAFAAAABgAAAAcAAAAEAAAABgAAAAcAAAAEAAAABgAAAEsAAABAAAAAMAAAAAUAAAAgAAAAAQAAAAEAAAAQAAAAAAAAAAAAAAAnAQAAgAAAAAAAAAAAAAAAJwEAAIAAAAAlAAAADAAAAAIAAAAnAAAAGAAAAAUAAAAAAAAA////AAAAAAAlAAAADAAAAAUAAABMAAAAZAAAAAkAAABwAAAAHQEAAHwAAAAJAAAAcAAAABUBAAANAAAAIQDwAAAAAAAAAAAAAACAPwAAAAAAAAAAAACAPwAAAAAAAAAAAAAAAAAAAAAAAAAAAAAAAAAAAAAAAAAAJQAAAAwAAAAAAACAKAAAAAwAAAAFAAAAJQAAAAwAAAABAAAAGAAAAAwAAAAAAAAAEgAAAAwAAAABAAAAFgAAAAwAAAAAAAAAVAAAAGgBAAAKAAAAcAAAABwBAAB8AAAAAQAAANF2yUGrCslBCgAAAHAAAAAvAAAATAAAAAQAAAAJAAAAcAAAAB4BAAB9AAAArAAAAEYAaQByAG0AYQBkAG8AIABwAG8AcgA6ACAARgBFAEQARQBSAEkAQwBPACAATQBJAEcAVQBFAEwAIABWAEEAWgBRAFUARQBaACAAVgBJAEwATABBAFMAQQBOAFQASQAAAAYAAAADAAAABAAAAAkAAAAGAAAABwAAAAcAAAADAAAABwAAAAcAAAAEAAAAAwAAAAMAAAAGAAAABgAAAAgAAAAGAAAABwAAAAMAAAAHAAAACQAAAAMAAAAKAAAAAwAAAAgAAAAIAAAABgAAAAUAAAADAAAABwAAAAcAAAAGAAAACAAAAAgAAAAGAAAABgAAAAMAAAAHAAAAAwAAAAUAAAAFAAAABwAAAAYAAAAHAAAACAAAAAYAAAADAAAAFgAAAAwAAAAAAAAAJQAAAAwAAAACAAAADgAAABQAAAAAAAAAEAAAABQAAAA=</Object>
  <Object Id="idInvalidSigLnImg">AQAAAGwAAAAAAAAAAAAAACYBAAB/AAAAAAAAAAAAAAAFHQAAkQwAACBFTUYAAAEA9CEAALEAAAAGAAAAAAAAAAAAAAAAAAAAVgUAAAADAABYAQAAwQAAAAAAAAAAAAAAAAAAAMA/BQDo8QIACgAAABAAAAAAAAAAAAAAAEsAAAAQAAAAAAAAAAUAAAAeAAAAGAAAAAAAAAAAAAAAJwEAAIAAAAAnAAAAGAAAAAEAAAAAAAAAAAAAAAAAAAAlAAAADAAAAAEAAABMAAAAZAAAAAAAAAAAAAAAJgEAAH8AAAAAAAAAAAAAACc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mAQAAfwAAAAAAAAAAAAAAJwEAAIAAAAAhAPAAAAAAAAAAAAAAAIA/AAAAAAAAAAAAAIA/AAAAAAAAAAAAAAAAAAAAAAAAAAAAAAAAAAAAAAAAAAAlAAAADAAAAAAAAIAoAAAADAAAAAEAAAAnAAAAGAAAAAEAAAAAAAAA8PDwAAAAAAAlAAAADAAAAAEAAABMAAAAZAAAAAAAAAAAAAAAJgEAAH8AAAAAAAAAAAAAACcBAACAAAAAIQDwAAAAAAAAAAAAAACAPwAAAAAAAAAAAACAPwAAAAAAAAAAAAAAAAAAAAAAAAAAAAAAAAAAAAAAAAAAJQAAAAwAAAAAAACAKAAAAAwAAAABAAAAJwAAABgAAAABAAAAAAAAAPDw8AAAAAAAJQAAAAwAAAABAAAATAAAAGQAAAAAAAAAAAAAACYBAAB/AAAAAAAAAAAAAAAnAQAAgAAAACEA8AAAAAAAAAAAAAAAgD8AAAAAAAAAAAAAgD8AAAAAAAAAAAAAAAAAAAAAAAAAAAAAAAAAAAAAAAAAACUAAAAMAAAAAAAAgCgAAAAMAAAAAQAAACcAAAAYAAAAAQAAAAAAAADw8PAAAAAAACUAAAAMAAAAAQAAAEwAAABkAAAAAAAAAAAAAAAmAQAAfwAAAAAAAAAAAAAAJwEAAIAAAAAhAPAAAAAAAAAAAAAAAIA/AAAAAAAAAAAAAIA/AAAAAAAAAAAAAAAAAAAAAAAAAAAAAAAAAAAAAAAAAAAlAAAADAAAAAAAAIAoAAAADAAAAAEAAAAnAAAAGAAAAAEAAAAAAAAA////AAAAAAAlAAAADAAAAAEAAABMAAAAZAAAAAAAAAAAAAAAJgEAAH8AAAAAAAAAAAAAACcBAACAAAAAIQDwAAAAAAAAAAAAAACAPwAAAAAAAAAAAACAPwAAAAAAAAAAAAAAAAAAAAAAAAAAAAAAAAAAAAAAAAAAJQAAAAwAAAAAAACAKAAAAAwAAAABAAAAJwAAABgAAAABAAAAAAAAAP///wAAAAAAJQAAAAwAAAABAAAATAAAAGQAAAAAAAAAAAAAACYBAAB/AAAAAAAAAAAAAAAn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sNDj/X8AAACw0OP9fwAAHEq14/1/AAAAAC6A/n8AADESJOP9fwAAMBYugP5/AAAcSrXj/X8AAJAWAAAAAAAAQAAAwP1/AAAAAC6A/n8AAAEVJOP9fwAABAAAAAAAAAAwFi6A/n8AAMC1L+dbAAAAHEq14wAAAABIAAAAAAAAABxKteP9fwAAoLPQ4/1/AABATrXj/X8AAAEAAAAAAAAAdnO14/1/AAAAAC6A/n8AAAAAAAAAAAAAAAAAAE0CAAD//////////xAxIlRNAgAAq98bf/5/AACQti/nWwAAACm3L+db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JwEAAIAAAAAAAAAAAAAAACcBAACAAAAAUgAAAHABAAACAAAAEAAAAAcAAAAAAAAAAAAAALwCAAAAAAAAAQICIlMAeQBzAHQAZQBtAAAAAAAAAAAAAAAAAAAAAAAAAAAAAAAAAAAAAAAAAAAAAAAAAAAAAAAAAAAAAAAAAAAAAAAAAAAAAQAAAAAAAAA41C/nWwAAAAAAAAAAAAAAiD4/f/5/AAAAAAAAAAAAAAkAAAAAAAAAAAAwQU0CAAB0FCTj/X8AAAAAAAAAAAAAAAAAAAAAAAA2HJV1MV8AALjVL+dbAAAA7DAYaU0CAABAd1BqTQIAABAxIlRNAgAA4NYv5wAAAAAQNHBcTQIAAAcAAAAAAAAAAAAAAAAAAAAc1i/nWwAAAFnWL+dbAAAAcc0Xf/5/AACw1S/nWwAAALDVL+cAAAAAAAAX4/1/AAAAsNDj/X8AABAxIlRNAgAAq98bf/5/AADA1S/nWwAAAFnWL+db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lRri/X8AAEBHiVxNAgAAAgAAAAAAAACIPj9//n8AAAAAAAAAAAAAAWiO4f1/AAAQO8N9TQIAABzg6vD9fwAAAAAAAAAAAAAAAAAAAAAAACaUlHUxXwAAAACH4f1/AAAAAAAAAAAAAOD///8AAAAAEDEiVE0CAADoXi7nAAAAAAAAAAAAAAAABgAAAAAAAAAAAAAAAAAAAAxeLudbAAAASV4u51sAAABxzRd//n8AAJgRG35NAgAAAAAAAAAAAACYERt+TQIAADDG+n1NAgAAEDEiVE0CAACr3xt//n8AALBdLudbAAAASV4u51sAAAAAAAAAAAAAAAAAAABkdgAIAAAAACUAAAAMAAAAAwAAABgAAAAMAAAAAAAAABIAAAAMAAAAAQAAABYAAAAMAAAACAAAAFQAAABUAAAACgAAACcAAAAeAAAASgAAAAEAAADRdslBqwrJQQoAAABLAAAAAQAAAEwAAAAEAAAACQAAACcAAAAgAAAASwAAAFAAAABYAAC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c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D//wgAAAAAAAAAAAAAAAAAAAAACAAAAAAAAIg+P3/+fwAAAAAAAAAAAAAAAAAAAAAAAJjYG35NAgAAAHrHfU0CAAAAAAAAAAAAAAAAAAAAAAAAFpSUdTFfAADgpwfi/X8AALDBAH1NAgAA8P///wAAAAAQMSJUTQIAANheLucAAAAAAAAAAAAAAAAJAAAAAAAAAAAAAAAAAAAA/F0u51sAAAA5Xi7nWwAAAHHNF3/+fwAASBEbfk0CAAAAAAAAAAAAAEgRG35NAgAAAAAAAAAAAAAQMSJUTQIAAKvfG3/+fwAAoF0u51sAAAA5Xi7nWwAAAAAAAAAAAAAAcBROamR2AAgAAAAAJQAAAAwAAAAEAAAAGAAAAAwAAAAAAAAAEgAAAAwAAAABAAAAHgAAABgAAAApAAAAMwAAANgAAABIAAAAJQAAAAwAAAAEAAAAVAAAANgAAAAqAAAAMwAAANYAAABHAAAAAQAAANF2yUGrCslBKgAAADMAAAAXAAAATAAAAAAAAAAAAAAAAAAAAP//////////fAAAAEYAZQBkAGUAcgBpAGMAbwAgAE0AaQBnAHUAZQBsACAAVgBhAHoAcQB1AGUAegAAAAgAAAAIAAAACQAAAAgAAAAGAAAABAAAAAcAAAAJAAAABAAAAA4AAAAEAAAACQAAAAkAAAAIAAAABAAAAAQAAAAKAAAACAAAAAcAAAAJAAAACQAAAAgAAAAHAAAASwAAAEAAAAAwAAAABQAAACAAAAABAAAAAQAAABAAAAAAAAAAAAAAACcBAACAAAAAAAAAAAAAAAAnAQAAgAAAACUAAAAMAAAAAgAAACcAAAAYAAAABQAAAAAAAAD///8AAAAAACUAAAAMAAAABQAAAEwAAABkAAAAAAAAAFAAAAAmAQAAfAAAAAAAAABQAAAAJ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BgBAAAKAAAAUAAAALwAAABcAAAAAQAAANF2yUGrCslBCgAAAFAAAAAiAAAATAAAAAAAAAAAAAAAAAAAAP//////////kAAAAEYAZQBkAGUAcgBpAGMAbwAgAE0AaQBnAHUAZQBsACAAVgBhAHoAcQB1AGUAegAgAFYAaQBsAGwAYQBzAGEAbgB0AGkABgAAAAYAAAAHAAAABgAAAAQAAAADAAAABQAAAAcAAAADAAAACgAAAAMAAAAHAAAABwAAAAYAAAADAAAAAwAAAAcAAAAGAAAABQAAAAcAAAAHAAAABgAAAAUAAAADAAAABwAAAAMAAAADAAAAAwAAAAYAAAAFAAAABgAAAAcAAAAEAAAAAwAAAEsAAABAAAAAMAAAAAUAAAAgAAAAAQAAAAEAAAAQAAAAAAAAAAAAAAAnAQAAgAAAAAAAAAAAAAAAJ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wAAAAKAAAAYAAAAFQAAABsAAAAAQAAANF2yUGrCslBCgAAAGAAAAANAAAATAAAAAAAAAAAAAAAAAAAAP//////////aAAAAFIAZQBwAHIAZQBzAGUAbgB0AGEAbgB0AGUAAAAHAAAABgAAAAcAAAAEAAAABgAAAAUAAAAGAAAABwAAAAQAAAAGAAAABwAAAAQAAAAGAAAASwAAAEAAAAAwAAAABQAAACAAAAABAAAAAQAAABAAAAAAAAAAAAAAACcBAACAAAAAAAAAAAAAAAAnAQAAgAAAACUAAAAMAAAAAgAAACcAAAAYAAAABQAAAAAAAAD///8AAAAAACUAAAAMAAAABQAAAEwAAABkAAAACQAAAHAAAAAdAQAAfAAAAAkAAABwAAAAFQEAAA0AAAAhAPAAAAAAAAAAAAAAAIA/AAAAAAAAAAAAAIA/AAAAAAAAAAAAAAAAAAAAAAAAAAAAAAAAAAAAAAAAAAAlAAAADAAAAAAAAIAoAAAADAAAAAUAAAAlAAAADAAAAAEAAAAYAAAADAAAAAAAAAASAAAADAAAAAEAAAAWAAAADAAAAAAAAABUAAAAaAEAAAoAAABwAAAAHAEAAHwAAAABAAAA0XbJQasKyUEKAAAAcAAAAC8AAABMAAAABAAAAAkAAABwAAAAHgEAAH0AAACsAAAARgBpAHIAbQBhAGQAbwAgAHAAbwByADoAIABGAEUARABFAFIASQBDAE8AIABNAEkARwBVAEUATAAgAFYAQQBaAFEAVQBFAFoAIABWAEkATABMAEEAUwBBAE4AVABJAAAABgAAAAMAAAAEAAAACQAAAAYAAAAHAAAABwAAAAMAAAAHAAAABwAAAAQAAAADAAAAAwAAAAYAAAAGAAAACAAAAAYAAAAHAAAAAwAAAAcAAAAJAAAAAwAAAAoAAAADAAAACAAAAAgAAAAGAAAABQAAAAMAAAAHAAAABwAAAAYAAAAIAAAACAAAAAYAAAAGAAAAAwAAAAcAAAADAAAABQAAAAUAAAAHAAAABgAAAAcAAAAIAAAABgAAAAM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D a t a M a s h u p   x m l n s = " h t t p : / / s c h e m a s . m i c r o s o f t . c o m / D a t a M a s h u p " > A A A A A B I D A A B Q S w M E F A A C A A g A G p B Z U 2 j K E h y i A A A A 9 Q A A A B I A H A B D b 2 5 m a W c v U G F j a 2 F n Z S 5 4 b W w g o h g A K K A U A A A A A A A A A A A A A A A A A A A A A A A A A A A A h Y + x D o I w F E V / h X S n R R h U 8 i i D q y Q k J k b H p j y h E Y q h x f J v D n 6 S v y B E U T f H e 8 8 Z 7 n 3 c 7 p A O T e 1 d s T O q 1 Q l Z 0 I B 4 q G V b K F 0 m p L c n f 0 V S D r m Q Z 1 G i N 8 r a x I M p E l J Z e 4 k Z c 8 5 R F 9 G 2 K 1 k Y B A t 2 y L Y 7 W W E j y E d W / 2 V f a W O F l k g 4 7 F 9 j e E j X S x q F 4 y R g c w e Z 0 l 8 + s Y n + l L D p a 9 t 3 y N H 4 + R H Y H I G 9 L / A n U E s D B B Q A A g A I A B q Q W 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a k F l T K I p H u A 4 A A A A R A A A A E w A c A E Z v c m 1 1 b G F z L 1 N l Y 3 R p b 2 4 x L m 0 g o h g A K K A U A A A A A A A A A A A A A A A A A A A A A A A A A A A A K 0 5 N L s n M z 1 M I h t C G 1 g B Q S w E C L Q A U A A I A C A A a k F l T a M o S H K I A A A D 1 A A A A E g A A A A A A A A A A A A A A A A A A A A A A Q 2 9 u Z m l n L 1 B h Y 2 t h Z 2 U u e G 1 s U E s B A i 0 A F A A C A A g A G p B Z U w / K 6 a u k A A A A 6 Q A A A B M A A A A A A A A A A A A A A A A A 7 g A A A F t D b 2 5 0 Z W 5 0 X 1 R 5 c G V z X S 5 4 b W x Q S w E C L Q A U A A I A C A A a k F l T 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0 5 R + i 2 1 / E G e O D B w u a F 5 a w A A A A A C A A A A A A A D Z g A A w A A A A B A A A A C K 2 y K r 1 F c r u r 7 0 J l m z 6 j d x A A A A A A S A A A C g A A A A E A A A A J u P 4 D F 1 U x y P V k x B 0 y n x K X J Q A A A A s l 6 6 H m I D p w W Y u t i M w T J L p J k C T U X U I 9 c s 4 Z 9 H F Y K f B V F H I d 3 D y a G g T u s x o d G o O s c W C 2 U 4 V t B 7 j W U 1 h O b R a I 9 X M k 4 0 o i K 7 8 S Q 0 V L Y x S v o 6 d k A U A A A A L 9 n w p u W o u L S 8 u U C t w g m / S E O s d x k = < / 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F0588E-7222-442F-BF48-1E1A1E2DB6B9}">
  <ds:schemaRefs>
    <ds:schemaRef ds:uri="http://schemas.microsoft.com/DataMashup"/>
  </ds:schemaRefs>
</ds:datastoreItem>
</file>

<file path=customXml/itemProps2.xml><?xml version="1.0" encoding="utf-8"?>
<ds:datastoreItem xmlns:ds="http://schemas.openxmlformats.org/officeDocument/2006/customXml" ds:itemID="{7939F5C6-D5BB-4511-A3CA-E2FE57CD57B6}"/>
</file>

<file path=customXml/itemProps3.xml><?xml version="1.0" encoding="utf-8"?>
<ds:datastoreItem xmlns:ds="http://schemas.openxmlformats.org/officeDocument/2006/customXml" ds:itemID="{0DD82C91-B59D-489D-93E7-2E17FCDB14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50</vt:i4>
      </vt:variant>
      <vt:variant>
        <vt:lpstr>Rangos con nombre</vt:lpstr>
      </vt:variant>
      <vt:variant>
        <vt:i4>2</vt:i4>
      </vt:variant>
    </vt:vector>
  </HeadingPairs>
  <TitlesOfParts>
    <vt:vector size="52" baseType="lpstr">
      <vt:lpstr>Indice</vt:lpstr>
      <vt:lpstr>RUBROS CNV</vt:lpstr>
      <vt:lpstr>BalanceBASE</vt:lpstr>
      <vt:lpstr>BCE 06</vt:lpstr>
      <vt:lpstr>BCE 09</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ER!Área_de_impresión</vt:lpstr>
      <vt:lpstr>CNV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Lourdes Cecilia Villalba</cp:lastModifiedBy>
  <cp:lastPrinted>2022-11-01T14:01:18Z</cp:lastPrinted>
  <dcterms:created xsi:type="dcterms:W3CDTF">2019-05-02T15:06:12Z</dcterms:created>
  <dcterms:modified xsi:type="dcterms:W3CDTF">2022-11-10T17:46:12Z</dcterms:modified>
  <cp:contentStatus/>
</cp:coreProperties>
</file>