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Pablo Roa\Desktop\CONTROL BALANCES\"/>
    </mc:Choice>
  </mc:AlternateContent>
  <xr:revisionPtr revIDLastSave="0" documentId="13_ncr:201_{E4CBA6A4-E8B6-4E81-9925-87B7376A220F}" xr6:coauthVersionLast="47" xr6:coauthVersionMax="47" xr10:uidLastSave="{00000000-0000-0000-0000-000000000000}"/>
  <bookViews>
    <workbookView xWindow="-120" yWindow="-120" windowWidth="29040" windowHeight="15720" xr2:uid="{00000000-000D-0000-FFFF-FFFF00000000}"/>
  </bookViews>
  <sheets>
    <sheet name="INDICE" sheetId="9" r:id="rId1"/>
    <sheet name="1" sheetId="1" r:id="rId2"/>
    <sheet name="2" sheetId="2" r:id="rId3"/>
    <sheet name="3" sheetId="3" r:id="rId4"/>
    <sheet name="4" sheetId="4" r:id="rId5"/>
    <sheet name="5" sheetId="5" r:id="rId6"/>
    <sheet name="6" sheetId="6" r:id="rId7"/>
    <sheet name="7" sheetId="7" r:id="rId8"/>
    <sheet name="8" sheetId="8" r:id="rId9"/>
    <sheet name="9" sheetId="11" r:id="rId10"/>
    <sheet name="10" sheetId="12" r:id="rId11"/>
  </sheets>
  <definedNames>
    <definedName name="_Hlk492023274" localSheetId="9">'9'!$A$91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8" l="1"/>
  <c r="E15" i="7"/>
  <c r="B4" i="7"/>
  <c r="E6" i="7"/>
  <c r="B3" i="6"/>
  <c r="B3" i="5"/>
  <c r="B3" i="4"/>
  <c r="B3" i="3"/>
  <c r="E15" i="2"/>
  <c r="E6" i="2"/>
  <c r="B4" i="2"/>
  <c r="B4" i="1"/>
  <c r="N5" i="12" l="1"/>
  <c r="O5" i="12" s="1"/>
  <c r="C137" i="11"/>
  <c r="E11" i="2"/>
  <c r="N6" i="12" l="1"/>
  <c r="C9" i="5"/>
  <c r="C30" i="5"/>
  <c r="C27" i="5"/>
  <c r="C19" i="5"/>
  <c r="C12" i="5"/>
  <c r="C8" i="5"/>
  <c r="C11" i="7" l="1"/>
  <c r="C10" i="7"/>
  <c r="C31" i="5"/>
  <c r="C32" i="5" s="1"/>
  <c r="C15" i="2"/>
  <c r="C23" i="8" l="1"/>
  <c r="C16" i="8"/>
  <c r="C14" i="8"/>
  <c r="E18" i="8"/>
  <c r="E24" i="8"/>
  <c r="E25" i="8" s="1"/>
  <c r="D14" i="7"/>
  <c r="D13" i="7"/>
  <c r="D12" i="7"/>
  <c r="C16" i="6"/>
  <c r="C14" i="6"/>
  <c r="C11" i="6"/>
  <c r="C10" i="6"/>
  <c r="D15" i="2"/>
  <c r="E16" i="2" s="1"/>
  <c r="C24" i="1"/>
  <c r="D29" i="5"/>
  <c r="D32" i="5"/>
  <c r="D31" i="4"/>
  <c r="D34" i="4" s="1"/>
  <c r="D35" i="4" s="1"/>
  <c r="C31" i="4"/>
  <c r="C34" i="4" s="1"/>
  <c r="E26" i="8" l="1"/>
  <c r="N7" i="12"/>
  <c r="O7" i="12" s="1"/>
  <c r="N8" i="12"/>
  <c r="N9" i="12"/>
  <c r="N10" i="12"/>
  <c r="N11" i="12"/>
  <c r="N12" i="12"/>
  <c r="N13" i="12"/>
  <c r="N14" i="12"/>
  <c r="N15" i="12"/>
  <c r="N16" i="12"/>
  <c r="N17" i="12"/>
  <c r="N18" i="12"/>
  <c r="N19" i="12"/>
  <c r="N20" i="12"/>
  <c r="N21" i="12"/>
  <c r="N22" i="12"/>
  <c r="N23" i="12"/>
  <c r="N24" i="12"/>
  <c r="N25" i="12"/>
  <c r="N26" i="12"/>
  <c r="N27" i="12"/>
  <c r="N28" i="12"/>
  <c r="N29" i="12"/>
  <c r="N30" i="12"/>
  <c r="N31" i="12"/>
  <c r="N32" i="12"/>
  <c r="O32" i="12" s="1"/>
  <c r="N33" i="12"/>
  <c r="N34" i="12"/>
  <c r="N35" i="12"/>
  <c r="N36" i="12"/>
  <c r="O36" i="12" s="1"/>
  <c r="N37" i="12"/>
  <c r="N38" i="12"/>
  <c r="N39" i="12"/>
  <c r="N40" i="12"/>
  <c r="N41" i="12"/>
  <c r="J42" i="12"/>
  <c r="E98" i="11"/>
  <c r="E99" i="11"/>
  <c r="E100" i="11"/>
  <c r="E101" i="11"/>
  <c r="E97" i="11"/>
  <c r="C102" i="11"/>
  <c r="E82" i="11"/>
  <c r="E81" i="11"/>
  <c r="D10" i="5"/>
  <c r="D33" i="5"/>
  <c r="D14" i="5"/>
  <c r="D21" i="5"/>
  <c r="E18" i="1"/>
  <c r="E24" i="1"/>
  <c r="D137" i="11"/>
  <c r="D15" i="7"/>
  <c r="D12" i="6"/>
  <c r="D18" i="6"/>
  <c r="C11" i="4"/>
  <c r="C15" i="4"/>
  <c r="C21" i="4"/>
  <c r="C28" i="4"/>
  <c r="C32" i="4" s="1"/>
  <c r="D15" i="4"/>
  <c r="C18" i="1"/>
  <c r="C10" i="9"/>
  <c r="C152" i="11"/>
  <c r="B152" i="11"/>
  <c r="D18" i="3"/>
  <c r="D12" i="3"/>
  <c r="C18" i="3"/>
  <c r="C12" i="3"/>
  <c r="D28" i="4"/>
  <c r="D32" i="4" s="1"/>
  <c r="D21" i="4"/>
  <c r="D11" i="4"/>
  <c r="A2" i="12"/>
  <c r="E7" i="8"/>
  <c r="C7" i="8"/>
  <c r="D6" i="6"/>
  <c r="C6" i="6"/>
  <c r="D5" i="5"/>
  <c r="C5" i="5"/>
  <c r="D6" i="4"/>
  <c r="C6" i="4"/>
  <c r="D5" i="3"/>
  <c r="C5" i="3"/>
  <c r="E6" i="1"/>
  <c r="C6" i="1"/>
  <c r="O4" i="9"/>
  <c r="C25" i="8"/>
  <c r="C18" i="8"/>
  <c r="C15" i="7"/>
  <c r="E11" i="7"/>
  <c r="E10" i="7"/>
  <c r="E7" i="7"/>
  <c r="E36" i="6"/>
  <c r="C18" i="6"/>
  <c r="E12" i="6"/>
  <c r="E19" i="6" s="1"/>
  <c r="E22" i="6" s="1"/>
  <c r="E32" i="6" s="1"/>
  <c r="C12" i="6"/>
  <c r="C29" i="5"/>
  <c r="C33" i="5" s="1"/>
  <c r="C21" i="5"/>
  <c r="C14" i="5"/>
  <c r="C10" i="5"/>
  <c r="C35" i="4"/>
  <c r="E12" i="2"/>
  <c r="E10" i="2"/>
  <c r="E7" i="2"/>
  <c r="E14" i="2"/>
  <c r="E14" i="7"/>
  <c r="E13" i="7"/>
  <c r="E13" i="2"/>
  <c r="C15" i="5" l="1"/>
  <c r="C23" i="5" s="1"/>
  <c r="O22" i="12"/>
  <c r="O24" i="12"/>
  <c r="O27" i="12"/>
  <c r="O25" i="12"/>
  <c r="O37" i="12"/>
  <c r="O41" i="12"/>
  <c r="O35" i="12"/>
  <c r="O34" i="12"/>
  <c r="O28" i="12"/>
  <c r="O29" i="12"/>
  <c r="O31" i="12"/>
  <c r="O26" i="12"/>
  <c r="O12" i="12"/>
  <c r="O14" i="12"/>
  <c r="O19" i="12"/>
  <c r="O16" i="12"/>
  <c r="O17" i="12"/>
  <c r="O18" i="12"/>
  <c r="O15" i="12"/>
  <c r="O10" i="12"/>
  <c r="O21" i="12"/>
  <c r="O9" i="12"/>
  <c r="O39" i="12"/>
  <c r="O40" i="12"/>
  <c r="O30" i="12"/>
  <c r="O23" i="12"/>
  <c r="O33" i="12"/>
  <c r="O20" i="12"/>
  <c r="O6" i="12"/>
  <c r="O8" i="12"/>
  <c r="O11" i="12"/>
  <c r="O38" i="12"/>
  <c r="O13" i="12"/>
  <c r="E37" i="6"/>
  <c r="C26" i="8"/>
  <c r="D19" i="3"/>
  <c r="E16" i="7"/>
  <c r="C19" i="6"/>
  <c r="C19" i="3"/>
  <c r="E25" i="1"/>
  <c r="C10" i="1" s="1"/>
  <c r="C25" i="1" s="1"/>
  <c r="D16" i="4"/>
  <c r="D22" i="4" s="1"/>
  <c r="D19" i="6"/>
  <c r="C16" i="4"/>
  <c r="C22" i="4" s="1"/>
  <c r="D15" i="5"/>
  <c r="D23" i="5" s="1"/>
  <c r="E102" i="11"/>
</calcChain>
</file>

<file path=xl/sharedStrings.xml><?xml version="1.0" encoding="utf-8"?>
<sst xmlns="http://schemas.openxmlformats.org/spreadsheetml/2006/main" count="549" uniqueCount="258">
  <si>
    <t>FONDO DE INVERSIÓN OPPORTUNITY</t>
  </si>
  <si>
    <t>G</t>
  </si>
  <si>
    <t>Saldo de Caja al inicio del año</t>
  </si>
  <si>
    <t>Actividades Operativas</t>
  </si>
  <si>
    <t>Causa de Las Variaciones de efectivo</t>
  </si>
  <si>
    <t>Cambios en activos y pasivos operativos</t>
  </si>
  <si>
    <t>Aumento o disminucion deudores por operaciones</t>
  </si>
  <si>
    <t>Aumento o Disminucion intereses a cobrar</t>
  </si>
  <si>
    <t>Aumentoo disminución en acreedores por operaciones</t>
  </si>
  <si>
    <t>Aumento o disminución en otros pasivos</t>
  </si>
  <si>
    <t>Flujo neto generado por actividades operativas</t>
  </si>
  <si>
    <t>Actividades de financiación</t>
  </si>
  <si>
    <t>Rescate</t>
  </si>
  <si>
    <t>Aumento o disminución de inversiones</t>
  </si>
  <si>
    <t>Suscripciones</t>
  </si>
  <si>
    <t>Flujo Neto de efectivo por actividades de financiación</t>
  </si>
  <si>
    <t>Saldo final de efectivos</t>
  </si>
  <si>
    <t>ESTADO DE VARIACIÓN DEL ACTIVO NETO</t>
  </si>
  <si>
    <t>CUENTAS</t>
  </si>
  <si>
    <t>APORTANTES</t>
  </si>
  <si>
    <t>RESULTADOS</t>
  </si>
  <si>
    <t>Saldo al inicio del periodo</t>
  </si>
  <si>
    <t>Movimientos del periodo</t>
  </si>
  <si>
    <t>Rescates</t>
  </si>
  <si>
    <t>Resultados acumulados</t>
  </si>
  <si>
    <t>Resultado del Periodo</t>
  </si>
  <si>
    <t>Saldo al final del periodo</t>
  </si>
  <si>
    <t>INGRESOS</t>
  </si>
  <si>
    <t>Resultado por Tenencia</t>
  </si>
  <si>
    <t xml:space="preserve">Intereses </t>
  </si>
  <si>
    <t xml:space="preserve">Otros </t>
  </si>
  <si>
    <t>Total Ingresos</t>
  </si>
  <si>
    <t>EGRESOS</t>
  </si>
  <si>
    <t>Comisión por Administración</t>
  </si>
  <si>
    <t xml:space="preserve">- Gastos de Ventas </t>
  </si>
  <si>
    <t>Comisión por Corretaje</t>
  </si>
  <si>
    <t>Otros Egresos</t>
  </si>
  <si>
    <t>Total Egresos</t>
  </si>
  <si>
    <t>Resultado del Ejercicio</t>
  </si>
  <si>
    <t>(EN MONEDA EXTRANJERA)</t>
  </si>
  <si>
    <t>ACTIVOS</t>
  </si>
  <si>
    <t>ACTIVO CORRIENTE</t>
  </si>
  <si>
    <t>DISPONIBILIDADES</t>
  </si>
  <si>
    <t>Valores al cobro  (Nota    )</t>
  </si>
  <si>
    <t xml:space="preserve">INVERSIONES </t>
  </si>
  <si>
    <t>Titulo de Renta fija (Nota    )</t>
  </si>
  <si>
    <t>Titulo de Renta Variable</t>
  </si>
  <si>
    <t>ACTIVO NO CORRIENTE</t>
  </si>
  <si>
    <t>Total de Activo Bruto</t>
  </si>
  <si>
    <t xml:space="preserve">PASIVOS </t>
  </si>
  <si>
    <t xml:space="preserve">PASIVO </t>
  </si>
  <si>
    <t>ACREEDORES POR OPERACIONES</t>
  </si>
  <si>
    <t>Comisiones a Pagar a la Administradora</t>
  </si>
  <si>
    <t>Rescates a Pagar</t>
  </si>
  <si>
    <t xml:space="preserve">Total Pasivo </t>
  </si>
  <si>
    <t xml:space="preserve">PLAN OPPORTUNITY </t>
  </si>
  <si>
    <t>RESULTADOS ACUMULADOS</t>
  </si>
  <si>
    <t>TOTAL PATRIMONIO</t>
  </si>
  <si>
    <t>TOTAL PASIVO Y PATRIMONIO NETO</t>
  </si>
  <si>
    <t>CANTIDAD CUOTAS PARTE</t>
  </si>
  <si>
    <t>VALOR CUOTA</t>
  </si>
  <si>
    <t>TOTAL ACTIVO NETO</t>
  </si>
  <si>
    <t>(EN MONEDA LOCAL)</t>
  </si>
  <si>
    <t>TOTAL ACTIVO CORRIENTE</t>
  </si>
  <si>
    <t>TOTAL ACTIVO NO CORRIENTE</t>
  </si>
  <si>
    <t>(Moneda Local)</t>
  </si>
  <si>
    <t>Diferencia de Cambio saldo inicial de caja y bancos</t>
  </si>
  <si>
    <t>Desde</t>
  </si>
  <si>
    <t>Tipo de cambio Vendedor</t>
  </si>
  <si>
    <t>Comparativo</t>
  </si>
  <si>
    <t>Tipo de cambio Comprador</t>
  </si>
  <si>
    <t>FECHA DE REPORTE</t>
  </si>
  <si>
    <t>Estados Financieros</t>
  </si>
  <si>
    <t>(Anexo D)</t>
  </si>
  <si>
    <t>Índice</t>
  </si>
  <si>
    <t>ESTADO DE FLUJO DE CAJA EN DOLARES AMERICANOS</t>
  </si>
  <si>
    <t>ESTADO DE VARIACION DEL ACTIVO NETO EN DOLARES AMERICANOS</t>
  </si>
  <si>
    <t>ESTADO DE RESULTADO EN DOLARES AMERICANOS</t>
  </si>
  <si>
    <t>BALANCE GENERAL EN DOLARES AMERICANOS</t>
  </si>
  <si>
    <t>BALANCE GENERAL EN GUARANIES</t>
  </si>
  <si>
    <t>ESTADO DE RESULTADO EN GUARANIES</t>
  </si>
  <si>
    <t>ESTADO DE VARIACION DEL ACTIVO NETO EN GUARANIES</t>
  </si>
  <si>
    <t>ESTADO DE FLUJO DE CAJA EN GUARANIES</t>
  </si>
  <si>
    <t>NOTAS A LOS ESTADOS FINANCIEROS</t>
  </si>
  <si>
    <t>CUADRO DE INVERSIONES</t>
  </si>
  <si>
    <t>Opportunity Fund Renta Fija USD</t>
  </si>
  <si>
    <t>USD</t>
  </si>
  <si>
    <t>Causa de las Variaciones de efectivo</t>
  </si>
  <si>
    <t>Aumento o disminucion intereses a cobrar</t>
  </si>
  <si>
    <t>NOTAS A LOS ESTADOS CONTABLES</t>
  </si>
  <si>
    <t>CARACTERISTICAS DE LA EMISIÓN DE CUOTAS DE PARTICIPACIÓN</t>
  </si>
  <si>
    <t>El valor nominal de cada cuota: USD 1.000,00 (Dólares americanos Un mil).</t>
  </si>
  <si>
    <t>Precio: No podrá ser inferior al que resulte de dividir el valor diario del patrimonio del fondo por el número de cuotas pagadas a la fecha.</t>
  </si>
  <si>
    <t xml:space="preserve">Plazo de colocación: El plazo para la colocación, suscripción y pago de las cuotas, no podrá exceder de 12 (doce) meses, contados desde la fecha de su autorización por la Comisión Nacional de Valores (C.N.V.). Dicho plazo podrá ser prorrogado por la C.N.V., por causas debidamente fundadas. Cumplido el plazo establecido, el número de cuotas del fondo quedará reducido al de las efectivamente pagadas. </t>
  </si>
  <si>
    <t>Agente colocador: INVESTOR Administradora de Fondos Patrimoniales de Inversión S.A. e INVESTOR Casa de Bolsa S.A.</t>
  </si>
  <si>
    <t>Entidad de Custodia de las cuotas partes: Bolsa de Valores y Productos de Asunción S.A. (B.V.P.A.S.A), forma desmaterializada por Sistema Electrónico de Negociación (S.E.N.).</t>
  </si>
  <si>
    <t>Entidad de Custodia del portafolio del Fondo: Bolsa de Valores y Productos de Asunción S.A. (B.V.P.A.S.A) e Investor Casa de Bolsa S.A.</t>
  </si>
  <si>
    <t>Condiciones de compra de cuotas del fondo:</t>
  </si>
  <si>
    <t>Límites de permanencia: 7 años, prorrogable sucesivamente por periodos de 5 años, a criterio de la Asamblea Extraordinaria de Aportantes.</t>
  </si>
  <si>
    <t xml:space="preserve">Reglas para suscripción: Los partícipes deberán suscribir con la Sociedad Administradora el Contrato de Suscripción al fondo y la Solicitud de Inversión correspondiente. </t>
  </si>
  <si>
    <t>Forma de representación de las cuotas: Los aportes quedarán expresados en cuotas del fondo, nominativas, unitarias de igual valor y características, y no podrán rescatarse antes de la liquidación del Fondo.</t>
  </si>
  <si>
    <t>POLITICA DE INVERSION</t>
  </si>
  <si>
    <t>Al efecto de materializar la inversión del Fondo, sus recursos se invertirán en los siguientes instrumentos:</t>
  </si>
  <si>
    <t>Nota  2 – Información sobre la Administradora</t>
  </si>
  <si>
    <t>2.1 - 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Numero 7612 serie 1 folio 1 y siguientes, de la sección contratos de fecha 18 de enero de 2017.</t>
  </si>
  <si>
    <t>Nota 3.- Principales políticas y prácticas contables aplicadas.</t>
  </si>
  <si>
    <t xml:space="preserve">3.2. La moneda de cuenta </t>
  </si>
  <si>
    <t>3.3 Política de Constitución de Previsiones:</t>
  </si>
  <si>
    <t xml:space="preserve">La entidad no tiene saldos de clientes, por tanto no existen partidas que requieran la constitución de previsiones. </t>
  </si>
  <si>
    <t>3.5 – Valuación de las Inversiones</t>
  </si>
  <si>
    <t>3.6 Política de Reconocimiento de Ingresos:</t>
  </si>
  <si>
    <t xml:space="preserve">3.7  Flujo de Efectivo  </t>
  </si>
  <si>
    <t>3.9 La Administradora no ha realizado cambios en la aplicación de los criterios contables del Fondo.</t>
  </si>
  <si>
    <t>3.10 – Valorización de las Inversiones. Las inversiones son incorporadas al valor de costo, y ajustadas diariamente por devengamiento de los intereses, y las ganancias a realizar, afectando a resultados como Intereses Ganados.</t>
  </si>
  <si>
    <t>3.11 – Los ingresos y gastos del fondo son reconocidos aplicando el criterio de lo devengado;</t>
  </si>
  <si>
    <t>3.12 -  A la fecha de la información financiera, no se ajustaron los precios.</t>
  </si>
  <si>
    <t>3.13 Tipos de cambio utilizados para convertir en moneda nacional los saldos en Moneda Extranjera:</t>
  </si>
  <si>
    <t>Periodo actual</t>
  </si>
  <si>
    <t>Periodo anterior</t>
  </si>
  <si>
    <t>Tipo de cambio comprador</t>
  </si>
  <si>
    <t>tipo de cambio vendedor</t>
  </si>
  <si>
    <t>Posición en moneda extranjera</t>
  </si>
  <si>
    <t>Detalle</t>
  </si>
  <si>
    <t>Moneda extranjera clase</t>
  </si>
  <si>
    <t>Moneda extranjera Monto</t>
  </si>
  <si>
    <t>Cambio vigente</t>
  </si>
  <si>
    <t>Saldo periodo actual (Gs.)</t>
  </si>
  <si>
    <t>Activos</t>
  </si>
  <si>
    <t>Pasivos</t>
  </si>
  <si>
    <t>Concepto</t>
  </si>
  <si>
    <t>Comisiones por Administración</t>
  </si>
  <si>
    <t>TOTAL</t>
  </si>
  <si>
    <t>Mes</t>
  </si>
  <si>
    <t>Valor cuota</t>
  </si>
  <si>
    <t>N° de Partícipes</t>
  </si>
  <si>
    <t>1er. Trimestre</t>
  </si>
  <si>
    <t>Enero</t>
  </si>
  <si>
    <t>Febrero</t>
  </si>
  <si>
    <t>Marzo</t>
  </si>
  <si>
    <t>2do. Trimestre</t>
  </si>
  <si>
    <t>Abril</t>
  </si>
  <si>
    <t>Mayo</t>
  </si>
  <si>
    <t>Junio</t>
  </si>
  <si>
    <t>3er. Trimestre</t>
  </si>
  <si>
    <t>Julio</t>
  </si>
  <si>
    <t>Agosto</t>
  </si>
  <si>
    <t>Setiembre</t>
  </si>
  <si>
    <t>4to. Trimestre</t>
  </si>
  <si>
    <t>Octubre</t>
  </si>
  <si>
    <t>Noviembre</t>
  </si>
  <si>
    <t>Diciembre</t>
  </si>
  <si>
    <t>4.- COMPOSICIÓN DE LAS CUENTAS</t>
  </si>
  <si>
    <t>4.1 - DIPONIBILIDADES</t>
  </si>
  <si>
    <t>Efectivos en moneda nacional depositadas en las cuentas de INVESTOR CASA DE BOLSA S.A.</t>
  </si>
  <si>
    <t>Valores al Cobro</t>
  </si>
  <si>
    <t>4.3 – ACREEDORES  POR OPERACIONES</t>
  </si>
  <si>
    <t>Comisión por Administración ( en usd)</t>
  </si>
  <si>
    <t>Nota  1 – INFORMACIÓN BÁSICA DEL OPPORTUNITY EN MONEDA EXTRANJERA</t>
  </si>
  <si>
    <t>Patrimonio Neto del Opportunity Fund Renta Fija USD</t>
  </si>
  <si>
    <t xml:space="preserve">       4.2 INVERSIONES</t>
  </si>
  <si>
    <t>Instrumento</t>
  </si>
  <si>
    <t>Emisor</t>
  </si>
  <si>
    <t>Fecha de vencimiento</t>
  </si>
  <si>
    <t>Monto</t>
  </si>
  <si>
    <t>Total de las Inversiones</t>
  </si>
  <si>
    <t>CDA</t>
  </si>
  <si>
    <t>BANCO BASA S.A.</t>
  </si>
  <si>
    <t>BANCO BILBAO VIZCAYA ARGENTARIA PARAGUAY S.A.</t>
  </si>
  <si>
    <t>BANCO REGIONAL S.A.E.C.A.</t>
  </si>
  <si>
    <t>BANCO RIO S.A.E.C.A.</t>
  </si>
  <si>
    <t>Sector</t>
  </si>
  <si>
    <t>Pais</t>
  </si>
  <si>
    <t>Fecha de Compra</t>
  </si>
  <si>
    <t>Moneda</t>
  </si>
  <si>
    <t>Valor de compra</t>
  </si>
  <si>
    <t>Valor contable</t>
  </si>
  <si>
    <t>Valor Nominal</t>
  </si>
  <si>
    <t>Tasa de interés</t>
  </si>
  <si>
    <t>% de las Inversiones según Reglam. Interno</t>
  </si>
  <si>
    <t>% de las Inversiones con relación al patrimonio neto del fondo</t>
  </si>
  <si>
    <t>% de las Inversiones por grupo económico</t>
  </si>
  <si>
    <t>Bonos Subordinados</t>
  </si>
  <si>
    <t xml:space="preserve">BANCO CONTINENTAL S.A.E.C.A. </t>
  </si>
  <si>
    <t>Financiero (Bancos)</t>
  </si>
  <si>
    <t>Paraguay</t>
  </si>
  <si>
    <t>Dólares Americanos</t>
  </si>
  <si>
    <t>10.00%</t>
  </si>
  <si>
    <t>Financiero (Financieras)</t>
  </si>
  <si>
    <t>Bonos Financieros</t>
  </si>
  <si>
    <t xml:space="preserve">BANCO ATLAS S.A. </t>
  </si>
  <si>
    <t xml:space="preserve">VISION BANCO S.A.E.C.A. </t>
  </si>
  <si>
    <t xml:space="preserve">FINEXPAR S.A.E.C.A. </t>
  </si>
  <si>
    <t xml:space="preserve">Valor mínimo de compra: 10 cuotas por USD 1.000 (Dólares Americanos un mil) por valor nominal de cada cuota = USD10.000 (Dólares Americanos diez mil). </t>
  </si>
  <si>
    <t xml:space="preserve">Valor máximo de compra: hasta 25% de las cuotas del fondo (1.750 cuotas) por valor nominal de cada cuota USD 1.000 (Dólares Americanos un mil) = USD 1.750.000 (Dólares Americanos Un millón setecientos cincuenta mil). </t>
  </si>
  <si>
    <t>4.2 INVERSIONES</t>
  </si>
  <si>
    <t>Ver Cuadro</t>
  </si>
  <si>
    <t>Suscripciones (*)</t>
  </si>
  <si>
    <t>Valor total del Fondo: USD 5.000.000,00 (Dólares americanos Siete millones).</t>
  </si>
  <si>
    <t>Cantidad de cuotas: 5.000 (cinco mil).</t>
  </si>
  <si>
    <t>OTROS GASTOS</t>
  </si>
  <si>
    <t>Comisión por Aranceles y corretajes</t>
  </si>
  <si>
    <t>Ajustes por redondeos</t>
  </si>
  <si>
    <t>Pérdida en Operaciones</t>
  </si>
  <si>
    <t>No aplica</t>
  </si>
  <si>
    <t>4.4 – COMISIONES A PAGAR A LA ADMINISTRADORA</t>
  </si>
  <si>
    <t>Valores al cobro  (Nota 4.1 )</t>
  </si>
  <si>
    <t>Titulo de Renta fija (Nota 4.2 )</t>
  </si>
  <si>
    <t>FONDO DE INVERSIÓN OPPORTUNITY FUND RENTA FIJA USD</t>
  </si>
  <si>
    <t>Las cinco (5) Notas que se acompañan son parte integrante de de estos Estados Financieros</t>
  </si>
  <si>
    <t>El flujo de efectivos fue preparado de acuerdo con la Resolución CG N° 06/2019 de la Comisión Nacional de Valores.</t>
  </si>
  <si>
    <t>Distribución de utilidades</t>
  </si>
  <si>
    <t>3.1 Los Estados Financieros han sido preparados de acuerdo a las normas establecidas por la comisión Nacional de Valores y Normas Contables emitidas por el Consejo de Contadores Publicos del Paraguay</t>
  </si>
  <si>
    <t>Comisión por Corretaje  y Aranceles</t>
  </si>
  <si>
    <t>Los estados financieros están preparados en Dólares Americanos. Para la conversión de los estados financieros se utiliza el tipo de cambio Comprador establecido para el cierre del mes por la Administración Tributaria 1USD =6277,54 Gs.</t>
  </si>
  <si>
    <t>Saldo al 30/06/2021</t>
  </si>
  <si>
    <t>NO APLICABLE. Los fondos se constituyeron y registran en moneda extranjera, y su conversión a Guaraníes se efectúa al cierre al solo efecto de su presentación a los entes reguladores. Las diferencias de cambio que se exponen en el Flujo de Efectivo y la Variación del activo neto, es al sólo efecto de ajustar los saldos iniciales a los tipos de cambio del presente ejercicio.</t>
  </si>
  <si>
    <t>Saldo al 30/06/2022</t>
  </si>
  <si>
    <t>No existen hechos posteriores al cierre del trimestre que modifiquen sustancialmente  los estados financieros del fondo cerrados el 30 de junio de 2022</t>
  </si>
  <si>
    <t>Bancos</t>
  </si>
  <si>
    <t>Banco Familiar SAECA</t>
  </si>
  <si>
    <t>3.8 – Los estados contables corresponden al trimestre cerrado el 30 de junio de 2022</t>
  </si>
  <si>
    <r>
      <t xml:space="preserve"> Naturaleza jurídica: </t>
    </r>
    <r>
      <rPr>
        <sz val="12"/>
        <color theme="1"/>
        <rFont val="Noto Sans"/>
        <family val="2"/>
      </rPr>
      <t xml:space="preserve">        FONDO DE INVERSION OPPORTUNITY FUND RENTA FIJA USD.</t>
    </r>
  </si>
  <si>
    <r>
      <t>-</t>
    </r>
    <r>
      <rPr>
        <sz val="7"/>
        <color theme="1"/>
        <rFont val="Noto Sans"/>
        <family val="2"/>
      </rPr>
      <t xml:space="preserve">       </t>
    </r>
    <r>
      <rPr>
        <sz val="12"/>
        <color theme="1"/>
        <rFont val="Noto Sans"/>
        <family val="2"/>
      </rPr>
      <t>Autorizados por Resolución Nro. 34 E/17 de fecha 24 de Agosto de 2017 de la Comisión Nacional de Valores</t>
    </r>
    <r>
      <rPr>
        <b/>
        <sz val="12"/>
        <color theme="1"/>
        <rFont val="Noto Sans"/>
        <family val="2"/>
      </rPr>
      <t>;</t>
    </r>
  </si>
  <si>
    <r>
      <t>-</t>
    </r>
    <r>
      <rPr>
        <sz val="7"/>
        <color theme="1"/>
        <rFont val="Noto Sans"/>
        <family val="2"/>
      </rPr>
      <t xml:space="preserve">       </t>
    </r>
    <r>
      <rPr>
        <sz val="12"/>
        <color theme="1"/>
        <rFont val="Noto Sans"/>
        <family val="2"/>
      </rPr>
      <t>Objetivo principal del Fondo: El objetivo principal del Fondo será el de entregar a sus partícipes una rentabilidad de mediano y largo plazo para lo cual invertirá en instrumentos de deuda en dólares americanos emitidos por emisores nacionales principalmente o extranjeros en casos aislados, con la finalidad de formar una cartera de instrumentos con una duración promedio del portafolio de 5 a 7 años,  con una gestión activa del mismo, y con características de diversificación que permitan obtener retornos periódicos a través de un riesgo  diversificado y controlado.</t>
    </r>
  </si>
  <si>
    <r>
      <t>-</t>
    </r>
    <r>
      <rPr>
        <sz val="7"/>
        <color theme="1"/>
        <rFont val="Noto Sans"/>
        <family val="2"/>
      </rPr>
      <t xml:space="preserve">       </t>
    </r>
    <r>
      <rPr>
        <b/>
        <sz val="11"/>
        <color theme="1"/>
        <rFont val="Noto Sans"/>
        <family val="2"/>
      </rPr>
      <t xml:space="preserve"> </t>
    </r>
    <r>
      <rPr>
        <sz val="12"/>
        <color theme="1"/>
        <rFont val="Noto Sans"/>
        <family val="2"/>
      </rPr>
      <t>Política de Inversión: se basará en el análisis fundamental y en la capacidad de pago de los distintos emisores, así como en el estudio de las distintas condiciones de cobertura que entregue cada emisión en particular.</t>
    </r>
  </si>
  <si>
    <r>
      <t>-</t>
    </r>
    <r>
      <rPr>
        <sz val="7"/>
        <color theme="1"/>
        <rFont val="Noto Sans"/>
        <family val="2"/>
      </rPr>
      <t xml:space="preserve">       </t>
    </r>
    <r>
      <rPr>
        <sz val="12"/>
        <color theme="1"/>
        <rFont val="Noto Sans"/>
        <family val="2"/>
      </rPr>
      <t>El procedimiento para la selección de los instrumentos a ser adquiridos por el Fondo, se establecerá según la sección II. Política de inversión del Reglamento Interno del Fondo.</t>
    </r>
  </si>
  <si>
    <r>
      <t xml:space="preserve">  .</t>
    </r>
    <r>
      <rPr>
        <sz val="11"/>
        <color theme="1"/>
        <rFont val="Noto Sans"/>
        <family val="2"/>
      </rPr>
      <t xml:space="preserve">   </t>
    </r>
    <r>
      <rPr>
        <sz val="12"/>
        <color theme="1"/>
        <rFont val="Noto Sans"/>
        <family val="2"/>
      </rPr>
      <t>La emisión de cuotas de participación se realizará en moneda extranjera (Dólares americanos), los valores serán de oferta pública, inscriptas en el registro de la Comisión Nacional de Valores (C.N.V.) y registrada en la Bolsa de Valores y Productos de Asunción S.A. (B.V.P.A.S.A).</t>
    </r>
  </si>
  <si>
    <r>
      <t>Plazo de colocación: El plazo para la colocación, suscripción y pago de las cuotas, no podrá exceder de 12 (doce) meses, contados desde la fecha de su autorización por la Comisión Nacional de Valores (C.N.V.). Dicho plazo podrá ser prorrogado por la C.N.V., por causas debidamente fundadas. Cumplido el plazo establecido, el número de cuotas del fondo quedará reducido al de las efectivamente pagadas</t>
    </r>
    <r>
      <rPr>
        <sz val="11"/>
        <color theme="1"/>
        <rFont val="Noto Sans"/>
        <family val="2"/>
      </rPr>
      <t xml:space="preserve">. </t>
    </r>
  </si>
  <si>
    <r>
      <t>a)</t>
    </r>
    <r>
      <rPr>
        <sz val="7"/>
        <color theme="1"/>
        <rFont val="Noto Sans"/>
        <family val="2"/>
      </rPr>
      <t xml:space="preserve">    </t>
    </r>
    <r>
      <rPr>
        <sz val="12"/>
        <color theme="1"/>
        <rFont val="Noto Sans"/>
        <family val="2"/>
      </rPr>
      <t>Títulos emitidos por el Tesoro Público o garantizados por el mismo, cuya emisión haya sido registrada en el Registro de Valores que lleva la CNV;</t>
    </r>
  </si>
  <si>
    <r>
      <t>b)</t>
    </r>
    <r>
      <rPr>
        <sz val="7"/>
        <color theme="1"/>
        <rFont val="Noto Sans"/>
        <family val="2"/>
      </rPr>
      <t xml:space="preserve">    </t>
    </r>
    <r>
      <rPr>
        <sz val="12"/>
        <color theme="1"/>
        <rFont val="Noto Sans"/>
        <family val="2"/>
      </rPr>
      <t>Títulos emitidos por las Gobernaciones, Municipalidades y otros organismos y entidades del Estado, cuya emisión haya sido registrada en el Registro de Valores que lleva la CNV;</t>
    </r>
  </si>
  <si>
    <r>
      <t>c)</t>
    </r>
    <r>
      <rPr>
        <sz val="7"/>
        <color theme="1"/>
        <rFont val="Noto Sans"/>
        <family val="2"/>
      </rPr>
      <t xml:space="preserve">    </t>
    </r>
    <r>
      <rPr>
        <sz val="12"/>
        <color theme="1"/>
        <rFont val="Noto Sans"/>
        <family val="2"/>
      </rPr>
      <t xml:space="preserve">Títulos emitidos por el Banco Central del Paraguay; </t>
    </r>
  </si>
  <si>
    <r>
      <t>d)</t>
    </r>
    <r>
      <rPr>
        <sz val="7"/>
        <color theme="1"/>
        <rFont val="Noto Sans"/>
        <family val="2"/>
      </rPr>
      <t xml:space="preserve">    </t>
    </r>
    <r>
      <rPr>
        <sz val="12"/>
        <color theme="1"/>
        <rFont val="Noto Sans"/>
        <family val="2"/>
      </rPr>
      <t xml:space="preserve">Títulos a plazo de instituciones habilitadas por el Banco Central del Paraguay y que cuenten con calificación de riesgo BBB o superior; </t>
    </r>
  </si>
  <si>
    <r>
      <t>e)</t>
    </r>
    <r>
      <rPr>
        <sz val="7"/>
        <color theme="1"/>
        <rFont val="Noto Sans"/>
        <family val="2"/>
      </rPr>
      <t xml:space="preserve">    </t>
    </r>
    <r>
      <rPr>
        <sz val="12"/>
        <color theme="1"/>
        <rFont val="Noto Sans"/>
        <family val="2"/>
      </rPr>
      <t xml:space="preserve">Letras o cédulas hipotecarias establecidas en la Ley General de Bancos, Financieras y Otras Entidades de Crédito, cuya emisión haya sido registrada en el Registro de Valores que lleva la CNV; </t>
    </r>
  </si>
  <si>
    <r>
      <t>f)</t>
    </r>
    <r>
      <rPr>
        <sz val="7"/>
        <color theme="1"/>
        <rFont val="Noto Sans"/>
        <family val="2"/>
      </rPr>
      <t xml:space="preserve">     </t>
    </r>
    <r>
      <rPr>
        <sz val="12"/>
        <color theme="1"/>
        <rFont val="Noto Sans"/>
        <family val="2"/>
      </rPr>
      <t>Bonos, títulos de deuda o títulos emitidos en desarrollo de titularizaciones, cuya emisión haya sido registrada en el Registro de Valores que lleva la CNV, y que cuenten con calificación de riesgo BBB o superior;</t>
    </r>
  </si>
  <si>
    <r>
      <t>g)</t>
    </r>
    <r>
      <rPr>
        <sz val="7"/>
        <color theme="1"/>
        <rFont val="Noto Sans"/>
        <family val="2"/>
      </rPr>
      <t xml:space="preserve">    </t>
    </r>
    <r>
      <rPr>
        <sz val="12"/>
        <color theme="1"/>
        <rFont val="Noto Sans"/>
        <family val="2"/>
      </rPr>
      <t xml:space="preserve">Operaciones de venta con compromiso de compra y las operaciones de compra con compromiso de venta debiendo ser con títulos desmaterializados custodiados en la Bolsa. </t>
    </r>
  </si>
  <si>
    <r>
      <t>h)</t>
    </r>
    <r>
      <rPr>
        <sz val="7"/>
        <color theme="1"/>
        <rFont val="Noto Sans"/>
        <family val="2"/>
      </rPr>
      <t xml:space="preserve">    </t>
    </r>
    <r>
      <rPr>
        <sz val="12"/>
        <color theme="1"/>
        <rFont val="Noto Sans"/>
        <family val="2"/>
      </rPr>
      <t>Títulos emitidos por un Estado extranjero que tengan calificación A similar o superior, que se transen habitualmente en los mercados locales o internacionales; si un mismo título fuere calificado en categorías de riesgo discordantes se deberá considerar la categoría más baja.</t>
    </r>
  </si>
  <si>
    <r>
      <t>i)</t>
    </r>
    <r>
      <rPr>
        <sz val="7"/>
        <color theme="1"/>
        <rFont val="Noto Sans"/>
        <family val="2"/>
      </rPr>
      <t xml:space="preserve">     </t>
    </r>
    <r>
      <rPr>
        <sz val="12"/>
        <color theme="1"/>
        <rFont val="Noto Sans"/>
        <family val="2"/>
      </rPr>
      <t xml:space="preserve">Otros valores de inversión que determine la CNV por normas de carácter general. </t>
    </r>
  </si>
  <si>
    <r>
      <t>Fue inscripta en la Comisión Nacional de Valores por medio de la Resolucion Nº  34 E/17 de fecha 24 de Agosto de 2017 de la Comisión Nacional de Valores</t>
    </r>
    <r>
      <rPr>
        <b/>
        <sz val="12"/>
        <color theme="1"/>
        <rFont val="Noto Sans"/>
        <family val="2"/>
      </rPr>
      <t>;</t>
    </r>
  </si>
  <si>
    <r>
      <t>2.2 – Entidad encargada de la custodia:</t>
    </r>
    <r>
      <rPr>
        <sz val="11"/>
        <color theme="1"/>
        <rFont val="Noto Sans"/>
        <family val="2"/>
      </rPr>
      <t xml:space="preserve"> </t>
    </r>
    <r>
      <rPr>
        <sz val="12"/>
        <color theme="1"/>
        <rFont val="Noto Sans"/>
        <family val="2"/>
      </rPr>
      <t>BVPASA e INVESTOR Casa de Bolsa S.A.</t>
    </r>
  </si>
  <si>
    <r>
      <t xml:space="preserve"> </t>
    </r>
    <r>
      <rPr>
        <sz val="12"/>
        <color theme="1"/>
        <rFont val="Noto Sans"/>
        <family val="2"/>
      </rPr>
      <t>Las inversiones (Bonos y CDA en cartera), se exponen a sus valores actualizados. Las diferencias  se exponen en el estado de resultados en el rubro intereses ganados</t>
    </r>
    <r>
      <rPr>
        <sz val="11"/>
        <color theme="1"/>
        <rFont val="Noto Sans"/>
        <family val="2"/>
      </rPr>
      <t>.</t>
    </r>
  </si>
  <si>
    <r>
      <t>Los ingresos son reconocidos con base en el criterio de lo devengado, de conformidad con las disposiciones de las Normas contables emitidas por el Consejo de Contadores Públicos del Paraguay</t>
    </r>
    <r>
      <rPr>
        <b/>
        <sz val="12"/>
        <color theme="1"/>
        <rFont val="Noto Sans"/>
        <family val="2"/>
      </rPr>
      <t>.</t>
    </r>
  </si>
  <si>
    <r>
      <t>a)</t>
    </r>
    <r>
      <rPr>
        <b/>
        <sz val="7"/>
        <color theme="1"/>
        <rFont val="Noto Sans"/>
        <family val="2"/>
      </rPr>
      <t xml:space="preserve">    </t>
    </r>
    <r>
      <rPr>
        <b/>
        <sz val="12"/>
        <color theme="1"/>
        <rFont val="Noto Sans"/>
        <family val="2"/>
      </rPr>
      <t>Diferencia de cambio en Moneda Extranjera</t>
    </r>
  </si>
  <si>
    <r>
      <t>b)</t>
    </r>
    <r>
      <rPr>
        <b/>
        <sz val="7"/>
        <color theme="1"/>
        <rFont val="Noto Sans"/>
        <family val="2"/>
      </rPr>
      <t xml:space="preserve">   </t>
    </r>
    <r>
      <rPr>
        <b/>
        <sz val="12"/>
        <color theme="1"/>
        <rFont val="Noto Sans"/>
        <family val="2"/>
      </rPr>
      <t>Gastos operacionales y comisiones de la administradora con cargo al Fondo:</t>
    </r>
  </si>
  <si>
    <r>
      <t>Ø</t>
    </r>
    <r>
      <rPr>
        <sz val="7"/>
        <color theme="1"/>
        <rFont val="Noto Sans"/>
        <family val="2"/>
      </rPr>
      <t xml:space="preserve">  </t>
    </r>
    <r>
      <rPr>
        <u/>
        <sz val="12"/>
        <color theme="1"/>
        <rFont val="Noto Sans"/>
        <family val="2"/>
      </rPr>
      <t>Comisión de administración</t>
    </r>
    <r>
      <rPr>
        <sz val="12"/>
        <color theme="1"/>
        <rFont val="Noto Sans"/>
        <family val="2"/>
      </rPr>
      <t xml:space="preserve">: 0.80% nominal anual (base 365) más IVA  sobre el patrimonio neto de pre cierre administrado. La comisión se devenga diariamente y se cobra mensualmente. </t>
    </r>
  </si>
  <si>
    <r>
      <t>Ø</t>
    </r>
    <r>
      <rPr>
        <sz val="7"/>
        <color theme="1"/>
        <rFont val="Noto Sans"/>
        <family val="2"/>
      </rPr>
      <t xml:space="preserve">  </t>
    </r>
    <r>
      <rPr>
        <u/>
        <sz val="12"/>
        <color theme="1"/>
        <rFont val="Noto Sans"/>
        <family val="2"/>
      </rPr>
      <t xml:space="preserve">Gastos y comisiones bancarias: </t>
    </r>
    <r>
      <rPr>
        <sz val="12"/>
        <color theme="1"/>
        <rFont val="Noto Sans"/>
        <family val="2"/>
      </rPr>
      <t>mantenimiento de cuentas, transferencias interbancarias y otras de similar naturaleza).</t>
    </r>
  </si>
  <si>
    <r>
      <t>c)</t>
    </r>
    <r>
      <rPr>
        <b/>
        <sz val="7"/>
        <color theme="1"/>
        <rFont val="Noto Sans"/>
        <family val="2"/>
      </rPr>
      <t xml:space="preserve">    </t>
    </r>
    <r>
      <rPr>
        <b/>
        <sz val="12"/>
        <color theme="1"/>
        <rFont val="Noto Sans"/>
        <family val="2"/>
      </rPr>
      <t>Información Estadística</t>
    </r>
  </si>
  <si>
    <t>Nota 5. HECHOS POSTERIORES AL CIERRE</t>
  </si>
  <si>
    <t>Bonos Corporativos</t>
  </si>
  <si>
    <t xml:space="preserve">SUDAMERIS BANK S.A.E.C.A. </t>
  </si>
  <si>
    <t>PTP PARAGUAY S.A.E.</t>
  </si>
  <si>
    <t>Transporte</t>
  </si>
  <si>
    <t>FIC S.A. DE FINANZAS</t>
  </si>
  <si>
    <t>TECNOLOGIA DEL SUR S.A.E.</t>
  </si>
  <si>
    <t>Construcción</t>
  </si>
  <si>
    <t>BRICAPAR S.A.</t>
  </si>
  <si>
    <t>Comercial</t>
  </si>
  <si>
    <t>BANCO NACIONAL DE FOMENTO</t>
  </si>
  <si>
    <t>PATRIMONIO DEL FONDO AL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</si>
</sst>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0_);\(#,#00\)"/>
    <numFmt numFmtId="165" formatCode="#,##0.00_ ;\-#,##0.00\ "/>
    <numFmt numFmtId="166" formatCode="#,##0.000000"/>
    <numFmt numFmtId="167" formatCode="#,##0.##"/>
    <numFmt numFmtId="168" formatCode="_-* #,##0_-;\-* #,##0_-;_-* &quot;-&quot;??_-;_-@_-"/>
    <numFmt numFmtId="169" formatCode="_ * #,##0.00_ ;_ * \-#,##0.00_ ;_ * &quot;-&quot;_ ;_ @_ "/>
    <numFmt numFmtId="170" formatCode="_-* #,##0.000000_-;\-* #,##0.000000_-;_-* &quot;-&quot;??_-;_-@_-"/>
    <numFmt numFmtId="171" formatCode="#,##0.0"/>
    <numFmt numFmtId="172" formatCode="_-* #,##0.00\ _€_-;\-* #,##0.00\ _€_-;_-* &quot;-&quot;??\ _€_-;_-@_-"/>
  </numFmts>
  <fonts count="57">
    <font>
      <sz val="11"/>
      <color theme="1"/>
      <name val="Calibri"/>
      <family val="2"/>
      <scheme val="minor"/>
    </font>
    <font>
      <sz val="11"/>
      <color theme="1"/>
      <name val="Calibri"/>
      <family val="2"/>
      <scheme val="minor"/>
    </font>
    <font>
      <sz val="11"/>
      <name val="Arial"/>
      <family val="2"/>
    </font>
    <font>
      <sz val="11"/>
      <color indexed="8"/>
      <name val="Subway"/>
    </font>
    <font>
      <sz val="10"/>
      <name val="Arial"/>
      <family val="2"/>
    </font>
    <font>
      <b/>
      <sz val="11"/>
      <name val="Arial"/>
      <family val="2"/>
    </font>
    <font>
      <sz val="9"/>
      <name val="Arial"/>
      <family val="2"/>
    </font>
    <font>
      <b/>
      <sz val="11"/>
      <color indexed="8"/>
      <name val="Subway"/>
    </font>
    <font>
      <b/>
      <sz val="11"/>
      <color indexed="8"/>
      <name val="Arial"/>
      <family val="2"/>
    </font>
    <font>
      <b/>
      <u/>
      <sz val="16"/>
      <name val="Arial"/>
      <family val="2"/>
    </font>
    <font>
      <b/>
      <sz val="12"/>
      <name val="Arial"/>
      <family val="2"/>
    </font>
    <font>
      <b/>
      <sz val="16"/>
      <name val="Arial"/>
      <family val="2"/>
    </font>
    <font>
      <b/>
      <sz val="10"/>
      <name val="Arial"/>
      <family val="2"/>
    </font>
    <font>
      <b/>
      <u/>
      <sz val="12"/>
      <name val="Arial"/>
      <family val="2"/>
    </font>
    <font>
      <sz val="8"/>
      <name val="Arial"/>
      <family val="2"/>
    </font>
    <font>
      <b/>
      <sz val="8"/>
      <name val="Arial"/>
      <family val="2"/>
    </font>
    <font>
      <u/>
      <sz val="8"/>
      <name val="Arial"/>
      <family val="2"/>
    </font>
    <font>
      <u/>
      <sz val="11"/>
      <color theme="10"/>
      <name val="Calibri"/>
      <family val="2"/>
      <scheme val="minor"/>
    </font>
    <font>
      <sz val="11"/>
      <color theme="1"/>
      <name val="Noto Sans"/>
      <family val="2"/>
    </font>
    <font>
      <b/>
      <sz val="11"/>
      <color theme="1"/>
      <name val="Noto Sans"/>
      <family val="2"/>
    </font>
    <font>
      <sz val="18"/>
      <color theme="0"/>
      <name val="Noto Sans"/>
      <family val="2"/>
    </font>
    <font>
      <sz val="18"/>
      <name val="Noto Sans"/>
      <family val="2"/>
    </font>
    <font>
      <sz val="28"/>
      <color theme="0"/>
      <name val="Noto Sans"/>
      <family val="2"/>
    </font>
    <font>
      <sz val="10"/>
      <color theme="1"/>
      <name val="Noto Sans"/>
      <family val="2"/>
    </font>
    <font>
      <sz val="11"/>
      <name val="Noto Sans"/>
      <family val="2"/>
    </font>
    <font>
      <u/>
      <sz val="11"/>
      <color theme="1"/>
      <name val="Noto Sans"/>
      <family val="2"/>
    </font>
    <font>
      <b/>
      <sz val="12"/>
      <color theme="1"/>
      <name val="Noto Sans"/>
      <family val="2"/>
    </font>
    <font>
      <sz val="11"/>
      <color indexed="8"/>
      <name val="Noto Sans"/>
      <family val="2"/>
    </font>
    <font>
      <b/>
      <sz val="18"/>
      <color indexed="8"/>
      <name val="Noto Sans"/>
      <family val="2"/>
    </font>
    <font>
      <sz val="10"/>
      <name val="Noto Sans"/>
      <family val="2"/>
    </font>
    <font>
      <b/>
      <u/>
      <sz val="14"/>
      <name val="Noto Sans"/>
      <family val="2"/>
    </font>
    <font>
      <b/>
      <sz val="11"/>
      <color indexed="8"/>
      <name val="Noto Sans"/>
      <family val="2"/>
    </font>
    <font>
      <b/>
      <sz val="11"/>
      <name val="Noto Sans"/>
      <family val="2"/>
    </font>
    <font>
      <sz val="9"/>
      <name val="Noto Sans"/>
      <family val="2"/>
    </font>
    <font>
      <b/>
      <u/>
      <sz val="16"/>
      <name val="Noto Sans"/>
      <family val="2"/>
    </font>
    <font>
      <b/>
      <sz val="12"/>
      <name val="Noto Sans"/>
      <family val="2"/>
    </font>
    <font>
      <b/>
      <sz val="16"/>
      <name val="Noto Sans"/>
      <family val="2"/>
    </font>
    <font>
      <b/>
      <sz val="16"/>
      <color indexed="8"/>
      <name val="Noto Sans"/>
      <family val="2"/>
    </font>
    <font>
      <b/>
      <sz val="10"/>
      <name val="Noto Sans"/>
      <family val="2"/>
    </font>
    <font>
      <b/>
      <u/>
      <sz val="12"/>
      <name val="Noto Sans"/>
      <family val="2"/>
    </font>
    <font>
      <sz val="8"/>
      <name val="Noto Sans"/>
      <family val="2"/>
    </font>
    <font>
      <b/>
      <sz val="8"/>
      <name val="Noto Sans"/>
      <family val="2"/>
    </font>
    <font>
      <u/>
      <sz val="8"/>
      <name val="Noto Sans"/>
      <family val="2"/>
    </font>
    <font>
      <b/>
      <sz val="20"/>
      <color indexed="8"/>
      <name val="Noto Sans"/>
      <family val="2"/>
    </font>
    <font>
      <b/>
      <sz val="8"/>
      <color indexed="8"/>
      <name val="Noto Sans"/>
      <family val="2"/>
    </font>
    <font>
      <b/>
      <sz val="10"/>
      <color indexed="8"/>
      <name val="Noto Sans"/>
      <family val="2"/>
    </font>
    <font>
      <sz val="12"/>
      <color theme="1"/>
      <name val="Noto Sans"/>
      <family val="2"/>
    </font>
    <font>
      <sz val="7"/>
      <color theme="1"/>
      <name val="Noto Sans"/>
      <family val="2"/>
    </font>
    <font>
      <sz val="11"/>
      <color rgb="FF000000"/>
      <name val="Noto Sans"/>
      <family val="2"/>
    </font>
    <font>
      <b/>
      <sz val="11"/>
      <color rgb="FF000000"/>
      <name val="Noto Sans"/>
      <family val="2"/>
    </font>
    <font>
      <sz val="10"/>
      <color rgb="FF000000"/>
      <name val="Noto Sans"/>
      <family val="2"/>
    </font>
    <font>
      <b/>
      <sz val="7"/>
      <color theme="1"/>
      <name val="Noto Sans"/>
      <family val="2"/>
    </font>
    <font>
      <u/>
      <sz val="12"/>
      <color theme="1"/>
      <name val="Noto Sans"/>
      <family val="2"/>
    </font>
    <font>
      <b/>
      <sz val="8"/>
      <color theme="1"/>
      <name val="Noto Sans"/>
      <family val="2"/>
    </font>
    <font>
      <sz val="9.5"/>
      <color rgb="FF000000"/>
      <name val="Noto Sans"/>
      <family val="2"/>
    </font>
    <font>
      <sz val="11"/>
      <color indexed="8"/>
      <name val="Calibri"/>
      <family val="2"/>
      <scheme val="minor"/>
    </font>
    <font>
      <b/>
      <u/>
      <sz val="11"/>
      <color theme="1"/>
      <name val="Noto Sans"/>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xf numFmtId="0" fontId="55" fillId="0" borderId="0"/>
  </cellStyleXfs>
  <cellXfs count="420">
    <xf numFmtId="0" fontId="0" fillId="0" borderId="0" xfId="0"/>
    <xf numFmtId="0" fontId="2" fillId="0" borderId="0" xfId="0" applyFont="1"/>
    <xf numFmtId="0" fontId="3" fillId="0" borderId="0" xfId="0" applyFont="1"/>
    <xf numFmtId="0" fontId="3" fillId="0" borderId="0" xfId="0" applyFont="1" applyAlignment="1">
      <alignment horizontal="center"/>
    </xf>
    <xf numFmtId="0" fontId="4" fillId="0" borderId="0" xfId="0" applyFont="1"/>
    <xf numFmtId="0" fontId="5" fillId="0" borderId="0" xfId="0" applyFont="1"/>
    <xf numFmtId="0" fontId="6" fillId="0" borderId="0" xfId="0" applyFont="1"/>
    <xf numFmtId="0" fontId="5" fillId="0" borderId="0" xfId="0" applyFont="1" applyAlignment="1">
      <alignment horizontal="center"/>
    </xf>
    <xf numFmtId="4" fontId="0" fillId="2" borderId="0" xfId="0" applyNumberFormat="1" applyFill="1"/>
    <xf numFmtId="4" fontId="2" fillId="0" borderId="0" xfId="0" applyNumberFormat="1" applyFont="1"/>
    <xf numFmtId="2" fontId="7" fillId="0" borderId="0" xfId="0" applyNumberFormat="1" applyFont="1" applyAlignment="1">
      <alignment horizontal="center"/>
    </xf>
    <xf numFmtId="2" fontId="4" fillId="0" borderId="0" xfId="0" applyNumberFormat="1" applyFont="1"/>
    <xf numFmtId="3" fontId="4" fillId="0" borderId="0" xfId="0" applyNumberFormat="1" applyFont="1"/>
    <xf numFmtId="3" fontId="6" fillId="0" borderId="0" xfId="0" applyNumberFormat="1" applyFont="1"/>
    <xf numFmtId="2" fontId="6" fillId="0" borderId="0" xfId="0" applyNumberFormat="1" applyFont="1"/>
    <xf numFmtId="4" fontId="6" fillId="0" borderId="0" xfId="0" applyNumberFormat="1" applyFont="1"/>
    <xf numFmtId="3" fontId="2" fillId="0" borderId="0" xfId="0" applyNumberFormat="1" applyFont="1"/>
    <xf numFmtId="0" fontId="8" fillId="0" borderId="0" xfId="0" applyFont="1"/>
    <xf numFmtId="0" fontId="9" fillId="0" borderId="0" xfId="0" applyFont="1"/>
    <xf numFmtId="4" fontId="0" fillId="0" borderId="0" xfId="0" applyNumberFormat="1"/>
    <xf numFmtId="0" fontId="11" fillId="0" borderId="0" xfId="0" applyFont="1"/>
    <xf numFmtId="0" fontId="12" fillId="0" borderId="0" xfId="0" applyFont="1"/>
    <xf numFmtId="4" fontId="12" fillId="0" borderId="0" xfId="0" applyNumberFormat="1" applyFont="1"/>
    <xf numFmtId="0" fontId="13" fillId="0" borderId="0" xfId="0" applyFont="1"/>
    <xf numFmtId="0" fontId="0" fillId="0" borderId="0" xfId="0" applyAlignment="1">
      <alignment horizontal="center"/>
    </xf>
    <xf numFmtId="0" fontId="10" fillId="0" borderId="0" xfId="0" applyFont="1" applyAlignment="1">
      <alignment horizontal="center"/>
    </xf>
    <xf numFmtId="0" fontId="14" fillId="0" borderId="0" xfId="0" applyFont="1"/>
    <xf numFmtId="0" fontId="15" fillId="0" borderId="0" xfId="0" applyFont="1" applyAlignment="1">
      <alignment vertical="center"/>
    </xf>
    <xf numFmtId="0" fontId="15" fillId="0" borderId="0" xfId="0" applyFont="1" applyAlignment="1">
      <alignment horizontal="center"/>
    </xf>
    <xf numFmtId="0" fontId="15" fillId="0" borderId="0" xfId="0" applyFont="1" applyAlignment="1">
      <alignment horizontal="center" wrapText="1"/>
    </xf>
    <xf numFmtId="14" fontId="15" fillId="0" borderId="0" xfId="0" applyNumberFormat="1" applyFont="1" applyAlignment="1">
      <alignment horizontal="center"/>
    </xf>
    <xf numFmtId="4" fontId="14" fillId="0" borderId="0" xfId="0" applyNumberFormat="1" applyFont="1"/>
    <xf numFmtId="3" fontId="14" fillId="0" borderId="0" xfId="0" applyNumberFormat="1" applyFont="1"/>
    <xf numFmtId="3" fontId="0" fillId="0" borderId="0" xfId="0" applyNumberFormat="1"/>
    <xf numFmtId="0" fontId="16" fillId="0" borderId="0" xfId="0" applyFont="1"/>
    <xf numFmtId="0" fontId="15" fillId="0" borderId="0" xfId="0" applyFont="1"/>
    <xf numFmtId="0" fontId="7" fillId="0" borderId="0" xfId="0" applyFont="1" applyAlignment="1">
      <alignment horizontal="centerContinuous"/>
    </xf>
    <xf numFmtId="14" fontId="7" fillId="0" borderId="0" xfId="0" applyNumberFormat="1" applyFont="1" applyAlignment="1">
      <alignment horizontal="center"/>
    </xf>
    <xf numFmtId="0" fontId="12" fillId="0" borderId="1" xfId="0" applyFont="1" applyBorder="1" applyAlignment="1">
      <alignment horizontal="center"/>
    </xf>
    <xf numFmtId="3" fontId="0" fillId="0" borderId="1" xfId="0" applyNumberFormat="1" applyBorder="1"/>
    <xf numFmtId="3" fontId="12" fillId="0" borderId="1" xfId="0" applyNumberFormat="1" applyFont="1" applyBorder="1"/>
    <xf numFmtId="4" fontId="4" fillId="0" borderId="0" xfId="0" applyNumberFormat="1" applyFont="1"/>
    <xf numFmtId="3" fontId="12" fillId="0" borderId="0" xfId="0" applyNumberFormat="1" applyFont="1"/>
    <xf numFmtId="3" fontId="12" fillId="0" borderId="2" xfId="0" applyNumberFormat="1" applyFont="1" applyBorder="1"/>
    <xf numFmtId="3" fontId="12" fillId="0" borderId="10" xfId="0" applyNumberFormat="1" applyFont="1" applyBorder="1"/>
    <xf numFmtId="0" fontId="0" fillId="2" borderId="0" xfId="0" applyFill="1"/>
    <xf numFmtId="4" fontId="12" fillId="2" borderId="0" xfId="0" applyNumberFormat="1" applyFont="1" applyFill="1"/>
    <xf numFmtId="3" fontId="12" fillId="2" borderId="0" xfId="0" applyNumberFormat="1" applyFont="1" applyFill="1"/>
    <xf numFmtId="3" fontId="0" fillId="0" borderId="0" xfId="0" applyNumberFormat="1" applyAlignment="1">
      <alignment horizontal="center"/>
    </xf>
    <xf numFmtId="37" fontId="14" fillId="0" borderId="0" xfId="0" applyNumberFormat="1" applyFont="1"/>
    <xf numFmtId="43" fontId="4" fillId="0" borderId="0" xfId="0" applyNumberFormat="1" applyFont="1"/>
    <xf numFmtId="3" fontId="5" fillId="0" borderId="0" xfId="0" applyNumberFormat="1" applyFont="1"/>
    <xf numFmtId="3" fontId="0" fillId="2" borderId="0" xfId="0" applyNumberFormat="1" applyFill="1"/>
    <xf numFmtId="0" fontId="18" fillId="3" borderId="0" xfId="0" applyFont="1" applyFill="1"/>
    <xf numFmtId="0" fontId="18" fillId="0" borderId="0" xfId="0" applyFont="1"/>
    <xf numFmtId="0" fontId="19" fillId="0" borderId="0" xfId="0" applyFont="1"/>
    <xf numFmtId="14" fontId="19" fillId="4" borderId="0" xfId="0" applyNumberFormat="1" applyFont="1" applyFill="1" applyAlignment="1">
      <alignment horizontal="center"/>
    </xf>
    <xf numFmtId="0" fontId="20" fillId="3" borderId="0" xfId="0" applyFont="1" applyFill="1" applyAlignment="1">
      <alignment vertical="center" wrapText="1"/>
    </xf>
    <xf numFmtId="0" fontId="21" fillId="3" borderId="0" xfId="0" applyFont="1" applyFill="1"/>
    <xf numFmtId="0" fontId="20" fillId="3" borderId="0" xfId="0" applyFont="1" applyFill="1" applyAlignment="1">
      <alignment horizontal="center" vertical="center"/>
    </xf>
    <xf numFmtId="43" fontId="19" fillId="4" borderId="0" xfId="1" applyFont="1" applyFill="1" applyAlignment="1">
      <alignment horizontal="center"/>
    </xf>
    <xf numFmtId="1" fontId="19" fillId="4" borderId="0" xfId="0" applyNumberFormat="1" applyFont="1" applyFill="1" applyAlignment="1">
      <alignment horizontal="center"/>
    </xf>
    <xf numFmtId="0" fontId="20" fillId="3" borderId="0" xfId="0" applyFont="1" applyFill="1" applyAlignment="1">
      <alignment vertical="center"/>
    </xf>
    <xf numFmtId="17" fontId="19" fillId="4" borderId="0" xfId="0" applyNumberFormat="1" applyFont="1" applyFill="1" applyAlignment="1">
      <alignment horizontal="center"/>
    </xf>
    <xf numFmtId="14" fontId="20" fillId="3" borderId="0" xfId="0" applyNumberFormat="1" applyFont="1" applyFill="1" applyAlignment="1">
      <alignment horizontal="center" vertical="center"/>
    </xf>
    <xf numFmtId="0" fontId="23" fillId="3" borderId="0" xfId="0" applyFont="1" applyFill="1"/>
    <xf numFmtId="0" fontId="18" fillId="3" borderId="0" xfId="0" applyFont="1" applyFill="1" applyAlignment="1">
      <alignment horizontal="center"/>
    </xf>
    <xf numFmtId="0" fontId="18" fillId="2" borderId="0" xfId="0" applyFont="1" applyFill="1"/>
    <xf numFmtId="0" fontId="18" fillId="2" borderId="0" xfId="0" applyFont="1" applyFill="1" applyAlignment="1">
      <alignment horizontal="center"/>
    </xf>
    <xf numFmtId="0" fontId="23" fillId="2" borderId="0" xfId="0" applyFont="1" applyFill="1"/>
    <xf numFmtId="0" fontId="23" fillId="0" borderId="0" xfId="0" applyFont="1"/>
    <xf numFmtId="0" fontId="21" fillId="0" borderId="0" xfId="0" applyFont="1" applyAlignment="1">
      <alignment horizontal="center"/>
    </xf>
    <xf numFmtId="0" fontId="24" fillId="0" borderId="0" xfId="0" applyFont="1"/>
    <xf numFmtId="0" fontId="25" fillId="0" borderId="0" xfId="3" quotePrefix="1" applyFont="1"/>
    <xf numFmtId="0" fontId="25" fillId="0" borderId="0" xfId="3" applyFont="1"/>
    <xf numFmtId="0" fontId="26" fillId="0" borderId="0" xfId="0" applyFont="1" applyAlignment="1">
      <alignment vertical="center" wrapText="1"/>
    </xf>
    <xf numFmtId="0" fontId="27" fillId="0" borderId="0" xfId="0" applyFont="1"/>
    <xf numFmtId="0" fontId="27" fillId="0" borderId="0" xfId="0" applyFont="1" applyAlignment="1">
      <alignment horizontal="center"/>
    </xf>
    <xf numFmtId="0" fontId="29" fillId="0" borderId="0" xfId="0" applyFont="1"/>
    <xf numFmtId="164" fontId="24" fillId="0" borderId="0" xfId="0" applyNumberFormat="1" applyFont="1" applyAlignment="1">
      <alignment horizontal="right"/>
    </xf>
    <xf numFmtId="0" fontId="31" fillId="0" borderId="0" xfId="0" applyFont="1"/>
    <xf numFmtId="0" fontId="24" fillId="0" borderId="6" xfId="0" applyFont="1" applyBorder="1"/>
    <xf numFmtId="0" fontId="24" fillId="0" borderId="11" xfId="0" applyFont="1" applyBorder="1"/>
    <xf numFmtId="0" fontId="24" fillId="0" borderId="17" xfId="0" applyFont="1" applyBorder="1"/>
    <xf numFmtId="1" fontId="32" fillId="0" borderId="1" xfId="0" applyNumberFormat="1" applyFont="1" applyBorder="1" applyAlignment="1">
      <alignment horizontal="center" vertical="center"/>
    </xf>
    <xf numFmtId="0" fontId="33" fillId="0" borderId="0" xfId="0" applyFont="1"/>
    <xf numFmtId="3" fontId="32" fillId="0" borderId="1" xfId="0" applyNumberFormat="1" applyFont="1" applyBorder="1" applyAlignment="1">
      <alignment horizontal="center" vertical="center"/>
    </xf>
    <xf numFmtId="3" fontId="32" fillId="0" borderId="14" xfId="0" applyNumberFormat="1" applyFont="1" applyBorder="1" applyAlignment="1">
      <alignment horizontal="center" vertical="center"/>
    </xf>
    <xf numFmtId="0" fontId="24" fillId="0" borderId="12" xfId="0" applyFont="1" applyBorder="1"/>
    <xf numFmtId="3" fontId="32" fillId="0" borderId="0" xfId="0" applyNumberFormat="1" applyFont="1" applyAlignment="1">
      <alignment horizontal="center" vertical="center"/>
    </xf>
    <xf numFmtId="0" fontId="32" fillId="0" borderId="0" xfId="0" applyFont="1" applyAlignment="1">
      <alignment horizontal="center" vertical="center"/>
    </xf>
    <xf numFmtId="43" fontId="32" fillId="0" borderId="13" xfId="1" applyFont="1" applyBorder="1" applyAlignment="1">
      <alignment horizontal="center" vertical="center"/>
    </xf>
    <xf numFmtId="0" fontId="32" fillId="0" borderId="12" xfId="0" applyFont="1" applyBorder="1"/>
    <xf numFmtId="43" fontId="32" fillId="0" borderId="1" xfId="1" applyFont="1" applyBorder="1" applyAlignment="1">
      <alignment horizontal="right" vertical="center"/>
    </xf>
    <xf numFmtId="0" fontId="32" fillId="0" borderId="0" xfId="0" applyFont="1" applyAlignment="1">
      <alignment horizontal="right" vertical="center"/>
    </xf>
    <xf numFmtId="43" fontId="32" fillId="0" borderId="14" xfId="1" applyFont="1" applyBorder="1" applyAlignment="1">
      <alignment horizontal="right" vertical="center"/>
    </xf>
    <xf numFmtId="43" fontId="32" fillId="0" borderId="0" xfId="1" applyFont="1" applyBorder="1" applyAlignment="1">
      <alignment horizontal="right" vertical="center"/>
    </xf>
    <xf numFmtId="3" fontId="32" fillId="0" borderId="0" xfId="0" applyNumberFormat="1" applyFont="1" applyAlignment="1">
      <alignment horizontal="right" vertical="center"/>
    </xf>
    <xf numFmtId="43" fontId="32" fillId="0" borderId="13" xfId="1" applyFont="1" applyBorder="1" applyAlignment="1">
      <alignment horizontal="right" vertical="center"/>
    </xf>
    <xf numFmtId="43" fontId="24" fillId="0" borderId="0" xfId="1" applyFont="1" applyBorder="1" applyAlignment="1">
      <alignment horizontal="right" vertical="center"/>
    </xf>
    <xf numFmtId="37" fontId="24" fillId="0" borderId="0" xfId="0" applyNumberFormat="1" applyFont="1" applyAlignment="1">
      <alignment horizontal="right" vertical="center"/>
    </xf>
    <xf numFmtId="43" fontId="24" fillId="0" borderId="13" xfId="1" applyFont="1" applyBorder="1" applyAlignment="1">
      <alignment horizontal="right" vertical="center"/>
    </xf>
    <xf numFmtId="4" fontId="32" fillId="0" borderId="0" xfId="0" applyNumberFormat="1" applyFont="1" applyAlignment="1">
      <alignment vertical="center"/>
    </xf>
    <xf numFmtId="3" fontId="24" fillId="0" borderId="0" xfId="1" applyNumberFormat="1" applyFont="1" applyBorder="1" applyAlignment="1">
      <alignment horizontal="right" vertical="center"/>
    </xf>
    <xf numFmtId="4" fontId="32" fillId="0" borderId="13" xfId="0" applyNumberFormat="1" applyFont="1" applyBorder="1" applyAlignment="1">
      <alignment vertical="center"/>
    </xf>
    <xf numFmtId="171" fontId="24" fillId="0" borderId="0" xfId="1" applyNumberFormat="1" applyFont="1" applyBorder="1"/>
    <xf numFmtId="3" fontId="24" fillId="0" borderId="14" xfId="1" applyNumberFormat="1" applyFont="1" applyBorder="1"/>
    <xf numFmtId="43" fontId="32" fillId="0" borderId="2" xfId="1" applyFont="1" applyBorder="1" applyAlignment="1">
      <alignment horizontal="right" vertical="center"/>
    </xf>
    <xf numFmtId="37" fontId="32" fillId="0" borderId="0" xfId="0" applyNumberFormat="1" applyFont="1" applyAlignment="1">
      <alignment horizontal="right" vertical="center"/>
    </xf>
    <xf numFmtId="43" fontId="32" fillId="0" borderId="15" xfId="1" applyFont="1" applyBorder="1" applyAlignment="1">
      <alignment horizontal="right" vertical="center"/>
    </xf>
    <xf numFmtId="4" fontId="24" fillId="0" borderId="0" xfId="0" applyNumberFormat="1" applyFont="1" applyAlignment="1">
      <alignment horizontal="right"/>
    </xf>
    <xf numFmtId="4" fontId="24" fillId="0" borderId="0" xfId="0" applyNumberFormat="1" applyFont="1" applyAlignment="1">
      <alignment horizontal="right" vertical="center"/>
    </xf>
    <xf numFmtId="4" fontId="32" fillId="0" borderId="0" xfId="0" applyNumberFormat="1" applyFont="1" applyAlignment="1">
      <alignment horizontal="right"/>
    </xf>
    <xf numFmtId="4" fontId="32" fillId="0" borderId="13" xfId="0" applyNumberFormat="1" applyFont="1" applyBorder="1" applyAlignment="1">
      <alignment horizontal="right"/>
    </xf>
    <xf numFmtId="4" fontId="32" fillId="0" borderId="1" xfId="0" applyNumberFormat="1" applyFont="1" applyBorder="1" applyAlignment="1">
      <alignment horizontal="right"/>
    </xf>
    <xf numFmtId="43" fontId="24" fillId="0" borderId="14" xfId="1" applyFont="1" applyBorder="1" applyAlignment="1">
      <alignment horizontal="right" vertical="center"/>
    </xf>
    <xf numFmtId="43" fontId="24" fillId="0" borderId="2" xfId="1" applyFont="1" applyBorder="1" applyAlignment="1">
      <alignment horizontal="right" vertical="center"/>
    </xf>
    <xf numFmtId="0" fontId="32" fillId="0" borderId="18" xfId="0" applyFont="1" applyBorder="1"/>
    <xf numFmtId="43" fontId="32" fillId="0" borderId="3" xfId="1" applyFont="1" applyBorder="1" applyAlignment="1">
      <alignment horizontal="right" vertical="center"/>
    </xf>
    <xf numFmtId="4" fontId="32" fillId="0" borderId="10" xfId="0" applyNumberFormat="1" applyFont="1" applyBorder="1" applyAlignment="1">
      <alignment horizontal="right" vertical="center"/>
    </xf>
    <xf numFmtId="43" fontId="32" fillId="0" borderId="19" xfId="1" applyFont="1" applyBorder="1" applyAlignment="1">
      <alignment horizontal="right" vertical="center"/>
    </xf>
    <xf numFmtId="165" fontId="24" fillId="0" borderId="1" xfId="0" applyNumberFormat="1" applyFont="1" applyBorder="1"/>
    <xf numFmtId="37" fontId="24" fillId="0" borderId="1" xfId="0" applyNumberFormat="1" applyFont="1" applyBorder="1"/>
    <xf numFmtId="37" fontId="24" fillId="0" borderId="14" xfId="0" applyNumberFormat="1" applyFont="1" applyBorder="1"/>
    <xf numFmtId="165" fontId="24" fillId="0" borderId="0" xfId="0" applyNumberFormat="1" applyFont="1"/>
    <xf numFmtId="37" fontId="24" fillId="0" borderId="0" xfId="0" applyNumberFormat="1" applyFont="1"/>
    <xf numFmtId="3" fontId="24" fillId="0" borderId="0" xfId="0" applyNumberFormat="1" applyFont="1"/>
    <xf numFmtId="0" fontId="34" fillId="0" borderId="0" xfId="0" applyFont="1"/>
    <xf numFmtId="0" fontId="35" fillId="0" borderId="0" xfId="0" applyFont="1"/>
    <xf numFmtId="4" fontId="18" fillId="0" borderId="0" xfId="0" applyNumberFormat="1" applyFont="1"/>
    <xf numFmtId="0" fontId="36" fillId="0" borderId="0" xfId="0" applyFont="1"/>
    <xf numFmtId="0" fontId="38" fillId="0" borderId="0" xfId="0" applyFont="1"/>
    <xf numFmtId="4" fontId="38" fillId="0" borderId="0" xfId="0" applyNumberFormat="1" applyFont="1"/>
    <xf numFmtId="0" fontId="39" fillId="0" borderId="0" xfId="0" applyFont="1"/>
    <xf numFmtId="0" fontId="30" fillId="0" borderId="0" xfId="0" applyFont="1"/>
    <xf numFmtId="0" fontId="18" fillId="0" borderId="0" xfId="0" applyFont="1" applyAlignment="1">
      <alignment horizontal="center"/>
    </xf>
    <xf numFmtId="0" fontId="32" fillId="0" borderId="0" xfId="0" applyFont="1" applyAlignment="1">
      <alignment horizontal="center"/>
    </xf>
    <xf numFmtId="0" fontId="32" fillId="0" borderId="0" xfId="0" applyFont="1"/>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4" xfId="0" applyFont="1" applyBorder="1" applyAlignment="1">
      <alignment horizontal="center" vertical="center" wrapText="1"/>
    </xf>
    <xf numFmtId="4" fontId="18" fillId="0" borderId="0" xfId="0" applyNumberFormat="1" applyFont="1" applyAlignment="1">
      <alignment horizontal="center"/>
    </xf>
    <xf numFmtId="0" fontId="32" fillId="0" borderId="6" xfId="0" applyFont="1" applyBorder="1" applyAlignment="1">
      <alignment horizontal="center" vertical="center" wrapText="1"/>
    </xf>
    <xf numFmtId="4" fontId="18" fillId="0" borderId="5" xfId="0" applyNumberFormat="1" applyFont="1" applyBorder="1" applyAlignment="1">
      <alignment horizontal="center"/>
    </xf>
    <xf numFmtId="43" fontId="18" fillId="0" borderId="7" xfId="1" applyFont="1" applyBorder="1" applyAlignment="1">
      <alignment horizontal="center" vertical="center"/>
    </xf>
    <xf numFmtId="43" fontId="24" fillId="0" borderId="5" xfId="1" applyFont="1" applyBorder="1" applyAlignment="1">
      <alignment horizontal="center"/>
    </xf>
    <xf numFmtId="0" fontId="32" fillId="0" borderId="8" xfId="0" applyFont="1" applyBorder="1" applyAlignment="1">
      <alignment horizontal="center" vertical="center" wrapText="1"/>
    </xf>
    <xf numFmtId="4" fontId="18" fillId="0" borderId="8" xfId="0" applyNumberFormat="1" applyFont="1" applyBorder="1"/>
    <xf numFmtId="43" fontId="24" fillId="0" borderId="8" xfId="1" applyFont="1" applyBorder="1" applyAlignment="1">
      <alignment horizontal="center"/>
    </xf>
    <xf numFmtId="0" fontId="40" fillId="0" borderId="0" xfId="0" applyFont="1"/>
    <xf numFmtId="4" fontId="32" fillId="0" borderId="8" xfId="0" applyNumberFormat="1" applyFont="1" applyBorder="1" applyAlignment="1">
      <alignment vertical="center"/>
    </xf>
    <xf numFmtId="0" fontId="32" fillId="0" borderId="0" xfId="0" applyFont="1" applyAlignment="1">
      <alignment vertical="center"/>
    </xf>
    <xf numFmtId="0" fontId="24" fillId="0" borderId="8" xfId="0" applyFont="1" applyBorder="1" applyAlignment="1">
      <alignment vertical="center"/>
    </xf>
    <xf numFmtId="43" fontId="24" fillId="0" borderId="8" xfId="1" applyFont="1" applyBorder="1" applyAlignment="1">
      <alignment vertical="center"/>
    </xf>
    <xf numFmtId="0" fontId="24" fillId="0" borderId="8" xfId="0" applyFont="1" applyBorder="1" applyAlignment="1">
      <alignment horizontal="left"/>
    </xf>
    <xf numFmtId="0" fontId="41" fillId="0" borderId="0" xfId="0" applyFont="1" applyAlignment="1">
      <alignment horizontal="center"/>
    </xf>
    <xf numFmtId="43" fontId="32" fillId="0" borderId="8" xfId="1" applyFont="1" applyBorder="1" applyAlignment="1">
      <alignment horizontal="center"/>
    </xf>
    <xf numFmtId="4" fontId="41" fillId="0" borderId="8" xfId="0" applyNumberFormat="1" applyFont="1" applyBorder="1" applyAlignment="1">
      <alignment horizontal="right"/>
    </xf>
    <xf numFmtId="0" fontId="32" fillId="0" borderId="0" xfId="0" applyFont="1" applyAlignment="1">
      <alignment horizontal="center" wrapText="1"/>
    </xf>
    <xf numFmtId="4" fontId="32" fillId="0" borderId="0" xfId="0" applyNumberFormat="1" applyFont="1" applyAlignment="1">
      <alignment horizontal="center"/>
    </xf>
    <xf numFmtId="4" fontId="32" fillId="0" borderId="8" xfId="0" applyNumberFormat="1" applyFont="1" applyBorder="1" applyAlignment="1">
      <alignment horizontal="right" wrapText="1"/>
    </xf>
    <xf numFmtId="0" fontId="24" fillId="0" borderId="9" xfId="0" applyFont="1" applyBorder="1"/>
    <xf numFmtId="4" fontId="24" fillId="0" borderId="9" xfId="0" applyNumberFormat="1" applyFont="1" applyBorder="1"/>
    <xf numFmtId="4" fontId="40" fillId="0" borderId="9" xfId="0" applyNumberFormat="1" applyFont="1" applyBorder="1"/>
    <xf numFmtId="4" fontId="24" fillId="0" borderId="0" xfId="0" applyNumberFormat="1" applyFont="1"/>
    <xf numFmtId="3" fontId="32" fillId="0" borderId="4" xfId="0" applyNumberFormat="1" applyFont="1" applyBorder="1" applyAlignment="1">
      <alignment horizontal="center" vertical="center"/>
    </xf>
    <xf numFmtId="43" fontId="19" fillId="0" borderId="4" xfId="1" applyFont="1" applyBorder="1" applyAlignment="1">
      <alignment horizontal="center" vertical="center"/>
    </xf>
    <xf numFmtId="3" fontId="24" fillId="0" borderId="17" xfId="0" applyNumberFormat="1" applyFont="1" applyBorder="1"/>
    <xf numFmtId="4" fontId="24" fillId="0" borderId="1" xfId="0" applyNumberFormat="1" applyFont="1" applyBorder="1"/>
    <xf numFmtId="43" fontId="19" fillId="0" borderId="20" xfId="1" applyFont="1" applyBorder="1" applyAlignment="1">
      <alignment horizontal="center" vertical="center"/>
    </xf>
    <xf numFmtId="0" fontId="42" fillId="0" borderId="0" xfId="0" applyFont="1"/>
    <xf numFmtId="3" fontId="40" fillId="0" borderId="0" xfId="0" applyNumberFormat="1" applyFont="1"/>
    <xf numFmtId="4" fontId="40" fillId="0" borderId="0" xfId="0" applyNumberFormat="1" applyFont="1"/>
    <xf numFmtId="0" fontId="27" fillId="2" borderId="0" xfId="0" applyFont="1" applyFill="1"/>
    <xf numFmtId="0" fontId="34" fillId="0" borderId="0" xfId="0" applyFont="1" applyAlignment="1">
      <alignment horizontal="center"/>
    </xf>
    <xf numFmtId="0" fontId="18" fillId="0" borderId="6" xfId="0" applyFont="1" applyBorder="1"/>
    <xf numFmtId="0" fontId="18" fillId="0" borderId="17" xfId="0" applyFont="1" applyBorder="1"/>
    <xf numFmtId="3" fontId="18" fillId="0" borderId="0" xfId="0" applyNumberFormat="1" applyFont="1" applyAlignment="1">
      <alignment horizontal="center" vertical="center"/>
    </xf>
    <xf numFmtId="3" fontId="18" fillId="0" borderId="13" xfId="0" applyNumberFormat="1" applyFont="1" applyBorder="1" applyAlignment="1">
      <alignment horizontal="center" vertical="center"/>
    </xf>
    <xf numFmtId="0" fontId="18" fillId="0" borderId="12" xfId="0" applyFont="1" applyBorder="1"/>
    <xf numFmtId="3" fontId="18" fillId="0" borderId="0" xfId="0" applyNumberFormat="1" applyFont="1" applyAlignment="1">
      <alignment horizontal="center"/>
    </xf>
    <xf numFmtId="4" fontId="18" fillId="0" borderId="13" xfId="0" applyNumberFormat="1" applyFont="1" applyBorder="1" applyAlignment="1">
      <alignment horizontal="center" vertical="center"/>
    </xf>
    <xf numFmtId="49" fontId="24" fillId="0" borderId="12" xfId="0" applyNumberFormat="1" applyFont="1" applyBorder="1"/>
    <xf numFmtId="49" fontId="18" fillId="0" borderId="12" xfId="0" applyNumberFormat="1" applyFont="1" applyBorder="1"/>
    <xf numFmtId="49" fontId="32" fillId="0" borderId="12" xfId="0" applyNumberFormat="1" applyFont="1" applyBorder="1"/>
    <xf numFmtId="49" fontId="18" fillId="0" borderId="17" xfId="0" applyNumberFormat="1" applyFont="1" applyBorder="1"/>
    <xf numFmtId="3" fontId="18" fillId="0" borderId="1" xfId="0" applyNumberFormat="1" applyFont="1" applyBorder="1"/>
    <xf numFmtId="3" fontId="18" fillId="0" borderId="14" xfId="0" applyNumberFormat="1" applyFont="1" applyBorder="1"/>
    <xf numFmtId="49" fontId="32" fillId="0" borderId="0" xfId="0" applyNumberFormat="1" applyFont="1"/>
    <xf numFmtId="3" fontId="32" fillId="0" borderId="0" xfId="0" applyNumberFormat="1" applyFont="1"/>
    <xf numFmtId="3" fontId="18" fillId="0" borderId="0" xfId="0" applyNumberFormat="1" applyFont="1"/>
    <xf numFmtId="4" fontId="27" fillId="0" borderId="0" xfId="0" applyNumberFormat="1" applyFont="1"/>
    <xf numFmtId="0" fontId="44" fillId="0" borderId="0" xfId="0" applyFont="1" applyAlignment="1">
      <alignment horizontal="center"/>
    </xf>
    <xf numFmtId="1" fontId="32" fillId="2" borderId="2" xfId="0" applyNumberFormat="1" applyFont="1" applyFill="1" applyBorder="1" applyAlignment="1">
      <alignment horizontal="center" vertical="center"/>
    </xf>
    <xf numFmtId="1" fontId="32" fillId="2" borderId="15" xfId="0" applyNumberFormat="1" applyFont="1" applyFill="1" applyBorder="1" applyAlignment="1">
      <alignment horizontal="center" vertical="center"/>
    </xf>
    <xf numFmtId="3" fontId="18" fillId="2" borderId="0" xfId="0" applyNumberFormat="1" applyFont="1" applyFill="1" applyAlignment="1">
      <alignment horizontal="center" vertical="center"/>
    </xf>
    <xf numFmtId="4" fontId="18" fillId="2" borderId="13" xfId="0" applyNumberFormat="1" applyFont="1" applyFill="1" applyBorder="1" applyAlignment="1">
      <alignment horizontal="center" vertical="center"/>
    </xf>
    <xf numFmtId="4" fontId="18" fillId="2" borderId="0" xfId="0" applyNumberFormat="1" applyFont="1" applyFill="1" applyAlignment="1">
      <alignment horizontal="center" vertical="center"/>
    </xf>
    <xf numFmtId="0" fontId="32" fillId="0" borderId="17" xfId="0" applyFont="1" applyBorder="1"/>
    <xf numFmtId="0" fontId="31" fillId="0" borderId="12" xfId="0" applyFont="1" applyBorder="1"/>
    <xf numFmtId="0" fontId="18" fillId="2" borderId="1" xfId="0" applyFont="1" applyFill="1" applyBorder="1"/>
    <xf numFmtId="4" fontId="18" fillId="2" borderId="14" xfId="0" applyNumberFormat="1" applyFont="1" applyFill="1" applyBorder="1"/>
    <xf numFmtId="4" fontId="18" fillId="2" borderId="0" xfId="0" applyNumberFormat="1" applyFont="1" applyFill="1"/>
    <xf numFmtId="3" fontId="18" fillId="2" borderId="0" xfId="0" applyNumberFormat="1" applyFont="1" applyFill="1" applyAlignment="1">
      <alignment horizontal="center"/>
    </xf>
    <xf numFmtId="3" fontId="18" fillId="2" borderId="13" xfId="0" applyNumberFormat="1" applyFont="1" applyFill="1" applyBorder="1" applyAlignment="1">
      <alignment horizontal="center"/>
    </xf>
    <xf numFmtId="168" fontId="18" fillId="0" borderId="0" xfId="1" applyNumberFormat="1" applyFont="1"/>
    <xf numFmtId="166" fontId="18" fillId="2" borderId="1" xfId="0" applyNumberFormat="1" applyFont="1" applyFill="1" applyBorder="1" applyAlignment="1">
      <alignment horizontal="center"/>
    </xf>
    <xf numFmtId="0" fontId="18" fillId="2" borderId="14" xfId="0" applyFont="1" applyFill="1" applyBorder="1" applyAlignment="1">
      <alignment horizontal="center"/>
    </xf>
    <xf numFmtId="166" fontId="18" fillId="2" borderId="0" xfId="0" applyNumberFormat="1" applyFont="1" applyFill="1" applyAlignment="1">
      <alignment horizontal="center"/>
    </xf>
    <xf numFmtId="3" fontId="31" fillId="2" borderId="0" xfId="0" applyNumberFormat="1" applyFont="1" applyFill="1" applyAlignment="1">
      <alignment horizontal="center"/>
    </xf>
    <xf numFmtId="0" fontId="18" fillId="0" borderId="18" xfId="0" applyFont="1" applyBorder="1"/>
    <xf numFmtId="1" fontId="32" fillId="0" borderId="2" xfId="0" applyNumberFormat="1" applyFont="1" applyBorder="1" applyAlignment="1">
      <alignment horizontal="center" vertical="center"/>
    </xf>
    <xf numFmtId="1" fontId="32" fillId="0" borderId="15" xfId="0" applyNumberFormat="1" applyFont="1" applyBorder="1" applyAlignment="1">
      <alignment horizontal="center" vertical="center"/>
    </xf>
    <xf numFmtId="3" fontId="18" fillId="0" borderId="1" xfId="0" applyNumberFormat="1" applyFont="1" applyBorder="1" applyAlignment="1">
      <alignment horizontal="center" vertical="center"/>
    </xf>
    <xf numFmtId="3" fontId="18" fillId="0" borderId="14" xfId="0" applyNumberFormat="1" applyFont="1" applyBorder="1" applyAlignment="1">
      <alignment horizontal="center" vertical="center"/>
    </xf>
    <xf numFmtId="49" fontId="18" fillId="0" borderId="0" xfId="0" applyNumberFormat="1" applyFont="1"/>
    <xf numFmtId="49" fontId="38" fillId="0" borderId="0" xfId="0" applyNumberFormat="1" applyFont="1"/>
    <xf numFmtId="3" fontId="38" fillId="0" borderId="0" xfId="0" applyNumberFormat="1" applyFont="1"/>
    <xf numFmtId="0" fontId="32" fillId="0" borderId="5" xfId="0" applyFont="1" applyBorder="1" applyAlignment="1">
      <alignment horizontal="center" vertical="center" wrapText="1"/>
    </xf>
    <xf numFmtId="0" fontId="24" fillId="0" borderId="8" xfId="0" applyFont="1" applyBorder="1" applyAlignment="1">
      <alignment horizontal="center"/>
    </xf>
    <xf numFmtId="0" fontId="24" fillId="0" borderId="8" xfId="0" applyFont="1" applyBorder="1" applyAlignment="1">
      <alignment horizontal="left" vertical="center"/>
    </xf>
    <xf numFmtId="0" fontId="24" fillId="0" borderId="9" xfId="0" applyFont="1" applyBorder="1" applyAlignment="1">
      <alignment vertical="center"/>
    </xf>
    <xf numFmtId="3" fontId="33" fillId="0" borderId="0" xfId="0" applyNumberFormat="1" applyFont="1"/>
    <xf numFmtId="1" fontId="32" fillId="0" borderId="11" xfId="0" applyNumberFormat="1" applyFont="1" applyBorder="1" applyAlignment="1">
      <alignment horizontal="center"/>
    </xf>
    <xf numFmtId="0" fontId="32" fillId="0" borderId="11" xfId="0" applyFont="1" applyBorder="1" applyAlignment="1">
      <alignment horizontal="center"/>
    </xf>
    <xf numFmtId="1" fontId="32" fillId="0" borderId="7" xfId="0" applyNumberFormat="1" applyFont="1" applyBorder="1" applyAlignment="1">
      <alignment horizontal="center"/>
    </xf>
    <xf numFmtId="3" fontId="32" fillId="0" borderId="1" xfId="0" applyNumberFormat="1" applyFont="1" applyBorder="1" applyAlignment="1">
      <alignment horizontal="center"/>
    </xf>
    <xf numFmtId="0" fontId="32" fillId="0" borderId="1" xfId="0" applyFont="1" applyBorder="1" applyAlignment="1">
      <alignment horizontal="center"/>
    </xf>
    <xf numFmtId="3" fontId="32" fillId="0" borderId="14" xfId="0" applyNumberFormat="1" applyFont="1" applyBorder="1" applyAlignment="1">
      <alignment horizontal="center"/>
    </xf>
    <xf numFmtId="3" fontId="32" fillId="0" borderId="0" xfId="0" applyNumberFormat="1" applyFont="1" applyAlignment="1">
      <alignment horizontal="center"/>
    </xf>
    <xf numFmtId="3" fontId="32" fillId="0" borderId="13" xfId="0" applyNumberFormat="1" applyFont="1" applyBorder="1" applyAlignment="1">
      <alignment horizontal="center"/>
    </xf>
    <xf numFmtId="168" fontId="24" fillId="0" borderId="13" xfId="1" applyNumberFormat="1" applyFont="1" applyBorder="1" applyAlignment="1">
      <alignment horizontal="right"/>
    </xf>
    <xf numFmtId="0" fontId="26" fillId="0" borderId="0" xfId="0" applyFont="1" applyAlignment="1">
      <alignment horizontal="left" vertical="center"/>
    </xf>
    <xf numFmtId="0" fontId="46" fillId="0" borderId="0" xfId="0" applyFont="1" applyAlignment="1">
      <alignment horizontal="left" vertical="center" wrapText="1"/>
    </xf>
    <xf numFmtId="0" fontId="46" fillId="0" borderId="0" xfId="0" applyFont="1" applyAlignment="1">
      <alignment horizontal="left" vertical="center"/>
    </xf>
    <xf numFmtId="0" fontId="18"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xf>
    <xf numFmtId="0" fontId="48" fillId="0" borderId="4" xfId="0" applyFont="1" applyBorder="1" applyAlignment="1">
      <alignment horizontal="left" vertical="center"/>
    </xf>
    <xf numFmtId="0" fontId="48" fillId="0" borderId="4" xfId="0" applyFont="1" applyBorder="1" applyAlignment="1">
      <alignment horizontal="center" vertical="center" wrapText="1"/>
    </xf>
    <xf numFmtId="43" fontId="18" fillId="0" borderId="4" xfId="1" applyFont="1" applyBorder="1" applyAlignment="1">
      <alignment horizontal="center" vertical="center"/>
    </xf>
    <xf numFmtId="0" fontId="49" fillId="0" borderId="4" xfId="0" applyFont="1" applyBorder="1" applyAlignment="1">
      <alignment horizontal="center" vertical="center" wrapText="1"/>
    </xf>
    <xf numFmtId="0" fontId="48" fillId="0" borderId="4" xfId="0" applyFont="1" applyBorder="1" applyAlignment="1">
      <alignment horizontal="center" vertical="center"/>
    </xf>
    <xf numFmtId="4" fontId="50" fillId="0" borderId="4" xfId="0" applyNumberFormat="1" applyFont="1" applyBorder="1" applyAlignment="1">
      <alignment horizontal="center" vertical="center"/>
    </xf>
    <xf numFmtId="3" fontId="50" fillId="0" borderId="4" xfId="0" applyNumberFormat="1" applyFont="1" applyBorder="1" applyAlignment="1">
      <alignment horizontal="center" vertical="center"/>
    </xf>
    <xf numFmtId="4" fontId="18" fillId="2" borderId="4" xfId="0" applyNumberFormat="1" applyFont="1" applyFill="1" applyBorder="1" applyAlignment="1">
      <alignment horizontal="center"/>
    </xf>
    <xf numFmtId="4" fontId="18" fillId="0" borderId="0" xfId="0" applyNumberFormat="1" applyFont="1" applyAlignment="1">
      <alignment horizontal="right"/>
    </xf>
    <xf numFmtId="168" fontId="49" fillId="0" borderId="4" xfId="1" applyNumberFormat="1" applyFont="1" applyBorder="1" applyAlignment="1">
      <alignment horizontal="center" vertical="center"/>
    </xf>
    <xf numFmtId="0" fontId="49" fillId="0" borderId="4" xfId="0" applyFont="1" applyBorder="1" applyAlignment="1">
      <alignment horizontal="left" vertical="center"/>
    </xf>
    <xf numFmtId="43" fontId="49" fillId="0" borderId="4" xfId="1" applyFont="1" applyBorder="1" applyAlignment="1">
      <alignment horizontal="center" vertical="center"/>
    </xf>
    <xf numFmtId="0" fontId="48" fillId="0" borderId="4" xfId="0" applyFont="1" applyBorder="1" applyAlignment="1">
      <alignment horizontal="right" vertical="center"/>
    </xf>
    <xf numFmtId="43" fontId="24" fillId="0" borderId="0" xfId="1" applyFont="1" applyBorder="1" applyAlignment="1">
      <alignment horizontal="center" vertical="center"/>
    </xf>
    <xf numFmtId="43" fontId="48" fillId="0" borderId="4" xfId="1" applyFont="1" applyBorder="1" applyAlignment="1">
      <alignment horizontal="center" vertical="center"/>
    </xf>
    <xf numFmtId="0" fontId="53" fillId="0" borderId="0" xfId="0" applyFont="1" applyAlignment="1">
      <alignment horizontal="left" vertical="center"/>
    </xf>
    <xf numFmtId="0" fontId="49" fillId="0" borderId="4" xfId="0" applyFont="1" applyBorder="1" applyAlignment="1">
      <alignment horizontal="center" vertical="center"/>
    </xf>
    <xf numFmtId="0" fontId="18" fillId="0" borderId="4" xfId="0" applyFont="1" applyBorder="1" applyAlignment="1">
      <alignment horizontal="center" vertical="center"/>
    </xf>
    <xf numFmtId="170" fontId="18" fillId="0" borderId="4" xfId="1" applyNumberFormat="1" applyFont="1" applyFill="1" applyBorder="1"/>
    <xf numFmtId="4" fontId="48" fillId="0" borderId="4" xfId="0" applyNumberFormat="1" applyFont="1" applyBorder="1" applyAlignment="1">
      <alignment horizontal="center" vertical="center"/>
    </xf>
    <xf numFmtId="0" fontId="18" fillId="0" borderId="4" xfId="0" applyFont="1" applyBorder="1" applyAlignment="1">
      <alignment horizontal="center"/>
    </xf>
    <xf numFmtId="170" fontId="18" fillId="0" borderId="21" xfId="1" applyNumberFormat="1" applyFont="1" applyFill="1" applyBorder="1"/>
    <xf numFmtId="170" fontId="18" fillId="0" borderId="4" xfId="1" applyNumberFormat="1" applyFont="1" applyBorder="1"/>
    <xf numFmtId="4" fontId="54" fillId="0" borderId="4" xfId="0" applyNumberFormat="1" applyFont="1" applyBorder="1" applyAlignment="1">
      <alignment horizontal="center" vertical="center"/>
    </xf>
    <xf numFmtId="0" fontId="49" fillId="0" borderId="15" xfId="0" applyFont="1" applyBorder="1" applyAlignment="1">
      <alignment horizontal="center" vertical="center" wrapText="1"/>
    </xf>
    <xf numFmtId="4" fontId="18" fillId="2" borderId="15" xfId="0" applyNumberFormat="1" applyFont="1" applyFill="1" applyBorder="1" applyAlignment="1">
      <alignment horizontal="center"/>
    </xf>
    <xf numFmtId="4" fontId="49" fillId="0" borderId="4" xfId="0" applyNumberFormat="1" applyFont="1" applyBorder="1" applyAlignment="1">
      <alignment horizontal="center" vertical="center"/>
    </xf>
    <xf numFmtId="0" fontId="25" fillId="0" borderId="0" xfId="3" applyFont="1" applyAlignment="1">
      <alignment horizontal="left"/>
    </xf>
    <xf numFmtId="0" fontId="26" fillId="0" borderId="0" xfId="0" applyFont="1" applyAlignment="1">
      <alignment horizontal="left" vertical="center" indent="2"/>
    </xf>
    <xf numFmtId="0" fontId="19" fillId="0" borderId="0" xfId="0" applyFont="1" applyAlignment="1">
      <alignment horizontal="left" vertical="center"/>
    </xf>
    <xf numFmtId="4" fontId="18" fillId="2" borderId="5" xfId="0" applyNumberFormat="1" applyFont="1" applyFill="1" applyBorder="1" applyAlignment="1">
      <alignment horizontal="center" vertical="center"/>
    </xf>
    <xf numFmtId="4" fontId="18" fillId="2" borderId="9" xfId="0" applyNumberFormat="1" applyFont="1" applyFill="1" applyBorder="1" applyAlignment="1">
      <alignment horizontal="center" vertical="center"/>
    </xf>
    <xf numFmtId="43" fontId="18" fillId="0" borderId="0" xfId="1" applyFont="1"/>
    <xf numFmtId="0" fontId="56" fillId="0" borderId="0" xfId="0" applyFont="1" applyAlignment="1">
      <alignment horizontal="center"/>
    </xf>
    <xf numFmtId="0" fontId="18" fillId="0" borderId="15" xfId="0" applyFont="1" applyBorder="1" applyAlignment="1">
      <alignment horizontal="left" vertical="center"/>
    </xf>
    <xf numFmtId="14" fontId="18" fillId="2" borderId="15" xfId="0" applyNumberFormat="1" applyFont="1" applyFill="1" applyBorder="1" applyAlignment="1">
      <alignment horizontal="left" vertical="center"/>
    </xf>
    <xf numFmtId="14" fontId="18" fillId="0" borderId="15" xfId="0" applyNumberFormat="1" applyFont="1" applyBorder="1" applyAlignment="1">
      <alignment horizontal="left" vertical="center"/>
    </xf>
    <xf numFmtId="168" fontId="18" fillId="0" borderId="15" xfId="1" applyNumberFormat="1" applyFont="1" applyBorder="1" applyAlignment="1">
      <alignment horizontal="right" vertical="center"/>
    </xf>
    <xf numFmtId="10" fontId="18" fillId="0" borderId="15" xfId="4" applyNumberFormat="1" applyFont="1" applyBorder="1" applyAlignment="1">
      <alignment horizontal="right" vertical="center"/>
    </xf>
    <xf numFmtId="167" fontId="18" fillId="0" borderId="15" xfId="0" applyNumberFormat="1" applyFont="1" applyBorder="1" applyAlignment="1">
      <alignment horizontal="right" vertical="center"/>
    </xf>
    <xf numFmtId="0" fontId="31" fillId="0" borderId="0" xfId="0" applyFont="1" applyAlignment="1">
      <alignment horizontal="left" vertical="center"/>
    </xf>
    <xf numFmtId="43" fontId="31" fillId="0" borderId="0" xfId="1" applyFont="1"/>
    <xf numFmtId="172" fontId="18" fillId="0" borderId="0" xfId="0" applyNumberFormat="1" applyFont="1"/>
    <xf numFmtId="0" fontId="32" fillId="0" borderId="2" xfId="0" applyFont="1" applyBorder="1"/>
    <xf numFmtId="0" fontId="32" fillId="0" borderId="15" xfId="0" applyFont="1" applyBorder="1"/>
    <xf numFmtId="169" fontId="32" fillId="0" borderId="15" xfId="2" applyNumberFormat="1" applyFont="1" applyBorder="1" applyAlignment="1">
      <alignment horizontal="right"/>
    </xf>
    <xf numFmtId="43" fontId="32" fillId="0" borderId="18" xfId="1" applyFont="1" applyBorder="1" applyAlignment="1"/>
    <xf numFmtId="43" fontId="32" fillId="0" borderId="2" xfId="1" applyFont="1" applyBorder="1" applyAlignment="1"/>
    <xf numFmtId="43" fontId="32" fillId="0" borderId="15" xfId="1" applyFont="1" applyBorder="1" applyAlignment="1"/>
    <xf numFmtId="43" fontId="18" fillId="2" borderId="0" xfId="1" applyFont="1" applyFill="1" applyAlignment="1">
      <alignment horizontal="center"/>
    </xf>
    <xf numFmtId="43" fontId="18" fillId="2" borderId="13" xfId="1" applyFont="1" applyFill="1" applyBorder="1" applyAlignment="1">
      <alignment horizontal="center"/>
    </xf>
    <xf numFmtId="168" fontId="18" fillId="2" borderId="0" xfId="1" applyNumberFormat="1" applyFont="1" applyFill="1" applyAlignment="1">
      <alignment horizontal="center"/>
    </xf>
    <xf numFmtId="168" fontId="18" fillId="2" borderId="13" xfId="1" applyNumberFormat="1" applyFont="1" applyFill="1" applyBorder="1" applyAlignment="1">
      <alignment horizontal="center"/>
    </xf>
    <xf numFmtId="168" fontId="32" fillId="2" borderId="2" xfId="1" applyNumberFormat="1" applyFont="1" applyFill="1" applyBorder="1" applyAlignment="1">
      <alignment horizontal="center"/>
    </xf>
    <xf numFmtId="168" fontId="32" fillId="2" borderId="15" xfId="1" applyNumberFormat="1" applyFont="1" applyFill="1" applyBorder="1" applyAlignment="1">
      <alignment horizontal="center"/>
    </xf>
    <xf numFmtId="168" fontId="32" fillId="2" borderId="0" xfId="1" applyNumberFormat="1" applyFont="1" applyFill="1" applyAlignment="1">
      <alignment horizontal="center"/>
    </xf>
    <xf numFmtId="168" fontId="32" fillId="2" borderId="13" xfId="1" applyNumberFormat="1" applyFont="1" applyFill="1" applyBorder="1" applyAlignment="1">
      <alignment horizontal="center"/>
    </xf>
    <xf numFmtId="168" fontId="24" fillId="2" borderId="13" xfId="1" applyNumberFormat="1" applyFont="1" applyFill="1" applyBorder="1" applyAlignment="1">
      <alignment horizontal="center"/>
    </xf>
    <xf numFmtId="168" fontId="24" fillId="2" borderId="0" xfId="1" applyNumberFormat="1" applyFont="1" applyFill="1" applyAlignment="1">
      <alignment horizontal="center"/>
    </xf>
    <xf numFmtId="168" fontId="32" fillId="2" borderId="10" xfId="1" applyNumberFormat="1" applyFont="1" applyFill="1" applyBorder="1" applyAlignment="1">
      <alignment horizontal="center"/>
    </xf>
    <xf numFmtId="168" fontId="32" fillId="2" borderId="19" xfId="1" applyNumberFormat="1" applyFont="1" applyFill="1" applyBorder="1" applyAlignment="1">
      <alignment horizontal="center"/>
    </xf>
    <xf numFmtId="168" fontId="32" fillId="2" borderId="1" xfId="1" applyNumberFormat="1" applyFont="1" applyFill="1" applyBorder="1" applyAlignment="1">
      <alignment horizontal="center"/>
    </xf>
    <xf numFmtId="168" fontId="32" fillId="2" borderId="14" xfId="1" applyNumberFormat="1" applyFont="1" applyFill="1" applyBorder="1" applyAlignment="1">
      <alignment horizontal="center"/>
    </xf>
    <xf numFmtId="168" fontId="32" fillId="2" borderId="11" xfId="1" applyNumberFormat="1" applyFont="1" applyFill="1" applyBorder="1" applyAlignment="1">
      <alignment horizontal="center"/>
    </xf>
    <xf numFmtId="168" fontId="32" fillId="2" borderId="7" xfId="1" applyNumberFormat="1" applyFont="1" applyFill="1" applyBorder="1" applyAlignment="1">
      <alignment horizontal="center"/>
    </xf>
    <xf numFmtId="168" fontId="32" fillId="0" borderId="2" xfId="1" applyNumberFormat="1" applyFont="1" applyBorder="1" applyAlignment="1">
      <alignment horizontal="center"/>
    </xf>
    <xf numFmtId="168" fontId="32" fillId="0" borderId="15" xfId="1" applyNumberFormat="1" applyFont="1" applyBorder="1" applyAlignment="1">
      <alignment horizontal="center"/>
    </xf>
    <xf numFmtId="43" fontId="18" fillId="2" borderId="0" xfId="1" applyFont="1" applyFill="1" applyAlignment="1">
      <alignment horizontal="center" vertical="center"/>
    </xf>
    <xf numFmtId="43" fontId="18" fillId="2" borderId="13" xfId="1" applyFont="1" applyFill="1" applyBorder="1" applyAlignment="1">
      <alignment horizontal="center" vertical="center"/>
    </xf>
    <xf numFmtId="43" fontId="32" fillId="2" borderId="2" xfId="1" applyFont="1" applyFill="1" applyBorder="1" applyAlignment="1">
      <alignment horizontal="center" vertical="center"/>
    </xf>
    <xf numFmtId="43" fontId="32" fillId="2" borderId="15" xfId="1" applyFont="1" applyFill="1" applyBorder="1" applyAlignment="1">
      <alignment horizontal="center" vertical="center"/>
    </xf>
    <xf numFmtId="43" fontId="18" fillId="0" borderId="0" xfId="1" applyFont="1" applyAlignment="1">
      <alignment horizontal="center"/>
    </xf>
    <xf numFmtId="43" fontId="32" fillId="2" borderId="0" xfId="1" applyFont="1" applyFill="1" applyAlignment="1">
      <alignment horizontal="center" vertical="center"/>
    </xf>
    <xf numFmtId="43" fontId="32" fillId="2" borderId="13" xfId="1" applyFont="1" applyFill="1" applyBorder="1" applyAlignment="1">
      <alignment horizontal="center" vertical="center"/>
    </xf>
    <xf numFmtId="43" fontId="38" fillId="2" borderId="0" xfId="1" applyFont="1" applyFill="1" applyAlignment="1">
      <alignment horizontal="center"/>
    </xf>
    <xf numFmtId="43" fontId="24" fillId="2" borderId="13" xfId="1" applyFont="1" applyFill="1" applyBorder="1" applyAlignment="1">
      <alignment horizontal="center" vertical="center"/>
    </xf>
    <xf numFmtId="43" fontId="24" fillId="2" borderId="1" xfId="1" applyFont="1" applyFill="1" applyBorder="1" applyAlignment="1">
      <alignment horizontal="center" vertical="center"/>
    </xf>
    <xf numFmtId="43" fontId="24" fillId="2" borderId="14" xfId="1" applyFont="1" applyFill="1" applyBorder="1" applyAlignment="1">
      <alignment horizontal="center" vertical="center"/>
    </xf>
    <xf numFmtId="43" fontId="32" fillId="2" borderId="10" xfId="1" applyFont="1" applyFill="1" applyBorder="1" applyAlignment="1">
      <alignment horizontal="center" vertical="center"/>
    </xf>
    <xf numFmtId="43" fontId="32" fillId="2" borderId="19" xfId="1" applyFont="1" applyFill="1" applyBorder="1" applyAlignment="1">
      <alignment horizontal="center" vertical="center"/>
    </xf>
    <xf numFmtId="43" fontId="32" fillId="2" borderId="1" xfId="1" applyFont="1" applyFill="1" applyBorder="1" applyAlignment="1">
      <alignment horizontal="center" vertical="center"/>
    </xf>
    <xf numFmtId="43" fontId="32" fillId="2" borderId="14" xfId="1" applyFont="1" applyFill="1" applyBorder="1" applyAlignment="1">
      <alignment horizontal="center" vertical="center"/>
    </xf>
    <xf numFmtId="43" fontId="38" fillId="0" borderId="0" xfId="1" applyFont="1" applyAlignment="1">
      <alignment horizontal="center"/>
    </xf>
    <xf numFmtId="43" fontId="32" fillId="0" borderId="2" xfId="1" applyFont="1" applyBorder="1" applyAlignment="1">
      <alignment horizontal="center" vertical="center"/>
    </xf>
    <xf numFmtId="43" fontId="32" fillId="0" borderId="15" xfId="1" applyFont="1" applyBorder="1" applyAlignment="1">
      <alignment horizontal="center" vertical="center"/>
    </xf>
    <xf numFmtId="43" fontId="18" fillId="2" borderId="14" xfId="1" applyFont="1" applyFill="1" applyBorder="1" applyAlignment="1">
      <alignment horizontal="center" vertical="center"/>
    </xf>
    <xf numFmtId="43" fontId="31" fillId="2" borderId="10" xfId="1" applyFont="1" applyFill="1" applyBorder="1" applyAlignment="1">
      <alignment horizontal="center" vertical="center"/>
    </xf>
    <xf numFmtId="43" fontId="31" fillId="2" borderId="19" xfId="1" applyFont="1" applyFill="1" applyBorder="1" applyAlignment="1">
      <alignment horizontal="center" vertical="center"/>
    </xf>
    <xf numFmtId="43" fontId="18" fillId="0" borderId="13" xfId="1" applyFont="1" applyBorder="1" applyAlignment="1">
      <alignment horizontal="center" vertical="center"/>
    </xf>
    <xf numFmtId="43" fontId="18" fillId="0" borderId="1" xfId="1" applyFont="1" applyBorder="1" applyAlignment="1">
      <alignment horizontal="center"/>
    </xf>
    <xf numFmtId="43" fontId="18" fillId="0" borderId="14" xfId="1" applyFont="1" applyBorder="1" applyAlignment="1">
      <alignment horizontal="center" vertical="center"/>
    </xf>
    <xf numFmtId="43" fontId="32" fillId="0" borderId="1" xfId="1" applyFont="1" applyBorder="1" applyAlignment="1">
      <alignment horizontal="center" vertical="center"/>
    </xf>
    <xf numFmtId="43" fontId="32" fillId="0" borderId="14" xfId="1" applyFont="1" applyBorder="1" applyAlignment="1">
      <alignment horizontal="center" vertical="center"/>
    </xf>
    <xf numFmtId="43" fontId="18" fillId="0" borderId="0" xfId="1" applyFont="1" applyAlignment="1">
      <alignment horizontal="center" vertical="center"/>
    </xf>
    <xf numFmtId="43" fontId="24" fillId="0" borderId="0" xfId="1" applyFont="1" applyAlignment="1">
      <alignment horizontal="center" vertical="center"/>
    </xf>
    <xf numFmtId="43" fontId="24" fillId="0" borderId="14" xfId="1" applyFont="1" applyBorder="1" applyAlignment="1">
      <alignment horizontal="center" vertical="center"/>
    </xf>
    <xf numFmtId="43" fontId="32" fillId="0" borderId="10" xfId="1" applyFont="1" applyBorder="1" applyAlignment="1">
      <alignment horizontal="center" vertical="center"/>
    </xf>
    <xf numFmtId="43" fontId="32" fillId="0" borderId="19" xfId="1" applyFont="1" applyBorder="1" applyAlignment="1">
      <alignment horizontal="center" vertical="center"/>
    </xf>
    <xf numFmtId="168" fontId="18" fillId="0" borderId="0" xfId="1" applyNumberFormat="1" applyFont="1" applyAlignment="1">
      <alignment horizontal="center" vertical="center"/>
    </xf>
    <xf numFmtId="168" fontId="18" fillId="0" borderId="13" xfId="1" applyNumberFormat="1" applyFont="1" applyBorder="1" applyAlignment="1">
      <alignment horizontal="right" vertical="center"/>
    </xf>
    <xf numFmtId="168" fontId="18" fillId="0" borderId="0" xfId="1" applyNumberFormat="1" applyFont="1" applyAlignment="1">
      <alignment horizontal="right" vertical="center"/>
    </xf>
    <xf numFmtId="168" fontId="18" fillId="0" borderId="1" xfId="1" applyNumberFormat="1" applyFont="1" applyBorder="1" applyAlignment="1">
      <alignment horizontal="right" vertical="center"/>
    </xf>
    <xf numFmtId="168" fontId="18" fillId="0" borderId="14" xfId="1" applyNumberFormat="1" applyFont="1" applyBorder="1" applyAlignment="1">
      <alignment horizontal="right" vertical="center"/>
    </xf>
    <xf numFmtId="168" fontId="32" fillId="0" borderId="1" xfId="1" applyNumberFormat="1" applyFont="1" applyBorder="1" applyAlignment="1">
      <alignment horizontal="right" vertical="center"/>
    </xf>
    <xf numFmtId="168" fontId="32" fillId="0" borderId="14" xfId="1" applyNumberFormat="1" applyFont="1" applyBorder="1" applyAlignment="1">
      <alignment horizontal="right" vertical="center"/>
    </xf>
    <xf numFmtId="168" fontId="24" fillId="0" borderId="0" xfId="1" applyNumberFormat="1" applyFont="1" applyAlignment="1">
      <alignment horizontal="right" vertical="center"/>
    </xf>
    <xf numFmtId="168" fontId="32" fillId="0" borderId="2" xfId="1" applyNumberFormat="1" applyFont="1" applyBorder="1" applyAlignment="1">
      <alignment horizontal="right" vertical="center"/>
    </xf>
    <xf numFmtId="168" fontId="32" fillId="0" borderId="15" xfId="1" applyNumberFormat="1" applyFont="1" applyBorder="1" applyAlignment="1">
      <alignment horizontal="right" vertical="center"/>
    </xf>
    <xf numFmtId="168" fontId="32" fillId="0" borderId="10" xfId="1" applyNumberFormat="1" applyFont="1" applyBorder="1" applyAlignment="1">
      <alignment horizontal="right" vertical="center"/>
    </xf>
    <xf numFmtId="168" fontId="32" fillId="0" borderId="19" xfId="1" applyNumberFormat="1" applyFont="1" applyBorder="1" applyAlignment="1">
      <alignment horizontal="right" vertical="center"/>
    </xf>
    <xf numFmtId="168" fontId="18" fillId="0" borderId="5" xfId="1" applyNumberFormat="1" applyFont="1" applyBorder="1" applyAlignment="1">
      <alignment horizontal="center" vertical="center"/>
    </xf>
    <xf numFmtId="168" fontId="24" fillId="0" borderId="5" xfId="1" applyNumberFormat="1" applyFont="1" applyBorder="1" applyAlignment="1">
      <alignment horizontal="center" vertical="center"/>
    </xf>
    <xf numFmtId="168" fontId="18" fillId="0" borderId="8" xfId="1" applyNumberFormat="1" applyFont="1" applyBorder="1" applyAlignment="1">
      <alignment horizontal="center" vertical="center"/>
    </xf>
    <xf numFmtId="168" fontId="24" fillId="0" borderId="8" xfId="1" applyNumberFormat="1" applyFont="1" applyBorder="1" applyAlignment="1">
      <alignment horizontal="center" vertical="center"/>
    </xf>
    <xf numFmtId="168" fontId="32" fillId="0" borderId="8" xfId="1" applyNumberFormat="1" applyFont="1" applyBorder="1" applyAlignment="1">
      <alignment horizontal="center" vertical="center"/>
    </xf>
    <xf numFmtId="168" fontId="24" fillId="0" borderId="8" xfId="1" applyNumberFormat="1" applyFont="1" applyBorder="1" applyAlignment="1">
      <alignment horizontal="center" vertical="center" wrapText="1"/>
    </xf>
    <xf numFmtId="168" fontId="24" fillId="0" borderId="9" xfId="1" applyNumberFormat="1" applyFont="1" applyBorder="1" applyAlignment="1">
      <alignment horizontal="center" vertical="center"/>
    </xf>
    <xf numFmtId="168" fontId="19" fillId="0" borderId="4" xfId="1" applyNumberFormat="1" applyFont="1" applyBorder="1" applyAlignment="1">
      <alignment horizontal="center" vertical="center"/>
    </xf>
    <xf numFmtId="168" fontId="19" fillId="0" borderId="20" xfId="1" applyNumberFormat="1" applyFont="1" applyBorder="1" applyAlignment="1">
      <alignment horizontal="center" vertical="center"/>
    </xf>
    <xf numFmtId="168" fontId="32" fillId="0" borderId="1" xfId="1" applyNumberFormat="1" applyFont="1" applyBorder="1" applyAlignment="1">
      <alignment horizontal="right"/>
    </xf>
    <xf numFmtId="168" fontId="32" fillId="0" borderId="0" xfId="1" applyNumberFormat="1" applyFont="1" applyAlignment="1">
      <alignment horizontal="center"/>
    </xf>
    <xf numFmtId="168" fontId="32" fillId="0" borderId="14" xfId="1" applyNumberFormat="1" applyFont="1" applyBorder="1" applyAlignment="1">
      <alignment horizontal="right"/>
    </xf>
    <xf numFmtId="168" fontId="32" fillId="0" borderId="13" xfId="1" applyNumberFormat="1" applyFont="1" applyBorder="1" applyAlignment="1">
      <alignment horizontal="center"/>
    </xf>
    <xf numFmtId="168" fontId="24" fillId="0" borderId="0" xfId="1" applyNumberFormat="1" applyFont="1"/>
    <xf numFmtId="168" fontId="24" fillId="0" borderId="13" xfId="1" applyNumberFormat="1" applyFont="1" applyBorder="1" applyAlignment="1">
      <alignment horizontal="center"/>
    </xf>
    <xf numFmtId="168" fontId="24" fillId="0" borderId="0" xfId="1" applyNumberFormat="1" applyFont="1" applyAlignment="1">
      <alignment vertical="center"/>
    </xf>
    <xf numFmtId="168" fontId="24" fillId="0" borderId="0" xfId="1" applyNumberFormat="1" applyFont="1" applyBorder="1"/>
    <xf numFmtId="168" fontId="24" fillId="0" borderId="13" xfId="1" applyNumberFormat="1" applyFont="1" applyBorder="1" applyAlignment="1">
      <alignment vertical="center"/>
    </xf>
    <xf numFmtId="168" fontId="24" fillId="0" borderId="0" xfId="1" applyNumberFormat="1" applyFont="1" applyBorder="1" applyAlignment="1">
      <alignment horizontal="right"/>
    </xf>
    <xf numFmtId="168" fontId="18" fillId="2" borderId="0" xfId="1" applyNumberFormat="1" applyFont="1" applyFill="1"/>
    <xf numFmtId="168" fontId="24" fillId="0" borderId="2" xfId="1" applyNumberFormat="1" applyFont="1" applyBorder="1" applyAlignment="1">
      <alignment horizontal="right"/>
    </xf>
    <xf numFmtId="168" fontId="24" fillId="0" borderId="15" xfId="1" applyNumberFormat="1" applyFont="1" applyBorder="1" applyAlignment="1">
      <alignment horizontal="right"/>
    </xf>
    <xf numFmtId="168" fontId="24" fillId="0" borderId="0" xfId="1" applyNumberFormat="1" applyFont="1" applyAlignment="1">
      <alignment horizontal="right"/>
    </xf>
    <xf numFmtId="168" fontId="24" fillId="0" borderId="0" xfId="1" applyNumberFormat="1" applyFont="1" applyBorder="1" applyAlignment="1">
      <alignment vertical="center"/>
    </xf>
    <xf numFmtId="168" fontId="24" fillId="0" borderId="13" xfId="1" applyNumberFormat="1" applyFont="1" applyBorder="1"/>
    <xf numFmtId="168" fontId="32" fillId="0" borderId="3" xfId="1" applyNumberFormat="1" applyFont="1" applyBorder="1"/>
    <xf numFmtId="168" fontId="32" fillId="0" borderId="0" xfId="1" applyNumberFormat="1" applyFont="1"/>
    <xf numFmtId="168" fontId="32" fillId="0" borderId="16" xfId="1" applyNumberFormat="1" applyFont="1" applyBorder="1"/>
    <xf numFmtId="0" fontId="22" fillId="3" borderId="0" xfId="0" applyFont="1" applyFill="1" applyAlignment="1">
      <alignment horizontal="center" vertical="center"/>
    </xf>
    <xf numFmtId="0" fontId="20" fillId="3" borderId="0" xfId="0" applyFont="1" applyFill="1" applyAlignment="1">
      <alignment horizontal="center" vertical="center"/>
    </xf>
    <xf numFmtId="14" fontId="20" fillId="3" borderId="0" xfId="0" applyNumberFormat="1" applyFont="1" applyFill="1" applyAlignment="1">
      <alignment horizontal="center" vertical="center"/>
    </xf>
    <xf numFmtId="0" fontId="5" fillId="0" borderId="0" xfId="0" applyFont="1" applyAlignment="1">
      <alignment horizontal="center"/>
    </xf>
    <xf numFmtId="0" fontId="28" fillId="0" borderId="0" xfId="0" applyFont="1" applyAlignment="1">
      <alignment horizontal="center"/>
    </xf>
    <xf numFmtId="1" fontId="32" fillId="0" borderId="7" xfId="0" applyNumberFormat="1" applyFont="1" applyBorder="1" applyAlignment="1">
      <alignment horizontal="center" vertical="center"/>
    </xf>
    <xf numFmtId="1" fontId="32" fillId="0" borderId="14" xfId="0" applyNumberFormat="1" applyFont="1" applyBorder="1" applyAlignment="1">
      <alignment horizontal="center" vertical="center"/>
    </xf>
    <xf numFmtId="1" fontId="32" fillId="0" borderId="11" xfId="0" applyNumberFormat="1" applyFont="1" applyBorder="1" applyAlignment="1">
      <alignment horizontal="center" vertical="center"/>
    </xf>
    <xf numFmtId="1" fontId="32" fillId="0" borderId="1" xfId="0" applyNumberFormat="1" applyFont="1" applyBorder="1" applyAlignment="1">
      <alignment horizontal="center" vertical="center"/>
    </xf>
    <xf numFmtId="0" fontId="27" fillId="0" borderId="0" xfId="0" applyFont="1" applyAlignment="1">
      <alignment horizontal="center"/>
    </xf>
    <xf numFmtId="0" fontId="30" fillId="0" borderId="0" xfId="0" applyFont="1" applyAlignment="1">
      <alignment horizontal="center"/>
    </xf>
    <xf numFmtId="0" fontId="3" fillId="0" borderId="0" xfId="0" applyFont="1" applyAlignment="1">
      <alignment horizontal="center"/>
    </xf>
    <xf numFmtId="14" fontId="7" fillId="0" borderId="0" xfId="0" applyNumberFormat="1" applyFont="1" applyAlignment="1">
      <alignment horizontal="center"/>
    </xf>
    <xf numFmtId="0" fontId="18" fillId="0" borderId="0" xfId="0" applyFont="1" applyAlignment="1">
      <alignment horizontal="center"/>
    </xf>
    <xf numFmtId="0" fontId="37" fillId="0" borderId="0" xfId="0" applyFont="1" applyAlignment="1">
      <alignment horizontal="center"/>
    </xf>
    <xf numFmtId="0" fontId="32" fillId="0" borderId="0" xfId="0" applyFont="1" applyAlignment="1">
      <alignment horizontal="center"/>
    </xf>
    <xf numFmtId="0" fontId="34" fillId="0" borderId="0" xfId="0" applyFont="1" applyAlignment="1">
      <alignment horizontal="center"/>
    </xf>
    <xf numFmtId="0" fontId="32" fillId="0" borderId="1" xfId="0" applyFont="1" applyBorder="1" applyAlignment="1">
      <alignment horizontal="center" vertical="center"/>
    </xf>
    <xf numFmtId="0" fontId="32" fillId="0" borderId="14" xfId="0" applyFont="1" applyBorder="1" applyAlignment="1">
      <alignment horizontal="center" vertical="center"/>
    </xf>
    <xf numFmtId="0" fontId="44" fillId="0" borderId="0" xfId="0" applyFont="1" applyAlignment="1">
      <alignment horizontal="center" vertical="center"/>
    </xf>
    <xf numFmtId="0" fontId="43" fillId="0" borderId="0" xfId="0" applyFont="1" applyAlignment="1">
      <alignment horizontal="center"/>
    </xf>
    <xf numFmtId="0" fontId="44" fillId="0" borderId="0" xfId="0" applyFont="1" applyAlignment="1">
      <alignment horizontal="center"/>
    </xf>
    <xf numFmtId="0" fontId="43" fillId="0" borderId="0" xfId="0" applyFont="1" applyAlignment="1">
      <alignment horizontal="center" vertical="center"/>
    </xf>
    <xf numFmtId="0" fontId="45" fillId="0" borderId="0" xfId="0" applyFont="1" applyAlignment="1">
      <alignment horizontal="center"/>
    </xf>
    <xf numFmtId="0" fontId="31" fillId="0" borderId="0" xfId="0" applyFont="1" applyAlignment="1">
      <alignment horizontal="center"/>
    </xf>
    <xf numFmtId="0" fontId="38" fillId="0" borderId="0" xfId="0" applyFont="1" applyAlignment="1">
      <alignment horizontal="center"/>
    </xf>
    <xf numFmtId="0" fontId="19" fillId="0" borderId="1" xfId="0" applyFont="1" applyBorder="1" applyAlignment="1">
      <alignment horizontal="center"/>
    </xf>
    <xf numFmtId="0" fontId="48" fillId="0" borderId="5" xfId="0" applyFont="1" applyBorder="1" applyAlignment="1">
      <alignment horizontal="center" vertical="center" wrapText="1"/>
    </xf>
    <xf numFmtId="0" fontId="48" fillId="0" borderId="9" xfId="0" applyFont="1" applyBorder="1" applyAlignment="1">
      <alignment horizontal="center" vertical="center" wrapText="1"/>
    </xf>
    <xf numFmtId="0" fontId="26" fillId="0" borderId="0" xfId="0" applyFont="1" applyAlignment="1">
      <alignment horizontal="left" vertical="center" wrapText="1"/>
    </xf>
    <xf numFmtId="0" fontId="46" fillId="0" borderId="0" xfId="0" applyFont="1" applyAlignment="1">
      <alignment horizontal="left" vertical="top" wrapText="1"/>
    </xf>
    <xf numFmtId="0" fontId="46" fillId="0" borderId="0" xfId="0" applyFont="1" applyAlignment="1">
      <alignment horizontal="left" vertical="center" wrapText="1"/>
    </xf>
    <xf numFmtId="0" fontId="49" fillId="0" borderId="4" xfId="0" applyFont="1" applyBorder="1" applyAlignment="1">
      <alignment horizontal="center" vertical="center"/>
    </xf>
    <xf numFmtId="0" fontId="48" fillId="0" borderId="18" xfId="0" applyFont="1" applyBorder="1" applyAlignment="1">
      <alignment horizontal="center" vertical="center"/>
    </xf>
    <xf numFmtId="0" fontId="48" fillId="0" borderId="15" xfId="0" applyFont="1" applyBorder="1" applyAlignment="1">
      <alignment horizontal="center" vertical="center"/>
    </xf>
    <xf numFmtId="0" fontId="26"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xf numFmtId="0" fontId="46" fillId="0" borderId="0" xfId="0" applyFont="1" applyAlignment="1">
      <alignment horizontal="left" vertical="center"/>
    </xf>
    <xf numFmtId="0" fontId="18" fillId="0" borderId="0" xfId="0" applyFont="1" applyAlignment="1">
      <alignment horizontal="left" vertical="top" wrapText="1"/>
    </xf>
    <xf numFmtId="0" fontId="18" fillId="0" borderId="0" xfId="0" applyFont="1" applyAlignment="1">
      <alignment horizontal="left" vertical="top"/>
    </xf>
    <xf numFmtId="0" fontId="26" fillId="0" borderId="0" xfId="0" applyFont="1" applyAlignment="1">
      <alignment horizontal="center" vertical="center"/>
    </xf>
    <xf numFmtId="0" fontId="56" fillId="0" borderId="18" xfId="0" applyFont="1" applyBorder="1" applyAlignment="1">
      <alignment horizontal="center"/>
    </xf>
    <xf numFmtId="0" fontId="56" fillId="0" borderId="2" xfId="0" applyFont="1" applyBorder="1" applyAlignment="1">
      <alignment horizontal="center"/>
    </xf>
  </cellXfs>
  <cellStyles count="6">
    <cellStyle name="Hipervínculo" xfId="3" builtinId="8"/>
    <cellStyle name="Millares" xfId="1" builtinId="3"/>
    <cellStyle name="Millares [0]" xfId="2" builtinId="6"/>
    <cellStyle name="Normal" xfId="0" builtinId="0"/>
    <cellStyle name="Normal 2" xfId="5" xr:uid="{61AEBF81-535F-470F-BDFC-48C9FAD565A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66675</xdr:colOff>
      <xdr:row>2</xdr:row>
      <xdr:rowOff>291084</xdr:rowOff>
    </xdr:to>
    <xdr:pic>
      <xdr:nvPicPr>
        <xdr:cNvPr id="4" name="Imagen 3">
          <a:extLst>
            <a:ext uri="{FF2B5EF4-FFF2-40B4-BE49-F238E27FC236}">
              <a16:creationId xmlns:a16="http://schemas.microsoft.com/office/drawing/2014/main" id="{8B5826AC-648D-705F-79D0-B6FA1C1B4FE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93" t="27669" r="15442" b="32557"/>
        <a:stretch/>
      </xdr:blipFill>
      <xdr:spPr>
        <a:xfrm>
          <a:off x="0" y="0"/>
          <a:ext cx="3114675" cy="8721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
  <sheetViews>
    <sheetView showGridLines="0" tabSelected="1" topLeftCell="A9" zoomScaleNormal="100" workbookViewId="0">
      <selection activeCell="J36" sqref="J36"/>
    </sheetView>
  </sheetViews>
  <sheetFormatPr baseColWidth="10" defaultRowHeight="15"/>
  <cols>
    <col min="5" max="5" width="15.140625" customWidth="1"/>
    <col min="9" max="9" width="13.28515625" customWidth="1"/>
    <col min="12" max="12" width="18.28515625" hidden="1" customWidth="1"/>
    <col min="13" max="13" width="15.85546875" hidden="1" customWidth="1"/>
    <col min="14" max="14" width="25" hidden="1" customWidth="1"/>
    <col min="15" max="15" width="14.42578125" hidden="1" customWidth="1"/>
    <col min="16" max="16" width="11.42578125" hidden="1" customWidth="1"/>
  </cols>
  <sheetData>
    <row r="1" spans="1:20">
      <c r="A1" s="53"/>
      <c r="B1" s="53"/>
      <c r="C1" s="53"/>
      <c r="D1" s="53"/>
      <c r="E1" s="53"/>
      <c r="F1" s="53"/>
      <c r="G1" s="53"/>
      <c r="H1" s="53"/>
      <c r="I1" s="53"/>
      <c r="J1" s="53"/>
      <c r="K1" s="53"/>
      <c r="L1" s="54"/>
      <c r="M1" s="54"/>
      <c r="N1" s="55" t="s">
        <v>67</v>
      </c>
      <c r="O1" s="56">
        <v>44562</v>
      </c>
      <c r="P1" s="54"/>
      <c r="Q1" s="54"/>
      <c r="R1" s="54"/>
      <c r="S1" s="54"/>
      <c r="T1" s="54"/>
    </row>
    <row r="2" spans="1:20" ht="23.25">
      <c r="A2" s="57"/>
      <c r="B2" s="57"/>
      <c r="C2" s="57"/>
      <c r="D2" s="53"/>
      <c r="E2" s="53"/>
      <c r="F2" s="53"/>
      <c r="G2" s="53"/>
      <c r="H2" s="53"/>
      <c r="I2" s="58"/>
      <c r="J2" s="59"/>
      <c r="K2" s="58"/>
      <c r="L2" s="54" t="s">
        <v>68</v>
      </c>
      <c r="M2" s="60">
        <v>6850.05</v>
      </c>
      <c r="N2" s="55" t="s">
        <v>69</v>
      </c>
      <c r="O2" s="56">
        <v>44377</v>
      </c>
      <c r="P2" s="61">
        <v>2021</v>
      </c>
      <c r="Q2" s="54"/>
      <c r="R2" s="54"/>
      <c r="S2" s="54"/>
      <c r="T2" s="54"/>
    </row>
    <row r="3" spans="1:20" ht="23.25">
      <c r="A3" s="57"/>
      <c r="B3" s="57"/>
      <c r="C3" s="57"/>
      <c r="D3" s="53"/>
      <c r="E3" s="53"/>
      <c r="F3" s="53"/>
      <c r="G3" s="53"/>
      <c r="H3" s="53"/>
      <c r="I3" s="58"/>
      <c r="J3" s="62"/>
      <c r="K3" s="58"/>
      <c r="L3" s="54" t="s">
        <v>70</v>
      </c>
      <c r="M3" s="60">
        <v>6837.9</v>
      </c>
      <c r="N3" s="55" t="s">
        <v>71</v>
      </c>
      <c r="O3" s="56">
        <v>44742</v>
      </c>
      <c r="P3" s="61">
        <v>2022</v>
      </c>
      <c r="Q3" s="54"/>
      <c r="R3" s="54"/>
      <c r="S3" s="54"/>
      <c r="T3" s="54"/>
    </row>
    <row r="4" spans="1:20" ht="23.25">
      <c r="A4" s="57"/>
      <c r="B4" s="57"/>
      <c r="C4" s="57"/>
      <c r="D4" s="53"/>
      <c r="E4" s="53"/>
      <c r="F4" s="53"/>
      <c r="G4" s="53"/>
      <c r="H4" s="53"/>
      <c r="I4" s="58"/>
      <c r="J4" s="62"/>
      <c r="K4" s="58"/>
      <c r="L4" s="54"/>
      <c r="M4" s="54"/>
      <c r="N4" s="55"/>
      <c r="O4" s="63">
        <f>+O3</f>
        <v>44742</v>
      </c>
      <c r="P4" s="54"/>
      <c r="Q4" s="54"/>
      <c r="R4" s="54"/>
      <c r="S4" s="54"/>
      <c r="T4" s="54"/>
    </row>
    <row r="5" spans="1:20" ht="23.25">
      <c r="A5" s="57"/>
      <c r="B5" s="57"/>
      <c r="C5" s="57"/>
      <c r="D5" s="53"/>
      <c r="E5" s="53"/>
      <c r="F5" s="53"/>
      <c r="G5" s="53"/>
      <c r="H5" s="53"/>
      <c r="I5" s="58"/>
      <c r="J5" s="64"/>
      <c r="K5" s="58"/>
      <c r="L5" s="54"/>
      <c r="M5" s="54"/>
      <c r="N5" s="54"/>
      <c r="O5" s="54"/>
      <c r="P5" s="54"/>
      <c r="Q5" s="54"/>
      <c r="R5" s="54"/>
      <c r="S5" s="54"/>
      <c r="T5" s="54"/>
    </row>
    <row r="6" spans="1:20" ht="10.5" customHeight="1">
      <c r="A6" s="57"/>
      <c r="B6" s="57"/>
      <c r="C6" s="57"/>
      <c r="D6" s="53"/>
      <c r="E6" s="53"/>
      <c r="F6" s="53"/>
      <c r="G6" s="53"/>
      <c r="H6" s="53"/>
      <c r="I6" s="53"/>
      <c r="J6" s="53"/>
      <c r="K6" s="53"/>
      <c r="L6" s="54"/>
      <c r="M6" s="54"/>
      <c r="N6" s="54"/>
      <c r="O6" s="54"/>
      <c r="P6" s="54"/>
      <c r="Q6" s="54"/>
      <c r="R6" s="54"/>
      <c r="S6" s="54"/>
      <c r="T6" s="54"/>
    </row>
    <row r="7" spans="1:20" ht="29.25" customHeight="1">
      <c r="A7" s="53"/>
      <c r="B7" s="53"/>
      <c r="C7" s="376" t="s">
        <v>85</v>
      </c>
      <c r="D7" s="376"/>
      <c r="E7" s="376"/>
      <c r="F7" s="376"/>
      <c r="G7" s="376"/>
      <c r="H7" s="376"/>
      <c r="I7" s="376"/>
      <c r="J7" s="53"/>
      <c r="K7" s="53"/>
      <c r="L7" s="54"/>
      <c r="M7" s="54"/>
      <c r="N7" s="54"/>
      <c r="O7" s="54"/>
      <c r="P7" s="54"/>
      <c r="Q7" s="54"/>
      <c r="R7" s="54"/>
      <c r="S7" s="54"/>
      <c r="T7" s="54"/>
    </row>
    <row r="8" spans="1:20" ht="22.5" customHeight="1">
      <c r="A8" s="53"/>
      <c r="B8" s="53"/>
      <c r="C8" s="376" t="s">
        <v>72</v>
      </c>
      <c r="D8" s="376"/>
      <c r="E8" s="376"/>
      <c r="F8" s="376"/>
      <c r="G8" s="376"/>
      <c r="H8" s="376"/>
      <c r="I8" s="376"/>
      <c r="J8" s="53"/>
      <c r="K8" s="53"/>
      <c r="L8" s="54"/>
      <c r="M8" s="54"/>
      <c r="N8" s="54"/>
      <c r="O8" s="54"/>
      <c r="P8" s="54"/>
      <c r="Q8" s="54"/>
      <c r="R8" s="54"/>
      <c r="S8" s="54"/>
      <c r="T8" s="54"/>
    </row>
    <row r="9" spans="1:20" ht="23.25">
      <c r="A9" s="53"/>
      <c r="B9" s="53"/>
      <c r="C9" s="377" t="s">
        <v>73</v>
      </c>
      <c r="D9" s="377"/>
      <c r="E9" s="377"/>
      <c r="F9" s="377"/>
      <c r="G9" s="377"/>
      <c r="H9" s="377"/>
      <c r="I9" s="377"/>
      <c r="J9" s="65"/>
      <c r="K9" s="53"/>
      <c r="L9" s="54"/>
      <c r="M9" s="54"/>
      <c r="N9" s="54"/>
      <c r="O9" s="54"/>
      <c r="P9" s="54"/>
      <c r="Q9" s="54"/>
      <c r="R9" s="54"/>
      <c r="S9" s="54"/>
      <c r="T9" s="54"/>
    </row>
    <row r="10" spans="1:20" ht="23.25">
      <c r="A10" s="53"/>
      <c r="B10" s="53"/>
      <c r="C10" s="378">
        <f>+O3</f>
        <v>44742</v>
      </c>
      <c r="D10" s="378"/>
      <c r="E10" s="378"/>
      <c r="F10" s="378"/>
      <c r="G10" s="378"/>
      <c r="H10" s="378"/>
      <c r="I10" s="378"/>
      <c r="J10" s="65"/>
      <c r="K10" s="53"/>
      <c r="L10" s="54"/>
      <c r="M10" s="54"/>
      <c r="N10" s="54"/>
      <c r="O10" s="54"/>
      <c r="P10" s="54"/>
      <c r="Q10" s="54"/>
      <c r="R10" s="54"/>
      <c r="S10" s="54"/>
      <c r="T10" s="54"/>
    </row>
    <row r="11" spans="1:20" ht="5.25" customHeight="1">
      <c r="A11" s="53"/>
      <c r="B11" s="53"/>
      <c r="C11" s="66"/>
      <c r="D11" s="66"/>
      <c r="E11" s="66"/>
      <c r="F11" s="66"/>
      <c r="G11" s="66"/>
      <c r="H11" s="66"/>
      <c r="I11" s="65"/>
      <c r="J11" s="65"/>
      <c r="K11" s="53"/>
      <c r="L11" s="54"/>
      <c r="M11" s="54"/>
      <c r="N11" s="54"/>
      <c r="O11" s="54"/>
      <c r="P11" s="54"/>
      <c r="Q11" s="54"/>
      <c r="R11" s="54"/>
      <c r="S11" s="54"/>
      <c r="T11" s="54"/>
    </row>
    <row r="12" spans="1:20">
      <c r="A12" s="67"/>
      <c r="B12" s="67"/>
      <c r="C12" s="68"/>
      <c r="D12" s="68"/>
      <c r="E12" s="68"/>
      <c r="F12" s="68"/>
      <c r="G12" s="68"/>
      <c r="H12" s="68"/>
      <c r="I12" s="69"/>
      <c r="J12" s="69"/>
      <c r="K12" s="67"/>
      <c r="L12" s="54"/>
      <c r="M12" s="54"/>
      <c r="N12" s="54"/>
      <c r="O12" s="54"/>
      <c r="P12" s="54"/>
      <c r="Q12" s="54"/>
      <c r="R12" s="54"/>
      <c r="S12" s="54"/>
      <c r="T12" s="54"/>
    </row>
    <row r="13" spans="1:20" ht="23.25">
      <c r="A13" s="54"/>
      <c r="B13" s="54"/>
      <c r="C13" s="70"/>
      <c r="D13" s="70"/>
      <c r="E13" s="71" t="s">
        <v>74</v>
      </c>
      <c r="F13" s="54"/>
      <c r="G13" s="54"/>
      <c r="H13" s="54"/>
      <c r="I13" s="54"/>
      <c r="J13" s="54"/>
      <c r="K13" s="54"/>
      <c r="L13" s="54"/>
      <c r="M13" s="54"/>
      <c r="N13" s="54"/>
      <c r="O13" s="54"/>
      <c r="P13" s="54"/>
      <c r="Q13" s="54"/>
      <c r="R13" s="54"/>
      <c r="S13" s="54"/>
      <c r="T13" s="54"/>
    </row>
    <row r="14" spans="1:20">
      <c r="A14" s="54"/>
      <c r="B14" s="72"/>
      <c r="C14" s="73" t="s">
        <v>75</v>
      </c>
      <c r="D14" s="54"/>
      <c r="E14" s="54"/>
      <c r="F14" s="54"/>
      <c r="G14" s="54"/>
      <c r="H14" s="74">
        <v>1</v>
      </c>
      <c r="I14" s="54"/>
      <c r="J14" s="54"/>
      <c r="K14" s="54"/>
      <c r="L14" s="54"/>
      <c r="M14" s="54"/>
      <c r="N14" s="54"/>
      <c r="O14" s="54"/>
      <c r="P14" s="54"/>
      <c r="Q14" s="54"/>
      <c r="R14" s="54"/>
      <c r="S14" s="54"/>
      <c r="T14" s="54"/>
    </row>
    <row r="15" spans="1:20">
      <c r="A15" s="54"/>
      <c r="B15" s="72"/>
      <c r="C15" s="74" t="s">
        <v>76</v>
      </c>
      <c r="D15" s="54"/>
      <c r="E15" s="54"/>
      <c r="F15" s="54"/>
      <c r="G15" s="54"/>
      <c r="H15" s="74">
        <v>2</v>
      </c>
      <c r="I15" s="54"/>
      <c r="J15" s="54"/>
      <c r="K15" s="54"/>
      <c r="L15" s="54"/>
      <c r="M15" s="54"/>
      <c r="N15" s="54"/>
      <c r="O15" s="54"/>
      <c r="P15" s="54"/>
      <c r="Q15" s="54"/>
      <c r="R15" s="54"/>
      <c r="S15" s="54"/>
      <c r="T15" s="54"/>
    </row>
    <row r="16" spans="1:20">
      <c r="A16" s="54"/>
      <c r="B16" s="72"/>
      <c r="C16" s="74" t="s">
        <v>77</v>
      </c>
      <c r="D16" s="54"/>
      <c r="E16" s="54"/>
      <c r="F16" s="54"/>
      <c r="G16" s="54"/>
      <c r="H16" s="74">
        <v>3</v>
      </c>
      <c r="I16" s="54"/>
      <c r="J16" s="54"/>
      <c r="K16" s="54"/>
      <c r="L16" s="54"/>
      <c r="M16" s="54"/>
      <c r="N16" s="54"/>
      <c r="O16" s="54"/>
      <c r="P16" s="54"/>
      <c r="Q16" s="54"/>
      <c r="R16" s="54"/>
      <c r="S16" s="54"/>
      <c r="T16" s="54"/>
    </row>
    <row r="17" spans="1:20">
      <c r="A17" s="54"/>
      <c r="B17" s="72"/>
      <c r="C17" s="74" t="s">
        <v>78</v>
      </c>
      <c r="D17" s="54"/>
      <c r="E17" s="54"/>
      <c r="F17" s="54"/>
      <c r="G17" s="54"/>
      <c r="H17" s="74">
        <v>4</v>
      </c>
      <c r="I17" s="54"/>
      <c r="J17" s="54"/>
      <c r="K17" s="54"/>
      <c r="L17" s="54"/>
      <c r="M17" s="54"/>
      <c r="N17" s="54"/>
      <c r="O17" s="54"/>
      <c r="P17" s="54"/>
      <c r="Q17" s="54"/>
      <c r="R17" s="54"/>
      <c r="S17" s="54"/>
      <c r="T17" s="54"/>
    </row>
    <row r="18" spans="1:20">
      <c r="A18" s="54"/>
      <c r="B18" s="72"/>
      <c r="C18" s="74" t="s">
        <v>79</v>
      </c>
      <c r="D18" s="54"/>
      <c r="E18" s="54"/>
      <c r="F18" s="54"/>
      <c r="G18" s="54"/>
      <c r="H18" s="74">
        <v>5</v>
      </c>
      <c r="I18" s="54"/>
      <c r="J18" s="54"/>
      <c r="K18" s="54"/>
      <c r="L18" s="54"/>
      <c r="M18" s="54"/>
      <c r="N18" s="54"/>
      <c r="O18" s="54"/>
      <c r="P18" s="54"/>
      <c r="Q18" s="54"/>
      <c r="R18" s="54"/>
      <c r="S18" s="54"/>
      <c r="T18" s="54"/>
    </row>
    <row r="19" spans="1:20">
      <c r="A19" s="54"/>
      <c r="B19" s="72"/>
      <c r="C19" s="74" t="s">
        <v>80</v>
      </c>
      <c r="D19" s="54"/>
      <c r="E19" s="54"/>
      <c r="F19" s="54"/>
      <c r="G19" s="54"/>
      <c r="H19" s="74">
        <v>6</v>
      </c>
      <c r="I19" s="54"/>
      <c r="J19" s="54"/>
      <c r="K19" s="54"/>
      <c r="L19" s="54"/>
      <c r="M19" s="54"/>
      <c r="N19" s="54"/>
      <c r="O19" s="54"/>
      <c r="P19" s="54"/>
      <c r="Q19" s="54"/>
      <c r="R19" s="54"/>
      <c r="S19" s="54"/>
      <c r="T19" s="54"/>
    </row>
    <row r="20" spans="1:20">
      <c r="A20" s="54"/>
      <c r="B20" s="72"/>
      <c r="C20" s="74" t="s">
        <v>81</v>
      </c>
      <c r="D20" s="54"/>
      <c r="E20" s="54"/>
      <c r="F20" s="54"/>
      <c r="G20" s="54"/>
      <c r="H20" s="74">
        <v>7</v>
      </c>
      <c r="I20" s="54"/>
      <c r="J20" s="54"/>
      <c r="K20" s="54"/>
      <c r="L20" s="54"/>
      <c r="M20" s="54"/>
      <c r="N20" s="54"/>
      <c r="O20" s="54"/>
      <c r="P20" s="54"/>
      <c r="Q20" s="54"/>
      <c r="R20" s="54"/>
      <c r="S20" s="54"/>
      <c r="T20" s="54"/>
    </row>
    <row r="21" spans="1:20">
      <c r="A21" s="54"/>
      <c r="B21" s="72"/>
      <c r="C21" s="74" t="s">
        <v>82</v>
      </c>
      <c r="D21" s="54"/>
      <c r="E21" s="54"/>
      <c r="F21" s="54"/>
      <c r="G21" s="54"/>
      <c r="H21" s="74">
        <v>8</v>
      </c>
      <c r="I21" s="54"/>
      <c r="J21" s="54"/>
      <c r="K21" s="54"/>
      <c r="L21" s="54"/>
      <c r="M21" s="54"/>
      <c r="N21" s="54"/>
      <c r="O21" s="54"/>
      <c r="P21" s="54"/>
      <c r="Q21" s="54"/>
      <c r="R21" s="54"/>
      <c r="S21" s="54"/>
      <c r="T21" s="54"/>
    </row>
    <row r="22" spans="1:20">
      <c r="A22" s="54"/>
      <c r="B22" s="54"/>
      <c r="C22" s="74" t="s">
        <v>89</v>
      </c>
      <c r="D22" s="54"/>
      <c r="E22" s="54"/>
      <c r="F22" s="54"/>
      <c r="G22" s="54"/>
      <c r="H22" s="74">
        <v>9</v>
      </c>
      <c r="I22" s="54"/>
      <c r="J22" s="54"/>
      <c r="K22" s="54"/>
      <c r="L22" s="54"/>
      <c r="M22" s="54"/>
      <c r="N22" s="54"/>
      <c r="O22" s="54"/>
      <c r="P22" s="54"/>
      <c r="Q22" s="54"/>
      <c r="R22" s="54"/>
      <c r="S22" s="54"/>
      <c r="T22" s="54"/>
    </row>
    <row r="23" spans="1:20">
      <c r="A23" s="54"/>
      <c r="B23" s="54"/>
      <c r="C23" s="73" t="s">
        <v>84</v>
      </c>
      <c r="D23" s="54"/>
      <c r="E23" s="54"/>
      <c r="F23" s="54"/>
      <c r="G23" s="54"/>
      <c r="H23" s="74">
        <v>10</v>
      </c>
      <c r="I23" s="54"/>
      <c r="J23" s="54"/>
      <c r="K23" s="54"/>
      <c r="L23" s="54"/>
      <c r="M23" s="54"/>
      <c r="N23" s="54"/>
      <c r="O23" s="54"/>
      <c r="P23" s="54"/>
      <c r="Q23" s="54"/>
      <c r="R23" s="54"/>
      <c r="S23" s="54"/>
      <c r="T23" s="54"/>
    </row>
    <row r="24" spans="1:20">
      <c r="A24" s="54"/>
      <c r="B24" s="54"/>
      <c r="C24" s="54"/>
      <c r="D24" s="54"/>
      <c r="E24" s="54"/>
      <c r="F24" s="54"/>
      <c r="G24" s="54"/>
      <c r="H24" s="54"/>
      <c r="I24" s="54"/>
      <c r="J24" s="54"/>
      <c r="K24" s="54"/>
      <c r="L24" s="54"/>
      <c r="M24" s="54"/>
      <c r="N24" s="54"/>
      <c r="O24" s="54"/>
      <c r="P24" s="54"/>
      <c r="Q24" s="54"/>
      <c r="R24" s="54"/>
      <c r="S24" s="54"/>
      <c r="T24" s="54"/>
    </row>
    <row r="25" spans="1:20">
      <c r="A25" s="54"/>
      <c r="B25" s="54"/>
      <c r="C25" s="54"/>
      <c r="D25" s="54"/>
      <c r="E25" s="54"/>
      <c r="F25" s="54"/>
      <c r="G25" s="54"/>
      <c r="H25" s="54"/>
      <c r="I25" s="54"/>
      <c r="J25" s="54"/>
      <c r="K25" s="54"/>
      <c r="L25" s="54"/>
      <c r="M25" s="54"/>
      <c r="N25" s="54"/>
      <c r="O25" s="54"/>
      <c r="P25" s="54"/>
      <c r="Q25" s="54"/>
      <c r="R25" s="54"/>
      <c r="S25" s="54"/>
      <c r="T25" s="54"/>
    </row>
    <row r="26" spans="1:20">
      <c r="A26" s="54"/>
      <c r="B26" s="54"/>
      <c r="C26" s="54"/>
      <c r="D26" s="54"/>
      <c r="E26" s="54"/>
      <c r="F26" s="54"/>
      <c r="G26" s="54"/>
      <c r="H26" s="54"/>
      <c r="I26" s="54"/>
      <c r="J26" s="54"/>
      <c r="K26" s="54"/>
      <c r="L26" s="54"/>
      <c r="M26" s="54"/>
      <c r="N26" s="54"/>
      <c r="O26" s="54"/>
      <c r="P26" s="54"/>
      <c r="Q26" s="54"/>
      <c r="R26" s="54"/>
      <c r="S26" s="54"/>
      <c r="T26" s="54"/>
    </row>
    <row r="27" spans="1:20">
      <c r="A27" s="54"/>
      <c r="B27" s="54"/>
      <c r="C27" s="54"/>
      <c r="D27" s="54"/>
      <c r="E27" s="54"/>
      <c r="F27" s="54"/>
      <c r="G27" s="54"/>
      <c r="H27" s="54"/>
      <c r="I27" s="54"/>
      <c r="J27" s="54"/>
      <c r="K27" s="54"/>
      <c r="L27" s="54"/>
      <c r="M27" s="54"/>
      <c r="N27" s="54"/>
      <c r="O27" s="54"/>
      <c r="P27" s="54"/>
      <c r="Q27" s="54"/>
      <c r="R27" s="54"/>
      <c r="S27" s="54"/>
      <c r="T27" s="54"/>
    </row>
    <row r="28" spans="1:20">
      <c r="A28" s="54"/>
      <c r="B28" s="54"/>
      <c r="C28" s="54"/>
      <c r="D28" s="54"/>
      <c r="E28" s="54"/>
      <c r="F28" s="54"/>
      <c r="G28" s="54"/>
      <c r="H28" s="54"/>
      <c r="I28" s="54"/>
      <c r="J28" s="54"/>
      <c r="K28" s="54"/>
      <c r="L28" s="54"/>
      <c r="M28" s="54"/>
      <c r="N28" s="54"/>
      <c r="O28" s="54"/>
      <c r="P28" s="54"/>
      <c r="Q28" s="54"/>
      <c r="R28" s="54"/>
      <c r="S28" s="54"/>
      <c r="T28" s="54"/>
    </row>
    <row r="29" spans="1:20">
      <c r="A29" s="54"/>
      <c r="B29" s="54"/>
      <c r="C29" s="54"/>
      <c r="D29" s="54"/>
      <c r="E29" s="54"/>
      <c r="F29" s="54"/>
      <c r="G29" s="54"/>
      <c r="H29" s="54"/>
      <c r="I29" s="54"/>
      <c r="J29" s="54"/>
      <c r="K29" s="54"/>
      <c r="L29" s="54"/>
      <c r="M29" s="54"/>
      <c r="N29" s="54"/>
      <c r="O29" s="54"/>
      <c r="P29" s="54"/>
      <c r="Q29" s="54"/>
      <c r="R29" s="54"/>
      <c r="S29" s="54"/>
      <c r="T29" s="54"/>
    </row>
    <row r="30" spans="1:20">
      <c r="A30" s="54"/>
      <c r="B30" s="54"/>
      <c r="C30" s="54"/>
      <c r="D30" s="54"/>
      <c r="E30" s="54"/>
      <c r="F30" s="54"/>
      <c r="G30" s="54"/>
      <c r="H30" s="54"/>
      <c r="I30" s="54"/>
      <c r="J30" s="54"/>
      <c r="K30" s="54"/>
      <c r="L30" s="54"/>
      <c r="M30" s="54"/>
      <c r="N30" s="54"/>
      <c r="O30" s="54"/>
      <c r="P30" s="54"/>
      <c r="Q30" s="54"/>
      <c r="R30" s="54"/>
      <c r="S30" s="54"/>
      <c r="T30" s="54"/>
    </row>
    <row r="31" spans="1:20" ht="15.75">
      <c r="A31" s="54"/>
      <c r="B31" s="54"/>
      <c r="C31" s="54"/>
      <c r="D31" s="54"/>
      <c r="E31" s="54"/>
      <c r="F31" s="54"/>
      <c r="G31" s="54"/>
      <c r="H31" s="54"/>
      <c r="I31" s="54"/>
      <c r="J31" s="54"/>
      <c r="K31" s="54"/>
      <c r="L31" s="75"/>
      <c r="M31" s="54"/>
      <c r="N31" s="54"/>
      <c r="O31" s="54"/>
      <c r="P31" s="54"/>
      <c r="Q31" s="54"/>
      <c r="R31" s="54"/>
      <c r="S31" s="54"/>
      <c r="T31" s="54"/>
    </row>
    <row r="32" spans="1:20" ht="15.75">
      <c r="A32" s="54"/>
      <c r="B32" s="54"/>
      <c r="C32" s="54"/>
      <c r="D32" s="54"/>
      <c r="E32" s="54"/>
      <c r="F32" s="54"/>
      <c r="G32" s="54"/>
      <c r="H32" s="54"/>
      <c r="I32" s="54"/>
      <c r="J32" s="54"/>
      <c r="K32" s="54"/>
      <c r="L32" s="75"/>
      <c r="M32" s="54"/>
      <c r="N32" s="54"/>
      <c r="O32" s="54"/>
      <c r="P32" s="54"/>
      <c r="Q32" s="54"/>
      <c r="R32" s="54"/>
      <c r="S32" s="54"/>
      <c r="T32" s="54"/>
    </row>
    <row r="33" spans="1:20">
      <c r="A33" s="54"/>
      <c r="B33" s="54"/>
      <c r="C33" s="54"/>
      <c r="D33" s="54"/>
      <c r="E33" s="54"/>
      <c r="F33" s="54"/>
      <c r="G33" s="54"/>
      <c r="H33" s="54"/>
      <c r="I33" s="54"/>
      <c r="J33" s="54"/>
      <c r="K33" s="54"/>
      <c r="L33" s="54"/>
      <c r="M33" s="54"/>
      <c r="N33" s="54"/>
      <c r="O33" s="54"/>
      <c r="P33" s="54"/>
      <c r="Q33" s="54"/>
      <c r="R33" s="54"/>
      <c r="S33" s="54"/>
      <c r="T33" s="54"/>
    </row>
    <row r="34" spans="1:20">
      <c r="A34" s="54"/>
      <c r="B34" s="54"/>
      <c r="C34" s="54"/>
      <c r="D34" s="54"/>
      <c r="E34" s="54"/>
      <c r="F34" s="54"/>
      <c r="G34" s="54"/>
      <c r="H34" s="54"/>
      <c r="I34" s="54"/>
      <c r="J34" s="54"/>
      <c r="K34" s="54"/>
      <c r="L34" s="54"/>
      <c r="M34" s="54"/>
      <c r="N34" s="54"/>
      <c r="O34" s="54"/>
      <c r="P34" s="54"/>
      <c r="Q34" s="54"/>
      <c r="R34" s="54"/>
      <c r="S34" s="54"/>
      <c r="T34" s="54"/>
    </row>
    <row r="35" spans="1:20">
      <c r="A35" s="54"/>
      <c r="B35" s="54"/>
      <c r="C35" s="54"/>
      <c r="D35" s="54"/>
      <c r="E35" s="54"/>
      <c r="F35" s="54"/>
      <c r="G35" s="54"/>
      <c r="H35" s="54"/>
      <c r="I35" s="54"/>
      <c r="J35" s="54"/>
      <c r="K35" s="54"/>
      <c r="L35" s="54"/>
      <c r="M35" s="54"/>
      <c r="N35" s="54"/>
      <c r="O35" s="54"/>
      <c r="P35" s="54"/>
      <c r="Q35" s="54"/>
      <c r="R35" s="54"/>
      <c r="S35" s="54"/>
      <c r="T35" s="54"/>
    </row>
    <row r="36" spans="1:20">
      <c r="A36" s="54"/>
      <c r="B36" s="54"/>
      <c r="C36" s="54"/>
      <c r="D36" s="54"/>
      <c r="E36" s="54"/>
      <c r="F36" s="54"/>
      <c r="G36" s="54"/>
      <c r="H36" s="54"/>
      <c r="I36" s="54"/>
      <c r="J36" s="54"/>
      <c r="K36" s="54"/>
      <c r="L36" s="54"/>
      <c r="M36" s="54"/>
      <c r="N36" s="54"/>
      <c r="O36" s="54"/>
      <c r="P36" s="54"/>
      <c r="Q36" s="54"/>
      <c r="R36" s="54"/>
      <c r="S36" s="54"/>
      <c r="T36" s="54"/>
    </row>
  </sheetData>
  <mergeCells count="4">
    <mergeCell ref="C7:I7"/>
    <mergeCell ref="C8:I8"/>
    <mergeCell ref="C9:I9"/>
    <mergeCell ref="C10:I10"/>
  </mergeCells>
  <hyperlinks>
    <hyperlink ref="C14" location="'1'!A1" display="ESTADO DE FLUJO DE CAJA EN DOLARES AMERICANOS" xr:uid="{00000000-0004-0000-0000-000000000000}"/>
    <hyperlink ref="H14" location="'1'!A1" display="'1'!A1" xr:uid="{00000000-0004-0000-0000-000001000000}"/>
    <hyperlink ref="C15" location="'2'!A1" display="ESTADO DE VARIACION DEL ACTIVO NETO EN DOLARES AMERICANOS" xr:uid="{00000000-0004-0000-0000-000002000000}"/>
    <hyperlink ref="H15" location="'2'!A1" display="'2'!A1" xr:uid="{00000000-0004-0000-0000-000003000000}"/>
    <hyperlink ref="C16" location="'3'!A1" display="ESTADO DE RESULTADO EN DOLARES AMERICANOS" xr:uid="{00000000-0004-0000-0000-000004000000}"/>
    <hyperlink ref="H16" location="'3'!A1" display="'3'!A1" xr:uid="{00000000-0004-0000-0000-000005000000}"/>
    <hyperlink ref="C17" location="'4'!A1" display="BALANCE GENERAL EN DOLARES AMERICANOS" xr:uid="{00000000-0004-0000-0000-000006000000}"/>
    <hyperlink ref="H17" location="'4'!A1" display="'4'!A1" xr:uid="{00000000-0004-0000-0000-000007000000}"/>
    <hyperlink ref="C18" location="'5'!A1" display="BALANCE GENERAL EN GUARANIES" xr:uid="{00000000-0004-0000-0000-000008000000}"/>
    <hyperlink ref="H18" location="'5'!A1" display="'5'!A1" xr:uid="{00000000-0004-0000-0000-000009000000}"/>
    <hyperlink ref="C19" location="'6'!A1" display="ESTADO DE RESULTADO EN GUARANIES" xr:uid="{00000000-0004-0000-0000-00000A000000}"/>
    <hyperlink ref="H19" location="'6'!A1" display="'6'!A1" xr:uid="{00000000-0004-0000-0000-00000B000000}"/>
    <hyperlink ref="C20" location="'7'!A1" display="ESTADO DE VARIACION DEL ACTIVO NETO EN GUARANIES" xr:uid="{00000000-0004-0000-0000-00000C000000}"/>
    <hyperlink ref="H20" location="'7'!A1" display="'7'!A1" xr:uid="{00000000-0004-0000-0000-00000D000000}"/>
    <hyperlink ref="C21" location="'8'!A1" display="ESTADO DE FLUJO DE CAJA EN GUARANIES" xr:uid="{00000000-0004-0000-0000-00000E000000}"/>
    <hyperlink ref="H21" location="'8'!A1" display="'8'!A1" xr:uid="{00000000-0004-0000-0000-00000F000000}"/>
    <hyperlink ref="C22" location="'10'!A1" display="NOTAS A LOS ESTADOS CONTABLES" xr:uid="{00000000-0004-0000-0000-000012000000}"/>
    <hyperlink ref="H22" location="'10'!A1" display="'10'!A1" xr:uid="{00000000-0004-0000-0000-000013000000}"/>
    <hyperlink ref="C23" location="'11'!A1" display="CUADRO DE INVERSIONES" xr:uid="{00000000-0004-0000-0000-000014000000}"/>
    <hyperlink ref="H23" location="'11'!A1" display="'11'!A1" xr:uid="{00000000-0004-0000-0000-000015000000}"/>
  </hyperlink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61"/>
  <sheetViews>
    <sheetView showGridLines="0" topLeftCell="A19" zoomScale="85" zoomScaleNormal="85" workbookViewId="0">
      <selection activeCell="F167" sqref="F167"/>
    </sheetView>
  </sheetViews>
  <sheetFormatPr baseColWidth="10" defaultRowHeight="15"/>
  <cols>
    <col min="1" max="1" width="37.5703125" customWidth="1"/>
    <col min="2" max="2" width="29.85546875" customWidth="1"/>
    <col min="3" max="3" width="17" customWidth="1"/>
    <col min="5" max="5" width="15.7109375" customWidth="1"/>
    <col min="7" max="7" width="13.140625" customWidth="1"/>
  </cols>
  <sheetData>
    <row r="1" spans="1:7" s="54" customFormat="1" ht="14.25"/>
    <row r="2" spans="1:7" s="54" customFormat="1" ht="15.75">
      <c r="A2" s="417" t="s">
        <v>83</v>
      </c>
      <c r="B2" s="417"/>
      <c r="C2" s="417"/>
      <c r="D2" s="417"/>
      <c r="E2" s="417"/>
      <c r="F2" s="417"/>
      <c r="G2" s="417"/>
    </row>
    <row r="3" spans="1:7" s="54" customFormat="1" ht="15.75">
      <c r="A3" s="417" t="s">
        <v>157</v>
      </c>
      <c r="B3" s="417"/>
      <c r="C3" s="417"/>
      <c r="D3" s="417"/>
      <c r="E3" s="417"/>
      <c r="F3" s="417"/>
      <c r="G3" s="417"/>
    </row>
    <row r="4" spans="1:7" s="54" customFormat="1" ht="15.75">
      <c r="A4" s="411" t="s">
        <v>221</v>
      </c>
      <c r="B4" s="411"/>
      <c r="C4" s="411"/>
      <c r="D4" s="411"/>
      <c r="E4" s="411"/>
      <c r="F4" s="411"/>
      <c r="G4" s="411"/>
    </row>
    <row r="5" spans="1:7" s="54" customFormat="1" ht="37.5" customHeight="1">
      <c r="A5" s="407" t="s">
        <v>222</v>
      </c>
      <c r="B5" s="407"/>
      <c r="C5" s="407"/>
      <c r="D5" s="407"/>
      <c r="E5" s="407"/>
      <c r="F5" s="407"/>
      <c r="G5" s="407"/>
    </row>
    <row r="6" spans="1:7" s="54" customFormat="1" ht="112.5" customHeight="1">
      <c r="A6" s="412" t="s">
        <v>223</v>
      </c>
      <c r="B6" s="412"/>
      <c r="C6" s="412"/>
      <c r="D6" s="412"/>
      <c r="E6" s="412"/>
      <c r="F6" s="412"/>
      <c r="G6" s="412"/>
    </row>
    <row r="7" spans="1:7" s="54" customFormat="1" ht="51" customHeight="1">
      <c r="A7" s="407" t="s">
        <v>224</v>
      </c>
      <c r="B7" s="407"/>
      <c r="C7" s="407"/>
      <c r="D7" s="407"/>
      <c r="E7" s="407"/>
      <c r="F7" s="407"/>
      <c r="G7" s="407"/>
    </row>
    <row r="8" spans="1:7" s="54" customFormat="1" ht="14.25">
      <c r="A8" s="407" t="s">
        <v>225</v>
      </c>
      <c r="B8" s="407"/>
      <c r="C8" s="407"/>
      <c r="D8" s="407"/>
      <c r="E8" s="407"/>
      <c r="F8" s="407"/>
      <c r="G8" s="407"/>
    </row>
    <row r="9" spans="1:7" s="54" customFormat="1" ht="34.5" customHeight="1">
      <c r="A9" s="407"/>
      <c r="B9" s="407"/>
      <c r="C9" s="407"/>
      <c r="D9" s="407"/>
      <c r="E9" s="407"/>
      <c r="F9" s="407"/>
      <c r="G9" s="407"/>
    </row>
    <row r="10" spans="1:7" s="54" customFormat="1" ht="15.75">
      <c r="A10" s="411" t="s">
        <v>90</v>
      </c>
      <c r="B10" s="411"/>
      <c r="C10" s="411"/>
      <c r="D10" s="411"/>
      <c r="E10" s="411"/>
      <c r="F10" s="411"/>
      <c r="G10" s="411"/>
    </row>
    <row r="11" spans="1:7" s="54" customFormat="1" ht="66" customHeight="1">
      <c r="A11" s="407" t="s">
        <v>226</v>
      </c>
      <c r="B11" s="407"/>
      <c r="C11" s="407"/>
      <c r="D11" s="407"/>
      <c r="E11" s="407"/>
      <c r="F11" s="407"/>
      <c r="G11" s="407"/>
    </row>
    <row r="12" spans="1:7" s="54" customFormat="1" ht="15" customHeight="1">
      <c r="A12" s="407" t="s">
        <v>197</v>
      </c>
      <c r="B12" s="407"/>
      <c r="C12" s="407"/>
      <c r="D12" s="407"/>
      <c r="E12" s="407"/>
      <c r="F12" s="407"/>
      <c r="G12" s="407"/>
    </row>
    <row r="13" spans="1:7" s="54" customFormat="1">
      <c r="A13" s="407" t="s">
        <v>91</v>
      </c>
      <c r="B13" s="407"/>
      <c r="C13" s="407"/>
      <c r="D13" s="407"/>
      <c r="E13" s="407"/>
      <c r="F13" s="407"/>
      <c r="G13" s="407"/>
    </row>
    <row r="14" spans="1:7" s="54" customFormat="1" ht="81.75" customHeight="1">
      <c r="A14" s="407" t="s">
        <v>227</v>
      </c>
      <c r="B14" s="407"/>
      <c r="C14" s="407"/>
      <c r="D14" s="407"/>
      <c r="E14" s="407"/>
      <c r="F14" s="407"/>
      <c r="G14" s="407"/>
    </row>
    <row r="15" spans="1:7" s="54" customFormat="1">
      <c r="A15" s="407" t="s">
        <v>198</v>
      </c>
      <c r="B15" s="407"/>
      <c r="C15" s="407"/>
      <c r="D15" s="407"/>
      <c r="E15" s="407"/>
      <c r="F15" s="407"/>
      <c r="G15" s="407"/>
    </row>
    <row r="16" spans="1:7" s="54" customFormat="1" ht="40.5" customHeight="1">
      <c r="A16" s="407" t="s">
        <v>92</v>
      </c>
      <c r="B16" s="407"/>
      <c r="C16" s="407"/>
      <c r="D16" s="407"/>
      <c r="E16" s="407"/>
      <c r="F16" s="407"/>
      <c r="G16" s="407"/>
    </row>
    <row r="17" spans="1:7" s="54" customFormat="1" ht="78" customHeight="1">
      <c r="A17" s="407" t="s">
        <v>93</v>
      </c>
      <c r="B17" s="407"/>
      <c r="C17" s="407"/>
      <c r="D17" s="407"/>
      <c r="E17" s="407"/>
      <c r="F17" s="407"/>
      <c r="G17" s="407"/>
    </row>
    <row r="18" spans="1:7" s="54" customFormat="1" ht="29.25" customHeight="1">
      <c r="A18" s="407" t="s">
        <v>94</v>
      </c>
      <c r="B18" s="407"/>
      <c r="C18" s="407"/>
      <c r="D18" s="407"/>
      <c r="E18" s="407"/>
      <c r="F18" s="407"/>
      <c r="G18" s="407"/>
    </row>
    <row r="19" spans="1:7" s="54" customFormat="1" ht="49.5" customHeight="1">
      <c r="A19" s="407" t="s">
        <v>95</v>
      </c>
      <c r="B19" s="407"/>
      <c r="C19" s="407"/>
      <c r="D19" s="407"/>
      <c r="E19" s="407"/>
      <c r="F19" s="407"/>
      <c r="G19" s="407"/>
    </row>
    <row r="20" spans="1:7" s="54" customFormat="1" ht="33.75" customHeight="1">
      <c r="A20" s="407" t="s">
        <v>96</v>
      </c>
      <c r="B20" s="407"/>
      <c r="C20" s="407"/>
      <c r="D20" s="407"/>
      <c r="E20" s="407"/>
      <c r="F20" s="407"/>
      <c r="G20" s="407"/>
    </row>
    <row r="21" spans="1:7" s="54" customFormat="1">
      <c r="A21" s="407" t="s">
        <v>97</v>
      </c>
      <c r="B21" s="407"/>
      <c r="C21" s="407"/>
      <c r="D21" s="407"/>
      <c r="E21" s="407"/>
      <c r="F21" s="407"/>
      <c r="G21" s="407"/>
    </row>
    <row r="22" spans="1:7" s="54" customFormat="1" ht="33" customHeight="1">
      <c r="A22" s="407" t="s">
        <v>192</v>
      </c>
      <c r="B22" s="407"/>
      <c r="C22" s="407"/>
      <c r="D22" s="407"/>
      <c r="E22" s="407"/>
      <c r="F22" s="407"/>
      <c r="G22" s="407"/>
    </row>
    <row r="23" spans="1:7" s="54" customFormat="1" ht="46.5" customHeight="1">
      <c r="A23" s="407" t="s">
        <v>193</v>
      </c>
      <c r="B23" s="407"/>
      <c r="C23" s="407"/>
      <c r="D23" s="407"/>
      <c r="E23" s="407"/>
      <c r="F23" s="407"/>
      <c r="G23" s="407"/>
    </row>
    <row r="24" spans="1:7" s="54" customFormat="1" ht="35.25" customHeight="1">
      <c r="A24" s="407" t="s">
        <v>98</v>
      </c>
      <c r="B24" s="407"/>
      <c r="C24" s="407"/>
      <c r="D24" s="407"/>
      <c r="E24" s="407"/>
      <c r="F24" s="407"/>
      <c r="G24" s="407"/>
    </row>
    <row r="25" spans="1:7" s="54" customFormat="1" ht="46.5" customHeight="1">
      <c r="A25" s="407" t="s">
        <v>99</v>
      </c>
      <c r="B25" s="407"/>
      <c r="C25" s="407"/>
      <c r="D25" s="407"/>
      <c r="E25" s="407"/>
      <c r="F25" s="407"/>
      <c r="G25" s="407"/>
    </row>
    <row r="26" spans="1:7" s="54" customFormat="1" ht="43.5" customHeight="1">
      <c r="A26" s="407" t="s">
        <v>100</v>
      </c>
      <c r="B26" s="407"/>
      <c r="C26" s="407"/>
      <c r="D26" s="407"/>
      <c r="E26" s="407"/>
      <c r="F26" s="407"/>
      <c r="G26" s="407"/>
    </row>
    <row r="27" spans="1:7" s="54" customFormat="1">
      <c r="A27" s="413" t="s">
        <v>101</v>
      </c>
      <c r="B27" s="413"/>
      <c r="C27" s="413"/>
      <c r="D27" s="413"/>
      <c r="E27" s="413"/>
      <c r="F27" s="413"/>
      <c r="G27" s="413"/>
    </row>
    <row r="28" spans="1:7" s="54" customFormat="1" ht="14.25">
      <c r="A28" s="407" t="s">
        <v>102</v>
      </c>
      <c r="B28" s="407"/>
      <c r="C28" s="407"/>
      <c r="D28" s="407"/>
      <c r="E28" s="407"/>
      <c r="F28" s="407"/>
      <c r="G28" s="407"/>
    </row>
    <row r="29" spans="1:7" s="54" customFormat="1" ht="16.5" customHeight="1">
      <c r="A29" s="407"/>
      <c r="B29" s="407"/>
      <c r="C29" s="407"/>
      <c r="D29" s="407"/>
      <c r="E29" s="407"/>
      <c r="F29" s="407"/>
      <c r="G29" s="407"/>
    </row>
    <row r="30" spans="1:7" s="54" customFormat="1" ht="27.75" customHeight="1">
      <c r="A30" s="407" t="s">
        <v>228</v>
      </c>
      <c r="B30" s="407"/>
      <c r="C30" s="407"/>
      <c r="D30" s="407"/>
      <c r="E30" s="407"/>
      <c r="F30" s="407"/>
      <c r="G30" s="407"/>
    </row>
    <row r="31" spans="1:7" s="54" customFormat="1" ht="49.5" customHeight="1">
      <c r="A31" s="407" t="s">
        <v>229</v>
      </c>
      <c r="B31" s="407"/>
      <c r="C31" s="407"/>
      <c r="D31" s="407"/>
      <c r="E31" s="407"/>
      <c r="F31" s="407"/>
      <c r="G31" s="407"/>
    </row>
    <row r="32" spans="1:7" s="54" customFormat="1">
      <c r="A32" s="414" t="s">
        <v>230</v>
      </c>
      <c r="B32" s="414"/>
      <c r="C32" s="414"/>
      <c r="D32" s="414"/>
      <c r="E32" s="414"/>
      <c r="F32" s="414"/>
      <c r="G32" s="414"/>
    </row>
    <row r="33" spans="1:7" s="54" customFormat="1" ht="38.25" customHeight="1">
      <c r="A33" s="407" t="s">
        <v>231</v>
      </c>
      <c r="B33" s="407"/>
      <c r="C33" s="407"/>
      <c r="D33" s="407"/>
      <c r="E33" s="407"/>
      <c r="F33" s="407"/>
      <c r="G33" s="407"/>
    </row>
    <row r="34" spans="1:7" s="54" customFormat="1" ht="48" customHeight="1">
      <c r="A34" s="407" t="s">
        <v>232</v>
      </c>
      <c r="B34" s="407"/>
      <c r="C34" s="407"/>
      <c r="D34" s="407"/>
      <c r="E34" s="407"/>
      <c r="F34" s="407"/>
      <c r="G34" s="407"/>
    </row>
    <row r="35" spans="1:7" s="54" customFormat="1" ht="47.25" customHeight="1">
      <c r="A35" s="407" t="s">
        <v>233</v>
      </c>
      <c r="B35" s="407"/>
      <c r="C35" s="407"/>
      <c r="D35" s="407"/>
      <c r="E35" s="407"/>
      <c r="F35" s="407"/>
      <c r="G35" s="407"/>
    </row>
    <row r="36" spans="1:7" s="54" customFormat="1" ht="46.5" customHeight="1">
      <c r="A36" s="407" t="s">
        <v>234</v>
      </c>
      <c r="B36" s="407"/>
      <c r="C36" s="407"/>
      <c r="D36" s="407"/>
      <c r="E36" s="407"/>
      <c r="F36" s="407"/>
      <c r="G36" s="407"/>
    </row>
    <row r="37" spans="1:7" s="54" customFormat="1" ht="67.5" customHeight="1">
      <c r="A37" s="407" t="s">
        <v>235</v>
      </c>
      <c r="B37" s="407"/>
      <c r="C37" s="407"/>
      <c r="D37" s="407"/>
      <c r="E37" s="407"/>
      <c r="F37" s="407"/>
      <c r="G37" s="407"/>
    </row>
    <row r="38" spans="1:7" s="54" customFormat="1" ht="21.75" customHeight="1">
      <c r="A38" s="407" t="s">
        <v>236</v>
      </c>
      <c r="B38" s="407"/>
      <c r="C38" s="407"/>
      <c r="D38" s="407"/>
      <c r="E38" s="407"/>
      <c r="F38" s="407"/>
      <c r="G38" s="407"/>
    </row>
    <row r="39" spans="1:7" s="236" customFormat="1">
      <c r="A39" s="233"/>
      <c r="B39" s="235"/>
      <c r="C39" s="235"/>
      <c r="D39" s="235"/>
      <c r="E39" s="235"/>
    </row>
    <row r="40" spans="1:7" s="54" customFormat="1">
      <c r="A40" s="234"/>
      <c r="B40" s="237"/>
      <c r="C40" s="237"/>
      <c r="D40" s="237"/>
      <c r="E40" s="237"/>
    </row>
    <row r="41" spans="1:7" s="54" customFormat="1" ht="15.75">
      <c r="A41" s="411" t="s">
        <v>103</v>
      </c>
      <c r="B41" s="411"/>
      <c r="C41" s="411"/>
      <c r="D41" s="411"/>
      <c r="E41" s="411"/>
      <c r="F41" s="411"/>
      <c r="G41" s="411"/>
    </row>
    <row r="42" spans="1:7" s="54" customFormat="1" ht="39" customHeight="1">
      <c r="A42" s="407" t="s">
        <v>104</v>
      </c>
      <c r="B42" s="407"/>
      <c r="C42" s="407"/>
      <c r="D42" s="407"/>
      <c r="E42" s="407"/>
      <c r="F42" s="407"/>
      <c r="G42" s="407"/>
    </row>
    <row r="43" spans="1:7" s="54" customFormat="1" ht="72" customHeight="1">
      <c r="A43" s="407"/>
      <c r="B43" s="407"/>
      <c r="C43" s="407"/>
      <c r="D43" s="407"/>
      <c r="E43" s="407"/>
      <c r="F43" s="407"/>
      <c r="G43" s="407"/>
    </row>
    <row r="44" spans="1:7" s="54" customFormat="1" ht="15.75" customHeight="1">
      <c r="A44" s="407" t="s">
        <v>237</v>
      </c>
      <c r="B44" s="407"/>
      <c r="C44" s="407"/>
      <c r="D44" s="407"/>
      <c r="E44" s="407"/>
      <c r="F44" s="407"/>
      <c r="G44" s="407"/>
    </row>
    <row r="45" spans="1:7" s="54" customFormat="1" ht="13.5" customHeight="1">
      <c r="A45" s="407"/>
      <c r="B45" s="407"/>
      <c r="C45" s="407"/>
      <c r="D45" s="407"/>
      <c r="E45" s="407"/>
      <c r="F45" s="407"/>
      <c r="G45" s="407"/>
    </row>
    <row r="46" spans="1:7" s="54" customFormat="1" ht="13.5" customHeight="1">
      <c r="A46" s="407" t="s">
        <v>238</v>
      </c>
      <c r="B46" s="407"/>
      <c r="C46" s="407"/>
      <c r="D46" s="407"/>
      <c r="E46" s="407"/>
      <c r="F46" s="407"/>
      <c r="G46" s="407"/>
    </row>
    <row r="47" spans="1:7" s="54" customFormat="1" ht="12" customHeight="1">
      <c r="A47" s="407"/>
      <c r="B47" s="407"/>
      <c r="C47" s="407"/>
      <c r="D47" s="407"/>
      <c r="E47" s="407"/>
      <c r="F47" s="407"/>
      <c r="G47" s="407"/>
    </row>
    <row r="48" spans="1:7" s="54" customFormat="1" ht="15.75">
      <c r="A48" s="411" t="s">
        <v>105</v>
      </c>
      <c r="B48" s="411"/>
      <c r="C48" s="411"/>
      <c r="D48" s="411"/>
      <c r="E48" s="411"/>
      <c r="F48" s="411"/>
      <c r="G48" s="411"/>
    </row>
    <row r="49" spans="1:7" s="54" customFormat="1" ht="15" customHeight="1">
      <c r="A49" s="407" t="s">
        <v>211</v>
      </c>
      <c r="B49" s="407"/>
      <c r="C49" s="407"/>
      <c r="D49" s="407"/>
      <c r="E49" s="407"/>
      <c r="F49" s="407"/>
      <c r="G49" s="407"/>
    </row>
    <row r="50" spans="1:7" s="54" customFormat="1" ht="24" customHeight="1">
      <c r="A50" s="407"/>
      <c r="B50" s="407"/>
      <c r="C50" s="407"/>
      <c r="D50" s="407"/>
      <c r="E50" s="407"/>
      <c r="F50" s="407"/>
      <c r="G50" s="407"/>
    </row>
    <row r="51" spans="1:7" s="54" customFormat="1" ht="14.25">
      <c r="A51" s="407"/>
      <c r="B51" s="407"/>
      <c r="C51" s="407"/>
      <c r="D51" s="407"/>
      <c r="E51" s="407"/>
      <c r="F51" s="407"/>
      <c r="G51" s="407"/>
    </row>
    <row r="52" spans="1:7" s="54" customFormat="1" ht="15.75">
      <c r="A52" s="405" t="s">
        <v>106</v>
      </c>
      <c r="B52" s="405"/>
      <c r="C52" s="405"/>
      <c r="D52" s="405"/>
      <c r="E52" s="405"/>
      <c r="F52" s="405"/>
      <c r="G52" s="405"/>
    </row>
    <row r="53" spans="1:7" s="54" customFormat="1" ht="26.25" customHeight="1">
      <c r="A53" s="407" t="s">
        <v>213</v>
      </c>
      <c r="B53" s="407"/>
      <c r="C53" s="407"/>
      <c r="D53" s="407"/>
      <c r="E53" s="407"/>
      <c r="F53" s="407"/>
      <c r="G53" s="407"/>
    </row>
    <row r="54" spans="1:7" s="54" customFormat="1" ht="21.75" customHeight="1">
      <c r="A54" s="407"/>
      <c r="B54" s="407"/>
      <c r="C54" s="407"/>
      <c r="D54" s="407"/>
      <c r="E54" s="407"/>
      <c r="F54" s="407"/>
      <c r="G54" s="407"/>
    </row>
    <row r="55" spans="1:7" s="54" customFormat="1" ht="15.75">
      <c r="A55" s="405" t="s">
        <v>107</v>
      </c>
      <c r="B55" s="405"/>
      <c r="C55" s="405"/>
      <c r="D55" s="405"/>
      <c r="E55" s="405"/>
      <c r="F55" s="405"/>
      <c r="G55" s="405"/>
    </row>
    <row r="56" spans="1:7" s="54" customFormat="1" ht="33" customHeight="1">
      <c r="A56" s="407" t="s">
        <v>108</v>
      </c>
      <c r="B56" s="407"/>
      <c r="C56" s="407"/>
      <c r="D56" s="407"/>
      <c r="E56" s="407"/>
      <c r="F56" s="407"/>
      <c r="G56" s="407"/>
    </row>
    <row r="57" spans="1:7" s="54" customFormat="1" ht="15.75">
      <c r="A57" s="411" t="s">
        <v>109</v>
      </c>
      <c r="B57" s="411"/>
      <c r="C57" s="411"/>
      <c r="D57" s="411"/>
      <c r="E57" s="411"/>
      <c r="F57" s="411"/>
      <c r="G57" s="411"/>
    </row>
    <row r="58" spans="1:7" s="54" customFormat="1" ht="20.25" customHeight="1">
      <c r="A58" s="412" t="s">
        <v>239</v>
      </c>
      <c r="B58" s="412"/>
      <c r="C58" s="412"/>
      <c r="D58" s="412"/>
      <c r="E58" s="412"/>
      <c r="F58" s="412"/>
      <c r="G58" s="412"/>
    </row>
    <row r="59" spans="1:7" s="54" customFormat="1" ht="23.25" customHeight="1">
      <c r="A59" s="412"/>
      <c r="B59" s="412"/>
      <c r="C59" s="412"/>
      <c r="D59" s="412"/>
      <c r="E59" s="412"/>
      <c r="F59" s="412"/>
      <c r="G59" s="412"/>
    </row>
    <row r="60" spans="1:7" s="54" customFormat="1" ht="15.75">
      <c r="A60" s="405" t="s">
        <v>110</v>
      </c>
      <c r="B60" s="405"/>
      <c r="C60" s="405"/>
      <c r="D60" s="405"/>
      <c r="E60" s="405"/>
      <c r="F60" s="405"/>
      <c r="G60" s="405"/>
    </row>
    <row r="61" spans="1:7" s="54" customFormat="1" ht="15.75" customHeight="1">
      <c r="A61" s="407" t="s">
        <v>240</v>
      </c>
      <c r="B61" s="407"/>
      <c r="C61" s="407"/>
      <c r="D61" s="407"/>
      <c r="E61" s="407"/>
      <c r="F61" s="407"/>
      <c r="G61" s="407"/>
    </row>
    <row r="62" spans="1:7" s="54" customFormat="1" ht="33.75" customHeight="1">
      <c r="A62" s="407"/>
      <c r="B62" s="407"/>
      <c r="C62" s="407"/>
      <c r="D62" s="407"/>
      <c r="E62" s="407"/>
      <c r="F62" s="407"/>
      <c r="G62" s="407"/>
    </row>
    <row r="63" spans="1:7" s="54" customFormat="1" ht="15.75">
      <c r="A63" s="411" t="s">
        <v>111</v>
      </c>
      <c r="B63" s="411"/>
      <c r="C63" s="411"/>
      <c r="D63" s="411"/>
      <c r="E63" s="411"/>
      <c r="F63" s="411"/>
      <c r="G63" s="411"/>
    </row>
    <row r="64" spans="1:7" s="54" customFormat="1" ht="17.25" customHeight="1">
      <c r="A64" s="407" t="s">
        <v>209</v>
      </c>
      <c r="B64" s="407"/>
      <c r="C64" s="407"/>
      <c r="D64" s="407"/>
      <c r="E64" s="407"/>
      <c r="F64" s="407"/>
      <c r="G64" s="407"/>
    </row>
    <row r="65" spans="1:7" s="54" customFormat="1" ht="16.5" customHeight="1">
      <c r="A65" s="407"/>
      <c r="B65" s="407"/>
      <c r="C65" s="407"/>
      <c r="D65" s="407"/>
      <c r="E65" s="407"/>
      <c r="F65" s="407"/>
      <c r="G65" s="407"/>
    </row>
    <row r="66" spans="1:7" s="54" customFormat="1" ht="15.75">
      <c r="A66" s="407" t="s">
        <v>220</v>
      </c>
      <c r="B66" s="405"/>
      <c r="C66" s="405"/>
      <c r="D66" s="405"/>
      <c r="E66" s="405"/>
      <c r="F66" s="405"/>
      <c r="G66" s="405"/>
    </row>
    <row r="67" spans="1:7" s="54" customFormat="1" ht="33.75" customHeight="1">
      <c r="A67" s="407" t="s">
        <v>112</v>
      </c>
      <c r="B67" s="407"/>
      <c r="C67" s="407"/>
      <c r="D67" s="407"/>
      <c r="E67" s="407"/>
      <c r="F67" s="407"/>
      <c r="G67" s="407"/>
    </row>
    <row r="68" spans="1:7" s="54" customFormat="1" ht="51.75" customHeight="1">
      <c r="A68" s="407" t="s">
        <v>113</v>
      </c>
      <c r="B68" s="407"/>
      <c r="C68" s="407"/>
      <c r="D68" s="407"/>
      <c r="E68" s="407"/>
      <c r="F68" s="407"/>
      <c r="G68" s="407"/>
    </row>
    <row r="69" spans="1:7" s="54" customFormat="1" ht="36.75" customHeight="1">
      <c r="A69" s="407" t="s">
        <v>114</v>
      </c>
      <c r="B69" s="407"/>
      <c r="C69" s="407"/>
      <c r="D69" s="407"/>
      <c r="E69" s="407"/>
      <c r="F69" s="407"/>
      <c r="G69" s="407"/>
    </row>
    <row r="70" spans="1:7" s="407" customFormat="1" ht="20.25" customHeight="1">
      <c r="A70" s="407" t="s">
        <v>115</v>
      </c>
    </row>
    <row r="71" spans="1:7" s="54" customFormat="1" ht="30.75" customHeight="1">
      <c r="A71" s="405" t="s">
        <v>116</v>
      </c>
      <c r="B71" s="405"/>
      <c r="C71" s="405"/>
      <c r="D71" s="405"/>
      <c r="E71" s="405"/>
      <c r="F71" s="405"/>
      <c r="G71" s="405"/>
    </row>
    <row r="72" spans="1:7" s="54" customFormat="1" ht="15.75">
      <c r="A72" s="232"/>
      <c r="B72" s="237"/>
      <c r="C72" s="237"/>
      <c r="D72" s="237"/>
      <c r="E72" s="237"/>
    </row>
    <row r="73" spans="1:7" s="54" customFormat="1" ht="28.5">
      <c r="B73" s="238"/>
      <c r="C73" s="239" t="s">
        <v>117</v>
      </c>
      <c r="D73" s="239" t="s">
        <v>118</v>
      </c>
    </row>
    <row r="74" spans="1:7" s="54" customFormat="1" ht="14.25">
      <c r="B74" s="238" t="s">
        <v>119</v>
      </c>
      <c r="C74" s="240">
        <v>6837.9</v>
      </c>
      <c r="D74" s="240">
        <v>6733.98</v>
      </c>
    </row>
    <row r="75" spans="1:7" s="54" customFormat="1" ht="14.25">
      <c r="B75" s="238" t="s">
        <v>120</v>
      </c>
      <c r="C75" s="240">
        <v>6850.05</v>
      </c>
      <c r="D75" s="240">
        <v>6761.35</v>
      </c>
    </row>
    <row r="76" spans="1:7" s="54" customFormat="1" ht="15.75">
      <c r="A76" s="232"/>
      <c r="B76" s="237"/>
      <c r="C76" s="237"/>
      <c r="D76" s="237"/>
    </row>
    <row r="77" spans="1:7" s="54" customFormat="1" ht="15.75">
      <c r="A77" s="232"/>
      <c r="B77" s="237"/>
      <c r="C77" s="237"/>
      <c r="D77" s="237"/>
      <c r="E77" s="237"/>
    </row>
    <row r="78" spans="1:7" s="54" customFormat="1" ht="15.75">
      <c r="A78" s="232" t="s">
        <v>121</v>
      </c>
      <c r="B78" s="237"/>
      <c r="C78" s="237"/>
      <c r="D78" s="237"/>
      <c r="E78" s="237"/>
    </row>
    <row r="79" spans="1:7" s="54" customFormat="1" ht="15.75">
      <c r="A79" s="232"/>
      <c r="B79" s="237"/>
      <c r="C79" s="237"/>
      <c r="D79" s="237"/>
      <c r="E79" s="237"/>
    </row>
    <row r="80" spans="1:7" s="54" customFormat="1" ht="45">
      <c r="A80" s="241" t="s">
        <v>122</v>
      </c>
      <c r="B80" s="241" t="s">
        <v>123</v>
      </c>
      <c r="C80" s="241" t="s">
        <v>124</v>
      </c>
      <c r="D80" s="241" t="s">
        <v>125</v>
      </c>
      <c r="E80" s="241" t="s">
        <v>126</v>
      </c>
    </row>
    <row r="81" spans="1:6" s="54" customFormat="1" ht="14.25">
      <c r="A81" s="238" t="s">
        <v>127</v>
      </c>
      <c r="B81" s="242" t="s">
        <v>86</v>
      </c>
      <c r="C81" s="243">
        <v>5140339.7700000005</v>
      </c>
      <c r="D81" s="240">
        <v>6850.05</v>
      </c>
      <c r="E81" s="244">
        <f>+C81*D81</f>
        <v>35211584441.488503</v>
      </c>
    </row>
    <row r="82" spans="1:6" s="54" customFormat="1" ht="14.25">
      <c r="A82" s="238" t="s">
        <v>128</v>
      </c>
      <c r="B82" s="242" t="s">
        <v>86</v>
      </c>
      <c r="C82" s="245">
        <v>3706.56</v>
      </c>
      <c r="D82" s="240">
        <v>6850.05</v>
      </c>
      <c r="E82" s="244">
        <f>+C82*D82</f>
        <v>25390121.328000002</v>
      </c>
    </row>
    <row r="83" spans="1:6" s="54" customFormat="1" ht="15.75">
      <c r="A83" s="232"/>
      <c r="B83" s="237"/>
      <c r="C83" s="237"/>
      <c r="D83" s="237"/>
      <c r="E83" s="237"/>
    </row>
    <row r="84" spans="1:6" s="54" customFormat="1" ht="14.25"/>
    <row r="85" spans="1:6" s="54" customFormat="1" ht="15.75">
      <c r="A85" s="411" t="s">
        <v>241</v>
      </c>
      <c r="B85" s="411"/>
      <c r="C85" s="411"/>
      <c r="D85" s="411"/>
      <c r="E85" s="411"/>
      <c r="F85" s="411"/>
    </row>
    <row r="86" spans="1:6" s="54" customFormat="1" ht="24" customHeight="1">
      <c r="A86" s="406" t="s">
        <v>215</v>
      </c>
      <c r="B86" s="406"/>
      <c r="C86" s="406"/>
      <c r="D86" s="406"/>
      <c r="E86" s="406"/>
      <c r="F86" s="406"/>
    </row>
    <row r="87" spans="1:6" s="54" customFormat="1" ht="30.75" customHeight="1">
      <c r="A87" s="406"/>
      <c r="B87" s="406"/>
      <c r="C87" s="406"/>
      <c r="D87" s="406"/>
      <c r="E87" s="406"/>
      <c r="F87" s="406"/>
    </row>
    <row r="88" spans="1:6" s="54" customFormat="1" ht="22.5" customHeight="1">
      <c r="A88" s="406"/>
      <c r="B88" s="406"/>
      <c r="C88" s="406"/>
      <c r="D88" s="406"/>
      <c r="E88" s="406"/>
      <c r="F88" s="406"/>
    </row>
    <row r="89" spans="1:6" s="54" customFormat="1" ht="15.75">
      <c r="A89" s="405" t="s">
        <v>242</v>
      </c>
      <c r="B89" s="405"/>
      <c r="C89" s="405"/>
      <c r="D89" s="405"/>
      <c r="E89" s="405"/>
      <c r="F89" s="405"/>
    </row>
    <row r="90" spans="1:6" s="54" customFormat="1" ht="15.75">
      <c r="A90" s="232"/>
      <c r="B90" s="237"/>
      <c r="C90" s="237"/>
      <c r="D90" s="237"/>
      <c r="E90" s="237"/>
    </row>
    <row r="91" spans="1:6" s="54" customFormat="1" ht="23.25" customHeight="1">
      <c r="A91" s="406" t="s">
        <v>243</v>
      </c>
      <c r="B91" s="406"/>
      <c r="C91" s="406"/>
      <c r="D91" s="406"/>
      <c r="E91" s="406"/>
      <c r="F91" s="406"/>
    </row>
    <row r="92" spans="1:6" s="54" customFormat="1" ht="28.5" customHeight="1">
      <c r="A92" s="406"/>
      <c r="B92" s="406"/>
      <c r="C92" s="406"/>
      <c r="D92" s="406"/>
      <c r="E92" s="406"/>
      <c r="F92" s="406"/>
    </row>
    <row r="93" spans="1:6" s="54" customFormat="1" ht="14.25">
      <c r="A93" s="407" t="s">
        <v>244</v>
      </c>
      <c r="B93" s="407"/>
      <c r="C93" s="407"/>
      <c r="D93" s="407"/>
      <c r="E93" s="407"/>
      <c r="F93" s="407"/>
    </row>
    <row r="94" spans="1:6" s="54" customFormat="1" ht="14.25">
      <c r="A94" s="407"/>
      <c r="B94" s="407"/>
      <c r="C94" s="407"/>
      <c r="D94" s="407"/>
      <c r="E94" s="407"/>
      <c r="F94" s="407"/>
    </row>
    <row r="95" spans="1:6" s="54" customFormat="1" ht="14.25"/>
    <row r="96" spans="1:6" s="54" customFormat="1" ht="45">
      <c r="A96" s="241" t="s">
        <v>129</v>
      </c>
      <c r="B96" s="241" t="s">
        <v>123</v>
      </c>
      <c r="C96" s="241" t="s">
        <v>124</v>
      </c>
      <c r="D96" s="241" t="s">
        <v>125</v>
      </c>
      <c r="E96" s="241" t="s">
        <v>126</v>
      </c>
    </row>
    <row r="97" spans="1:5" s="54" customFormat="1">
      <c r="A97" s="238" t="s">
        <v>130</v>
      </c>
      <c r="B97" s="242" t="s">
        <v>86</v>
      </c>
      <c r="C97" s="246">
        <v>22997.33</v>
      </c>
      <c r="D97" s="240">
        <v>6850.05</v>
      </c>
      <c r="E97" s="247">
        <f>+C97*D97</f>
        <v>157532860.36650002</v>
      </c>
    </row>
    <row r="98" spans="1:5" s="54" customFormat="1">
      <c r="A98" s="248" t="s">
        <v>199</v>
      </c>
      <c r="B98" s="242" t="s">
        <v>86</v>
      </c>
      <c r="C98" s="249">
        <v>0</v>
      </c>
      <c r="D98" s="240">
        <v>6850.05</v>
      </c>
      <c r="E98" s="247">
        <f t="shared" ref="E98:E101" si="0">+C98*D98</f>
        <v>0</v>
      </c>
    </row>
    <row r="99" spans="1:5" s="54" customFormat="1">
      <c r="A99" s="250" t="s">
        <v>200</v>
      </c>
      <c r="B99" s="242" t="s">
        <v>86</v>
      </c>
      <c r="C99" s="249">
        <v>24.46</v>
      </c>
      <c r="D99" s="240">
        <v>6850.05</v>
      </c>
      <c r="E99" s="247">
        <f t="shared" si="0"/>
        <v>167552.223</v>
      </c>
    </row>
    <row r="100" spans="1:5" s="54" customFormat="1">
      <c r="A100" s="250" t="s">
        <v>201</v>
      </c>
      <c r="B100" s="242" t="s">
        <v>86</v>
      </c>
      <c r="C100" s="251">
        <v>0</v>
      </c>
      <c r="D100" s="240">
        <v>6850.05</v>
      </c>
      <c r="E100" s="247">
        <f t="shared" si="0"/>
        <v>0</v>
      </c>
    </row>
    <row r="101" spans="1:5" s="54" customFormat="1">
      <c r="A101" s="250" t="s">
        <v>202</v>
      </c>
      <c r="B101" s="242" t="s">
        <v>86</v>
      </c>
      <c r="C101" s="252">
        <v>13.7</v>
      </c>
      <c r="D101" s="240">
        <v>6850.05</v>
      </c>
      <c r="E101" s="247">
        <f t="shared" si="0"/>
        <v>93845.684999999998</v>
      </c>
    </row>
    <row r="102" spans="1:5" s="54" customFormat="1">
      <c r="A102" s="409" t="s">
        <v>131</v>
      </c>
      <c r="B102" s="410"/>
      <c r="C102" s="249">
        <f>+C98+C97</f>
        <v>22997.33</v>
      </c>
      <c r="D102" s="249"/>
      <c r="E102" s="247">
        <f>+E98+E97</f>
        <v>157532860.36650002</v>
      </c>
    </row>
    <row r="103" spans="1:5" s="54" customFormat="1">
      <c r="A103" s="234"/>
      <c r="B103" s="237"/>
      <c r="C103" s="237"/>
      <c r="D103" s="237"/>
      <c r="E103" s="237"/>
    </row>
    <row r="104" spans="1:5" s="54" customFormat="1" ht="15.75">
      <c r="A104" s="232"/>
      <c r="B104" s="237"/>
      <c r="C104" s="237"/>
      <c r="D104" s="237"/>
      <c r="E104" s="237"/>
    </row>
    <row r="105" spans="1:5" s="54" customFormat="1" ht="14.25">
      <c r="A105" s="253"/>
      <c r="B105" s="237"/>
      <c r="C105" s="237"/>
      <c r="D105" s="237"/>
      <c r="E105" s="237"/>
    </row>
    <row r="106" spans="1:5" s="54" customFormat="1" ht="15.75">
      <c r="A106" s="232" t="s">
        <v>245</v>
      </c>
      <c r="B106" s="237"/>
      <c r="C106" s="237"/>
      <c r="D106" s="237"/>
      <c r="E106" s="237"/>
    </row>
    <row r="107" spans="1:5" s="54" customFormat="1" ht="14.25">
      <c r="B107" s="237"/>
      <c r="C107" s="237"/>
      <c r="D107" s="237"/>
      <c r="E107" s="237"/>
    </row>
    <row r="108" spans="1:5" s="54" customFormat="1" ht="75">
      <c r="A108" s="241" t="s">
        <v>132</v>
      </c>
      <c r="B108" s="241" t="s">
        <v>133</v>
      </c>
      <c r="C108" s="241" t="s">
        <v>158</v>
      </c>
      <c r="D108" s="241" t="s">
        <v>134</v>
      </c>
      <c r="E108" s="237"/>
    </row>
    <row r="109" spans="1:5" s="54" customFormat="1">
      <c r="A109" s="248" t="s">
        <v>135</v>
      </c>
      <c r="B109" s="254"/>
      <c r="C109" s="255"/>
      <c r="D109" s="242"/>
      <c r="E109" s="237"/>
    </row>
    <row r="110" spans="1:5" s="54" customFormat="1" ht="14.25">
      <c r="A110" s="238" t="s">
        <v>136</v>
      </c>
      <c r="B110" s="256">
        <v>1065.007615</v>
      </c>
      <c r="C110" s="257">
        <v>5325038.0750000002</v>
      </c>
      <c r="D110" s="242">
        <v>31</v>
      </c>
      <c r="E110" s="237"/>
    </row>
    <row r="111" spans="1:5" s="54" customFormat="1" ht="14.25">
      <c r="A111" s="238" t="s">
        <v>137</v>
      </c>
      <c r="B111" s="256">
        <v>1071.2600930000001</v>
      </c>
      <c r="C111" s="257">
        <v>5356300.4650000008</v>
      </c>
      <c r="D111" s="242">
        <v>31</v>
      </c>
      <c r="E111" s="237"/>
    </row>
    <row r="112" spans="1:5" s="54" customFormat="1" ht="14.25">
      <c r="A112" s="238" t="s">
        <v>138</v>
      </c>
      <c r="B112" s="256">
        <v>1075.6055739999999</v>
      </c>
      <c r="C112" s="257">
        <v>5378027.8700000001</v>
      </c>
      <c r="D112" s="242">
        <v>31</v>
      </c>
      <c r="E112" s="237"/>
    </row>
    <row r="113" spans="1:5" s="54" customFormat="1">
      <c r="A113" s="248" t="s">
        <v>139</v>
      </c>
      <c r="B113" s="242"/>
      <c r="C113" s="258"/>
      <c r="D113" s="242"/>
      <c r="E113" s="237"/>
    </row>
    <row r="114" spans="1:5" s="54" customFormat="1" ht="14.25">
      <c r="A114" s="238" t="s">
        <v>140</v>
      </c>
      <c r="B114" s="256">
        <v>1019.172148</v>
      </c>
      <c r="C114" s="257">
        <v>5095860.74</v>
      </c>
      <c r="D114" s="242">
        <v>32</v>
      </c>
      <c r="E114" s="237"/>
    </row>
    <row r="115" spans="1:5" s="54" customFormat="1" ht="14.25">
      <c r="A115" s="238" t="s">
        <v>141</v>
      </c>
      <c r="B115" s="259">
        <v>1023.166246</v>
      </c>
      <c r="C115" s="257">
        <v>5115831.2300000004</v>
      </c>
      <c r="D115" s="242">
        <v>32</v>
      </c>
      <c r="E115" s="237"/>
    </row>
    <row r="116" spans="1:5" s="54" customFormat="1" ht="14.25">
      <c r="A116" s="238" t="s">
        <v>142</v>
      </c>
      <c r="B116" s="260">
        <v>1027.3266410000001</v>
      </c>
      <c r="C116" s="257">
        <v>5136633.205000001</v>
      </c>
      <c r="D116" s="242">
        <v>32</v>
      </c>
      <c r="E116" s="237"/>
    </row>
    <row r="117" spans="1:5" s="54" customFormat="1">
      <c r="A117" s="248" t="s">
        <v>143</v>
      </c>
      <c r="B117" s="242"/>
      <c r="C117" s="258"/>
      <c r="D117" s="242"/>
      <c r="E117" s="237"/>
    </row>
    <row r="118" spans="1:5" s="54" customFormat="1" ht="14.25">
      <c r="A118" s="238" t="s">
        <v>144</v>
      </c>
      <c r="B118" s="257"/>
      <c r="C118" s="257"/>
      <c r="D118" s="242"/>
      <c r="E118" s="237"/>
    </row>
    <row r="119" spans="1:5" s="54" customFormat="1" ht="14.25">
      <c r="A119" s="238" t="s">
        <v>145</v>
      </c>
      <c r="B119" s="257"/>
      <c r="C119" s="257"/>
      <c r="D119" s="242"/>
      <c r="E119" s="237"/>
    </row>
    <row r="120" spans="1:5" s="54" customFormat="1" ht="14.25">
      <c r="A120" s="238" t="s">
        <v>146</v>
      </c>
      <c r="B120" s="257"/>
      <c r="C120" s="257"/>
      <c r="D120" s="242"/>
      <c r="E120" s="237"/>
    </row>
    <row r="121" spans="1:5" s="54" customFormat="1">
      <c r="A121" s="248" t="s">
        <v>147</v>
      </c>
      <c r="B121" s="242"/>
      <c r="C121" s="258"/>
      <c r="D121" s="242"/>
      <c r="E121" s="237"/>
    </row>
    <row r="122" spans="1:5" s="54" customFormat="1" ht="14.25">
      <c r="A122" s="238" t="s">
        <v>148</v>
      </c>
      <c r="B122" s="261"/>
      <c r="C122" s="257"/>
      <c r="D122" s="242"/>
      <c r="E122" s="237"/>
    </row>
    <row r="123" spans="1:5" s="54" customFormat="1" ht="14.25">
      <c r="A123" s="238" t="s">
        <v>149</v>
      </c>
      <c r="B123" s="257"/>
      <c r="C123" s="257"/>
      <c r="D123" s="242"/>
      <c r="E123" s="237"/>
    </row>
    <row r="124" spans="1:5" s="54" customFormat="1" ht="14.25">
      <c r="A124" s="238" t="s">
        <v>150</v>
      </c>
      <c r="B124" s="257"/>
      <c r="C124" s="257"/>
      <c r="D124" s="242"/>
      <c r="E124" s="237"/>
    </row>
    <row r="125" spans="1:5" s="54" customFormat="1" ht="15.75">
      <c r="A125" s="232"/>
      <c r="B125" s="237"/>
      <c r="C125" s="237"/>
      <c r="D125" s="237"/>
      <c r="E125" s="237"/>
    </row>
    <row r="126" spans="1:5" s="54" customFormat="1" ht="14.25">
      <c r="A126" s="253"/>
      <c r="B126" s="237"/>
      <c r="C126" s="237"/>
      <c r="D126" s="237"/>
      <c r="E126" s="237"/>
    </row>
    <row r="127" spans="1:5" s="54" customFormat="1" ht="15.75">
      <c r="A127" s="232" t="s">
        <v>151</v>
      </c>
      <c r="B127" s="237"/>
      <c r="C127" s="237"/>
      <c r="D127" s="237"/>
      <c r="E127" s="237"/>
    </row>
    <row r="128" spans="1:5" s="54" customFormat="1" ht="15.75">
      <c r="A128" s="232"/>
      <c r="B128" s="237"/>
      <c r="C128" s="237"/>
      <c r="D128" s="237"/>
      <c r="E128" s="237"/>
    </row>
    <row r="129" spans="1:5" s="54" customFormat="1" ht="15.75">
      <c r="A129" s="232" t="s">
        <v>152</v>
      </c>
      <c r="B129" s="237"/>
      <c r="C129" s="237"/>
      <c r="D129" s="237"/>
      <c r="E129" s="237"/>
    </row>
    <row r="130" spans="1:5" s="54" customFormat="1" ht="14.25">
      <c r="A130" s="407" t="s">
        <v>153</v>
      </c>
      <c r="B130" s="407"/>
      <c r="C130" s="407"/>
      <c r="D130" s="407"/>
      <c r="E130" s="407"/>
    </row>
    <row r="131" spans="1:5" s="54" customFormat="1" ht="14.25">
      <c r="A131" s="407"/>
      <c r="B131" s="407"/>
      <c r="C131" s="407"/>
      <c r="D131" s="407"/>
      <c r="E131" s="407"/>
    </row>
    <row r="132" spans="1:5" s="54" customFormat="1" ht="14.25">
      <c r="D132" s="237"/>
      <c r="E132" s="237"/>
    </row>
    <row r="133" spans="1:5" s="54" customFormat="1">
      <c r="B133" s="408" t="s">
        <v>42</v>
      </c>
      <c r="C133" s="408"/>
      <c r="D133" s="408"/>
      <c r="E133" s="237"/>
    </row>
    <row r="134" spans="1:5" s="54" customFormat="1" ht="30">
      <c r="B134" s="241" t="s">
        <v>18</v>
      </c>
      <c r="C134" s="241" t="s">
        <v>216</v>
      </c>
      <c r="D134" s="241" t="s">
        <v>214</v>
      </c>
      <c r="E134" s="237"/>
    </row>
    <row r="135" spans="1:5" s="54" customFormat="1">
      <c r="B135" s="238" t="s">
        <v>219</v>
      </c>
      <c r="C135" s="239">
        <v>13992.86</v>
      </c>
      <c r="D135" s="262">
        <v>0</v>
      </c>
      <c r="E135" s="237"/>
    </row>
    <row r="136" spans="1:5" s="54" customFormat="1" ht="14.25">
      <c r="B136" s="238" t="s">
        <v>154</v>
      </c>
      <c r="C136" s="245">
        <v>39999.97</v>
      </c>
      <c r="D136" s="263">
        <v>9332.52</v>
      </c>
      <c r="E136" s="237"/>
    </row>
    <row r="137" spans="1:5" s="54" customFormat="1">
      <c r="B137" s="248" t="s">
        <v>131</v>
      </c>
      <c r="C137" s="264">
        <f>SUM(C135:C136)</f>
        <v>53992.83</v>
      </c>
      <c r="D137" s="264">
        <f>+SUM(D136)</f>
        <v>9332.52</v>
      </c>
      <c r="E137" s="237"/>
    </row>
    <row r="138" spans="1:5" s="54" customFormat="1" ht="14.25">
      <c r="A138" s="237"/>
      <c r="B138" s="237"/>
      <c r="C138" s="237"/>
      <c r="D138" s="237"/>
      <c r="E138" s="237"/>
    </row>
    <row r="139" spans="1:5" s="54" customFormat="1" ht="15.75">
      <c r="A139" s="232" t="s">
        <v>194</v>
      </c>
      <c r="B139" s="237"/>
      <c r="C139" s="237"/>
      <c r="D139" s="237"/>
      <c r="E139" s="237"/>
    </row>
    <row r="140" spans="1:5" s="54" customFormat="1" ht="14.25">
      <c r="A140" s="237"/>
      <c r="B140" s="237"/>
      <c r="C140" s="237"/>
      <c r="D140" s="237"/>
      <c r="E140" s="237"/>
    </row>
    <row r="141" spans="1:5" s="54" customFormat="1" ht="14.25">
      <c r="A141" s="265" t="s">
        <v>195</v>
      </c>
      <c r="B141" s="237"/>
      <c r="C141" s="237"/>
      <c r="D141" s="237"/>
      <c r="E141" s="237"/>
    </row>
    <row r="142" spans="1:5" s="54" customFormat="1" ht="15.75">
      <c r="A142" s="232"/>
      <c r="B142" s="237"/>
      <c r="C142" s="237"/>
      <c r="D142" s="237"/>
      <c r="E142" s="237"/>
    </row>
    <row r="143" spans="1:5" s="54" customFormat="1" ht="17.25" customHeight="1">
      <c r="A143" s="232" t="s">
        <v>155</v>
      </c>
      <c r="B143" s="237"/>
      <c r="C143" s="237"/>
      <c r="D143" s="237"/>
      <c r="E143" s="237"/>
    </row>
    <row r="144" spans="1:5" s="54" customFormat="1" ht="17.25" customHeight="1">
      <c r="A144" s="232"/>
      <c r="B144" s="237"/>
      <c r="C144" s="237"/>
      <c r="D144" s="237"/>
      <c r="E144" s="237"/>
    </row>
    <row r="145" spans="1:5" s="54" customFormat="1" ht="17.25" customHeight="1">
      <c r="A145" s="234" t="s">
        <v>203</v>
      </c>
      <c r="B145" s="237"/>
      <c r="C145" s="237"/>
      <c r="D145" s="237"/>
      <c r="E145" s="237"/>
    </row>
    <row r="146" spans="1:5" s="54" customFormat="1" ht="17.25" customHeight="1">
      <c r="A146" s="234"/>
      <c r="B146" s="237"/>
      <c r="C146" s="237"/>
      <c r="D146" s="237"/>
      <c r="E146" s="237"/>
    </row>
    <row r="147" spans="1:5" s="54" customFormat="1" ht="17.25" customHeight="1">
      <c r="A147" s="266" t="s">
        <v>204</v>
      </c>
      <c r="B147" s="237"/>
      <c r="C147" s="237"/>
      <c r="D147" s="237"/>
      <c r="E147" s="237"/>
    </row>
    <row r="148" spans="1:5" s="54" customFormat="1">
      <c r="A148" s="267"/>
      <c r="B148" s="237"/>
      <c r="C148" s="237"/>
      <c r="D148" s="237"/>
      <c r="E148" s="237"/>
    </row>
    <row r="149" spans="1:5" s="54" customFormat="1" ht="30">
      <c r="A149" s="241" t="s">
        <v>129</v>
      </c>
      <c r="B149" s="241" t="s">
        <v>117</v>
      </c>
      <c r="C149" s="241" t="s">
        <v>118</v>
      </c>
      <c r="E149" s="237"/>
    </row>
    <row r="150" spans="1:5" s="54" customFormat="1" ht="30" customHeight="1">
      <c r="A150" s="403" t="s">
        <v>156</v>
      </c>
      <c r="B150" s="197">
        <v>3706.56</v>
      </c>
      <c r="C150" s="268">
        <v>3718.77</v>
      </c>
      <c r="E150" s="237"/>
    </row>
    <row r="151" spans="1:5" s="54" customFormat="1" ht="14.25">
      <c r="A151" s="404"/>
      <c r="B151" s="197"/>
      <c r="C151" s="269"/>
      <c r="E151" s="237"/>
    </row>
    <row r="152" spans="1:5" s="54" customFormat="1">
      <c r="A152" s="248" t="s">
        <v>131</v>
      </c>
      <c r="B152" s="264">
        <f>SUM(B150:B151)</f>
        <v>3706.56</v>
      </c>
      <c r="C152" s="264">
        <f>SUM(C150:C151)</f>
        <v>3718.77</v>
      </c>
      <c r="E152" s="237"/>
    </row>
    <row r="153" spans="1:5" s="54" customFormat="1">
      <c r="A153" s="267"/>
      <c r="B153" s="237"/>
      <c r="C153" s="237"/>
      <c r="D153" s="237"/>
      <c r="E153" s="237"/>
    </row>
    <row r="154" spans="1:5" s="54" customFormat="1">
      <c r="A154" s="267"/>
      <c r="B154" s="237"/>
      <c r="C154" s="237"/>
      <c r="D154" s="237"/>
      <c r="E154" s="237"/>
    </row>
    <row r="155" spans="1:5" s="54" customFormat="1">
      <c r="A155" s="151" t="s">
        <v>246</v>
      </c>
      <c r="B155" s="237"/>
      <c r="C155" s="237"/>
      <c r="D155" s="237"/>
      <c r="E155" s="237"/>
    </row>
    <row r="156" spans="1:5" s="54" customFormat="1">
      <c r="A156" s="267"/>
      <c r="B156" s="237"/>
      <c r="C156" s="237"/>
      <c r="D156" s="237"/>
      <c r="E156" s="237"/>
    </row>
    <row r="157" spans="1:5" s="54" customFormat="1" ht="14.25">
      <c r="A157" s="415" t="s">
        <v>217</v>
      </c>
      <c r="B157" s="416"/>
      <c r="C157" s="416"/>
      <c r="D157" s="416"/>
    </row>
    <row r="158" spans="1:5" s="54" customFormat="1" ht="14.25">
      <c r="A158" s="416"/>
      <c r="B158" s="416"/>
      <c r="C158" s="416"/>
      <c r="D158" s="416"/>
    </row>
    <row r="159" spans="1:5" s="54" customFormat="1" ht="14.25">
      <c r="A159" s="416"/>
      <c r="B159" s="416"/>
      <c r="C159" s="416"/>
      <c r="D159" s="416"/>
    </row>
    <row r="160" spans="1:5" s="54" customFormat="1" ht="14.25">
      <c r="A160" s="416"/>
      <c r="B160" s="416"/>
      <c r="C160" s="416"/>
      <c r="D160" s="416"/>
    </row>
    <row r="161" spans="1:4" s="54" customFormat="1" ht="14.25">
      <c r="A161" s="416"/>
      <c r="B161" s="416"/>
      <c r="C161" s="416"/>
      <c r="D161" s="416"/>
    </row>
  </sheetData>
  <mergeCells count="67">
    <mergeCell ref="A157:D161"/>
    <mergeCell ref="A13:G13"/>
    <mergeCell ref="A2:G2"/>
    <mergeCell ref="A3:G3"/>
    <mergeCell ref="A4:G4"/>
    <mergeCell ref="A5:G5"/>
    <mergeCell ref="A6:G6"/>
    <mergeCell ref="A7:G7"/>
    <mergeCell ref="A8:G9"/>
    <mergeCell ref="A10:G10"/>
    <mergeCell ref="A11:G11"/>
    <mergeCell ref="A12:G12"/>
    <mergeCell ref="A25:G25"/>
    <mergeCell ref="A14:G14"/>
    <mergeCell ref="A15:G15"/>
    <mergeCell ref="A16:G16"/>
    <mergeCell ref="A17:G17"/>
    <mergeCell ref="A18:G18"/>
    <mergeCell ref="A19:G19"/>
    <mergeCell ref="A20:G20"/>
    <mergeCell ref="A21:G21"/>
    <mergeCell ref="A22:G22"/>
    <mergeCell ref="A23:G23"/>
    <mergeCell ref="A24:G24"/>
    <mergeCell ref="A38:G38"/>
    <mergeCell ref="A26:G26"/>
    <mergeCell ref="A27:G27"/>
    <mergeCell ref="A28:G29"/>
    <mergeCell ref="A30:G30"/>
    <mergeCell ref="A31:G31"/>
    <mergeCell ref="A32:G32"/>
    <mergeCell ref="A33:G33"/>
    <mergeCell ref="A34:G34"/>
    <mergeCell ref="A35:G35"/>
    <mergeCell ref="A36:G36"/>
    <mergeCell ref="A37:G37"/>
    <mergeCell ref="A58:G59"/>
    <mergeCell ref="A41:G41"/>
    <mergeCell ref="A42:G43"/>
    <mergeCell ref="A44:G45"/>
    <mergeCell ref="A46:G47"/>
    <mergeCell ref="A48:G48"/>
    <mergeCell ref="A49:G51"/>
    <mergeCell ref="A52:G52"/>
    <mergeCell ref="A53:G54"/>
    <mergeCell ref="A55:G55"/>
    <mergeCell ref="A56:G56"/>
    <mergeCell ref="A57:G57"/>
    <mergeCell ref="A86:F88"/>
    <mergeCell ref="A60:G60"/>
    <mergeCell ref="A61:G62"/>
    <mergeCell ref="A63:G63"/>
    <mergeCell ref="A64:G65"/>
    <mergeCell ref="A66:G66"/>
    <mergeCell ref="A67:G67"/>
    <mergeCell ref="A68:G68"/>
    <mergeCell ref="A69:G69"/>
    <mergeCell ref="A70:XFD70"/>
    <mergeCell ref="A71:G71"/>
    <mergeCell ref="A85:F85"/>
    <mergeCell ref="A150:A151"/>
    <mergeCell ref="A89:F89"/>
    <mergeCell ref="A91:F92"/>
    <mergeCell ref="A93:F94"/>
    <mergeCell ref="A130:E131"/>
    <mergeCell ref="B133:D133"/>
    <mergeCell ref="A102:B102"/>
  </mergeCells>
  <hyperlinks>
    <hyperlink ref="A141" location="'11'!A1" display="Ver Cuadro" xr:uid="{00000000-0004-0000-0A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1"/>
  <sheetViews>
    <sheetView showGridLines="0" topLeftCell="A16" zoomScale="85" zoomScaleNormal="85" workbookViewId="0">
      <selection activeCell="B50" sqref="B50"/>
    </sheetView>
  </sheetViews>
  <sheetFormatPr baseColWidth="10" defaultRowHeight="14.25"/>
  <cols>
    <col min="1" max="1" width="26" style="54" customWidth="1"/>
    <col min="2" max="2" width="50.5703125" style="54" customWidth="1"/>
    <col min="3" max="3" width="23.85546875" style="54" bestFit="1" customWidth="1"/>
    <col min="4" max="4" width="12.140625" style="54" customWidth="1"/>
    <col min="5" max="5" width="13.140625" style="54" bestFit="1" customWidth="1"/>
    <col min="6" max="6" width="19.5703125" style="54" bestFit="1" customWidth="1"/>
    <col min="7" max="7" width="14" style="54" customWidth="1"/>
    <col min="8" max="8" width="13.85546875" style="54" bestFit="1" customWidth="1"/>
    <col min="9" max="9" width="14.5703125" style="54" bestFit="1" customWidth="1"/>
    <col min="10" max="10" width="15.85546875" style="54" bestFit="1" customWidth="1"/>
    <col min="11" max="11" width="16.28515625" style="54" bestFit="1" customWidth="1"/>
    <col min="12" max="12" width="13.42578125" style="54" bestFit="1" customWidth="1"/>
    <col min="13" max="15" width="11.42578125" style="54"/>
    <col min="16" max="16" width="13.140625" style="54" bestFit="1" customWidth="1"/>
    <col min="17" max="16384" width="11.42578125" style="54"/>
  </cols>
  <sheetData>
    <row r="1" spans="1:15" ht="15">
      <c r="A1" s="55" t="s">
        <v>159</v>
      </c>
    </row>
    <row r="2" spans="1:15" ht="15">
      <c r="A2" s="418" t="str">
        <f>+"COMPOSICIÓN DE LAS INVERSIONES DEL OPPORTUNITY FUND RENTA FJA USD CORRESPONDIENTE AL  "&amp;UPPER(TEXT(INDICE!O3,"DD \D\E MMMM \D\E AAAA"))</f>
        <v>COMPOSICIÓN DE LAS INVERSIONES DEL OPPORTUNITY FUND RENTA FJA USD CORRESPONDIENTE AL  30 DE JUNIO DE 2022</v>
      </c>
      <c r="B2" s="419"/>
      <c r="C2" s="419"/>
      <c r="D2" s="419"/>
      <c r="E2" s="419"/>
      <c r="F2" s="419"/>
      <c r="G2" s="419"/>
      <c r="H2" s="419"/>
      <c r="I2" s="419"/>
      <c r="J2" s="419"/>
      <c r="K2" s="271"/>
      <c r="L2" s="271"/>
    </row>
    <row r="4" spans="1:15" ht="87.75" customHeight="1">
      <c r="A4" s="140" t="s">
        <v>160</v>
      </c>
      <c r="B4" s="140" t="s">
        <v>161</v>
      </c>
      <c r="C4" s="140" t="s">
        <v>170</v>
      </c>
      <c r="D4" s="140" t="s">
        <v>171</v>
      </c>
      <c r="E4" s="140" t="s">
        <v>172</v>
      </c>
      <c r="F4" s="140" t="s">
        <v>162</v>
      </c>
      <c r="G4" s="140" t="s">
        <v>173</v>
      </c>
      <c r="H4" s="140" t="s">
        <v>163</v>
      </c>
      <c r="I4" s="140" t="s">
        <v>174</v>
      </c>
      <c r="J4" s="140" t="s">
        <v>175</v>
      </c>
      <c r="K4" s="140" t="s">
        <v>176</v>
      </c>
      <c r="L4" s="140" t="s">
        <v>177</v>
      </c>
      <c r="M4" s="140" t="s">
        <v>178</v>
      </c>
      <c r="N4" s="140" t="s">
        <v>179</v>
      </c>
      <c r="O4" s="140" t="s">
        <v>180</v>
      </c>
    </row>
    <row r="5" spans="1:15" ht="15" customHeight="1">
      <c r="A5" s="272" t="s">
        <v>181</v>
      </c>
      <c r="B5" s="272" t="s">
        <v>182</v>
      </c>
      <c r="C5" s="272" t="s">
        <v>183</v>
      </c>
      <c r="D5" s="272" t="s">
        <v>184</v>
      </c>
      <c r="E5" s="273">
        <v>43146</v>
      </c>
      <c r="F5" s="274">
        <v>46689</v>
      </c>
      <c r="G5" s="272" t="s">
        <v>185</v>
      </c>
      <c r="H5" s="275">
        <v>399172.6</v>
      </c>
      <c r="I5" s="275">
        <v>235364.96</v>
      </c>
      <c r="J5" s="275">
        <v>303978.78000000003</v>
      </c>
      <c r="K5" s="275">
        <v>444049.31400000001</v>
      </c>
      <c r="L5" s="276">
        <v>0.06</v>
      </c>
      <c r="M5" s="277" t="s">
        <v>186</v>
      </c>
      <c r="N5" s="276">
        <f t="shared" ref="N5:N41" si="0">+J5/$C$45</f>
        <v>5.9178603488412217E-2</v>
      </c>
      <c r="O5" s="276">
        <f t="shared" ref="O5:O41" si="1">+SUMIFS($N$5:$N$41,$B$5:$B$41,B5)</f>
        <v>5.9178603488412217E-2</v>
      </c>
    </row>
    <row r="6" spans="1:15">
      <c r="A6" s="272" t="s">
        <v>181</v>
      </c>
      <c r="B6" s="272" t="s">
        <v>166</v>
      </c>
      <c r="C6" s="272" t="s">
        <v>183</v>
      </c>
      <c r="D6" s="272" t="s">
        <v>184</v>
      </c>
      <c r="E6" s="273">
        <v>43468</v>
      </c>
      <c r="F6" s="274">
        <v>45155</v>
      </c>
      <c r="G6" s="272" t="s">
        <v>185</v>
      </c>
      <c r="H6" s="275">
        <v>161219.18</v>
      </c>
      <c r="I6" s="275">
        <v>120014.19</v>
      </c>
      <c r="J6" s="275">
        <v>151041.94</v>
      </c>
      <c r="K6" s="275">
        <v>444698.7</v>
      </c>
      <c r="L6" s="276">
        <v>0.06</v>
      </c>
      <c r="M6" s="277" t="s">
        <v>186</v>
      </c>
      <c r="N6" s="276">
        <f t="shared" si="0"/>
        <v>2.9404852132706591E-2</v>
      </c>
      <c r="O6" s="276">
        <f t="shared" si="1"/>
        <v>0.14162440849071253</v>
      </c>
    </row>
    <row r="7" spans="1:15">
      <c r="A7" s="272" t="s">
        <v>181</v>
      </c>
      <c r="B7" s="272" t="s">
        <v>167</v>
      </c>
      <c r="C7" s="272" t="s">
        <v>183</v>
      </c>
      <c r="D7" s="272" t="s">
        <v>184</v>
      </c>
      <c r="E7" s="273">
        <v>44601</v>
      </c>
      <c r="F7" s="274">
        <v>44883</v>
      </c>
      <c r="G7" s="272" t="s">
        <v>185</v>
      </c>
      <c r="H7" s="275">
        <v>7814.26</v>
      </c>
      <c r="I7" s="275">
        <v>6542.69</v>
      </c>
      <c r="J7" s="275">
        <v>7678.35</v>
      </c>
      <c r="K7" s="275">
        <v>252754.02712799999</v>
      </c>
      <c r="L7" s="276">
        <v>6.7000000000000004E-2</v>
      </c>
      <c r="M7" s="277" t="s">
        <v>186</v>
      </c>
      <c r="N7" s="276">
        <f t="shared" si="0"/>
        <v>1.4948215467383938E-3</v>
      </c>
      <c r="O7" s="276">
        <f t="shared" si="1"/>
        <v>1.4948215467383938E-3</v>
      </c>
    </row>
    <row r="8" spans="1:15">
      <c r="A8" s="272" t="s">
        <v>181</v>
      </c>
      <c r="B8" s="272" t="s">
        <v>166</v>
      </c>
      <c r="C8" s="272" t="s">
        <v>183</v>
      </c>
      <c r="D8" s="272" t="s">
        <v>184</v>
      </c>
      <c r="E8" s="273">
        <v>43369</v>
      </c>
      <c r="F8" s="274">
        <v>45155</v>
      </c>
      <c r="G8" s="272" t="s">
        <v>185</v>
      </c>
      <c r="H8" s="275">
        <v>35468.22</v>
      </c>
      <c r="I8" s="275">
        <v>26420.74</v>
      </c>
      <c r="J8" s="275">
        <v>33229.279999999999</v>
      </c>
      <c r="K8" s="275">
        <v>181413.69839999999</v>
      </c>
      <c r="L8" s="276">
        <v>0.06</v>
      </c>
      <c r="M8" s="277" t="s">
        <v>186</v>
      </c>
      <c r="N8" s="276">
        <f t="shared" si="0"/>
        <v>6.4690778261740044E-3</v>
      </c>
      <c r="O8" s="276">
        <f t="shared" si="1"/>
        <v>0.14162440849071253</v>
      </c>
    </row>
    <row r="9" spans="1:15">
      <c r="A9" s="272" t="s">
        <v>181</v>
      </c>
      <c r="B9" s="272" t="s">
        <v>190</v>
      </c>
      <c r="C9" s="272" t="s">
        <v>183</v>
      </c>
      <c r="D9" s="272" t="s">
        <v>184</v>
      </c>
      <c r="E9" s="273">
        <v>43340</v>
      </c>
      <c r="F9" s="274">
        <v>45020</v>
      </c>
      <c r="G9" s="272" t="s">
        <v>185</v>
      </c>
      <c r="H9" s="275">
        <v>10897.53</v>
      </c>
      <c r="I9" s="275">
        <v>7692.88</v>
      </c>
      <c r="J9" s="275">
        <v>10307.9</v>
      </c>
      <c r="K9" s="275">
        <v>30635.013672000001</v>
      </c>
      <c r="L9" s="276">
        <v>0.09</v>
      </c>
      <c r="M9" s="277" t="s">
        <v>186</v>
      </c>
      <c r="N9" s="276">
        <f t="shared" si="0"/>
        <v>2.0067424670176127E-3</v>
      </c>
      <c r="O9" s="276">
        <f t="shared" si="1"/>
        <v>4.0123421621533293E-3</v>
      </c>
    </row>
    <row r="10" spans="1:15">
      <c r="A10" s="272" t="s">
        <v>188</v>
      </c>
      <c r="B10" s="272" t="s">
        <v>189</v>
      </c>
      <c r="C10" s="272" t="s">
        <v>183</v>
      </c>
      <c r="D10" s="272" t="s">
        <v>184</v>
      </c>
      <c r="E10" s="273">
        <v>43937</v>
      </c>
      <c r="F10" s="274">
        <v>45625</v>
      </c>
      <c r="G10" s="272" t="s">
        <v>185</v>
      </c>
      <c r="H10" s="275">
        <v>19551.400000000001</v>
      </c>
      <c r="I10" s="275">
        <v>14327.66</v>
      </c>
      <c r="J10" s="275">
        <v>17086.04</v>
      </c>
      <c r="K10" s="275">
        <v>52827.999927999997</v>
      </c>
      <c r="L10" s="276">
        <v>0.06</v>
      </c>
      <c r="M10" s="277" t="s">
        <v>186</v>
      </c>
      <c r="N10" s="276">
        <f t="shared" si="0"/>
        <v>3.3263110877251056E-3</v>
      </c>
      <c r="O10" s="276">
        <f t="shared" si="1"/>
        <v>9.2108445485053429E-3</v>
      </c>
    </row>
    <row r="11" spans="1:15">
      <c r="A11" s="272" t="s">
        <v>181</v>
      </c>
      <c r="B11" s="272" t="s">
        <v>166</v>
      </c>
      <c r="C11" s="272" t="s">
        <v>183</v>
      </c>
      <c r="D11" s="272" t="s">
        <v>184</v>
      </c>
      <c r="E11" s="273">
        <v>43584</v>
      </c>
      <c r="F11" s="274">
        <v>45768</v>
      </c>
      <c r="G11" s="272" t="s">
        <v>185</v>
      </c>
      <c r="H11" s="275">
        <v>60471.23</v>
      </c>
      <c r="I11" s="275">
        <v>40638.79</v>
      </c>
      <c r="J11" s="275">
        <v>50638.54</v>
      </c>
      <c r="K11" s="275">
        <v>62245.205499999996</v>
      </c>
      <c r="L11" s="276">
        <v>7.0000000000000007E-2</v>
      </c>
      <c r="M11" s="277" t="s">
        <v>186</v>
      </c>
      <c r="N11" s="276">
        <f t="shared" si="0"/>
        <v>9.8583133990211465E-3</v>
      </c>
      <c r="O11" s="276">
        <f t="shared" si="1"/>
        <v>0.14162440849071253</v>
      </c>
    </row>
    <row r="12" spans="1:15">
      <c r="A12" s="272" t="s">
        <v>188</v>
      </c>
      <c r="B12" s="272" t="s">
        <v>168</v>
      </c>
      <c r="C12" s="272" t="s">
        <v>183</v>
      </c>
      <c r="D12" s="272" t="s">
        <v>184</v>
      </c>
      <c r="E12" s="273">
        <v>43777</v>
      </c>
      <c r="F12" s="274">
        <v>45422</v>
      </c>
      <c r="G12" s="272" t="s">
        <v>185</v>
      </c>
      <c r="H12" s="275">
        <v>271331.34000000003</v>
      </c>
      <c r="I12" s="275">
        <v>203831.67</v>
      </c>
      <c r="J12" s="275">
        <v>243288.43</v>
      </c>
      <c r="K12" s="275">
        <v>224656.766928</v>
      </c>
      <c r="L12" s="276">
        <v>6.25E-2</v>
      </c>
      <c r="M12" s="277" t="s">
        <v>186</v>
      </c>
      <c r="N12" s="276">
        <f t="shared" si="0"/>
        <v>4.7363403235871689E-2</v>
      </c>
      <c r="O12" s="276">
        <f t="shared" si="1"/>
        <v>0.1512420584143675</v>
      </c>
    </row>
    <row r="13" spans="1:15">
      <c r="A13" s="272" t="s">
        <v>181</v>
      </c>
      <c r="B13" s="272" t="s">
        <v>166</v>
      </c>
      <c r="C13" s="272" t="s">
        <v>183</v>
      </c>
      <c r="D13" s="272" t="s">
        <v>184</v>
      </c>
      <c r="E13" s="273">
        <v>43634</v>
      </c>
      <c r="F13" s="274">
        <v>45768</v>
      </c>
      <c r="G13" s="272" t="s">
        <v>185</v>
      </c>
      <c r="H13" s="275">
        <v>120942.47</v>
      </c>
      <c r="I13" s="275">
        <v>82057.539999999994</v>
      </c>
      <c r="J13" s="275">
        <v>101279.48</v>
      </c>
      <c r="K13" s="275">
        <v>56421.117758</v>
      </c>
      <c r="L13" s="276">
        <v>7.0000000000000007E-2</v>
      </c>
      <c r="M13" s="277" t="s">
        <v>186</v>
      </c>
      <c r="N13" s="276">
        <f t="shared" si="0"/>
        <v>1.9717094030157548E-2</v>
      </c>
      <c r="O13" s="276">
        <f t="shared" si="1"/>
        <v>0.14162440849071253</v>
      </c>
    </row>
    <row r="14" spans="1:15">
      <c r="A14" s="272" t="s">
        <v>188</v>
      </c>
      <c r="B14" s="272" t="s">
        <v>168</v>
      </c>
      <c r="C14" s="272" t="s">
        <v>183</v>
      </c>
      <c r="D14" s="272" t="s">
        <v>184</v>
      </c>
      <c r="E14" s="273">
        <v>43719</v>
      </c>
      <c r="F14" s="274">
        <v>45470</v>
      </c>
      <c r="G14" s="272" t="s">
        <v>185</v>
      </c>
      <c r="H14" s="275">
        <v>225171.23</v>
      </c>
      <c r="I14" s="275">
        <v>166079.43</v>
      </c>
      <c r="J14" s="275">
        <v>200260.87</v>
      </c>
      <c r="K14" s="275">
        <v>54462.246528000003</v>
      </c>
      <c r="L14" s="276">
        <v>6.25E-2</v>
      </c>
      <c r="M14" s="277" t="s">
        <v>186</v>
      </c>
      <c r="N14" s="276">
        <f t="shared" si="0"/>
        <v>3.8986795788753623E-2</v>
      </c>
      <c r="O14" s="276">
        <f t="shared" si="1"/>
        <v>0.1512420584143675</v>
      </c>
    </row>
    <row r="15" spans="1:15">
      <c r="A15" s="272" t="s">
        <v>188</v>
      </c>
      <c r="B15" s="272" t="s">
        <v>189</v>
      </c>
      <c r="C15" s="272" t="s">
        <v>183</v>
      </c>
      <c r="D15" s="272" t="s">
        <v>184</v>
      </c>
      <c r="E15" s="273">
        <v>43700</v>
      </c>
      <c r="F15" s="274">
        <v>45625</v>
      </c>
      <c r="G15" s="272" t="s">
        <v>185</v>
      </c>
      <c r="H15" s="275">
        <v>34502.47</v>
      </c>
      <c r="I15" s="275">
        <v>25563.89</v>
      </c>
      <c r="J15" s="275">
        <v>30226.69</v>
      </c>
      <c r="K15" s="275">
        <v>170254.57520399999</v>
      </c>
      <c r="L15" s="276">
        <v>0.06</v>
      </c>
      <c r="M15" s="277" t="s">
        <v>186</v>
      </c>
      <c r="N15" s="276">
        <f t="shared" si="0"/>
        <v>5.8845334607802368E-3</v>
      </c>
      <c r="O15" s="276">
        <f t="shared" si="1"/>
        <v>9.2108445485053429E-3</v>
      </c>
    </row>
    <row r="16" spans="1:15">
      <c r="A16" s="272" t="s">
        <v>188</v>
      </c>
      <c r="B16" s="272" t="s">
        <v>168</v>
      </c>
      <c r="C16" s="272" t="s">
        <v>183</v>
      </c>
      <c r="D16" s="272" t="s">
        <v>184</v>
      </c>
      <c r="E16" s="273">
        <v>43798</v>
      </c>
      <c r="F16" s="274">
        <v>45470</v>
      </c>
      <c r="G16" s="272" t="s">
        <v>185</v>
      </c>
      <c r="H16" s="275">
        <v>168878.42</v>
      </c>
      <c r="I16" s="275">
        <v>130388.77</v>
      </c>
      <c r="J16" s="275">
        <v>151392.92000000001</v>
      </c>
      <c r="K16" s="275">
        <v>8407.3799999999992</v>
      </c>
      <c r="L16" s="276">
        <v>6.25E-2</v>
      </c>
      <c r="M16" s="277" t="s">
        <v>186</v>
      </c>
      <c r="N16" s="276">
        <f t="shared" si="0"/>
        <v>2.9473180935961751E-2</v>
      </c>
      <c r="O16" s="276">
        <f t="shared" si="1"/>
        <v>0.1512420584143675</v>
      </c>
    </row>
    <row r="17" spans="1:15">
      <c r="A17" s="272" t="s">
        <v>188</v>
      </c>
      <c r="B17" s="272" t="s">
        <v>168</v>
      </c>
      <c r="C17" s="272" t="s">
        <v>183</v>
      </c>
      <c r="D17" s="272" t="s">
        <v>184</v>
      </c>
      <c r="E17" s="273">
        <v>44007</v>
      </c>
      <c r="F17" s="274">
        <v>45470</v>
      </c>
      <c r="G17" s="272" t="s">
        <v>185</v>
      </c>
      <c r="H17" s="275">
        <v>159871.57999999999</v>
      </c>
      <c r="I17" s="275">
        <v>127139.72</v>
      </c>
      <c r="J17" s="275">
        <v>143186.26</v>
      </c>
      <c r="K17" s="275">
        <v>23136.657515999999</v>
      </c>
      <c r="L17" s="276">
        <v>6.25E-2</v>
      </c>
      <c r="M17" s="277" t="s">
        <v>186</v>
      </c>
      <c r="N17" s="276">
        <f t="shared" si="0"/>
        <v>2.7875507973052258E-2</v>
      </c>
      <c r="O17" s="276">
        <f t="shared" si="1"/>
        <v>0.1512420584143675</v>
      </c>
    </row>
    <row r="18" spans="1:15">
      <c r="A18" s="272" t="s">
        <v>188</v>
      </c>
      <c r="B18" s="272" t="s">
        <v>168</v>
      </c>
      <c r="C18" s="272" t="s">
        <v>183</v>
      </c>
      <c r="D18" s="272" t="s">
        <v>184</v>
      </c>
      <c r="E18" s="273">
        <v>43798</v>
      </c>
      <c r="F18" s="274">
        <v>45386</v>
      </c>
      <c r="G18" s="272" t="s">
        <v>185</v>
      </c>
      <c r="H18" s="275">
        <v>33775.68</v>
      </c>
      <c r="I18" s="275">
        <v>26247.87</v>
      </c>
      <c r="J18" s="275">
        <v>30602.400000000001</v>
      </c>
      <c r="K18" s="275">
        <v>10282.958896</v>
      </c>
      <c r="L18" s="276">
        <v>6.25E-2</v>
      </c>
      <c r="M18" s="277" t="s">
        <v>186</v>
      </c>
      <c r="N18" s="276">
        <f t="shared" si="0"/>
        <v>5.9576767016230074E-3</v>
      </c>
      <c r="O18" s="276">
        <f t="shared" si="1"/>
        <v>0.1512420584143675</v>
      </c>
    </row>
    <row r="19" spans="1:15">
      <c r="A19" s="272" t="s">
        <v>188</v>
      </c>
      <c r="B19" s="272" t="s">
        <v>168</v>
      </c>
      <c r="C19" s="272" t="s">
        <v>183</v>
      </c>
      <c r="D19" s="272" t="s">
        <v>184</v>
      </c>
      <c r="E19" s="273">
        <v>43882</v>
      </c>
      <c r="F19" s="274">
        <v>45386</v>
      </c>
      <c r="G19" s="272" t="s">
        <v>185</v>
      </c>
      <c r="H19" s="275">
        <v>9006.85</v>
      </c>
      <c r="I19" s="275">
        <v>7060.93</v>
      </c>
      <c r="J19" s="275">
        <v>8144.1</v>
      </c>
      <c r="K19" s="275">
        <v>68324.657749999998</v>
      </c>
      <c r="L19" s="276">
        <v>6.25E-2</v>
      </c>
      <c r="M19" s="277" t="s">
        <v>186</v>
      </c>
      <c r="N19" s="276">
        <f t="shared" si="0"/>
        <v>1.5854937791051661E-3</v>
      </c>
      <c r="O19" s="276">
        <f t="shared" si="1"/>
        <v>0.1512420584143675</v>
      </c>
    </row>
    <row r="20" spans="1:15">
      <c r="A20" s="272" t="s">
        <v>181</v>
      </c>
      <c r="B20" s="272" t="s">
        <v>166</v>
      </c>
      <c r="C20" s="272" t="s">
        <v>183</v>
      </c>
      <c r="D20" s="272" t="s">
        <v>184</v>
      </c>
      <c r="E20" s="273">
        <v>43917</v>
      </c>
      <c r="F20" s="274">
        <v>45155</v>
      </c>
      <c r="G20" s="272" t="s">
        <v>185</v>
      </c>
      <c r="H20" s="275">
        <v>32243.84</v>
      </c>
      <c r="I20" s="275">
        <v>26402.73</v>
      </c>
      <c r="J20" s="275">
        <v>30206.58</v>
      </c>
      <c r="K20" s="275">
        <v>305129.11045400001</v>
      </c>
      <c r="L20" s="276">
        <v>0.06</v>
      </c>
      <c r="M20" s="277" t="s">
        <v>186</v>
      </c>
      <c r="N20" s="276">
        <f t="shared" si="0"/>
        <v>5.8806184450144929E-3</v>
      </c>
      <c r="O20" s="276">
        <f t="shared" si="1"/>
        <v>0.14162440849071253</v>
      </c>
    </row>
    <row r="21" spans="1:15">
      <c r="A21" s="272" t="s">
        <v>181</v>
      </c>
      <c r="B21" s="272" t="s">
        <v>190</v>
      </c>
      <c r="C21" s="272" t="s">
        <v>183</v>
      </c>
      <c r="D21" s="272" t="s">
        <v>184</v>
      </c>
      <c r="E21" s="273">
        <v>43957</v>
      </c>
      <c r="F21" s="274">
        <v>45020</v>
      </c>
      <c r="G21" s="272" t="s">
        <v>185</v>
      </c>
      <c r="H21" s="275">
        <v>10897.53</v>
      </c>
      <c r="I21" s="275">
        <v>8730.49</v>
      </c>
      <c r="J21" s="275">
        <v>10302.030000000001</v>
      </c>
      <c r="K21" s="275">
        <v>517036</v>
      </c>
      <c r="L21" s="276">
        <v>0.09</v>
      </c>
      <c r="M21" s="277" t="s">
        <v>186</v>
      </c>
      <c r="N21" s="276">
        <f t="shared" si="0"/>
        <v>2.0055996951357171E-3</v>
      </c>
      <c r="O21" s="276">
        <f t="shared" si="1"/>
        <v>4.0123421621533293E-3</v>
      </c>
    </row>
    <row r="22" spans="1:15">
      <c r="A22" s="272" t="s">
        <v>181</v>
      </c>
      <c r="B22" s="272" t="s">
        <v>248</v>
      </c>
      <c r="C22" s="272" t="s">
        <v>183</v>
      </c>
      <c r="D22" s="272" t="s">
        <v>184</v>
      </c>
      <c r="E22" s="273">
        <v>43998</v>
      </c>
      <c r="F22" s="274">
        <v>47458</v>
      </c>
      <c r="G22" s="272" t="s">
        <v>185</v>
      </c>
      <c r="H22" s="275">
        <v>106845.27</v>
      </c>
      <c r="I22" s="275">
        <v>63516.17</v>
      </c>
      <c r="J22" s="275">
        <v>72382.570000000007</v>
      </c>
      <c r="K22" s="275">
        <v>129295</v>
      </c>
      <c r="L22" s="276">
        <v>6.7500000000000004E-2</v>
      </c>
      <c r="M22" s="277" t="s">
        <v>186</v>
      </c>
      <c r="N22" s="276">
        <f t="shared" si="0"/>
        <v>1.4091442203637509E-2</v>
      </c>
      <c r="O22" s="276">
        <f t="shared" si="1"/>
        <v>2.3736249993991692E-2</v>
      </c>
    </row>
    <row r="23" spans="1:15">
      <c r="A23" s="272" t="s">
        <v>247</v>
      </c>
      <c r="B23" s="272" t="s">
        <v>249</v>
      </c>
      <c r="C23" s="272" t="s">
        <v>250</v>
      </c>
      <c r="D23" s="272" t="s">
        <v>184</v>
      </c>
      <c r="E23" s="273">
        <v>44048</v>
      </c>
      <c r="F23" s="274">
        <v>45848</v>
      </c>
      <c r="G23" s="272" t="s">
        <v>185</v>
      </c>
      <c r="H23" s="275">
        <v>63623.4</v>
      </c>
      <c r="I23" s="275">
        <v>43257.19</v>
      </c>
      <c r="J23" s="275">
        <v>50752.84</v>
      </c>
      <c r="K23" s="275">
        <v>173646.57</v>
      </c>
      <c r="L23" s="276">
        <v>8.5000000000000006E-2</v>
      </c>
      <c r="M23" s="277" t="s">
        <v>186</v>
      </c>
      <c r="N23" s="276">
        <f t="shared" si="0"/>
        <v>9.8805653285101887E-3</v>
      </c>
      <c r="O23" s="276">
        <f t="shared" si="1"/>
        <v>2.28086170863658E-2</v>
      </c>
    </row>
    <row r="24" spans="1:15">
      <c r="A24" s="272" t="s">
        <v>181</v>
      </c>
      <c r="B24" s="272" t="s">
        <v>248</v>
      </c>
      <c r="C24" s="272" t="s">
        <v>183</v>
      </c>
      <c r="D24" s="272" t="s">
        <v>184</v>
      </c>
      <c r="E24" s="273">
        <v>44049</v>
      </c>
      <c r="F24" s="274">
        <v>47458</v>
      </c>
      <c r="G24" s="272" t="s">
        <v>185</v>
      </c>
      <c r="H24" s="275">
        <v>3009.8</v>
      </c>
      <c r="I24" s="275">
        <v>1795.92</v>
      </c>
      <c r="J24" s="275">
        <v>2030.94</v>
      </c>
      <c r="K24" s="275">
        <v>11205.863028</v>
      </c>
      <c r="L24" s="276">
        <v>6.7500000000000004E-2</v>
      </c>
      <c r="M24" s="277" t="s">
        <v>186</v>
      </c>
      <c r="N24" s="276">
        <f t="shared" si="0"/>
        <v>3.953834967320939E-4</v>
      </c>
      <c r="O24" s="276">
        <f t="shared" si="1"/>
        <v>2.3736249993991692E-2</v>
      </c>
    </row>
    <row r="25" spans="1:15">
      <c r="A25" s="272" t="s">
        <v>181</v>
      </c>
      <c r="B25" s="272" t="s">
        <v>248</v>
      </c>
      <c r="C25" s="272" t="s">
        <v>183</v>
      </c>
      <c r="D25" s="272" t="s">
        <v>184</v>
      </c>
      <c r="E25" s="273">
        <v>44074</v>
      </c>
      <c r="F25" s="274">
        <v>47458</v>
      </c>
      <c r="G25" s="272" t="s">
        <v>185</v>
      </c>
      <c r="H25" s="275">
        <v>22572.9</v>
      </c>
      <c r="I25" s="275">
        <v>14091.98</v>
      </c>
      <c r="J25" s="275">
        <v>15713.6</v>
      </c>
      <c r="K25" s="275">
        <v>129295</v>
      </c>
      <c r="L25" s="276">
        <v>6.7500000000000004E-2</v>
      </c>
      <c r="M25" s="277" t="s">
        <v>186</v>
      </c>
      <c r="N25" s="276">
        <f t="shared" si="0"/>
        <v>3.0591244026162423E-3</v>
      </c>
      <c r="O25" s="276">
        <f t="shared" si="1"/>
        <v>2.3736249993991692E-2</v>
      </c>
    </row>
    <row r="26" spans="1:15">
      <c r="A26" s="272" t="s">
        <v>181</v>
      </c>
      <c r="B26" s="272" t="s">
        <v>191</v>
      </c>
      <c r="C26" s="272" t="s">
        <v>187</v>
      </c>
      <c r="D26" s="272" t="s">
        <v>184</v>
      </c>
      <c r="E26" s="273">
        <v>44106</v>
      </c>
      <c r="F26" s="274">
        <v>47753</v>
      </c>
      <c r="G26" s="272" t="s">
        <v>185</v>
      </c>
      <c r="H26" s="275">
        <v>310517.78000000003</v>
      </c>
      <c r="I26" s="275">
        <v>181868.18</v>
      </c>
      <c r="J26" s="275">
        <v>203298.88</v>
      </c>
      <c r="K26" s="275">
        <v>136649.3155</v>
      </c>
      <c r="L26" s="276">
        <v>6.5000000000000002E-2</v>
      </c>
      <c r="M26" s="277" t="s">
        <v>186</v>
      </c>
      <c r="N26" s="276">
        <f t="shared" si="0"/>
        <v>3.957823572144837E-2</v>
      </c>
      <c r="O26" s="276">
        <f t="shared" si="1"/>
        <v>5.0458268948504498E-2</v>
      </c>
    </row>
    <row r="27" spans="1:15">
      <c r="A27" s="272" t="s">
        <v>181</v>
      </c>
      <c r="B27" s="272" t="s">
        <v>248</v>
      </c>
      <c r="C27" s="272" t="s">
        <v>183</v>
      </c>
      <c r="D27" s="272" t="s">
        <v>184</v>
      </c>
      <c r="E27" s="273">
        <v>44116</v>
      </c>
      <c r="F27" s="274">
        <v>47458</v>
      </c>
      <c r="G27" s="272" t="s">
        <v>185</v>
      </c>
      <c r="H27" s="275">
        <v>45145.8</v>
      </c>
      <c r="I27" s="275">
        <v>28809.05</v>
      </c>
      <c r="J27" s="275">
        <v>31797.3</v>
      </c>
      <c r="K27" s="275">
        <v>253219.17879999999</v>
      </c>
      <c r="L27" s="276">
        <v>6.7500000000000004E-2</v>
      </c>
      <c r="M27" s="277" t="s">
        <v>186</v>
      </c>
      <c r="N27" s="276">
        <f t="shared" si="0"/>
        <v>6.1902998910058444E-3</v>
      </c>
      <c r="O27" s="276">
        <f t="shared" si="1"/>
        <v>2.3736249993991692E-2</v>
      </c>
    </row>
    <row r="28" spans="1:15">
      <c r="A28" s="272" t="s">
        <v>181</v>
      </c>
      <c r="B28" s="272" t="s">
        <v>191</v>
      </c>
      <c r="C28" s="272" t="s">
        <v>187</v>
      </c>
      <c r="D28" s="272" t="s">
        <v>184</v>
      </c>
      <c r="E28" s="273">
        <v>44125</v>
      </c>
      <c r="F28" s="274">
        <v>47753</v>
      </c>
      <c r="G28" s="272" t="s">
        <v>185</v>
      </c>
      <c r="H28" s="275">
        <v>38814.660000000003</v>
      </c>
      <c r="I28" s="275">
        <v>22803.71</v>
      </c>
      <c r="J28" s="275">
        <v>25407.42</v>
      </c>
      <c r="K28" s="275">
        <v>130994.52</v>
      </c>
      <c r="L28" s="276">
        <v>6.5000000000000002E-2</v>
      </c>
      <c r="M28" s="277" t="s">
        <v>186</v>
      </c>
      <c r="N28" s="276">
        <f t="shared" si="0"/>
        <v>4.9463177457438117E-3</v>
      </c>
      <c r="O28" s="276">
        <f t="shared" si="1"/>
        <v>5.0458268948504498E-2</v>
      </c>
    </row>
    <row r="29" spans="1:15">
      <c r="A29" s="272" t="s">
        <v>181</v>
      </c>
      <c r="B29" s="272" t="s">
        <v>191</v>
      </c>
      <c r="C29" s="272" t="s">
        <v>187</v>
      </c>
      <c r="D29" s="272" t="s">
        <v>184</v>
      </c>
      <c r="E29" s="273">
        <v>44148</v>
      </c>
      <c r="F29" s="274">
        <v>47753</v>
      </c>
      <c r="G29" s="272" t="s">
        <v>185</v>
      </c>
      <c r="H29" s="275">
        <v>31051.79</v>
      </c>
      <c r="I29" s="275">
        <v>18322.95</v>
      </c>
      <c r="J29" s="275">
        <v>20331.53</v>
      </c>
      <c r="K29" s="275">
        <v>129259</v>
      </c>
      <c r="L29" s="276">
        <v>6.5000000000000002E-2</v>
      </c>
      <c r="M29" s="277" t="s">
        <v>186</v>
      </c>
      <c r="N29" s="276">
        <f t="shared" si="0"/>
        <v>3.9581432367836906E-3</v>
      </c>
      <c r="O29" s="276">
        <f t="shared" si="1"/>
        <v>5.0458268948504498E-2</v>
      </c>
    </row>
    <row r="30" spans="1:15">
      <c r="A30" s="272" t="s">
        <v>247</v>
      </c>
      <c r="B30" s="272" t="s">
        <v>249</v>
      </c>
      <c r="C30" s="272" t="s">
        <v>250</v>
      </c>
      <c r="D30" s="272" t="s">
        <v>184</v>
      </c>
      <c r="E30" s="273">
        <v>44195</v>
      </c>
      <c r="F30" s="274">
        <v>45848</v>
      </c>
      <c r="G30" s="272" t="s">
        <v>185</v>
      </c>
      <c r="H30" s="275">
        <v>50898.720000000001</v>
      </c>
      <c r="I30" s="275">
        <v>36386.699999999997</v>
      </c>
      <c r="J30" s="275">
        <v>41029</v>
      </c>
      <c r="K30" s="275">
        <v>129295</v>
      </c>
      <c r="L30" s="276">
        <v>8.5000000000000006E-2</v>
      </c>
      <c r="M30" s="277" t="s">
        <v>186</v>
      </c>
      <c r="N30" s="276">
        <f t="shared" si="0"/>
        <v>7.9875276903409662E-3</v>
      </c>
      <c r="O30" s="276">
        <f t="shared" si="1"/>
        <v>2.28086170863658E-2</v>
      </c>
    </row>
    <row r="31" spans="1:15">
      <c r="A31" s="272" t="s">
        <v>181</v>
      </c>
      <c r="B31" s="272" t="s">
        <v>191</v>
      </c>
      <c r="C31" s="272" t="s">
        <v>187</v>
      </c>
      <c r="D31" s="272" t="s">
        <v>184</v>
      </c>
      <c r="E31" s="273">
        <v>44238</v>
      </c>
      <c r="F31" s="274">
        <v>45924</v>
      </c>
      <c r="G31" s="272" t="s">
        <v>185</v>
      </c>
      <c r="H31" s="275">
        <v>12024.44</v>
      </c>
      <c r="I31" s="275">
        <v>9378.5499999999993</v>
      </c>
      <c r="J31" s="275">
        <v>10147.790000000001</v>
      </c>
      <c r="K31" s="275">
        <v>43796.7</v>
      </c>
      <c r="L31" s="276">
        <v>5.7999999999999996E-2</v>
      </c>
      <c r="M31" s="277" t="s">
        <v>186</v>
      </c>
      <c r="N31" s="276">
        <f t="shared" si="0"/>
        <v>1.9755722445286301E-3</v>
      </c>
      <c r="O31" s="276">
        <f t="shared" si="1"/>
        <v>5.0458268948504498E-2</v>
      </c>
    </row>
    <row r="32" spans="1:15">
      <c r="A32" s="272" t="s">
        <v>165</v>
      </c>
      <c r="B32" s="272" t="s">
        <v>251</v>
      </c>
      <c r="C32" s="272" t="s">
        <v>187</v>
      </c>
      <c r="D32" s="272" t="s">
        <v>184</v>
      </c>
      <c r="E32" s="273">
        <v>44284</v>
      </c>
      <c r="F32" s="274">
        <v>45502</v>
      </c>
      <c r="G32" s="272" t="s">
        <v>185</v>
      </c>
      <c r="H32" s="275">
        <v>57049.32</v>
      </c>
      <c r="I32" s="275">
        <v>47469.919999999998</v>
      </c>
      <c r="J32" s="275">
        <v>51010.29</v>
      </c>
      <c r="K32" s="275">
        <v>77122.191720000003</v>
      </c>
      <c r="L32" s="276">
        <v>6.2E-2</v>
      </c>
      <c r="M32" s="277" t="s">
        <v>186</v>
      </c>
      <c r="N32" s="276">
        <f t="shared" si="0"/>
        <v>9.9306857068737452E-3</v>
      </c>
      <c r="O32" s="276">
        <f t="shared" si="1"/>
        <v>9.9306857068737452E-3</v>
      </c>
    </row>
    <row r="33" spans="1:15">
      <c r="A33" s="272" t="s">
        <v>247</v>
      </c>
      <c r="B33" s="272" t="s">
        <v>249</v>
      </c>
      <c r="C33" s="272" t="s">
        <v>250</v>
      </c>
      <c r="D33" s="272" t="s">
        <v>184</v>
      </c>
      <c r="E33" s="273">
        <v>44336</v>
      </c>
      <c r="F33" s="274">
        <v>45848</v>
      </c>
      <c r="G33" s="272" t="s">
        <v>185</v>
      </c>
      <c r="H33" s="275">
        <v>31811.7</v>
      </c>
      <c r="I33" s="275">
        <v>23113.16</v>
      </c>
      <c r="J33" s="275">
        <v>25377.66</v>
      </c>
      <c r="K33" s="275">
        <v>38561.095860000001</v>
      </c>
      <c r="L33" s="276">
        <v>8.5000000000000006E-2</v>
      </c>
      <c r="M33" s="277" t="s">
        <v>186</v>
      </c>
      <c r="N33" s="276">
        <f t="shared" si="0"/>
        <v>4.9405240675146431E-3</v>
      </c>
      <c r="O33" s="276">
        <f t="shared" si="1"/>
        <v>2.28086170863658E-2</v>
      </c>
    </row>
    <row r="34" spans="1:15">
      <c r="A34" s="272" t="s">
        <v>247</v>
      </c>
      <c r="B34" s="272" t="s">
        <v>252</v>
      </c>
      <c r="C34" s="272" t="s">
        <v>253</v>
      </c>
      <c r="D34" s="272" t="s">
        <v>184</v>
      </c>
      <c r="E34" s="273">
        <v>44453</v>
      </c>
      <c r="F34" s="274">
        <v>46091</v>
      </c>
      <c r="G34" s="272" t="s">
        <v>185</v>
      </c>
      <c r="H34" s="275">
        <v>621541.09</v>
      </c>
      <c r="I34" s="275">
        <v>476595.54</v>
      </c>
      <c r="J34" s="275">
        <v>501531.28</v>
      </c>
      <c r="K34" s="275">
        <v>454338.37</v>
      </c>
      <c r="L34" s="276">
        <v>6.5000000000000002E-2</v>
      </c>
      <c r="M34" s="277" t="s">
        <v>186</v>
      </c>
      <c r="N34" s="276">
        <f t="shared" si="0"/>
        <v>9.7638133675501435E-2</v>
      </c>
      <c r="O34" s="276">
        <f t="shared" si="1"/>
        <v>0.10408172398978825</v>
      </c>
    </row>
    <row r="35" spans="1:15">
      <c r="A35" s="272" t="s">
        <v>247</v>
      </c>
      <c r="B35" s="272" t="s">
        <v>252</v>
      </c>
      <c r="C35" s="272" t="s">
        <v>253</v>
      </c>
      <c r="D35" s="272" t="s">
        <v>184</v>
      </c>
      <c r="E35" s="273">
        <v>44567</v>
      </c>
      <c r="F35" s="274">
        <v>45909</v>
      </c>
      <c r="G35" s="272" t="s">
        <v>185</v>
      </c>
      <c r="H35" s="275">
        <v>39684.76</v>
      </c>
      <c r="I35" s="275">
        <v>31854.85</v>
      </c>
      <c r="J35" s="275">
        <v>33098.36</v>
      </c>
      <c r="K35" s="275">
        <v>127041.1</v>
      </c>
      <c r="L35" s="276">
        <v>6.25E-2</v>
      </c>
      <c r="M35" s="277" t="s">
        <v>186</v>
      </c>
      <c r="N35" s="276">
        <f t="shared" si="0"/>
        <v>6.443590314286817E-3</v>
      </c>
      <c r="O35" s="276">
        <f t="shared" si="1"/>
        <v>0.10408172398978825</v>
      </c>
    </row>
    <row r="36" spans="1:15">
      <c r="A36" s="272" t="s">
        <v>247</v>
      </c>
      <c r="B36" s="272" t="s">
        <v>254</v>
      </c>
      <c r="C36" s="272" t="s">
        <v>255</v>
      </c>
      <c r="D36" s="272" t="s">
        <v>184</v>
      </c>
      <c r="E36" s="273">
        <v>44601</v>
      </c>
      <c r="F36" s="274">
        <v>48180</v>
      </c>
      <c r="G36" s="272" t="s">
        <v>185</v>
      </c>
      <c r="H36" s="275">
        <v>525509.26</v>
      </c>
      <c r="I36" s="275">
        <v>342612.69</v>
      </c>
      <c r="J36" s="275">
        <v>347216.72</v>
      </c>
      <c r="K36" s="275">
        <v>64923.29</v>
      </c>
      <c r="L36" s="276">
        <v>7.2499999999999995E-2</v>
      </c>
      <c r="M36" s="277" t="s">
        <v>186</v>
      </c>
      <c r="N36" s="276">
        <f t="shared" si="0"/>
        <v>6.7596167724033374E-2</v>
      </c>
      <c r="O36" s="276">
        <f t="shared" si="1"/>
        <v>6.7596167724033374E-2</v>
      </c>
    </row>
    <row r="37" spans="1:15">
      <c r="A37" s="272" t="s">
        <v>165</v>
      </c>
      <c r="B37" s="272" t="s">
        <v>169</v>
      </c>
      <c r="C37" s="272" t="s">
        <v>187</v>
      </c>
      <c r="D37" s="272" t="s">
        <v>184</v>
      </c>
      <c r="E37" s="273">
        <v>44712</v>
      </c>
      <c r="F37" s="274">
        <v>45901</v>
      </c>
      <c r="G37" s="272" t="s">
        <v>185</v>
      </c>
      <c r="H37" s="275">
        <v>120317.78</v>
      </c>
      <c r="I37" s="275">
        <v>105524.41</v>
      </c>
      <c r="J37" s="275">
        <v>105906.87</v>
      </c>
      <c r="K37" s="275">
        <v>127041.1</v>
      </c>
      <c r="L37" s="276">
        <v>0.06</v>
      </c>
      <c r="M37" s="277" t="s">
        <v>186</v>
      </c>
      <c r="N37" s="276">
        <f t="shared" si="0"/>
        <v>2.0617954537579294E-2</v>
      </c>
      <c r="O37" s="276">
        <f t="shared" si="1"/>
        <v>4.0766517958170503E-2</v>
      </c>
    </row>
    <row r="38" spans="1:15">
      <c r="A38" s="272" t="s">
        <v>181</v>
      </c>
      <c r="B38" s="272" t="s">
        <v>166</v>
      </c>
      <c r="C38" s="272" t="s">
        <v>183</v>
      </c>
      <c r="D38" s="272" t="s">
        <v>184</v>
      </c>
      <c r="E38" s="273">
        <v>44726</v>
      </c>
      <c r="F38" s="274">
        <v>48156</v>
      </c>
      <c r="G38" s="272" t="s">
        <v>185</v>
      </c>
      <c r="H38" s="275">
        <v>524636.71</v>
      </c>
      <c r="I38" s="275">
        <v>360308.4</v>
      </c>
      <c r="J38" s="275">
        <v>361076.82</v>
      </c>
      <c r="K38" s="275">
        <v>88449.66</v>
      </c>
      <c r="L38" s="276">
        <v>0.05</v>
      </c>
      <c r="M38" s="277" t="s">
        <v>186</v>
      </c>
      <c r="N38" s="276">
        <f t="shared" si="0"/>
        <v>7.0294452657638756E-2</v>
      </c>
      <c r="O38" s="276">
        <f t="shared" si="1"/>
        <v>0.14162440849071253</v>
      </c>
    </row>
    <row r="39" spans="1:15">
      <c r="A39" s="272" t="s">
        <v>165</v>
      </c>
      <c r="B39" s="272" t="s">
        <v>256</v>
      </c>
      <c r="C39" s="272" t="s">
        <v>183</v>
      </c>
      <c r="D39" s="272" t="s">
        <v>184</v>
      </c>
      <c r="E39" s="273">
        <v>44742</v>
      </c>
      <c r="F39" s="274">
        <v>45544</v>
      </c>
      <c r="G39" s="272" t="s">
        <v>185</v>
      </c>
      <c r="H39" s="275">
        <v>1116540.94</v>
      </c>
      <c r="I39" s="275">
        <v>1044287.09</v>
      </c>
      <c r="J39" s="275">
        <v>1045569.74</v>
      </c>
      <c r="K39" s="275">
        <v>24901.917839999998</v>
      </c>
      <c r="L39" s="276">
        <v>3.7999999999999999E-2</v>
      </c>
      <c r="M39" s="277" t="s">
        <v>186</v>
      </c>
      <c r="N39" s="276">
        <f t="shared" si="0"/>
        <v>0.20355156719473064</v>
      </c>
      <c r="O39" s="276">
        <f t="shared" si="1"/>
        <v>0.3047909410685759</v>
      </c>
    </row>
    <row r="40" spans="1:15">
      <c r="A40" s="272" t="s">
        <v>165</v>
      </c>
      <c r="B40" s="272" t="s">
        <v>256</v>
      </c>
      <c r="C40" s="272" t="s">
        <v>183</v>
      </c>
      <c r="D40" s="272" t="s">
        <v>184</v>
      </c>
      <c r="E40" s="273">
        <v>44742</v>
      </c>
      <c r="F40" s="274">
        <v>45601</v>
      </c>
      <c r="G40" s="272" t="s">
        <v>185</v>
      </c>
      <c r="H40" s="275">
        <v>558166.15</v>
      </c>
      <c r="I40" s="275">
        <v>518874.38</v>
      </c>
      <c r="J40" s="275">
        <v>520029.53</v>
      </c>
      <c r="K40" s="275">
        <v>189914.3841</v>
      </c>
      <c r="L40" s="276">
        <v>3.7999999999999999E-2</v>
      </c>
      <c r="M40" s="277" t="s">
        <v>186</v>
      </c>
      <c r="N40" s="276">
        <f t="shared" si="0"/>
        <v>0.10123937387384528</v>
      </c>
      <c r="O40" s="276">
        <f t="shared" si="1"/>
        <v>0.3047909410685759</v>
      </c>
    </row>
    <row r="41" spans="1:15">
      <c r="A41" s="272" t="s">
        <v>165</v>
      </c>
      <c r="B41" s="272" t="s">
        <v>169</v>
      </c>
      <c r="C41" s="272" t="s">
        <v>187</v>
      </c>
      <c r="D41" s="272" t="s">
        <v>184</v>
      </c>
      <c r="E41" s="273">
        <v>44742</v>
      </c>
      <c r="F41" s="274">
        <v>45554</v>
      </c>
      <c r="G41" s="272" t="s">
        <v>185</v>
      </c>
      <c r="H41" s="275">
        <v>115706.89</v>
      </c>
      <c r="I41" s="275">
        <v>103055.25</v>
      </c>
      <c r="J41" s="275">
        <v>103495.78</v>
      </c>
      <c r="K41" s="275">
        <v>186116.096418</v>
      </c>
      <c r="L41" s="276">
        <v>6.5000000000000002E-2</v>
      </c>
      <c r="M41" s="277" t="s">
        <v>186</v>
      </c>
      <c r="N41" s="276">
        <f t="shared" si="0"/>
        <v>2.0148563420591209E-2</v>
      </c>
      <c r="O41" s="276">
        <f t="shared" si="1"/>
        <v>4.0766517958170503E-2</v>
      </c>
    </row>
    <row r="42" spans="1:15" ht="15">
      <c r="A42" s="281" t="s">
        <v>164</v>
      </c>
      <c r="B42" s="281"/>
      <c r="C42" s="281"/>
      <c r="D42" s="281"/>
      <c r="E42" s="281"/>
      <c r="F42" s="281"/>
      <c r="G42" s="281"/>
      <c r="H42" s="281"/>
      <c r="I42" s="282"/>
      <c r="J42" s="283">
        <f>SUM(J5:J41)</f>
        <v>5090055.51</v>
      </c>
      <c r="K42" s="284"/>
      <c r="L42" s="285"/>
      <c r="M42" s="285"/>
      <c r="N42" s="285"/>
      <c r="O42" s="286"/>
    </row>
    <row r="45" spans="1:15" ht="15">
      <c r="A45" s="278" t="s">
        <v>257</v>
      </c>
      <c r="C45" s="279">
        <v>5136633.21</v>
      </c>
      <c r="J45" s="280"/>
    </row>
    <row r="46" spans="1:15" ht="15">
      <c r="B46" s="80"/>
    </row>
    <row r="47" spans="1:15">
      <c r="H47" s="129"/>
      <c r="I47" s="129"/>
      <c r="J47" s="129"/>
      <c r="L47" s="129"/>
    </row>
    <row r="49" spans="8:8">
      <c r="H49" s="270"/>
    </row>
    <row r="51" spans="8:8">
      <c r="H51" s="280"/>
    </row>
  </sheetData>
  <mergeCells count="1">
    <mergeCell ref="A2:J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showGridLines="0" zoomScale="85" zoomScaleNormal="85" workbookViewId="0">
      <selection activeCell="B7" sqref="B7"/>
    </sheetView>
  </sheetViews>
  <sheetFormatPr baseColWidth="10" defaultColWidth="9.140625" defaultRowHeight="14.25"/>
  <cols>
    <col min="1" max="1" width="3.7109375" style="1" customWidth="1"/>
    <col min="2" max="2" width="70.85546875" style="1" customWidth="1"/>
    <col min="3" max="3" width="19.85546875" style="1" customWidth="1"/>
    <col min="4" max="4" width="2.85546875" style="1" customWidth="1"/>
    <col min="5" max="5" width="17.140625" style="1" bestFit="1" customWidth="1"/>
    <col min="6" max="6" width="15.140625" style="4" bestFit="1" customWidth="1"/>
    <col min="7" max="7" width="7.42578125" style="4" customWidth="1"/>
    <col min="8" max="8" width="19.7109375" style="11" customWidth="1"/>
    <col min="9" max="9" width="12.28515625" style="4" bestFit="1" customWidth="1"/>
    <col min="10" max="10" width="12.85546875" style="4" bestFit="1" customWidth="1"/>
    <col min="11" max="16384" width="9.140625" style="4"/>
  </cols>
  <sheetData>
    <row r="1" spans="1:9" ht="15">
      <c r="A1" s="72"/>
      <c r="B1" s="76"/>
      <c r="C1" s="76"/>
      <c r="D1" s="72"/>
      <c r="E1" s="76"/>
      <c r="F1" s="76"/>
      <c r="G1" s="2"/>
      <c r="H1" s="10"/>
    </row>
    <row r="2" spans="1:9">
      <c r="A2" s="72"/>
      <c r="B2" s="76"/>
      <c r="C2" s="77"/>
      <c r="D2" s="72"/>
      <c r="E2" s="385"/>
      <c r="F2" s="385"/>
      <c r="G2" s="387"/>
      <c r="H2" s="387"/>
    </row>
    <row r="3" spans="1:9" ht="23.25">
      <c r="A3" s="72"/>
      <c r="B3" s="380" t="s">
        <v>207</v>
      </c>
      <c r="C3" s="380"/>
      <c r="D3" s="380"/>
      <c r="E3" s="380"/>
      <c r="F3" s="77"/>
      <c r="G3" s="388"/>
      <c r="H3" s="388"/>
    </row>
    <row r="4" spans="1:9" ht="18">
      <c r="A4" s="78"/>
      <c r="B4" s="386" t="str">
        <f>+"ESTADO DE FLUJOS DE CAJA AL "&amp;UPPER(TEXT(INDICE!O3,"DD \D\E MMMM \D\E AAAA"))</f>
        <v>ESTADO DE FLUJOS DE CAJA AL 30 DE JUNIO DE 2022</v>
      </c>
      <c r="C4" s="386"/>
      <c r="D4" s="386"/>
      <c r="E4" s="386"/>
      <c r="F4" s="78"/>
    </row>
    <row r="5" spans="1:9">
      <c r="A5" s="72"/>
      <c r="B5" s="72"/>
      <c r="C5" s="79"/>
      <c r="D5" s="72"/>
      <c r="E5" s="72"/>
      <c r="F5" s="78"/>
    </row>
    <row r="6" spans="1:9" ht="15">
      <c r="A6" s="80"/>
      <c r="B6" s="81"/>
      <c r="C6" s="383">
        <f>+INDICE!P3</f>
        <v>2022</v>
      </c>
      <c r="D6" s="82"/>
      <c r="E6" s="381">
        <f>+INDICE!P2</f>
        <v>2021</v>
      </c>
      <c r="F6" s="78"/>
      <c r="G6" s="12"/>
      <c r="I6" s="12"/>
    </row>
    <row r="7" spans="1:9" s="6" customFormat="1" ht="15">
      <c r="A7" s="72"/>
      <c r="B7" s="83"/>
      <c r="C7" s="384"/>
      <c r="D7" s="84"/>
      <c r="E7" s="382"/>
      <c r="F7" s="85"/>
      <c r="G7" s="13"/>
      <c r="H7" s="14"/>
      <c r="I7" s="13"/>
    </row>
    <row r="8" spans="1:9" s="6" customFormat="1" ht="15">
      <c r="A8" s="80"/>
      <c r="B8" s="83"/>
      <c r="C8" s="86" t="s">
        <v>86</v>
      </c>
      <c r="D8" s="86"/>
      <c r="E8" s="87" t="s">
        <v>86</v>
      </c>
      <c r="F8" s="85"/>
      <c r="G8" s="13"/>
      <c r="H8" s="14"/>
      <c r="I8" s="13"/>
    </row>
    <row r="9" spans="1:9" s="6" customFormat="1" ht="15">
      <c r="A9" s="72"/>
      <c r="B9" s="88"/>
      <c r="C9" s="89"/>
      <c r="D9" s="90"/>
      <c r="E9" s="91"/>
      <c r="F9" s="85"/>
      <c r="G9" s="13"/>
      <c r="H9" s="14"/>
      <c r="I9" s="13"/>
    </row>
    <row r="10" spans="1:9" s="6" customFormat="1" ht="15">
      <c r="A10" s="80"/>
      <c r="B10" s="92" t="s">
        <v>2</v>
      </c>
      <c r="C10" s="93">
        <f>+E25</f>
        <v>9332.5199999994365</v>
      </c>
      <c r="D10" s="94"/>
      <c r="E10" s="95">
        <v>31794.818468999438</v>
      </c>
      <c r="F10" s="85"/>
      <c r="G10" s="13"/>
      <c r="H10" s="14"/>
      <c r="I10" s="13"/>
    </row>
    <row r="11" spans="1:9" s="6" customFormat="1" ht="15">
      <c r="A11" s="72"/>
      <c r="B11" s="88" t="s">
        <v>3</v>
      </c>
      <c r="C11" s="96"/>
      <c r="D11" s="97"/>
      <c r="E11" s="98"/>
      <c r="F11" s="85"/>
      <c r="G11" s="13"/>
      <c r="H11" s="14"/>
      <c r="I11" s="13"/>
    </row>
    <row r="12" spans="1:9" s="6" customFormat="1" ht="15">
      <c r="A12" s="80"/>
      <c r="B12" s="92" t="s">
        <v>87</v>
      </c>
      <c r="C12" s="99"/>
      <c r="D12" s="100"/>
      <c r="E12" s="101"/>
      <c r="F12" s="85"/>
      <c r="G12" s="13"/>
      <c r="H12" s="14"/>
      <c r="I12" s="13"/>
    </row>
    <row r="13" spans="1:9" s="6" customFormat="1" ht="15">
      <c r="A13" s="72"/>
      <c r="B13" s="92" t="s">
        <v>5</v>
      </c>
      <c r="C13" s="99"/>
      <c r="D13" s="100"/>
      <c r="E13" s="101"/>
      <c r="F13" s="85"/>
      <c r="G13" s="13"/>
      <c r="H13" s="14"/>
      <c r="I13" s="13"/>
    </row>
    <row r="14" spans="1:9" s="6" customFormat="1" ht="15">
      <c r="A14" s="80"/>
      <c r="B14" s="88" t="s">
        <v>6</v>
      </c>
      <c r="C14" s="102">
        <v>62213.62</v>
      </c>
      <c r="D14" s="103"/>
      <c r="E14" s="104">
        <v>289932.71153099998</v>
      </c>
      <c r="F14" s="85"/>
      <c r="G14" s="13"/>
      <c r="H14" s="14"/>
      <c r="I14" s="13"/>
    </row>
    <row r="15" spans="1:9" s="6" customFormat="1" ht="15">
      <c r="A15" s="72"/>
      <c r="B15" s="88" t="s">
        <v>88</v>
      </c>
      <c r="C15" s="102">
        <v>0</v>
      </c>
      <c r="D15" s="100"/>
      <c r="E15" s="104">
        <v>0</v>
      </c>
      <c r="F15" s="85"/>
      <c r="G15" s="13"/>
      <c r="H15" s="14"/>
      <c r="I15" s="13"/>
    </row>
    <row r="16" spans="1:9" s="6" customFormat="1" ht="15">
      <c r="A16" s="80"/>
      <c r="B16" s="88" t="s">
        <v>8</v>
      </c>
      <c r="C16" s="102">
        <v>0</v>
      </c>
      <c r="D16" s="100"/>
      <c r="E16" s="104">
        <v>0</v>
      </c>
      <c r="F16" s="85"/>
      <c r="G16" s="13"/>
      <c r="H16" s="15"/>
      <c r="I16" s="13"/>
    </row>
    <row r="17" spans="1:10" s="6" customFormat="1">
      <c r="A17" s="72"/>
      <c r="B17" s="88" t="s">
        <v>9</v>
      </c>
      <c r="C17" s="105">
        <v>-12.21</v>
      </c>
      <c r="D17" s="100"/>
      <c r="E17" s="106">
        <v>-225.80000000000018</v>
      </c>
      <c r="F17" s="85"/>
      <c r="G17" s="13"/>
      <c r="H17" s="15"/>
      <c r="I17" s="13"/>
    </row>
    <row r="18" spans="1:10" s="6" customFormat="1" ht="15">
      <c r="A18" s="80"/>
      <c r="B18" s="88" t="s">
        <v>10</v>
      </c>
      <c r="C18" s="107">
        <f>SUM(C14:C17)</f>
        <v>62201.41</v>
      </c>
      <c r="D18" s="108"/>
      <c r="E18" s="109">
        <f>SUM(E14:E17)</f>
        <v>289706.91153099999</v>
      </c>
      <c r="F18" s="85"/>
      <c r="G18" s="13"/>
      <c r="H18" s="15"/>
      <c r="I18" s="13"/>
    </row>
    <row r="19" spans="1:10" s="6" customFormat="1">
      <c r="A19" s="72"/>
      <c r="B19" s="88"/>
      <c r="C19" s="99"/>
      <c r="D19" s="100"/>
      <c r="E19" s="101"/>
      <c r="F19" s="85"/>
      <c r="G19" s="13"/>
      <c r="H19" s="14"/>
      <c r="I19" s="13"/>
    </row>
    <row r="20" spans="1:10" s="6" customFormat="1" ht="15">
      <c r="A20" s="80"/>
      <c r="B20" s="88" t="s">
        <v>11</v>
      </c>
      <c r="C20" s="99"/>
      <c r="D20" s="100"/>
      <c r="E20" s="101"/>
      <c r="F20" s="85"/>
      <c r="G20" s="13"/>
      <c r="H20" s="14"/>
      <c r="I20" s="13"/>
    </row>
    <row r="21" spans="1:10" s="6" customFormat="1" ht="15">
      <c r="A21" s="72"/>
      <c r="B21" s="92" t="s">
        <v>12</v>
      </c>
      <c r="C21" s="110"/>
      <c r="D21" s="111"/>
      <c r="E21" s="101"/>
      <c r="F21" s="85"/>
      <c r="G21" s="13"/>
      <c r="H21" s="14"/>
      <c r="I21" s="13"/>
    </row>
    <row r="22" spans="1:10" s="6" customFormat="1" ht="15">
      <c r="A22" s="80"/>
      <c r="B22" s="88" t="s">
        <v>13</v>
      </c>
      <c r="C22" s="112">
        <v>-17541.099999999627</v>
      </c>
      <c r="D22" s="111"/>
      <c r="E22" s="113">
        <v>-312169.20999999996</v>
      </c>
      <c r="F22" s="85"/>
      <c r="G22" s="13"/>
      <c r="H22" s="14"/>
      <c r="I22" s="13"/>
    </row>
    <row r="23" spans="1:10" s="6" customFormat="1" ht="15">
      <c r="A23" s="72"/>
      <c r="B23" s="88" t="s">
        <v>14</v>
      </c>
      <c r="C23" s="114">
        <v>0</v>
      </c>
      <c r="D23" s="111"/>
      <c r="E23" s="115">
        <v>0</v>
      </c>
      <c r="F23" s="85"/>
      <c r="H23" s="14"/>
    </row>
    <row r="24" spans="1:10" s="6" customFormat="1" ht="15">
      <c r="A24" s="80"/>
      <c r="B24" s="88" t="s">
        <v>15</v>
      </c>
      <c r="C24" s="116">
        <f>SUM(C22:C23)</f>
        <v>-17541.099999999627</v>
      </c>
      <c r="D24" s="111"/>
      <c r="E24" s="101">
        <f>SUM(E22:E23)</f>
        <v>-312169.20999999996</v>
      </c>
      <c r="F24" s="85"/>
      <c r="H24" s="14"/>
    </row>
    <row r="25" spans="1:10" s="6" customFormat="1" ht="15.75" thickBot="1">
      <c r="A25" s="72"/>
      <c r="B25" s="117" t="s">
        <v>16</v>
      </c>
      <c r="C25" s="118">
        <f>+C10+C18+C24</f>
        <v>53992.829999999813</v>
      </c>
      <c r="D25" s="119"/>
      <c r="E25" s="120">
        <f>+E10+E18+E24</f>
        <v>9332.5199999994365</v>
      </c>
      <c r="F25" s="85"/>
      <c r="H25" s="15"/>
      <c r="I25" s="13"/>
      <c r="J25" s="13"/>
    </row>
    <row r="26" spans="1:10" s="6" customFormat="1" ht="15.75" thickTop="1">
      <c r="A26" s="80"/>
      <c r="B26" s="83"/>
      <c r="C26" s="121"/>
      <c r="D26" s="122"/>
      <c r="E26" s="123"/>
      <c r="F26" s="85"/>
      <c r="H26" s="14"/>
      <c r="I26" s="13"/>
    </row>
    <row r="27" spans="1:10" s="6" customFormat="1">
      <c r="A27" s="72"/>
      <c r="B27" s="72"/>
      <c r="C27" s="124"/>
      <c r="D27" s="125"/>
      <c r="E27" s="125"/>
      <c r="F27" s="85"/>
      <c r="H27" s="14"/>
    </row>
    <row r="28" spans="1:10" s="6" customFormat="1">
      <c r="A28" s="72"/>
      <c r="B28" s="72" t="s">
        <v>208</v>
      </c>
      <c r="C28" s="125"/>
      <c r="D28" s="125"/>
      <c r="E28" s="125"/>
      <c r="F28" s="85"/>
      <c r="H28" s="14"/>
    </row>
    <row r="29" spans="1:10">
      <c r="A29" s="72"/>
      <c r="B29" s="72"/>
      <c r="C29" s="126"/>
      <c r="D29" s="126"/>
      <c r="E29" s="126"/>
      <c r="F29" s="78"/>
    </row>
    <row r="30" spans="1:10" ht="15">
      <c r="B30" s="17"/>
      <c r="C30" s="12"/>
      <c r="D30" s="12"/>
      <c r="E30" s="12"/>
      <c r="F30" s="12"/>
      <c r="G30" s="12"/>
      <c r="I30" s="12"/>
    </row>
    <row r="31" spans="1:10" ht="15">
      <c r="B31" s="5"/>
      <c r="C31" s="9"/>
      <c r="D31" s="16"/>
      <c r="E31" s="16"/>
    </row>
    <row r="32" spans="1:10" ht="15">
      <c r="B32" s="17"/>
      <c r="C32" s="9"/>
      <c r="D32" s="16"/>
      <c r="E32" s="16"/>
    </row>
    <row r="33" spans="2:7">
      <c r="C33" s="9"/>
      <c r="D33" s="16"/>
      <c r="E33" s="16"/>
      <c r="F33" s="50"/>
    </row>
    <row r="34" spans="2:7" ht="15">
      <c r="B34" s="7"/>
      <c r="C34" s="379"/>
      <c r="D34" s="379"/>
      <c r="E34" s="379"/>
      <c r="F34" s="379"/>
      <c r="G34" s="379"/>
    </row>
    <row r="35" spans="2:7" ht="15">
      <c r="B35" s="7"/>
      <c r="C35" s="379"/>
      <c r="D35" s="379"/>
      <c r="E35" s="379"/>
      <c r="F35" s="379"/>
      <c r="G35" s="379"/>
    </row>
    <row r="36" spans="2:7">
      <c r="C36" s="16"/>
      <c r="D36" s="16"/>
      <c r="E36" s="16"/>
    </row>
  </sheetData>
  <mergeCells count="9">
    <mergeCell ref="C35:G35"/>
    <mergeCell ref="B3:E3"/>
    <mergeCell ref="E6:E7"/>
    <mergeCell ref="C6:C7"/>
    <mergeCell ref="E2:F2"/>
    <mergeCell ref="B4:E4"/>
    <mergeCell ref="G2:H2"/>
    <mergeCell ref="G3:H3"/>
    <mergeCell ref="C34:G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showGridLines="0" workbookViewId="0">
      <selection activeCell="B34" sqref="B34"/>
    </sheetView>
  </sheetViews>
  <sheetFormatPr baseColWidth="10" defaultColWidth="9.140625" defaultRowHeight="15"/>
  <cols>
    <col min="1" max="1" width="5.7109375" customWidth="1"/>
    <col min="2" max="2" width="30.28515625" customWidth="1"/>
    <col min="3" max="3" width="21.7109375" customWidth="1"/>
    <col min="4" max="4" width="17.7109375" customWidth="1"/>
    <col min="5" max="5" width="25" customWidth="1"/>
    <col min="6" max="6" width="7.42578125" customWidth="1"/>
    <col min="7" max="7" width="18.140625" customWidth="1"/>
    <col min="8" max="8" width="10.140625" style="19" bestFit="1" customWidth="1"/>
    <col min="9" max="11" width="12.42578125" customWidth="1"/>
  </cols>
  <sheetData>
    <row r="1" spans="1:13" ht="20.25">
      <c r="A1" s="127"/>
      <c r="B1" s="128"/>
      <c r="C1" s="128"/>
      <c r="D1" s="128"/>
      <c r="E1" s="54"/>
      <c r="F1" s="54"/>
      <c r="G1" s="54"/>
      <c r="H1" s="129"/>
    </row>
    <row r="2" spans="1:13" ht="20.25">
      <c r="A2" s="130"/>
      <c r="B2" s="390" t="s">
        <v>207</v>
      </c>
      <c r="C2" s="390"/>
      <c r="D2" s="390"/>
      <c r="E2" s="390"/>
      <c r="F2" s="77"/>
      <c r="G2" s="131"/>
      <c r="H2" s="132"/>
      <c r="I2" s="21"/>
      <c r="J2" s="21"/>
      <c r="K2" s="21"/>
    </row>
    <row r="3" spans="1:13" ht="18">
      <c r="A3" s="133"/>
      <c r="B3" s="386" t="s">
        <v>17</v>
      </c>
      <c r="C3" s="386"/>
      <c r="D3" s="386"/>
      <c r="E3" s="386"/>
      <c r="F3" s="134"/>
      <c r="G3" s="134"/>
      <c r="H3" s="134"/>
      <c r="I3" s="24"/>
      <c r="J3" s="24"/>
      <c r="K3" s="24"/>
    </row>
    <row r="4" spans="1:13">
      <c r="A4" s="135"/>
      <c r="B4" s="391" t="str">
        <f>+"Correspondiente al periodo cerrado al "&amp;TEXT(INDICE!O3,"DD \d\e MMMM \d\e AAAA")</f>
        <v>Correspondiente al periodo cerrado al 30 de junio de 2022</v>
      </c>
      <c r="C4" s="391"/>
      <c r="D4" s="391"/>
      <c r="E4" s="391"/>
      <c r="F4" s="137"/>
      <c r="G4" s="137"/>
      <c r="H4" s="137"/>
      <c r="I4" s="24"/>
      <c r="J4" s="24"/>
      <c r="K4" s="24"/>
    </row>
    <row r="5" spans="1:13">
      <c r="A5" s="135"/>
      <c r="B5" s="389"/>
      <c r="C5" s="389"/>
      <c r="D5" s="389"/>
      <c r="E5" s="389"/>
      <c r="F5" s="389"/>
      <c r="G5" s="389"/>
      <c r="H5" s="389"/>
      <c r="I5" s="24"/>
      <c r="J5" s="24"/>
      <c r="K5" s="24"/>
    </row>
    <row r="6" spans="1:13" ht="45">
      <c r="A6" s="135"/>
      <c r="B6" s="138" t="s">
        <v>18</v>
      </c>
      <c r="C6" s="139" t="s">
        <v>19</v>
      </c>
      <c r="D6" s="138" t="s">
        <v>20</v>
      </c>
      <c r="E6" s="140" t="str">
        <f>+"TOTAL ACTIVO NETO AL "&amp;UPPER(TEXT(INDICE!O2,"DD \D\E MMMM \D\E AAAA"))</f>
        <v>TOTAL ACTIVO NETO AL 30 DE JUNIO DE 2021</v>
      </c>
      <c r="F6" s="135"/>
      <c r="G6" s="135"/>
      <c r="H6" s="141"/>
      <c r="I6" s="24"/>
      <c r="J6" s="24"/>
      <c r="K6" s="24"/>
    </row>
    <row r="7" spans="1:13" ht="15.75">
      <c r="A7" s="135"/>
      <c r="B7" s="142" t="s">
        <v>21</v>
      </c>
      <c r="C7" s="143">
        <v>5000000</v>
      </c>
      <c r="D7" s="144">
        <v>154174.30999999997</v>
      </c>
      <c r="E7" s="145">
        <f t="shared" ref="E7:E14" si="0">+C7+D7</f>
        <v>5154174.3099999996</v>
      </c>
      <c r="F7" s="135"/>
      <c r="G7" s="135"/>
      <c r="H7" s="141"/>
      <c r="I7" s="24"/>
      <c r="J7" s="24"/>
      <c r="K7" s="25"/>
    </row>
    <row r="8" spans="1:13">
      <c r="A8" s="54"/>
      <c r="B8" s="146"/>
      <c r="C8" s="147"/>
      <c r="D8" s="147"/>
      <c r="E8" s="148"/>
      <c r="F8" s="54"/>
      <c r="G8" s="54"/>
      <c r="H8" s="129"/>
    </row>
    <row r="9" spans="1:13">
      <c r="A9" s="149"/>
      <c r="B9" s="146" t="s">
        <v>22</v>
      </c>
      <c r="C9" s="150"/>
      <c r="D9" s="150"/>
      <c r="E9" s="148"/>
      <c r="F9" s="151"/>
      <c r="G9" s="151"/>
      <c r="H9" s="102"/>
      <c r="I9" s="27"/>
      <c r="J9" s="27"/>
      <c r="K9" s="27"/>
    </row>
    <row r="10" spans="1:13">
      <c r="A10" s="149"/>
      <c r="B10" s="152" t="s">
        <v>14</v>
      </c>
      <c r="C10" s="153">
        <v>301658.82999999996</v>
      </c>
      <c r="D10" s="150"/>
      <c r="E10" s="148">
        <f t="shared" si="0"/>
        <v>301658.82999999996</v>
      </c>
      <c r="F10" s="151"/>
      <c r="G10" s="151"/>
      <c r="H10" s="102"/>
      <c r="I10" s="27"/>
      <c r="J10" s="27"/>
      <c r="K10" s="27"/>
    </row>
    <row r="11" spans="1:13">
      <c r="A11" s="149"/>
      <c r="B11" s="154" t="s">
        <v>23</v>
      </c>
      <c r="C11" s="148">
        <v>301658.82999999996</v>
      </c>
      <c r="D11" s="150"/>
      <c r="E11" s="148">
        <f>-C11</f>
        <v>-301658.82999999996</v>
      </c>
      <c r="F11" s="151"/>
      <c r="G11" s="151"/>
      <c r="H11" s="102"/>
      <c r="I11" s="27"/>
      <c r="J11" s="27"/>
      <c r="K11" s="27"/>
    </row>
    <row r="12" spans="1:13">
      <c r="A12" s="155"/>
      <c r="B12" s="154" t="s">
        <v>210</v>
      </c>
      <c r="C12" s="156"/>
      <c r="D12" s="157">
        <v>-301273.31</v>
      </c>
      <c r="E12" s="148">
        <f t="shared" si="0"/>
        <v>-301273.31</v>
      </c>
      <c r="F12" s="158"/>
      <c r="G12" s="136"/>
      <c r="H12" s="159"/>
      <c r="I12" s="29"/>
      <c r="J12" s="30"/>
      <c r="K12" s="30"/>
    </row>
    <row r="13" spans="1:13">
      <c r="A13" s="155"/>
      <c r="B13" s="154" t="s">
        <v>24</v>
      </c>
      <c r="C13" s="160"/>
      <c r="D13" s="157">
        <v>147099</v>
      </c>
      <c r="E13" s="148">
        <f>+C13+D13</f>
        <v>147099</v>
      </c>
      <c r="F13" s="158"/>
      <c r="G13" s="136"/>
      <c r="H13" s="159"/>
      <c r="I13" s="29"/>
      <c r="J13" s="30"/>
      <c r="K13" s="30"/>
    </row>
    <row r="14" spans="1:13">
      <c r="A14" s="149"/>
      <c r="B14" s="161" t="s">
        <v>25</v>
      </c>
      <c r="C14" s="162"/>
      <c r="D14" s="163">
        <v>136633.21</v>
      </c>
      <c r="E14" s="148">
        <f t="shared" si="0"/>
        <v>136633.21</v>
      </c>
      <c r="F14" s="72"/>
      <c r="G14" s="72"/>
      <c r="H14" s="164"/>
      <c r="I14" s="26"/>
      <c r="J14" s="26"/>
      <c r="K14" s="26"/>
    </row>
    <row r="15" spans="1:13" ht="45">
      <c r="A15" s="149"/>
      <c r="B15" s="165" t="s">
        <v>26</v>
      </c>
      <c r="C15" s="166">
        <f>+C7+C10-C11</f>
        <v>5000000</v>
      </c>
      <c r="D15" s="166">
        <f>SUM(D7:D14)</f>
        <v>136633.20999999996</v>
      </c>
      <c r="E15" s="140" t="str">
        <f>+"TOTAL ACTIVO NETO AL "&amp;UPPER(TEXT(INDICE!O3,"DD \D\E MMMM \D\E AAAA"))</f>
        <v>TOTAL ACTIVO NETO AL 30 DE JUNIO DE 2022</v>
      </c>
      <c r="F15" s="126"/>
      <c r="G15" s="164"/>
      <c r="H15" s="164"/>
      <c r="I15" s="32"/>
      <c r="J15" s="32"/>
      <c r="K15" s="32"/>
    </row>
    <row r="16" spans="1:13" ht="22.5" customHeight="1" thickBot="1">
      <c r="A16" s="149"/>
      <c r="B16" s="167"/>
      <c r="C16" s="168"/>
      <c r="D16" s="168"/>
      <c r="E16" s="169">
        <f>+C15+D15</f>
        <v>5136633.21</v>
      </c>
      <c r="F16" s="126"/>
      <c r="G16" s="164"/>
      <c r="H16" s="164"/>
      <c r="I16" s="32"/>
      <c r="J16" s="32"/>
      <c r="K16" s="32"/>
      <c r="M16" s="33"/>
    </row>
    <row r="17" spans="1:13" ht="15.75" thickTop="1">
      <c r="A17" s="170"/>
      <c r="B17" s="171"/>
      <c r="C17" s="171"/>
      <c r="D17" s="171"/>
      <c r="E17" s="172"/>
      <c r="F17" s="171"/>
      <c r="G17" s="171"/>
      <c r="H17" s="172"/>
      <c r="I17" s="32"/>
      <c r="J17" s="32"/>
      <c r="K17" s="32"/>
      <c r="M17" s="33"/>
    </row>
    <row r="18" spans="1:13">
      <c r="A18" s="149"/>
      <c r="B18" s="72" t="s">
        <v>208</v>
      </c>
      <c r="C18" s="171"/>
      <c r="D18" s="171"/>
      <c r="E18" s="171"/>
      <c r="F18" s="171"/>
      <c r="G18" s="171"/>
      <c r="H18" s="172"/>
      <c r="I18" s="32"/>
      <c r="J18" s="32"/>
      <c r="K18" s="32"/>
    </row>
    <row r="19" spans="1:13">
      <c r="A19" s="26"/>
      <c r="B19" s="17"/>
      <c r="C19" s="16"/>
      <c r="D19" s="32"/>
      <c r="E19" s="31"/>
      <c r="F19" s="32"/>
      <c r="G19" s="32"/>
      <c r="H19" s="31"/>
      <c r="I19" s="32"/>
      <c r="J19" s="32"/>
      <c r="K19" s="32"/>
    </row>
    <row r="20" spans="1:13" ht="17.25" customHeight="1">
      <c r="A20" s="26"/>
      <c r="B20" s="17"/>
      <c r="C20" s="17"/>
      <c r="D20" s="32"/>
      <c r="E20" s="31"/>
      <c r="F20" s="32"/>
      <c r="G20" s="32"/>
      <c r="H20" s="31"/>
      <c r="I20" s="31"/>
      <c r="J20" s="32"/>
      <c r="K20" s="32"/>
    </row>
    <row r="21" spans="1:13">
      <c r="A21" s="26"/>
      <c r="B21" s="5"/>
      <c r="C21" s="16"/>
      <c r="D21" s="32"/>
      <c r="E21" s="31"/>
      <c r="F21" s="32"/>
      <c r="G21" s="32"/>
      <c r="H21" s="31"/>
      <c r="I21" s="32"/>
      <c r="J21" s="32"/>
      <c r="K21" s="32"/>
    </row>
    <row r="22" spans="1:13">
      <c r="A22" s="26"/>
      <c r="B22" s="17"/>
      <c r="C22" s="32"/>
      <c r="D22" s="32"/>
      <c r="E22" s="31"/>
      <c r="F22" s="32"/>
      <c r="G22" s="32"/>
      <c r="H22" s="31"/>
      <c r="I22" s="32"/>
      <c r="J22" s="32"/>
      <c r="K22" s="32"/>
    </row>
    <row r="23" spans="1:13">
      <c r="A23" s="26"/>
      <c r="B23" s="32"/>
      <c r="C23" s="32"/>
      <c r="D23" s="32"/>
      <c r="E23" s="31"/>
      <c r="F23" s="32"/>
      <c r="G23" s="32"/>
      <c r="H23" s="31"/>
      <c r="I23" s="32"/>
      <c r="J23" s="32"/>
      <c r="K23" s="32"/>
    </row>
    <row r="24" spans="1:13">
      <c r="A24" s="26"/>
      <c r="B24" s="32"/>
      <c r="C24" s="32"/>
      <c r="D24" s="32"/>
      <c r="E24" s="32"/>
      <c r="F24" s="32"/>
      <c r="G24" s="32"/>
      <c r="H24" s="31"/>
      <c r="I24" s="32"/>
      <c r="J24" s="32"/>
      <c r="K24" s="32"/>
    </row>
    <row r="25" spans="1:13">
      <c r="A25" s="26"/>
      <c r="B25" s="32"/>
      <c r="C25" s="32"/>
      <c r="D25" s="32"/>
      <c r="E25" s="31"/>
      <c r="F25" s="32"/>
      <c r="G25" s="32"/>
      <c r="H25" s="31"/>
      <c r="I25" s="32"/>
      <c r="J25" s="32"/>
      <c r="K25" s="32"/>
    </row>
    <row r="26" spans="1:13">
      <c r="A26" s="35"/>
      <c r="B26" s="32"/>
      <c r="C26" s="32"/>
      <c r="D26" s="32"/>
      <c r="E26" s="32"/>
      <c r="F26" s="32"/>
      <c r="G26" s="32"/>
      <c r="H26" s="31"/>
      <c r="I26" s="32"/>
      <c r="J26" s="32"/>
      <c r="K26" s="32"/>
    </row>
    <row r="27" spans="1:13">
      <c r="A27" s="35"/>
      <c r="B27" s="32"/>
      <c r="C27" s="32"/>
      <c r="D27" s="32"/>
      <c r="E27" s="32"/>
      <c r="F27" s="32"/>
      <c r="G27" s="32"/>
      <c r="H27" s="31"/>
      <c r="I27" s="32"/>
      <c r="J27" s="32"/>
      <c r="K27" s="32"/>
    </row>
    <row r="29" spans="1:13">
      <c r="J29" s="33"/>
    </row>
    <row r="30" spans="1:13">
      <c r="G30" s="33"/>
    </row>
    <row r="31" spans="1:13">
      <c r="J31" s="33"/>
    </row>
    <row r="32" spans="1:13">
      <c r="J32" s="33"/>
    </row>
    <row r="33" spans="2:10">
      <c r="J33" s="33"/>
    </row>
    <row r="36" spans="2:10">
      <c r="B36" s="7"/>
      <c r="C36" s="5"/>
      <c r="D36" s="5"/>
      <c r="E36" s="379"/>
      <c r="F36" s="379"/>
      <c r="G36" s="379"/>
      <c r="H36" s="379"/>
    </row>
    <row r="37" spans="2:10">
      <c r="B37" s="7"/>
      <c r="C37" s="5"/>
      <c r="D37" s="5"/>
      <c r="E37" s="379"/>
      <c r="F37" s="379"/>
      <c r="G37" s="379"/>
      <c r="H37" s="379"/>
    </row>
  </sheetData>
  <mergeCells count="6">
    <mergeCell ref="B5:H5"/>
    <mergeCell ref="E36:H36"/>
    <mergeCell ref="E37:H37"/>
    <mergeCell ref="B2:E2"/>
    <mergeCell ref="B3:E3"/>
    <mergeCell ref="B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3"/>
  <sheetViews>
    <sheetView showGridLines="0" workbookViewId="0">
      <selection activeCell="B27" sqref="B27"/>
    </sheetView>
  </sheetViews>
  <sheetFormatPr baseColWidth="10" defaultColWidth="9.140625" defaultRowHeight="15"/>
  <cols>
    <col min="1" max="1" width="11.42578125" customWidth="1"/>
    <col min="2" max="2" width="68.5703125" customWidth="1"/>
    <col min="3" max="3" width="17" customWidth="1"/>
    <col min="4" max="4" width="17.140625" customWidth="1"/>
    <col min="6" max="7" width="11.85546875" style="19" customWidth="1"/>
    <col min="8" max="9" width="10.140625" style="19" bestFit="1" customWidth="1"/>
    <col min="10" max="10" width="9.140625" style="19"/>
  </cols>
  <sheetData>
    <row r="1" spans="2:5">
      <c r="B1" s="76"/>
      <c r="C1" s="173"/>
      <c r="D1" s="76"/>
      <c r="E1" s="2"/>
    </row>
    <row r="2" spans="2:5" ht="23.25">
      <c r="B2" s="380" t="s">
        <v>207</v>
      </c>
      <c r="C2" s="380"/>
      <c r="D2" s="380"/>
      <c r="E2" s="3"/>
    </row>
    <row r="3" spans="2:5" ht="20.25">
      <c r="B3" s="392" t="str">
        <f>+"ESTADOS DE INGRESOS Y EGRESOS AL "&amp;UPPER(TEXT(INDICE!O3,"DD \D\E MMMM \D\E AAAA"))</f>
        <v>ESTADOS DE INGRESOS Y EGRESOS AL 30 DE JUNIO DE 2022</v>
      </c>
      <c r="C3" s="392"/>
      <c r="D3" s="392"/>
    </row>
    <row r="4" spans="2:5" ht="20.25">
      <c r="B4" s="174"/>
      <c r="C4" s="174"/>
      <c r="D4" s="174"/>
    </row>
    <row r="5" spans="2:5">
      <c r="B5" s="175"/>
      <c r="C5" s="383">
        <f>+INDICE!P3</f>
        <v>2022</v>
      </c>
      <c r="D5" s="381">
        <f>+INDICE!P2</f>
        <v>2021</v>
      </c>
    </row>
    <row r="6" spans="2:5" ht="9" customHeight="1">
      <c r="B6" s="176"/>
      <c r="C6" s="393"/>
      <c r="D6" s="394"/>
    </row>
    <row r="7" spans="2:5">
      <c r="B7" s="92" t="s">
        <v>27</v>
      </c>
      <c r="C7" s="177"/>
      <c r="D7" s="178"/>
    </row>
    <row r="8" spans="2:5">
      <c r="B8" s="179"/>
      <c r="C8" s="177"/>
      <c r="D8" s="178"/>
    </row>
    <row r="9" spans="2:5">
      <c r="B9" s="92" t="s">
        <v>28</v>
      </c>
      <c r="C9" s="180"/>
      <c r="D9" s="181"/>
    </row>
    <row r="10" spans="2:5">
      <c r="B10" s="88" t="s">
        <v>29</v>
      </c>
      <c r="C10" s="309">
        <v>140439.63</v>
      </c>
      <c r="D10" s="326">
        <v>159921.41</v>
      </c>
    </row>
    <row r="11" spans="2:5">
      <c r="B11" s="182" t="s">
        <v>30</v>
      </c>
      <c r="C11" s="327">
        <v>19229.060000000001</v>
      </c>
      <c r="D11" s="328">
        <v>17341.509999999998</v>
      </c>
    </row>
    <row r="12" spans="2:5">
      <c r="B12" s="92" t="s">
        <v>31</v>
      </c>
      <c r="C12" s="329">
        <f>SUM(C10:C11)</f>
        <v>159668.69</v>
      </c>
      <c r="D12" s="330">
        <f>SUM(D10:D11)</f>
        <v>177262.92</v>
      </c>
    </row>
    <row r="13" spans="2:5" ht="21.75" customHeight="1">
      <c r="B13" s="92" t="s">
        <v>32</v>
      </c>
      <c r="C13" s="331"/>
      <c r="D13" s="326"/>
    </row>
    <row r="14" spans="2:5">
      <c r="B14" s="182" t="s">
        <v>33</v>
      </c>
      <c r="C14" s="309">
        <v>22997.33</v>
      </c>
      <c r="D14" s="326">
        <v>23073.25</v>
      </c>
      <c r="E14" s="33"/>
    </row>
    <row r="15" spans="2:5" hidden="1">
      <c r="B15" s="183" t="s">
        <v>34</v>
      </c>
      <c r="C15" s="309"/>
      <c r="D15" s="326"/>
    </row>
    <row r="16" spans="2:5">
      <c r="B16" s="182" t="s">
        <v>212</v>
      </c>
      <c r="C16" s="309">
        <v>24.46</v>
      </c>
      <c r="D16" s="326">
        <v>15.32</v>
      </c>
    </row>
    <row r="17" spans="2:7">
      <c r="B17" s="88" t="s">
        <v>36</v>
      </c>
      <c r="C17" s="332">
        <v>13.7</v>
      </c>
      <c r="D17" s="333">
        <v>0</v>
      </c>
    </row>
    <row r="18" spans="2:7">
      <c r="B18" s="184" t="s">
        <v>37</v>
      </c>
      <c r="C18" s="321">
        <f>SUM(C14:C17)</f>
        <v>23035.49</v>
      </c>
      <c r="D18" s="322">
        <f>SUM(D14:D17)</f>
        <v>23088.57</v>
      </c>
    </row>
    <row r="19" spans="2:7" ht="15.75" thickBot="1">
      <c r="B19" s="184" t="s">
        <v>38</v>
      </c>
      <c r="C19" s="334">
        <f>+C12-C18</f>
        <v>136633.20000000001</v>
      </c>
      <c r="D19" s="335">
        <f>+D12-D18</f>
        <v>154174.35</v>
      </c>
      <c r="G19" s="22"/>
    </row>
    <row r="20" spans="2:7" ht="15.75" thickTop="1">
      <c r="B20" s="183"/>
      <c r="C20" s="177"/>
      <c r="D20" s="178"/>
    </row>
    <row r="21" spans="2:7">
      <c r="B21" s="185"/>
      <c r="C21" s="186"/>
      <c r="D21" s="187"/>
    </row>
    <row r="22" spans="2:7">
      <c r="B22" s="188"/>
      <c r="C22" s="189"/>
      <c r="D22" s="189"/>
    </row>
    <row r="23" spans="2:7">
      <c r="B23" s="72" t="s">
        <v>208</v>
      </c>
      <c r="C23" s="190"/>
      <c r="D23" s="190"/>
    </row>
    <row r="24" spans="2:7">
      <c r="B24" s="17"/>
      <c r="C24" s="33"/>
      <c r="D24" s="33"/>
    </row>
    <row r="25" spans="2:7">
      <c r="B25" s="21"/>
      <c r="C25" s="33"/>
      <c r="D25" s="33"/>
    </row>
    <row r="26" spans="2:7">
      <c r="B26" s="17"/>
      <c r="C26" s="33"/>
      <c r="D26" s="33"/>
    </row>
    <row r="27" spans="2:7">
      <c r="B27" s="21"/>
      <c r="C27" s="42"/>
      <c r="D27" s="42"/>
    </row>
    <row r="28" spans="2:7">
      <c r="B28" s="21"/>
      <c r="C28" s="33"/>
      <c r="D28" s="33"/>
    </row>
    <row r="29" spans="2:7">
      <c r="B29" s="4"/>
      <c r="C29" s="33"/>
      <c r="D29" s="33"/>
    </row>
    <row r="30" spans="2:7">
      <c r="B30" s="21"/>
      <c r="C30" s="33"/>
      <c r="D30" s="33"/>
    </row>
    <row r="31" spans="2:7">
      <c r="B31" s="4"/>
      <c r="C31" s="33"/>
      <c r="D31" s="33"/>
    </row>
    <row r="32" spans="2:7">
      <c r="B32" s="21"/>
      <c r="C32" s="42"/>
      <c r="D32" s="42"/>
    </row>
    <row r="33" spans="2:4">
      <c r="B33" s="4"/>
      <c r="C33" s="33"/>
      <c r="D33" s="33"/>
    </row>
    <row r="34" spans="2:4">
      <c r="B34" s="21"/>
      <c r="C34" s="33"/>
      <c r="D34" s="33"/>
    </row>
    <row r="35" spans="2:4">
      <c r="B35" s="21"/>
      <c r="C35" s="33"/>
      <c r="D35" s="33"/>
    </row>
    <row r="36" spans="2:4">
      <c r="B36" s="21"/>
      <c r="C36" s="33"/>
      <c r="D36" s="33"/>
    </row>
    <row r="37" spans="2:4">
      <c r="B37" s="21"/>
      <c r="C37" s="42"/>
      <c r="D37" s="42"/>
    </row>
    <row r="39" spans="2:4">
      <c r="C39" s="33"/>
      <c r="D39" s="33"/>
    </row>
    <row r="41" spans="2:4">
      <c r="C41" s="33"/>
    </row>
    <row r="42" spans="2:4">
      <c r="C42" s="33"/>
    </row>
    <row r="43" spans="2:4">
      <c r="C43" s="33"/>
    </row>
  </sheetData>
  <mergeCells count="4">
    <mergeCell ref="B2:D2"/>
    <mergeCell ref="B3:D3"/>
    <mergeCell ref="C5:C6"/>
    <mergeCell ref="D5:D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0"/>
  <sheetViews>
    <sheetView showGridLines="0" zoomScale="85" zoomScaleNormal="85" workbookViewId="0">
      <selection activeCell="G14" sqref="G14"/>
    </sheetView>
  </sheetViews>
  <sheetFormatPr baseColWidth="10" defaultColWidth="9.140625" defaultRowHeight="15"/>
  <cols>
    <col min="1" max="1" width="8.85546875" customWidth="1"/>
    <col min="2" max="2" width="50.5703125" customWidth="1"/>
    <col min="3" max="3" width="14.42578125" style="45" customWidth="1"/>
    <col min="4" max="4" width="22.5703125" style="8" customWidth="1"/>
    <col min="5" max="5" width="8.85546875" customWidth="1"/>
    <col min="6" max="6" width="15.85546875" style="19" customWidth="1"/>
    <col min="7" max="7" width="13.7109375" style="19" bestFit="1" customWidth="1"/>
    <col min="8" max="8" width="11.7109375" style="19" bestFit="1" customWidth="1"/>
  </cols>
  <sheetData>
    <row r="1" spans="1:8" s="4" customFormat="1" ht="14.25">
      <c r="A1" s="72"/>
      <c r="B1" s="76"/>
      <c r="C1" s="173"/>
      <c r="D1" s="191"/>
      <c r="E1" s="2"/>
      <c r="F1" s="41"/>
      <c r="G1" s="41"/>
      <c r="H1" s="41"/>
    </row>
    <row r="2" spans="1:8" s="4" customFormat="1" ht="26.25">
      <c r="A2" s="72"/>
      <c r="B2" s="396" t="s">
        <v>0</v>
      </c>
      <c r="C2" s="396"/>
      <c r="D2" s="396"/>
      <c r="E2" s="3"/>
      <c r="F2" s="41"/>
      <c r="G2" s="41"/>
      <c r="H2" s="41"/>
    </row>
    <row r="3" spans="1:8" ht="21.75" customHeight="1">
      <c r="A3" s="54"/>
      <c r="B3" s="392" t="str">
        <f>+"ESTADO DEL ACTIVO NETO AL "&amp;UPPER(TEXT(INDICE!O3,"DD \D\E MMMM \D\E AAAA"))</f>
        <v>ESTADO DEL ACTIVO NETO AL 30 DE JUNIO DE 2022</v>
      </c>
      <c r="C3" s="392"/>
      <c r="D3" s="392"/>
    </row>
    <row r="4" spans="1:8">
      <c r="A4" s="54"/>
      <c r="B4" s="395" t="s">
        <v>39</v>
      </c>
      <c r="C4" s="395"/>
      <c r="D4" s="395"/>
    </row>
    <row r="5" spans="1:8" ht="21.75" customHeight="1">
      <c r="A5" s="54"/>
      <c r="B5" s="192"/>
      <c r="C5" s="192"/>
      <c r="D5" s="192"/>
    </row>
    <row r="6" spans="1:8">
      <c r="A6" s="54"/>
      <c r="B6" s="117" t="s">
        <v>40</v>
      </c>
      <c r="C6" s="193">
        <f>+INDICE!P3</f>
        <v>2022</v>
      </c>
      <c r="D6" s="194">
        <f>+INDICE!P2</f>
        <v>2021</v>
      </c>
    </row>
    <row r="7" spans="1:8" ht="17.25" customHeight="1">
      <c r="A7" s="54"/>
      <c r="B7" s="92" t="s">
        <v>41</v>
      </c>
      <c r="C7" s="195"/>
      <c r="D7" s="196"/>
    </row>
    <row r="8" spans="1:8" ht="15" customHeight="1">
      <c r="A8" s="54"/>
      <c r="B8" s="92" t="s">
        <v>42</v>
      </c>
      <c r="C8" s="195"/>
      <c r="D8" s="196"/>
    </row>
    <row r="9" spans="1:8" ht="14.25" customHeight="1">
      <c r="A9" s="54"/>
      <c r="B9" s="179" t="s">
        <v>218</v>
      </c>
      <c r="C9" s="287">
        <v>13992.86</v>
      </c>
      <c r="D9" s="288">
        <v>9332.52</v>
      </c>
    </row>
    <row r="10" spans="1:8" ht="14.25" customHeight="1">
      <c r="A10" s="54"/>
      <c r="B10" s="179" t="s">
        <v>205</v>
      </c>
      <c r="C10" s="305">
        <v>39999.97</v>
      </c>
      <c r="D10" s="306"/>
    </row>
    <row r="11" spans="1:8">
      <c r="A11" s="54"/>
      <c r="B11" s="179"/>
      <c r="C11" s="307">
        <f>SUM(C9:C10)</f>
        <v>53992.83</v>
      </c>
      <c r="D11" s="308">
        <f>SUM(D9:D10)</f>
        <v>9332.52</v>
      </c>
    </row>
    <row r="12" spans="1:8">
      <c r="A12" s="54"/>
      <c r="B12" s="92" t="s">
        <v>44</v>
      </c>
      <c r="C12" s="305"/>
      <c r="D12" s="306"/>
    </row>
    <row r="13" spans="1:8">
      <c r="A13" s="54"/>
      <c r="B13" s="88" t="s">
        <v>206</v>
      </c>
      <c r="C13" s="309">
        <v>297570.90000000002</v>
      </c>
      <c r="D13" s="306">
        <v>528124.80000000005</v>
      </c>
    </row>
    <row r="14" spans="1:8">
      <c r="A14" s="54"/>
      <c r="B14" s="88" t="s">
        <v>46</v>
      </c>
      <c r="C14" s="305">
        <v>0</v>
      </c>
      <c r="D14" s="306">
        <v>0</v>
      </c>
    </row>
    <row r="15" spans="1:8">
      <c r="A15" s="54"/>
      <c r="B15" s="92"/>
      <c r="C15" s="307">
        <f>SUM(C13:C14)</f>
        <v>297570.90000000002</v>
      </c>
      <c r="D15" s="308">
        <f>SUM(D13:D14)</f>
        <v>528124.80000000005</v>
      </c>
    </row>
    <row r="16" spans="1:8">
      <c r="A16" s="54"/>
      <c r="B16" s="92"/>
      <c r="C16" s="307">
        <f>+C11+C15</f>
        <v>351563.73000000004</v>
      </c>
      <c r="D16" s="308">
        <f>+D11+D15</f>
        <v>537457.32000000007</v>
      </c>
    </row>
    <row r="17" spans="1:4">
      <c r="A17" s="54"/>
      <c r="B17" s="92" t="s">
        <v>47</v>
      </c>
      <c r="C17" s="310"/>
      <c r="D17" s="311"/>
    </row>
    <row r="18" spans="1:4">
      <c r="A18" s="54"/>
      <c r="B18" s="92" t="s">
        <v>44</v>
      </c>
      <c r="C18" s="310"/>
      <c r="D18" s="311"/>
    </row>
    <row r="19" spans="1:4">
      <c r="A19" s="54"/>
      <c r="B19" s="88" t="s">
        <v>206</v>
      </c>
      <c r="C19" s="312">
        <v>4788776.04</v>
      </c>
      <c r="D19" s="313">
        <v>4620435.76</v>
      </c>
    </row>
    <row r="20" spans="1:4">
      <c r="A20" s="54"/>
      <c r="B20" s="88" t="s">
        <v>46</v>
      </c>
      <c r="C20" s="314">
        <v>0</v>
      </c>
      <c r="D20" s="315">
        <v>0</v>
      </c>
    </row>
    <row r="21" spans="1:4">
      <c r="A21" s="54"/>
      <c r="B21" s="92"/>
      <c r="C21" s="310">
        <f>SUM(C19:C20)</f>
        <v>4788776.04</v>
      </c>
      <c r="D21" s="311">
        <f>SUM(D19:D20)</f>
        <v>4620435.76</v>
      </c>
    </row>
    <row r="22" spans="1:4" ht="15.75" thickBot="1">
      <c r="A22" s="54"/>
      <c r="B22" s="92" t="s">
        <v>48</v>
      </c>
      <c r="C22" s="316">
        <f>+C16+C21</f>
        <v>5140339.7700000005</v>
      </c>
      <c r="D22" s="317">
        <f>+D16+D21</f>
        <v>5157893.08</v>
      </c>
    </row>
    <row r="23" spans="1:4" ht="27.75" customHeight="1" thickTop="1">
      <c r="A23" s="54"/>
      <c r="B23" s="198" t="s">
        <v>49</v>
      </c>
      <c r="C23" s="318"/>
      <c r="D23" s="319"/>
    </row>
    <row r="24" spans="1:4">
      <c r="A24" s="54"/>
      <c r="B24" s="92" t="s">
        <v>50</v>
      </c>
      <c r="C24" s="305"/>
      <c r="D24" s="306"/>
    </row>
    <row r="25" spans="1:4">
      <c r="A25" s="54"/>
      <c r="B25" s="92" t="s">
        <v>51</v>
      </c>
      <c r="C25" s="305"/>
      <c r="D25" s="306"/>
    </row>
    <row r="26" spans="1:4">
      <c r="A26" s="54"/>
      <c r="B26" s="179" t="s">
        <v>52</v>
      </c>
      <c r="C26" s="287">
        <v>3706.56</v>
      </c>
      <c r="D26" s="306">
        <v>3718.77</v>
      </c>
    </row>
    <row r="27" spans="1:4">
      <c r="A27" s="54"/>
      <c r="B27" s="88" t="s">
        <v>53</v>
      </c>
      <c r="C27" s="305">
        <v>0</v>
      </c>
      <c r="D27" s="306">
        <v>0</v>
      </c>
    </row>
    <row r="28" spans="1:4" ht="15.75" customHeight="1">
      <c r="A28" s="54"/>
      <c r="B28" s="92" t="s">
        <v>54</v>
      </c>
      <c r="C28" s="307">
        <f>SUM(C26:C27)</f>
        <v>3706.56</v>
      </c>
      <c r="D28" s="308">
        <f>SUM(D26:D27)</f>
        <v>3718.77</v>
      </c>
    </row>
    <row r="29" spans="1:4">
      <c r="A29" s="54"/>
      <c r="B29" s="92" t="s">
        <v>55</v>
      </c>
      <c r="C29" s="310">
        <v>5000000</v>
      </c>
      <c r="D29" s="311">
        <v>5000000</v>
      </c>
    </row>
    <row r="30" spans="1:4">
      <c r="A30" s="54"/>
      <c r="B30" s="92" t="s">
        <v>56</v>
      </c>
      <c r="C30" s="320">
        <v>136633.21</v>
      </c>
      <c r="D30" s="311">
        <v>154174.31</v>
      </c>
    </row>
    <row r="31" spans="1:4">
      <c r="A31" s="54"/>
      <c r="B31" s="92" t="s">
        <v>57</v>
      </c>
      <c r="C31" s="321">
        <f>SUM(C29:C30)</f>
        <v>5136633.21</v>
      </c>
      <c r="D31" s="322">
        <f>SUM(D29:D30)</f>
        <v>5154174.3099999996</v>
      </c>
    </row>
    <row r="32" spans="1:4" ht="15.75" thickBot="1">
      <c r="A32" s="54"/>
      <c r="B32" s="92" t="s">
        <v>58</v>
      </c>
      <c r="C32" s="316">
        <f>+C28+C31</f>
        <v>5140339.7699999996</v>
      </c>
      <c r="D32" s="317">
        <f>+D28+D31</f>
        <v>5157893.0799999991</v>
      </c>
    </row>
    <row r="33" spans="1:4" ht="15.75" thickTop="1">
      <c r="A33" s="54"/>
      <c r="B33" s="88" t="s">
        <v>59</v>
      </c>
      <c r="C33" s="305">
        <v>5000</v>
      </c>
      <c r="D33" s="306">
        <v>5000</v>
      </c>
    </row>
    <row r="34" spans="1:4">
      <c r="A34" s="54"/>
      <c r="B34" s="88" t="s">
        <v>60</v>
      </c>
      <c r="C34" s="305">
        <f>+C31/C33</f>
        <v>1027.326642</v>
      </c>
      <c r="D34" s="323">
        <f>+D31/D33</f>
        <v>1030.8348619999999</v>
      </c>
    </row>
    <row r="35" spans="1:4" ht="15.75" thickBot="1">
      <c r="A35" s="54"/>
      <c r="B35" s="199" t="s">
        <v>61</v>
      </c>
      <c r="C35" s="324">
        <f>+C33*C34</f>
        <v>5136633.21</v>
      </c>
      <c r="D35" s="325">
        <f>+D33*D34</f>
        <v>5154174.3099999996</v>
      </c>
    </row>
    <row r="36" spans="1:4" ht="15.75" thickTop="1">
      <c r="A36" s="54"/>
      <c r="B36" s="198"/>
      <c r="C36" s="200"/>
      <c r="D36" s="201"/>
    </row>
    <row r="37" spans="1:4">
      <c r="A37" s="54"/>
      <c r="B37" s="80"/>
      <c r="C37" s="67"/>
      <c r="D37" s="202"/>
    </row>
    <row r="38" spans="1:4">
      <c r="A38" s="54"/>
      <c r="B38" s="72" t="s">
        <v>208</v>
      </c>
      <c r="C38" s="202"/>
      <c r="D38" s="202"/>
    </row>
    <row r="39" spans="1:4">
      <c r="A39" s="54"/>
      <c r="B39" s="54"/>
      <c r="C39" s="67"/>
      <c r="D39" s="202"/>
    </row>
    <row r="50" ht="21" customHeight="1"/>
  </sheetData>
  <mergeCells count="3">
    <mergeCell ref="B3:D3"/>
    <mergeCell ref="B4:D4"/>
    <mergeCell ref="B2:D2"/>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1"/>
  <sheetViews>
    <sheetView showGridLines="0" zoomScaleNormal="100" workbookViewId="0">
      <selection activeCell="E24" sqref="E24"/>
    </sheetView>
  </sheetViews>
  <sheetFormatPr baseColWidth="10" defaultColWidth="9.140625" defaultRowHeight="15"/>
  <cols>
    <col min="1" max="1" width="11.42578125" customWidth="1"/>
    <col min="2" max="2" width="50.5703125" customWidth="1"/>
    <col min="3" max="3" width="19.85546875" style="45" customWidth="1"/>
    <col min="4" max="4" width="17.7109375" style="45" customWidth="1"/>
    <col min="5" max="5" width="17.28515625" bestFit="1" customWidth="1"/>
    <col min="6" max="6" width="15.85546875" style="19" customWidth="1"/>
    <col min="7" max="7" width="16.42578125" style="19" bestFit="1" customWidth="1"/>
  </cols>
  <sheetData>
    <row r="1" spans="1:7" s="4" customFormat="1" ht="14.25">
      <c r="A1" s="72"/>
      <c r="B1" s="76"/>
      <c r="C1" s="173"/>
      <c r="D1" s="76"/>
      <c r="E1" s="76"/>
      <c r="F1" s="41"/>
      <c r="G1" s="41"/>
    </row>
    <row r="2" spans="1:7" s="4" customFormat="1" ht="26.25">
      <c r="A2" s="72"/>
      <c r="B2" s="398" t="s">
        <v>0</v>
      </c>
      <c r="C2" s="398"/>
      <c r="D2" s="398"/>
      <c r="E2" s="77"/>
      <c r="F2" s="41"/>
      <c r="G2" s="41"/>
    </row>
    <row r="3" spans="1:7" ht="21.75" customHeight="1">
      <c r="A3" s="54"/>
      <c r="B3" s="392" t="str">
        <f>+"ESTADO DEL ACTIVO NETO AL "&amp;UPPER(TEXT(INDICE!O3,"DD \D\E MMMM \D\E AAAA"))</f>
        <v>ESTADO DEL ACTIVO NETO AL 30 DE JUNIO DE 2022</v>
      </c>
      <c r="C3" s="392"/>
      <c r="D3" s="392"/>
      <c r="E3" s="54"/>
    </row>
    <row r="4" spans="1:7" ht="14.25" customHeight="1">
      <c r="A4" s="54"/>
      <c r="B4" s="397" t="s">
        <v>62</v>
      </c>
      <c r="C4" s="397"/>
      <c r="D4" s="397"/>
      <c r="E4" s="54"/>
    </row>
    <row r="5" spans="1:7">
      <c r="A5" s="54"/>
      <c r="B5" s="117" t="s">
        <v>40</v>
      </c>
      <c r="C5" s="193">
        <f>+INDICE!P3</f>
        <v>2022</v>
      </c>
      <c r="D5" s="194">
        <f>+INDICE!P2</f>
        <v>2021</v>
      </c>
      <c r="E5" s="54"/>
    </row>
    <row r="6" spans="1:7" ht="17.25" customHeight="1">
      <c r="A6" s="54"/>
      <c r="B6" s="92" t="s">
        <v>41</v>
      </c>
      <c r="C6" s="203"/>
      <c r="D6" s="204"/>
      <c r="E6" s="54"/>
    </row>
    <row r="7" spans="1:7" ht="15" customHeight="1">
      <c r="A7" s="54"/>
      <c r="B7" s="92" t="s">
        <v>42</v>
      </c>
      <c r="C7" s="203"/>
      <c r="D7" s="204"/>
      <c r="E7" s="54"/>
    </row>
    <row r="8" spans="1:7" ht="14.25" customHeight="1">
      <c r="A8" s="54"/>
      <c r="B8" s="179" t="s">
        <v>218</v>
      </c>
      <c r="C8" s="289">
        <f>+'4'!C9*INDICE!M2</f>
        <v>95851790.643000007</v>
      </c>
      <c r="D8" s="290">
        <v>0</v>
      </c>
      <c r="E8" s="205"/>
    </row>
    <row r="9" spans="1:7" ht="14.25" customHeight="1">
      <c r="A9" s="54"/>
      <c r="B9" s="179" t="s">
        <v>43</v>
      </c>
      <c r="C9" s="289">
        <f>+'4'!C10*INDICE!M2</f>
        <v>274001794.49849999</v>
      </c>
      <c r="D9" s="290">
        <v>62845003.029600002</v>
      </c>
      <c r="E9" s="54"/>
    </row>
    <row r="10" spans="1:7">
      <c r="A10" s="54"/>
      <c r="B10" s="179"/>
      <c r="C10" s="291">
        <f>SUM(C8:C9)</f>
        <v>369853585.1415</v>
      </c>
      <c r="D10" s="292">
        <f>+SUM(D8:D9)</f>
        <v>62845003.029600002</v>
      </c>
      <c r="E10" s="54"/>
      <c r="F10" s="46"/>
    </row>
    <row r="11" spans="1:7">
      <c r="A11" s="54"/>
      <c r="B11" s="92" t="s">
        <v>44</v>
      </c>
      <c r="C11" s="289"/>
      <c r="D11" s="290"/>
      <c r="E11" s="54"/>
    </row>
    <row r="12" spans="1:7">
      <c r="A12" s="54"/>
      <c r="B12" s="88" t="s">
        <v>45</v>
      </c>
      <c r="C12" s="289">
        <f>+'4'!C13*INDICE!M2</f>
        <v>2038375543.5450003</v>
      </c>
      <c r="D12" s="290">
        <v>2146919583.5086935</v>
      </c>
      <c r="E12" s="54"/>
      <c r="F12" s="46"/>
    </row>
    <row r="13" spans="1:7">
      <c r="A13" s="54"/>
      <c r="B13" s="88" t="s">
        <v>46</v>
      </c>
      <c r="C13" s="289">
        <v>0</v>
      </c>
      <c r="D13" s="290">
        <v>0</v>
      </c>
      <c r="E13" s="54"/>
    </row>
    <row r="14" spans="1:7">
      <c r="A14" s="54"/>
      <c r="B14" s="92"/>
      <c r="C14" s="291">
        <f>SUM(C12:C13)</f>
        <v>2038375543.5450003</v>
      </c>
      <c r="D14" s="292">
        <f>+SUM(D12:D13)</f>
        <v>2146919583.5086935</v>
      </c>
      <c r="E14" s="54"/>
      <c r="F14" s="47"/>
      <c r="G14" s="46"/>
    </row>
    <row r="15" spans="1:7">
      <c r="A15" s="54"/>
      <c r="B15" s="92" t="s">
        <v>63</v>
      </c>
      <c r="C15" s="291">
        <f>+C10+C14</f>
        <v>2408229128.6865005</v>
      </c>
      <c r="D15" s="292">
        <f>+D10+D14</f>
        <v>2209764586.5382934</v>
      </c>
      <c r="E15" s="54"/>
      <c r="F15" s="8"/>
    </row>
    <row r="16" spans="1:7">
      <c r="A16" s="54"/>
      <c r="B16" s="92"/>
      <c r="C16" s="293"/>
      <c r="D16" s="294"/>
      <c r="E16" s="54"/>
    </row>
    <row r="17" spans="1:6">
      <c r="A17" s="54"/>
      <c r="B17" s="92" t="s">
        <v>47</v>
      </c>
      <c r="C17" s="293"/>
      <c r="D17" s="294"/>
      <c r="E17" s="54"/>
    </row>
    <row r="18" spans="1:6">
      <c r="A18" s="54"/>
      <c r="B18" s="92" t="s">
        <v>44</v>
      </c>
      <c r="C18" s="293"/>
      <c r="D18" s="294"/>
      <c r="E18" s="54"/>
    </row>
    <row r="19" spans="1:6">
      <c r="A19" s="54"/>
      <c r="B19" s="88" t="s">
        <v>45</v>
      </c>
      <c r="C19" s="289">
        <f>+'4'!C19*INDICE!M2</f>
        <v>32803355312.802002</v>
      </c>
      <c r="D19" s="295">
        <v>31113921999.124798</v>
      </c>
      <c r="E19" s="54"/>
    </row>
    <row r="20" spans="1:6">
      <c r="A20" s="54"/>
      <c r="B20" s="88" t="s">
        <v>46</v>
      </c>
      <c r="C20" s="296">
        <v>0</v>
      </c>
      <c r="D20" s="295"/>
      <c r="E20" s="54"/>
    </row>
    <row r="21" spans="1:6">
      <c r="A21" s="54"/>
      <c r="B21" s="92" t="s">
        <v>64</v>
      </c>
      <c r="C21" s="291">
        <f>SUM(C19:C20)</f>
        <v>32803355312.802002</v>
      </c>
      <c r="D21" s="292">
        <f>+SUM(D19:D20)</f>
        <v>31113921999.124798</v>
      </c>
      <c r="E21" s="54"/>
    </row>
    <row r="22" spans="1:6">
      <c r="A22" s="54"/>
      <c r="B22" s="92"/>
      <c r="C22" s="293"/>
      <c r="D22" s="294"/>
      <c r="E22" s="54"/>
    </row>
    <row r="23" spans="1:6" ht="15.75" thickBot="1">
      <c r="A23" s="54"/>
      <c r="B23" s="92" t="s">
        <v>48</v>
      </c>
      <c r="C23" s="297">
        <f>+C15+C21</f>
        <v>35211584441.488503</v>
      </c>
      <c r="D23" s="298">
        <f>+D15+D21</f>
        <v>33323686585.66309</v>
      </c>
      <c r="E23" s="54"/>
      <c r="F23" s="47"/>
    </row>
    <row r="24" spans="1:6" ht="27.75" customHeight="1" thickTop="1">
      <c r="A24" s="54"/>
      <c r="B24" s="198" t="s">
        <v>49</v>
      </c>
      <c r="C24" s="299"/>
      <c r="D24" s="300"/>
      <c r="E24" s="54"/>
    </row>
    <row r="25" spans="1:6">
      <c r="A25" s="54"/>
      <c r="B25" s="92" t="s">
        <v>50</v>
      </c>
      <c r="C25" s="289"/>
      <c r="D25" s="290"/>
      <c r="E25" s="54"/>
    </row>
    <row r="26" spans="1:6">
      <c r="A26" s="54"/>
      <c r="B26" s="92" t="s">
        <v>51</v>
      </c>
      <c r="C26" s="289"/>
      <c r="D26" s="290"/>
      <c r="E26" s="54"/>
    </row>
    <row r="27" spans="1:6">
      <c r="A27" s="54"/>
      <c r="B27" s="179" t="s">
        <v>52</v>
      </c>
      <c r="C27" s="289">
        <f>+'4'!C26*INDICE!M2</f>
        <v>25390121.328000002</v>
      </c>
      <c r="D27" s="290">
        <v>26798580.2203</v>
      </c>
      <c r="E27" s="54"/>
    </row>
    <row r="28" spans="1:6">
      <c r="A28" s="54"/>
      <c r="B28" s="88" t="s">
        <v>53</v>
      </c>
      <c r="C28" s="289">
        <v>0</v>
      </c>
      <c r="D28" s="290">
        <v>0</v>
      </c>
      <c r="E28" s="54"/>
    </row>
    <row r="29" spans="1:6" ht="15.75" customHeight="1">
      <c r="A29" s="54"/>
      <c r="B29" s="92" t="s">
        <v>54</v>
      </c>
      <c r="C29" s="291">
        <f>SUM(C27:C28)</f>
        <v>25390121.328000002</v>
      </c>
      <c r="D29" s="292">
        <f>SUM(D27:D28)</f>
        <v>26798580.2203</v>
      </c>
      <c r="E29" s="54"/>
    </row>
    <row r="30" spans="1:6">
      <c r="A30" s="54"/>
      <c r="B30" s="92" t="s">
        <v>55</v>
      </c>
      <c r="C30" s="301">
        <f>+'4'!C29*INDICE!M2</f>
        <v>34250250000</v>
      </c>
      <c r="D30" s="302">
        <v>32771400000</v>
      </c>
      <c r="E30" s="54"/>
    </row>
    <row r="31" spans="1:6">
      <c r="A31" s="54"/>
      <c r="B31" s="92" t="s">
        <v>56</v>
      </c>
      <c r="C31" s="293">
        <f>+'4'!C30*INDICE!$M$2</f>
        <v>935944320.16049993</v>
      </c>
      <c r="D31" s="294">
        <v>3168239942.7407999</v>
      </c>
      <c r="E31" s="54"/>
    </row>
    <row r="32" spans="1:6">
      <c r="A32" s="54"/>
      <c r="B32" s="92" t="s">
        <v>57</v>
      </c>
      <c r="C32" s="303">
        <f>SUM(C30:C31)</f>
        <v>35186194320.1605</v>
      </c>
      <c r="D32" s="304">
        <f>SUM(D30:D31)</f>
        <v>35939639942.740799</v>
      </c>
      <c r="E32" s="54"/>
    </row>
    <row r="33" spans="1:5" ht="15.75" thickBot="1">
      <c r="A33" s="54"/>
      <c r="B33" s="92" t="s">
        <v>58</v>
      </c>
      <c r="C33" s="297">
        <f>+C29+C32</f>
        <v>35211584441.488503</v>
      </c>
      <c r="D33" s="298">
        <f>+D29+D32</f>
        <v>35966438522.961098</v>
      </c>
      <c r="E33" s="54"/>
    </row>
    <row r="34" spans="1:5" ht="15.75" thickTop="1">
      <c r="A34" s="54"/>
      <c r="B34" s="176"/>
      <c r="C34" s="206"/>
      <c r="D34" s="207"/>
      <c r="E34" s="54"/>
    </row>
    <row r="35" spans="1:5">
      <c r="A35" s="54"/>
      <c r="B35" s="54"/>
      <c r="C35" s="208"/>
      <c r="D35" s="68"/>
      <c r="E35" s="54"/>
    </row>
    <row r="36" spans="1:5">
      <c r="A36" s="54"/>
      <c r="B36" s="72" t="s">
        <v>208</v>
      </c>
      <c r="C36" s="209"/>
      <c r="D36" s="68"/>
      <c r="E36" s="54"/>
    </row>
    <row r="37" spans="1:5">
      <c r="A37" s="54"/>
      <c r="B37" s="131"/>
      <c r="C37" s="67"/>
      <c r="D37" s="67"/>
      <c r="E37" s="54"/>
    </row>
    <row r="38" spans="1:5">
      <c r="B38" s="17"/>
      <c r="C38" s="52"/>
    </row>
    <row r="39" spans="1:5">
      <c r="C39" s="52"/>
    </row>
    <row r="51" ht="21" customHeight="1"/>
  </sheetData>
  <mergeCells count="3">
    <mergeCell ref="B3:D3"/>
    <mergeCell ref="B4:D4"/>
    <mergeCell ref="B2:D2"/>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43"/>
  <sheetViews>
    <sheetView showGridLines="0" workbookViewId="0">
      <selection activeCell="G4" sqref="G4"/>
    </sheetView>
  </sheetViews>
  <sheetFormatPr baseColWidth="10" defaultColWidth="9.140625" defaultRowHeight="15"/>
  <cols>
    <col min="1" max="1" width="11.42578125" customWidth="1"/>
    <col min="2" max="2" width="64.28515625" customWidth="1"/>
    <col min="3" max="3" width="15.7109375" customWidth="1"/>
    <col min="4" max="4" width="17.28515625" customWidth="1"/>
    <col min="5" max="5" width="16.42578125" hidden="1" customWidth="1"/>
    <col min="7" max="7" width="13.7109375" bestFit="1" customWidth="1"/>
  </cols>
  <sheetData>
    <row r="1" spans="2:8">
      <c r="B1" s="76"/>
      <c r="C1" s="173"/>
      <c r="D1" s="76"/>
      <c r="E1" s="2"/>
      <c r="F1" s="2"/>
    </row>
    <row r="2" spans="2:8" ht="26.25">
      <c r="B2" s="396" t="s">
        <v>0</v>
      </c>
      <c r="C2" s="396"/>
      <c r="D2" s="396"/>
      <c r="E2" s="3"/>
      <c r="F2" s="3"/>
    </row>
    <row r="3" spans="2:8" ht="20.25">
      <c r="B3" s="392" t="str">
        <f>+"ESTADOS DE RESULTADOS AL "&amp;UPPER(TEXT(INDICE!O3,"DD \D\E MMMM \D\E AAAA"))</f>
        <v>ESTADOS DE RESULTADOS AL 30 DE JUNIO DE 2022</v>
      </c>
      <c r="C3" s="392"/>
      <c r="D3" s="392"/>
      <c r="E3" s="36"/>
      <c r="F3" s="37"/>
    </row>
    <row r="4" spans="2:8">
      <c r="B4" s="399" t="s">
        <v>65</v>
      </c>
      <c r="C4" s="399"/>
      <c r="D4" s="399"/>
    </row>
    <row r="5" spans="2:8">
      <c r="B5" s="400"/>
      <c r="C5" s="400"/>
      <c r="D5" s="400"/>
    </row>
    <row r="6" spans="2:8">
      <c r="B6" s="210"/>
      <c r="C6" s="211">
        <f>+INDICE!P3</f>
        <v>2022</v>
      </c>
      <c r="D6" s="212">
        <f>+INDICE!P2</f>
        <v>2021</v>
      </c>
      <c r="E6" s="38">
        <v>2007</v>
      </c>
      <c r="G6" s="19"/>
      <c r="H6" s="19"/>
    </row>
    <row r="7" spans="2:8">
      <c r="B7" s="92" t="s">
        <v>27</v>
      </c>
      <c r="C7" s="177"/>
      <c r="D7" s="178"/>
      <c r="E7" s="33">
        <v>0</v>
      </c>
      <c r="G7" s="19"/>
    </row>
    <row r="8" spans="2:8">
      <c r="B8" s="92"/>
      <c r="C8" s="177"/>
      <c r="D8" s="178"/>
      <c r="E8" s="33"/>
      <c r="G8" s="19"/>
    </row>
    <row r="9" spans="2:8">
      <c r="B9" s="92" t="s">
        <v>28</v>
      </c>
      <c r="C9" s="336"/>
      <c r="D9" s="337"/>
      <c r="E9" s="33"/>
    </row>
    <row r="10" spans="2:8">
      <c r="B10" s="88" t="s">
        <v>29</v>
      </c>
      <c r="C10" s="338">
        <f>+'3'!C10*INDICE!M2</f>
        <v>962018487.48150003</v>
      </c>
      <c r="D10" s="337">
        <v>1076907576.5118001</v>
      </c>
      <c r="E10" s="33"/>
      <c r="G10" s="19"/>
    </row>
    <row r="11" spans="2:8">
      <c r="B11" s="182" t="s">
        <v>30</v>
      </c>
      <c r="C11" s="339">
        <f>+'3'!C11*INDICE!M2</f>
        <v>131720022.45300001</v>
      </c>
      <c r="D11" s="340">
        <v>116777381.50979999</v>
      </c>
      <c r="E11" s="39">
        <v>0</v>
      </c>
    </row>
    <row r="12" spans="2:8">
      <c r="B12" s="92" t="s">
        <v>31</v>
      </c>
      <c r="C12" s="341">
        <f>SUM(C9:C11)</f>
        <v>1093738509.9345</v>
      </c>
      <c r="D12" s="342">
        <f>SUM(D9:D11)</f>
        <v>1193684958.0216</v>
      </c>
      <c r="E12" s="40">
        <f>SUM(E11:E11)</f>
        <v>0</v>
      </c>
    </row>
    <row r="13" spans="2:8" ht="21.75" customHeight="1">
      <c r="B13" s="92" t="s">
        <v>32</v>
      </c>
      <c r="C13" s="338"/>
      <c r="D13" s="337"/>
      <c r="E13" s="33"/>
    </row>
    <row r="14" spans="2:8">
      <c r="B14" s="182" t="s">
        <v>33</v>
      </c>
      <c r="C14" s="338">
        <f>+'3'!C14*INDICE!M2</f>
        <v>157532860.36650002</v>
      </c>
      <c r="D14" s="337">
        <v>155374804.035</v>
      </c>
      <c r="E14" s="33">
        <v>13612821</v>
      </c>
      <c r="F14" s="33"/>
    </row>
    <row r="15" spans="2:8" hidden="1">
      <c r="B15" s="183" t="s">
        <v>34</v>
      </c>
      <c r="C15" s="338"/>
      <c r="D15" s="337"/>
      <c r="E15" s="33">
        <v>0</v>
      </c>
    </row>
    <row r="16" spans="2:8">
      <c r="B16" s="182" t="s">
        <v>35</v>
      </c>
      <c r="C16" s="338">
        <f>+'3'!C16*INDICE!M2</f>
        <v>167552.223</v>
      </c>
      <c r="D16" s="337">
        <v>103164.57359999999</v>
      </c>
      <c r="E16" s="33"/>
    </row>
    <row r="17" spans="2:9">
      <c r="B17" s="88" t="s">
        <v>36</v>
      </c>
      <c r="C17" s="343">
        <v>0</v>
      </c>
      <c r="D17" s="337">
        <v>0</v>
      </c>
      <c r="E17" s="33">
        <v>0</v>
      </c>
      <c r="G17" s="41"/>
    </row>
    <row r="18" spans="2:9">
      <c r="B18" s="184" t="s">
        <v>37</v>
      </c>
      <c r="C18" s="344">
        <f>SUM(C14:C17)</f>
        <v>157700412.58950001</v>
      </c>
      <c r="D18" s="345">
        <f>SUM(D14:D17)</f>
        <v>155477968.60859999</v>
      </c>
      <c r="E18" s="33"/>
    </row>
    <row r="19" spans="2:9" ht="15.75" thickBot="1">
      <c r="B19" s="184" t="s">
        <v>38</v>
      </c>
      <c r="C19" s="346">
        <f>+C12-C18</f>
        <v>936038097.34500003</v>
      </c>
      <c r="D19" s="347">
        <f>+D12-D18</f>
        <v>1038206989.413</v>
      </c>
      <c r="E19" s="42" t="e">
        <f>+#REF!+E12-#REF!</f>
        <v>#REF!</v>
      </c>
    </row>
    <row r="20" spans="2:9" ht="15.75" thickTop="1">
      <c r="B20" s="185"/>
      <c r="C20" s="213"/>
      <c r="D20" s="214"/>
      <c r="E20" s="33"/>
    </row>
    <row r="21" spans="2:9">
      <c r="B21" s="215"/>
      <c r="C21" s="190"/>
      <c r="D21" s="190"/>
      <c r="E21" s="39">
        <v>0</v>
      </c>
    </row>
    <row r="22" spans="2:9">
      <c r="B22" s="216"/>
      <c r="C22" s="217"/>
      <c r="D22" s="217"/>
      <c r="E22" s="40" t="e">
        <f>+E19-E21</f>
        <v>#REF!</v>
      </c>
      <c r="I22" s="33"/>
    </row>
    <row r="23" spans="2:9">
      <c r="B23" s="54"/>
      <c r="C23" s="190"/>
      <c r="D23" s="190"/>
      <c r="E23" s="33"/>
    </row>
    <row r="24" spans="2:9">
      <c r="B24" s="72" t="s">
        <v>208</v>
      </c>
      <c r="C24" s="190"/>
      <c r="D24" s="190"/>
      <c r="E24" s="33"/>
      <c r="I24" s="33"/>
    </row>
    <row r="25" spans="2:9">
      <c r="B25" s="21"/>
      <c r="C25" s="33"/>
      <c r="D25" s="33"/>
      <c r="E25" s="33">
        <v>0</v>
      </c>
    </row>
    <row r="26" spans="2:9">
      <c r="B26" s="17"/>
      <c r="C26" s="33"/>
      <c r="D26" s="33"/>
      <c r="E26" s="39">
        <v>0</v>
      </c>
    </row>
    <row r="27" spans="2:9">
      <c r="B27" s="21"/>
      <c r="C27" s="42"/>
      <c r="D27" s="42"/>
      <c r="E27" s="42">
        <v>0</v>
      </c>
    </row>
    <row r="28" spans="2:9">
      <c r="B28" s="21"/>
      <c r="C28" s="33"/>
      <c r="D28" s="33"/>
      <c r="E28" s="33"/>
    </row>
    <row r="29" spans="2:9">
      <c r="B29" s="4"/>
      <c r="C29" s="33"/>
      <c r="D29" s="33"/>
      <c r="E29" s="33">
        <v>0</v>
      </c>
    </row>
    <row r="30" spans="2:9">
      <c r="B30" s="21"/>
      <c r="C30" s="33"/>
      <c r="D30" s="33"/>
      <c r="E30" s="33">
        <v>0</v>
      </c>
    </row>
    <row r="31" spans="2:9">
      <c r="B31" s="4"/>
      <c r="C31" s="33"/>
      <c r="D31" s="33"/>
      <c r="E31" s="33">
        <v>0</v>
      </c>
    </row>
    <row r="32" spans="2:9">
      <c r="B32" s="21"/>
      <c r="C32" s="42"/>
      <c r="D32" s="42"/>
      <c r="E32" s="43" t="e">
        <f>+E22+E27</f>
        <v>#REF!</v>
      </c>
    </row>
    <row r="33" spans="2:5">
      <c r="B33" s="4"/>
      <c r="C33" s="33"/>
      <c r="D33" s="33"/>
      <c r="E33" s="33"/>
    </row>
    <row r="34" spans="2:5">
      <c r="B34" s="21"/>
      <c r="C34" s="33"/>
      <c r="D34" s="33"/>
      <c r="E34" s="33"/>
    </row>
    <row r="35" spans="2:5">
      <c r="B35" s="21"/>
      <c r="C35" s="33"/>
      <c r="D35" s="33"/>
      <c r="E35" s="33">
        <v>324736</v>
      </c>
    </row>
    <row r="36" spans="2:5">
      <c r="B36" s="21"/>
      <c r="C36" s="33"/>
      <c r="D36" s="33"/>
      <c r="E36" s="33" t="e">
        <f>+#REF!</f>
        <v>#REF!</v>
      </c>
    </row>
    <row r="37" spans="2:5" ht="15.75" thickBot="1">
      <c r="B37" s="21"/>
      <c r="C37" s="42"/>
      <c r="D37" s="42"/>
      <c r="E37" s="44" t="e">
        <f>+E32-E35-E36</f>
        <v>#REF!</v>
      </c>
    </row>
    <row r="38" spans="2:5" ht="15.75" thickTop="1"/>
    <row r="39" spans="2:5">
      <c r="C39" s="33"/>
      <c r="D39" s="33"/>
    </row>
    <row r="41" spans="2:5">
      <c r="C41" s="33"/>
    </row>
    <row r="42" spans="2:5">
      <c r="C42" s="33"/>
    </row>
    <row r="43" spans="2:5">
      <c r="C43" s="33"/>
    </row>
  </sheetData>
  <mergeCells count="4">
    <mergeCell ref="B2:D2"/>
    <mergeCell ref="B3:D3"/>
    <mergeCell ref="B4:D4"/>
    <mergeCell ref="B5:D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7"/>
  <sheetViews>
    <sheetView showGridLines="0" workbookViewId="0">
      <selection activeCell="J9" sqref="J9"/>
    </sheetView>
  </sheetViews>
  <sheetFormatPr baseColWidth="10" defaultColWidth="9.140625" defaultRowHeight="15"/>
  <cols>
    <col min="1" max="1" width="5.7109375" customWidth="1"/>
    <col min="2" max="2" width="27.140625" customWidth="1"/>
    <col min="3" max="3" width="17.5703125" customWidth="1"/>
    <col min="4" max="4" width="17.28515625" customWidth="1"/>
    <col min="5" max="5" width="22" customWidth="1"/>
    <col min="6" max="6" width="13.7109375" customWidth="1"/>
    <col min="7" max="7" width="12.42578125" hidden="1" customWidth="1"/>
    <col min="8" max="8" width="11.42578125" bestFit="1" customWidth="1"/>
    <col min="9" max="9" width="13.28515625" customWidth="1"/>
    <col min="10" max="11" width="12.42578125" customWidth="1"/>
  </cols>
  <sheetData>
    <row r="1" spans="1:13" ht="20.25">
      <c r="A1" s="18"/>
      <c r="B1" s="128"/>
      <c r="C1" s="128"/>
      <c r="D1" s="128"/>
      <c r="E1" s="54"/>
    </row>
    <row r="2" spans="1:13" ht="26.25">
      <c r="A2" s="20"/>
      <c r="B2" s="396" t="s">
        <v>0</v>
      </c>
      <c r="C2" s="396"/>
      <c r="D2" s="396"/>
      <c r="E2" s="396"/>
      <c r="F2" s="3"/>
      <c r="G2" s="21"/>
      <c r="H2" s="21"/>
      <c r="I2" s="21"/>
      <c r="J2" s="21"/>
      <c r="K2" s="21"/>
    </row>
    <row r="3" spans="1:13" ht="20.25">
      <c r="A3" s="23"/>
      <c r="B3" s="392" t="s">
        <v>17</v>
      </c>
      <c r="C3" s="392"/>
      <c r="D3" s="392"/>
      <c r="E3" s="392"/>
      <c r="F3" s="21"/>
      <c r="G3" s="21"/>
      <c r="H3" s="21"/>
      <c r="I3" s="24"/>
      <c r="J3" s="24"/>
      <c r="K3" s="24"/>
    </row>
    <row r="4" spans="1:13">
      <c r="A4" s="24"/>
      <c r="B4" s="401" t="str">
        <f>+"Correspondiente al periodo cerrado al "&amp;TEXT(INDICE!O3,"DD \d\e MMMM \d\e AAAA")</f>
        <v>Correspondiente al periodo cerrado al 30 de junio de 2022</v>
      </c>
      <c r="C4" s="401"/>
      <c r="D4" s="401"/>
      <c r="E4" s="401"/>
      <c r="F4" s="21"/>
      <c r="G4" s="21"/>
      <c r="H4" s="21"/>
      <c r="I4" s="24"/>
      <c r="J4" s="24"/>
      <c r="K4" s="24"/>
    </row>
    <row r="5" spans="1:13">
      <c r="A5" s="24"/>
      <c r="B5" s="402" t="s">
        <v>65</v>
      </c>
      <c r="C5" s="402"/>
      <c r="D5" s="402"/>
      <c r="E5" s="402"/>
      <c r="I5" s="24"/>
      <c r="J5" s="24"/>
      <c r="K5" s="24"/>
    </row>
    <row r="6" spans="1:13" ht="45">
      <c r="A6" s="24"/>
      <c r="B6" s="140" t="s">
        <v>18</v>
      </c>
      <c r="C6" s="140" t="s">
        <v>19</v>
      </c>
      <c r="D6" s="140" t="s">
        <v>20</v>
      </c>
      <c r="E6" s="140" t="str">
        <f>+"TOTAL ACTIVO NETO AL "&amp;UPPER(TEXT(INDICE!O2,"DD \D\E MMMM \D\E AAAA"))</f>
        <v>TOTAL ACTIVO NETO AL 30 DE JUNIO DE 2021</v>
      </c>
      <c r="F6" s="24"/>
      <c r="G6" s="24"/>
      <c r="H6" s="24"/>
      <c r="I6" s="19"/>
      <c r="J6" s="19"/>
      <c r="K6" s="24"/>
    </row>
    <row r="7" spans="1:13" ht="23.25" customHeight="1">
      <c r="A7" s="24"/>
      <c r="B7" s="218" t="s">
        <v>21</v>
      </c>
      <c r="C7" s="348">
        <v>33669899999.999996</v>
      </c>
      <c r="D7" s="348">
        <v>4178554926.2225995</v>
      </c>
      <c r="E7" s="349">
        <f t="shared" ref="E7:E14" si="0">+C7+D7</f>
        <v>37848454926.222595</v>
      </c>
      <c r="F7" s="24"/>
      <c r="G7" s="24"/>
      <c r="H7" s="24"/>
      <c r="I7" s="48"/>
      <c r="J7" s="24"/>
      <c r="K7" s="25"/>
    </row>
    <row r="8" spans="1:13">
      <c r="B8" s="219"/>
      <c r="C8" s="350"/>
      <c r="D8" s="350"/>
      <c r="E8" s="351"/>
      <c r="I8" s="33"/>
    </row>
    <row r="9" spans="1:13">
      <c r="A9" s="26"/>
      <c r="B9" s="146" t="s">
        <v>22</v>
      </c>
      <c r="C9" s="352"/>
      <c r="D9" s="352"/>
      <c r="E9" s="351"/>
      <c r="F9" s="27"/>
      <c r="G9" s="27"/>
      <c r="H9" s="27"/>
      <c r="I9" s="27"/>
      <c r="J9" s="27"/>
      <c r="K9" s="27"/>
    </row>
    <row r="10" spans="1:13">
      <c r="A10" s="26"/>
      <c r="B10" s="152" t="s">
        <v>196</v>
      </c>
      <c r="C10" s="353">
        <f>+'2'!C10*INDICE!M2</f>
        <v>2066378068.4414997</v>
      </c>
      <c r="D10" s="351"/>
      <c r="E10" s="351">
        <f t="shared" si="0"/>
        <v>2066378068.4414997</v>
      </c>
      <c r="F10" s="27"/>
      <c r="G10" s="27"/>
      <c r="H10" s="27"/>
      <c r="I10" s="27"/>
      <c r="J10" s="27"/>
      <c r="K10" s="27"/>
    </row>
    <row r="11" spans="1:13">
      <c r="A11" s="28"/>
      <c r="B11" s="220" t="s">
        <v>23</v>
      </c>
      <c r="C11" s="353">
        <f>+'2'!C11*INDICE!M2</f>
        <v>2066378068.4414997</v>
      </c>
      <c r="D11" s="351"/>
      <c r="E11" s="351">
        <f t="shared" si="0"/>
        <v>2066378068.4414997</v>
      </c>
      <c r="F11" s="29"/>
      <c r="G11" s="28"/>
      <c r="H11" s="28"/>
      <c r="I11" s="29"/>
      <c r="J11" s="30"/>
      <c r="K11" s="30"/>
    </row>
    <row r="12" spans="1:13">
      <c r="A12" s="28"/>
      <c r="B12" s="220" t="s">
        <v>210</v>
      </c>
      <c r="C12" s="353"/>
      <c r="D12" s="351">
        <f>+'2'!D12*INDICE!M2</f>
        <v>-2063737237.1654999</v>
      </c>
      <c r="E12" s="351"/>
      <c r="F12" s="29"/>
      <c r="G12" s="28"/>
      <c r="H12" s="28"/>
      <c r="I12" s="29"/>
      <c r="J12" s="30"/>
      <c r="K12" s="30"/>
    </row>
    <row r="13" spans="1:13">
      <c r="A13" s="28"/>
      <c r="B13" s="220" t="s">
        <v>24</v>
      </c>
      <c r="C13" s="353"/>
      <c r="D13" s="351">
        <f>+'2'!D13*INDICE!M2</f>
        <v>1007635504.95</v>
      </c>
      <c r="E13" s="351">
        <f>+C13+D13</f>
        <v>1007635504.95</v>
      </c>
      <c r="F13" s="29"/>
      <c r="G13" s="28"/>
      <c r="H13" s="28"/>
      <c r="I13" s="29"/>
      <c r="J13" s="30"/>
      <c r="K13" s="30"/>
    </row>
    <row r="14" spans="1:13">
      <c r="A14" s="26"/>
      <c r="B14" s="221" t="s">
        <v>25</v>
      </c>
      <c r="C14" s="354"/>
      <c r="D14" s="354">
        <f>+'2'!D14*INDICE!M2</f>
        <v>935944320.16049993</v>
      </c>
      <c r="E14" s="351">
        <f t="shared" si="0"/>
        <v>935944320.16049993</v>
      </c>
      <c r="F14" s="26"/>
      <c r="G14" s="26"/>
      <c r="H14" s="49"/>
      <c r="I14" s="26"/>
      <c r="J14" s="26"/>
      <c r="K14" s="26"/>
    </row>
    <row r="15" spans="1:13" ht="58.5" customHeight="1">
      <c r="A15" s="26"/>
      <c r="B15" s="165" t="s">
        <v>26</v>
      </c>
      <c r="C15" s="355">
        <f>+C7+C10-C11+C8</f>
        <v>33669900000</v>
      </c>
      <c r="D15" s="355">
        <f>+D7+D14+D13+D10</f>
        <v>6122134751.3330994</v>
      </c>
      <c r="E15" s="140" t="str">
        <f>+"TOTAL ACTIVO NETO AL "&amp;UPPER(TEXT(INDICE!O3,"DD \D\E MMMM \D\E AAAA"))</f>
        <v>TOTAL ACTIVO NETO AL 30 DE JUNIO DE 2022</v>
      </c>
      <c r="F15" s="32"/>
      <c r="G15" s="32"/>
      <c r="H15" s="32"/>
      <c r="I15" s="32"/>
      <c r="J15" s="32"/>
      <c r="K15" s="32"/>
    </row>
    <row r="16" spans="1:13" ht="21" customHeight="1" thickBot="1">
      <c r="A16" s="26"/>
      <c r="B16" s="126"/>
      <c r="C16" s="126"/>
      <c r="D16" s="126"/>
      <c r="E16" s="356">
        <f>+C15+D15</f>
        <v>39792034751.333099</v>
      </c>
      <c r="F16" s="32"/>
      <c r="G16" s="32"/>
      <c r="H16" s="32"/>
      <c r="I16" s="32"/>
      <c r="J16" s="32"/>
      <c r="K16" s="32"/>
      <c r="M16" s="33"/>
    </row>
    <row r="17" spans="1:13" ht="15.75" thickTop="1">
      <c r="A17" s="34"/>
      <c r="B17" s="222"/>
      <c r="C17" s="171"/>
      <c r="D17" s="171"/>
      <c r="E17" s="171"/>
      <c r="F17" s="32"/>
      <c r="G17" s="32"/>
      <c r="H17" s="32"/>
      <c r="I17" s="32"/>
      <c r="J17" s="32"/>
      <c r="K17" s="32"/>
      <c r="M17" s="33"/>
    </row>
    <row r="18" spans="1:13">
      <c r="A18" s="26"/>
      <c r="B18" s="72" t="s">
        <v>208</v>
      </c>
      <c r="C18" s="171"/>
      <c r="D18" s="171"/>
      <c r="E18" s="171"/>
      <c r="F18" s="32"/>
      <c r="G18" s="32"/>
      <c r="H18" s="32"/>
      <c r="I18" s="32"/>
      <c r="J18" s="32"/>
      <c r="K18" s="32"/>
    </row>
    <row r="19" spans="1:13">
      <c r="A19" s="26"/>
      <c r="B19" s="80"/>
      <c r="C19" s="171"/>
      <c r="D19" s="171"/>
      <c r="E19" s="171"/>
      <c r="F19" s="32"/>
      <c r="G19" s="32"/>
      <c r="H19" s="32"/>
      <c r="I19" s="32"/>
      <c r="J19" s="32"/>
      <c r="K19" s="32"/>
    </row>
    <row r="20" spans="1:13">
      <c r="A20" s="26"/>
      <c r="B20" s="21"/>
      <c r="C20" s="32"/>
      <c r="D20" s="32"/>
      <c r="E20" s="32"/>
      <c r="F20" s="32"/>
      <c r="G20" s="32"/>
      <c r="H20" s="32"/>
      <c r="I20" s="32"/>
      <c r="J20" s="32"/>
      <c r="K20" s="32"/>
    </row>
    <row r="21" spans="1:13">
      <c r="A21" s="26"/>
      <c r="B21" s="17"/>
      <c r="C21" s="32"/>
      <c r="D21" s="32"/>
      <c r="E21" s="32"/>
      <c r="F21" s="32"/>
      <c r="G21" s="32"/>
      <c r="H21" s="32"/>
      <c r="I21" s="32"/>
      <c r="J21" s="32"/>
      <c r="K21" s="32"/>
    </row>
    <row r="22" spans="1:13">
      <c r="A22" s="26"/>
      <c r="B22" s="21"/>
      <c r="C22" s="32"/>
      <c r="D22" s="32"/>
      <c r="E22" s="32"/>
      <c r="F22" s="32"/>
      <c r="G22" s="32"/>
      <c r="H22" s="32"/>
      <c r="I22" s="32"/>
      <c r="J22" s="32"/>
      <c r="K22" s="32"/>
    </row>
    <row r="23" spans="1:13">
      <c r="A23" s="26"/>
      <c r="B23" s="32"/>
      <c r="C23" s="32"/>
      <c r="D23" s="32"/>
      <c r="E23" s="32"/>
      <c r="F23" s="32"/>
      <c r="G23" s="32"/>
      <c r="H23" s="32"/>
      <c r="I23" s="32"/>
      <c r="J23" s="32"/>
      <c r="K23" s="32"/>
    </row>
    <row r="24" spans="1:13">
      <c r="A24" s="26"/>
      <c r="B24" s="32"/>
      <c r="C24" s="32"/>
      <c r="D24" s="32"/>
      <c r="E24" s="32"/>
      <c r="F24" s="32"/>
      <c r="G24" s="32"/>
      <c r="H24" s="32"/>
      <c r="I24" s="32"/>
      <c r="J24" s="32"/>
      <c r="K24" s="32"/>
    </row>
    <row r="25" spans="1:13">
      <c r="A25" s="26"/>
      <c r="B25" s="32"/>
      <c r="C25" s="32"/>
      <c r="D25" s="32"/>
      <c r="E25" s="32"/>
      <c r="F25" s="32"/>
      <c r="G25" s="32"/>
      <c r="H25" s="32"/>
      <c r="I25" s="32"/>
      <c r="J25" s="32"/>
      <c r="K25" s="32"/>
    </row>
    <row r="26" spans="1:13">
      <c r="A26" s="35"/>
      <c r="B26" s="32"/>
      <c r="C26" s="32"/>
      <c r="D26" s="32"/>
      <c r="E26" s="32"/>
      <c r="F26" s="32"/>
      <c r="G26" s="32"/>
      <c r="H26" s="32"/>
      <c r="I26" s="32"/>
      <c r="J26" s="32"/>
      <c r="K26" s="32"/>
    </row>
    <row r="27" spans="1:13">
      <c r="A27" s="35"/>
      <c r="B27" s="32"/>
      <c r="C27" s="32"/>
      <c r="D27" s="32"/>
      <c r="E27" s="32"/>
      <c r="F27" s="32"/>
      <c r="G27" s="32"/>
      <c r="H27" s="32"/>
      <c r="I27" s="32"/>
      <c r="J27" s="32"/>
      <c r="K27" s="32"/>
    </row>
    <row r="29" spans="1:13">
      <c r="J29" s="33"/>
    </row>
    <row r="30" spans="1:13">
      <c r="G30" s="33"/>
    </row>
    <row r="31" spans="1:13">
      <c r="J31" s="33"/>
    </row>
    <row r="32" spans="1:13">
      <c r="J32" s="33"/>
    </row>
    <row r="33" spans="2:10">
      <c r="J33" s="33"/>
    </row>
    <row r="36" spans="2:10">
      <c r="B36" s="7"/>
      <c r="C36" s="5"/>
      <c r="D36" s="5"/>
      <c r="E36" s="379"/>
      <c r="F36" s="379"/>
      <c r="G36" s="379"/>
      <c r="H36" s="379"/>
    </row>
    <row r="37" spans="2:10">
      <c r="B37" s="7"/>
      <c r="C37" s="5"/>
      <c r="D37" s="5"/>
      <c r="E37" s="379"/>
      <c r="F37" s="379"/>
      <c r="G37" s="379"/>
      <c r="H37" s="379"/>
    </row>
  </sheetData>
  <mergeCells count="6">
    <mergeCell ref="E36:H36"/>
    <mergeCell ref="E37:H37"/>
    <mergeCell ref="B2:E2"/>
    <mergeCell ref="B3:E3"/>
    <mergeCell ref="B4:E4"/>
    <mergeCell ref="B5:E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6"/>
  <sheetViews>
    <sheetView showGridLines="0" workbookViewId="0">
      <selection activeCell="I25" sqref="I25"/>
    </sheetView>
  </sheetViews>
  <sheetFormatPr baseColWidth="10" defaultColWidth="9.140625" defaultRowHeight="14.25"/>
  <cols>
    <col min="1" max="1" width="11.85546875" style="1" customWidth="1"/>
    <col min="2" max="2" width="59.140625" style="1" customWidth="1"/>
    <col min="3" max="3" width="19.85546875" style="1" customWidth="1"/>
    <col min="4" max="4" width="3.5703125" style="1" customWidth="1"/>
    <col min="5" max="5" width="18.5703125" style="1" bestFit="1" customWidth="1"/>
    <col min="6" max="6" width="6.5703125" style="4" customWidth="1"/>
    <col min="7" max="7" width="12" style="4" bestFit="1" customWidth="1"/>
    <col min="8" max="8" width="12.28515625" style="4" bestFit="1" customWidth="1"/>
    <col min="9" max="9" width="19.140625" style="4" customWidth="1"/>
    <col min="10" max="10" width="12.85546875" style="4" bestFit="1" customWidth="1"/>
    <col min="11" max="16384" width="9.140625" style="4"/>
  </cols>
  <sheetData>
    <row r="1" spans="1:10" ht="15">
      <c r="A1" s="72"/>
      <c r="B1" s="76"/>
      <c r="C1" s="76"/>
      <c r="D1" s="72"/>
      <c r="E1" s="76"/>
      <c r="F1" s="76"/>
      <c r="G1" s="2"/>
      <c r="H1" s="37"/>
    </row>
    <row r="2" spans="1:10">
      <c r="A2" s="72"/>
      <c r="B2" s="76"/>
      <c r="C2" s="77"/>
      <c r="D2" s="72"/>
      <c r="E2" s="385"/>
      <c r="F2" s="385"/>
      <c r="G2" s="387"/>
      <c r="H2" s="387"/>
    </row>
    <row r="3" spans="1:10" ht="26.25">
      <c r="A3" s="72"/>
      <c r="B3" s="396" t="s">
        <v>0</v>
      </c>
      <c r="C3" s="396"/>
      <c r="D3" s="396"/>
      <c r="E3" s="396"/>
      <c r="F3" s="77"/>
      <c r="G3" s="388"/>
      <c r="H3" s="388"/>
    </row>
    <row r="4" spans="1:10" ht="18">
      <c r="A4" s="78"/>
      <c r="B4" s="386" t="str">
        <f>+"ESTADO DE FLUJOS DE CAJA  AL "&amp;UPPER(TEXT(INDICE!O3,"DD \D\E MMMM \D\E AAAA"))</f>
        <v>ESTADO DE FLUJOS DE CAJA  AL 30 DE JUNIO DE 2022</v>
      </c>
      <c r="C4" s="386"/>
      <c r="D4" s="386"/>
      <c r="E4" s="386"/>
      <c r="F4" s="78"/>
    </row>
    <row r="5" spans="1:10" ht="16.5" customHeight="1">
      <c r="A5" s="137"/>
      <c r="B5" s="391" t="s">
        <v>65</v>
      </c>
      <c r="C5" s="391"/>
      <c r="D5" s="391"/>
      <c r="E5" s="391"/>
      <c r="F5" s="78"/>
    </row>
    <row r="6" spans="1:10" ht="15">
      <c r="A6" s="137"/>
      <c r="B6" s="137"/>
      <c r="C6" s="137"/>
      <c r="D6" s="72"/>
      <c r="E6" s="72"/>
      <c r="F6" s="78"/>
      <c r="G6" s="12"/>
      <c r="H6" s="12"/>
      <c r="I6" s="12"/>
    </row>
    <row r="7" spans="1:10" s="6" customFormat="1" ht="15">
      <c r="A7" s="72"/>
      <c r="B7" s="81"/>
      <c r="C7" s="223">
        <f>+INDICE!P3</f>
        <v>2022</v>
      </c>
      <c r="D7" s="224"/>
      <c r="E7" s="225">
        <f>+INDICE!P2</f>
        <v>2021</v>
      </c>
      <c r="F7" s="85"/>
      <c r="G7" s="13"/>
      <c r="H7" s="13"/>
      <c r="I7" s="19"/>
      <c r="J7" s="19"/>
    </row>
    <row r="8" spans="1:10" s="6" customFormat="1" ht="15">
      <c r="A8" s="72"/>
      <c r="B8" s="83"/>
      <c r="C8" s="226" t="s">
        <v>1</v>
      </c>
      <c r="D8" s="227"/>
      <c r="E8" s="228" t="s">
        <v>1</v>
      </c>
      <c r="F8" s="85"/>
      <c r="G8" s="13"/>
      <c r="H8" s="13"/>
      <c r="I8" s="13"/>
    </row>
    <row r="9" spans="1:10" s="6" customFormat="1" ht="15">
      <c r="A9" s="72"/>
      <c r="B9" s="88"/>
      <c r="C9" s="229"/>
      <c r="D9" s="136"/>
      <c r="E9" s="230"/>
      <c r="F9" s="85"/>
      <c r="G9" s="13"/>
      <c r="H9" s="13"/>
      <c r="I9" s="13"/>
    </row>
    <row r="10" spans="1:10" s="6" customFormat="1" ht="15">
      <c r="A10" s="72"/>
      <c r="B10" s="92" t="s">
        <v>2</v>
      </c>
      <c r="C10" s="357">
        <v>62845003</v>
      </c>
      <c r="D10" s="358"/>
      <c r="E10" s="359">
        <v>212585138.98987636</v>
      </c>
      <c r="F10" s="85"/>
      <c r="G10" s="13"/>
      <c r="H10" s="13"/>
      <c r="I10" s="13"/>
    </row>
    <row r="11" spans="1:10" s="6" customFormat="1" ht="15">
      <c r="A11" s="72"/>
      <c r="B11" s="88" t="s">
        <v>3</v>
      </c>
      <c r="C11" s="358"/>
      <c r="D11" s="358"/>
      <c r="E11" s="360"/>
      <c r="F11" s="85"/>
      <c r="G11" s="13"/>
      <c r="H11" s="13"/>
      <c r="I11" s="13"/>
    </row>
    <row r="12" spans="1:10" s="6" customFormat="1" ht="15">
      <c r="A12" s="137"/>
      <c r="B12" s="92" t="s">
        <v>4</v>
      </c>
      <c r="C12" s="361"/>
      <c r="D12" s="361"/>
      <c r="E12" s="362"/>
      <c r="F12" s="85"/>
      <c r="G12" s="13"/>
      <c r="H12" s="13"/>
      <c r="I12" s="13"/>
    </row>
    <row r="13" spans="1:10" s="6" customFormat="1" ht="15">
      <c r="A13" s="137"/>
      <c r="B13" s="92" t="s">
        <v>5</v>
      </c>
      <c r="C13" s="361"/>
      <c r="D13" s="361"/>
      <c r="E13" s="362"/>
      <c r="F13" s="85"/>
      <c r="G13" s="13"/>
      <c r="H13" s="13"/>
      <c r="I13" s="15"/>
    </row>
    <row r="14" spans="1:10" s="6" customFormat="1" ht="15">
      <c r="A14" s="72"/>
      <c r="B14" s="88" t="s">
        <v>6</v>
      </c>
      <c r="C14" s="363">
        <f>+'1'!C14*INDICE!M2</f>
        <v>426166407.68100005</v>
      </c>
      <c r="D14" s="364"/>
      <c r="E14" s="365">
        <v>1952401080.7955232</v>
      </c>
      <c r="F14" s="85"/>
      <c r="G14" s="13"/>
      <c r="H14" s="13"/>
      <c r="I14" s="8"/>
    </row>
    <row r="15" spans="1:10" s="6" customFormat="1">
      <c r="A15" s="72"/>
      <c r="B15" s="88" t="s">
        <v>7</v>
      </c>
      <c r="C15" s="366">
        <v>0</v>
      </c>
      <c r="D15" s="361"/>
      <c r="E15" s="365">
        <v>0</v>
      </c>
      <c r="F15" s="85"/>
      <c r="G15" s="13"/>
      <c r="H15" s="13"/>
      <c r="I15" s="13"/>
    </row>
    <row r="16" spans="1:10" s="6" customFormat="1">
      <c r="A16" s="72"/>
      <c r="B16" s="88" t="s">
        <v>8</v>
      </c>
      <c r="C16" s="363">
        <f>+'1'!C16*INDICE!M2</f>
        <v>0</v>
      </c>
      <c r="D16" s="361"/>
      <c r="E16" s="365">
        <v>0</v>
      </c>
      <c r="F16" s="85"/>
      <c r="G16" s="13"/>
      <c r="H16" s="13"/>
      <c r="I16" s="13"/>
    </row>
    <row r="17" spans="1:10" s="6" customFormat="1">
      <c r="A17" s="72"/>
      <c r="B17" s="88" t="s">
        <v>9</v>
      </c>
      <c r="C17" s="367">
        <v>0</v>
      </c>
      <c r="D17" s="361"/>
      <c r="E17" s="365">
        <v>0</v>
      </c>
      <c r="F17" s="85"/>
      <c r="G17" s="13"/>
      <c r="H17" s="13"/>
      <c r="I17" s="13"/>
    </row>
    <row r="18" spans="1:10" s="6" customFormat="1">
      <c r="A18" s="72"/>
      <c r="B18" s="88" t="s">
        <v>10</v>
      </c>
      <c r="C18" s="368">
        <f>+C14+C15+C16+C17</f>
        <v>426166407.68100005</v>
      </c>
      <c r="D18" s="361"/>
      <c r="E18" s="369">
        <f>+E14+E15+E16+E17</f>
        <v>1952401080.7955232</v>
      </c>
      <c r="F18" s="85"/>
      <c r="G18" s="13"/>
      <c r="H18" s="13"/>
      <c r="I18" s="13"/>
    </row>
    <row r="19" spans="1:10" s="6" customFormat="1">
      <c r="A19" s="72"/>
      <c r="B19" s="88"/>
      <c r="C19" s="364"/>
      <c r="D19" s="361"/>
      <c r="E19" s="362"/>
      <c r="F19" s="85"/>
      <c r="G19" s="13"/>
      <c r="H19" s="13"/>
      <c r="I19" s="13"/>
    </row>
    <row r="20" spans="1:10" s="6" customFormat="1" ht="15">
      <c r="A20" s="72"/>
      <c r="B20" s="92" t="s">
        <v>11</v>
      </c>
      <c r="C20" s="364"/>
      <c r="D20" s="361"/>
      <c r="E20" s="231"/>
      <c r="F20" s="85"/>
      <c r="G20" s="13"/>
      <c r="H20" s="13"/>
      <c r="I20" s="13"/>
    </row>
    <row r="21" spans="1:10" s="6" customFormat="1" ht="15">
      <c r="A21" s="137"/>
      <c r="B21" s="88" t="s">
        <v>12</v>
      </c>
      <c r="C21" s="366">
        <v>0</v>
      </c>
      <c r="D21" s="361"/>
      <c r="E21" s="231">
        <v>0</v>
      </c>
      <c r="F21" s="85"/>
      <c r="G21" s="13"/>
      <c r="H21" s="13"/>
      <c r="I21" s="13"/>
    </row>
    <row r="22" spans="1:10" s="6" customFormat="1" ht="15">
      <c r="A22" s="137"/>
      <c r="B22" s="88" t="s">
        <v>66</v>
      </c>
      <c r="C22" s="366">
        <v>999587</v>
      </c>
      <c r="D22" s="361"/>
      <c r="E22" s="231">
        <v>0</v>
      </c>
      <c r="F22" s="85"/>
      <c r="G22" s="13"/>
      <c r="H22" s="13"/>
      <c r="I22" s="13"/>
    </row>
    <row r="23" spans="1:10" s="6" customFormat="1" ht="15">
      <c r="A23" s="137"/>
      <c r="B23" s="88" t="s">
        <v>13</v>
      </c>
      <c r="C23" s="370">
        <f>+'1'!C22*INDICE!M2</f>
        <v>-120157412.05499744</v>
      </c>
      <c r="D23" s="361"/>
      <c r="E23" s="231">
        <v>-2102141216.7557995</v>
      </c>
      <c r="F23" s="85"/>
      <c r="G23" s="13"/>
      <c r="H23" s="13"/>
      <c r="I23" s="13"/>
    </row>
    <row r="24" spans="1:10" s="6" customFormat="1">
      <c r="A24" s="72"/>
      <c r="B24" s="88" t="s">
        <v>14</v>
      </c>
      <c r="C24" s="371">
        <v>0</v>
      </c>
      <c r="D24" s="361"/>
      <c r="E24" s="231">
        <f>+'1'!E23*INDICE!$M$3</f>
        <v>0</v>
      </c>
      <c r="F24" s="85"/>
    </row>
    <row r="25" spans="1:10" s="6" customFormat="1">
      <c r="A25" s="72"/>
      <c r="B25" s="88" t="s">
        <v>15</v>
      </c>
      <c r="C25" s="364">
        <f>+C23+C24+C22</f>
        <v>-119157825.05499744</v>
      </c>
      <c r="D25" s="361"/>
      <c r="E25" s="372">
        <f>+E23+E24+E22</f>
        <v>-2102141216.7557995</v>
      </c>
      <c r="F25" s="85"/>
      <c r="G25" s="13"/>
    </row>
    <row r="26" spans="1:10" s="6" customFormat="1" ht="15.75" thickBot="1">
      <c r="A26" s="137"/>
      <c r="B26" s="92" t="s">
        <v>16</v>
      </c>
      <c r="C26" s="373">
        <f>+C18+C25+C10</f>
        <v>369853585.62600261</v>
      </c>
      <c r="D26" s="374"/>
      <c r="E26" s="375">
        <f>+E10+E18+E25</f>
        <v>62845003.029599905</v>
      </c>
      <c r="F26" s="85"/>
      <c r="G26" s="13"/>
      <c r="H26" s="13"/>
      <c r="I26" s="13"/>
      <c r="J26" s="13"/>
    </row>
    <row r="27" spans="1:10" s="6" customFormat="1" ht="15" thickTop="1">
      <c r="A27" s="72"/>
      <c r="B27" s="83"/>
      <c r="C27" s="122"/>
      <c r="D27" s="122"/>
      <c r="E27" s="123"/>
      <c r="F27" s="85"/>
      <c r="I27" s="13"/>
    </row>
    <row r="28" spans="1:10" s="6" customFormat="1">
      <c r="A28" s="72"/>
      <c r="B28" s="72"/>
      <c r="C28" s="125"/>
      <c r="D28" s="125"/>
      <c r="E28" s="125"/>
      <c r="F28" s="85"/>
    </row>
    <row r="29" spans="1:10">
      <c r="A29" s="72"/>
      <c r="B29" s="72" t="s">
        <v>208</v>
      </c>
      <c r="C29" s="126"/>
      <c r="D29" s="126"/>
      <c r="E29" s="126"/>
      <c r="F29" s="78"/>
    </row>
    <row r="30" spans="1:10" ht="15">
      <c r="B30" s="17"/>
      <c r="C30" s="12"/>
      <c r="D30" s="12"/>
      <c r="E30" s="12"/>
      <c r="F30" s="12"/>
      <c r="G30" s="12"/>
      <c r="H30" s="12"/>
      <c r="I30" s="12"/>
    </row>
    <row r="31" spans="1:10">
      <c r="B31" s="21"/>
      <c r="C31" s="16"/>
      <c r="D31" s="16"/>
      <c r="E31" s="16"/>
    </row>
    <row r="32" spans="1:10" ht="15">
      <c r="B32" s="17"/>
      <c r="C32" s="16"/>
      <c r="D32" s="16"/>
      <c r="E32" s="16"/>
    </row>
    <row r="33" spans="2:7">
      <c r="C33" s="16"/>
      <c r="D33" s="16"/>
      <c r="E33" s="16"/>
    </row>
    <row r="34" spans="2:7" ht="15">
      <c r="B34" s="7"/>
      <c r="C34" s="51"/>
      <c r="D34" s="5"/>
      <c r="E34" s="5"/>
      <c r="F34" s="5"/>
      <c r="G34" s="5"/>
    </row>
    <row r="35" spans="2:7" ht="15">
      <c r="B35" s="7"/>
      <c r="C35" s="5"/>
      <c r="D35" s="5"/>
      <c r="E35" s="5"/>
      <c r="F35" s="5"/>
      <c r="G35" s="5"/>
    </row>
    <row r="36" spans="2:7">
      <c r="C36" s="16"/>
      <c r="D36" s="16"/>
      <c r="E36" s="16"/>
    </row>
  </sheetData>
  <mergeCells count="6">
    <mergeCell ref="B3:E3"/>
    <mergeCell ref="B5:E5"/>
    <mergeCell ref="E2:F2"/>
    <mergeCell ref="G2:H2"/>
    <mergeCell ref="G3:H3"/>
    <mergeCell ref="B4:E4"/>
  </mergeCells>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FHCPvsBp6tL/eID5cAwlGKFSiRb5ecpL7ih2XVhC7X4=</DigestValue>
    </Reference>
    <Reference Type="http://www.w3.org/2000/09/xmldsig#Object" URI="#idOfficeObject">
      <DigestMethod Algorithm="http://www.w3.org/2001/04/xmlenc#sha256"/>
      <DigestValue>VxU60jr3hVpmnfRoOMZ54L7gIFUPZ4G7MEAwq28vO7Y=</DigestValue>
    </Reference>
    <Reference Type="http://uri.etsi.org/01903#SignedProperties" URI="#idSignedProperties">
      <Transforms>
        <Transform Algorithm="http://www.w3.org/TR/2001/REC-xml-c14n-20010315"/>
      </Transforms>
      <DigestMethod Algorithm="http://www.w3.org/2001/04/xmlenc#sha256"/>
      <DigestValue>vDiE5D1baqd396Fj/absn/fqsARS2LKI6THSfLfYDy8=</DigestValue>
    </Reference>
    <Reference Type="http://www.w3.org/2000/09/xmldsig#Object" URI="#idValidSigLnImg">
      <DigestMethod Algorithm="http://www.w3.org/2001/04/xmlenc#sha256"/>
      <DigestValue>9jtHrFlpkISnqrp/kyKwesfOzVPzG/PvXhmAubKF5K8=</DigestValue>
    </Reference>
    <Reference Type="http://www.w3.org/2000/09/xmldsig#Object" URI="#idInvalidSigLnImg">
      <DigestMethod Algorithm="http://www.w3.org/2001/04/xmlenc#sha256"/>
      <DigestValue>fFYPTAEYRFa0hZhNQ+jiqrj9FQuRvMwNcDkxCD4y/JI=</DigestValue>
    </Reference>
  </SignedInfo>
  <SignatureValue>1/HMzoIhGwQdGVu7xFj4cdujPMm38hez1NloQBIfgqWbzgdRhD74XqVKGLeXmGa3OD0XSLoxk8Tj
k6oX+RcTOLjuUhOVoqJQcRRzkrivfpEzI4TwJvDbh3OvaksJoNYa+LaVht4zGAL0b4oqteuJOcDq
i9xDRZE4OAnVqtm+lGxHUcqdFSRrv3Izh+khKPDqYPOerwYmJpjSCftrHYd/BMvOytltPDtAZyGo
AJ0SzfllUY5BsinUe6PAr6Yp3bul/haf2T13cIByYU/ZuscNS6StfZfqdTbeDMFyHyISLSVi2qt3
5S8kbf/a34llYsn3hDn6ALSDh1+V65cR2mAhgw==</SignatureValue>
  <KeyInfo>
    <X509Data>
      <X509Certificate>MIIIAjCCBeqgAwIBAgIIc80uvGfQjVQwDQYJKoZIhvcNAQELBQAwWzEXMBUGA1UEBRMOUlVDIDgwMDUwMTcyLTExGjAYBgNVBAMTEUNBLURPQ1VNRU5UQSBTLkEuMRcwFQYDVQQKEw5ET0NVTUVOVEEgUy5BLjELMAkGA1UEBhMCUFkwHhcNMjEwOTAxMTQwODMyWhcNMjMwOTAxMTQxODMyWjCBpDELMAkGA1UEBhMCUFkxFjAUBgNVBAQMDUdBUkNJQSBBR1VJQVIxETAPBgNVBAUTCENJMzI4MjY0MRcwFQYDVQQqDA5NQVJJQSBBR1VTVElOQTEXMBUGA1UECgwOUEVSU09OQSBGSVNJQ0ExETAPBgNVBAsMCEZJUk1BIEYyMSUwIwYDVQQDDBxNQVJJQSBBR1VTVElOQSBHQVJDSUEgQUdVSUFSMIIBIjANBgkqhkiG9w0BAQEFAAOCAQ8AMIIBCgKCAQEA3xRJl7CIlyJyH2iKGneEckQP9wG6KZxItlmf/5f8gg9LkPK3MhiqJ+DMi/KQCLGasSjR86WXAR6WWE/iwKVdshPRCUMu3FAQ/fTPBQkcL3HvDX1OfWJKUYHmzkk490wM/uuFep9mTs9NPAkE1S3MDZ5LxdGIKutWjQA9uG6Cz4obHli+W1irP3EqQ+ceH4n6cx/IoQcZ2fGfNLUBfniTHoUq9uzrnwk+yeoSgTQwcOVHoRckGeel6d4LUAQvacWvd0eGQd1yMh7nFcSE3ESRyh6GQW4stkwCXM2GnFrZL6BfxXhzzBKaWx01JJdwweiIhwxUVY6VPBQweuiehVojiwIDAQABo4IDfjCCA3owDAYDVR0TAQH/BAIwADAOBgNVHQ8BAf8EBAMCBeAwKgYDVR0lAQH/BCAwHgYIKwYBBQUHAwEGCCsGAQUFBwMCBggrBgEFBQcDBDAdBgNVHQ4EFgQUPVyELpk5s3mjbf3G1JeIpD7T5G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21nYXJjaWFhZ3VpYXJ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zbJIacDNP7rCGSe7ZN2CHIBYgFAkUANheafWMEVpmE6eZy96Qwvfbl9fGnErOU6zK4/HBgNCCiV3MLCdaryDEx3hURANYBxEqIwMRdwL+VRw5pJAQQ8lOFIZGsd1YbfU8mYmg7IIQmR3xFhhwpQpg3l17KjfXoEau3AmKw1dq8VEaxAGuM79jTBehpBBg+AQG4tb17wkFOrxt0aKvaloHPKQUjePS3y5ppNa8jj51TFW3qEbGy2OWFFe/Pn0UG7taKsxucgxOpL9Hlhxg1RFGOKywqSmQG5JKJapN6TdZplAA+IF2KHaLKVsaFXrl9d8hOduLv5Sr67P5eVgR9XgTX12Ps5VYToPMRHdW2UPQEcoN5bHkdBcH57JrX6L0IgZsTg+4W4MNSeWWPhcEjbWFD9r/mQ8wu3JDHnHfGstrg07mf+k6gTUmzbxVjXZW/Cdx0sjhW2fH2J3IQLxOM/eZQVz+YtTOWQ6+9YA0w1no49bLj5fjrVmE5p5qwARoiP0DrdAJ+hZ+CHnsWVqISNJN4knePOjtv6tKYBlxIM4mYDXKGudphdQSoGp8ChrU62q/se7d7WEh9ulMuZ++2VSt1dl5RgJtqQaiQrGk0HiD04rVFiHBTDC+HRQ5pQ5GdWVnUfZjqb3DXRpt4AeeO5BqZkini+IyFG0dl2dXqWcQD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SREGmOcxUfUnAJkj/dh4Klx4/V9Wm4WVMD8JJ75aN2A=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6+Uv1P5dOnE/WWJiMrGPk/l7sVYZOL7bhEFKGR3j+dw=</DigestValue>
      </Reference>
      <Reference URI="/xl/drawings/vmlDrawing1.vml?ContentType=application/vnd.openxmlformats-officedocument.vmlDrawing">
        <DigestMethod Algorithm="http://www.w3.org/2001/04/xmlenc#sha256"/>
        <DigestValue>l8FDjEuAszmuG+3o0413AsY60oN8dw8pA+qSbuGEiWE=</DigestValue>
      </Reference>
      <Reference URI="/xl/media/image1.png?ContentType=image/png">
        <DigestMethod Algorithm="http://www.w3.org/2001/04/xmlenc#sha256"/>
        <DigestValue>5kmxH6q9wb3Xe15wJZISE3ICX2Qh3ZPOQ69lswmAVL0=</DigestValue>
      </Reference>
      <Reference URI="/xl/media/image2.emf?ContentType=image/x-emf">
        <DigestMethod Algorithm="http://www.w3.org/2001/04/xmlenc#sha256"/>
        <DigestValue>fhxO5qAgn3qjmGK8rrr97CzsSwmkjKov0XDzywK4qEY=</DigestValue>
      </Reference>
      <Reference URI="/xl/media/image3.emf?ContentType=image/x-emf">
        <DigestMethod Algorithm="http://www.w3.org/2001/04/xmlenc#sha256"/>
        <DigestValue>h7D7jOo26lk8O5+LyHBXGJIZIZaQ2+vKbVcxt62RcU4=</DigestValue>
      </Reference>
      <Reference URI="/xl/printerSettings/printerSettings1.bin?ContentType=application/vnd.openxmlformats-officedocument.spreadsheetml.printerSettings">
        <DigestMethod Algorithm="http://www.w3.org/2001/04/xmlenc#sha256"/>
        <DigestValue>dQty6h4y3OjaBO679MIWuMByZpg6RKGw7ezGcnYUuw0=</DigestValue>
      </Reference>
      <Reference URI="/xl/printerSettings/printerSettings2.bin?ContentType=application/vnd.openxmlformats-officedocument.spreadsheetml.printerSettings">
        <DigestMethod Algorithm="http://www.w3.org/2001/04/xmlenc#sha256"/>
        <DigestValue>/E2xUnaKVvQhybBMAm8SzdIUH7GTLxtcurIpY3UIOPM=</DigestValue>
      </Reference>
      <Reference URI="/xl/printerSettings/printerSettings3.bin?ContentType=application/vnd.openxmlformats-officedocument.spreadsheetml.printerSettings">
        <DigestMethod Algorithm="http://www.w3.org/2001/04/xmlenc#sha256"/>
        <DigestValue>/E2xUnaKVvQhybBMAm8SzdIUH7GTLxtcurIpY3UIOPM=</DigestValue>
      </Reference>
      <Reference URI="/xl/printerSettings/printerSettings4.bin?ContentType=application/vnd.openxmlformats-officedocument.spreadsheetml.printerSettings">
        <DigestMethod Algorithm="http://www.w3.org/2001/04/xmlenc#sha256"/>
        <DigestValue>/E2xUnaKVvQhybBMAm8SzdIUH7GTLxtcurIpY3UIOPM=</DigestValue>
      </Reference>
      <Reference URI="/xl/printerSettings/printerSettings5.bin?ContentType=application/vnd.openxmlformats-officedocument.spreadsheetml.printerSettings">
        <DigestMethod Algorithm="http://www.w3.org/2001/04/xmlenc#sha256"/>
        <DigestValue>dQty6h4y3OjaBO679MIWuMByZpg6RKGw7ezGcnYUuw0=</DigestValue>
      </Reference>
      <Reference URI="/xl/printerSettings/printerSettings6.bin?ContentType=application/vnd.openxmlformats-officedocument.spreadsheetml.printerSettings">
        <DigestMethod Algorithm="http://www.w3.org/2001/04/xmlenc#sha256"/>
        <DigestValue>dQty6h4y3OjaBO679MIWuMByZpg6RKGw7ezGcnYUuw0=</DigestValue>
      </Reference>
      <Reference URI="/xl/printerSettings/printerSettings7.bin?ContentType=application/vnd.openxmlformats-officedocument.spreadsheetml.printerSettings">
        <DigestMethod Algorithm="http://www.w3.org/2001/04/xmlenc#sha256"/>
        <DigestValue>5zZ7T6LEsJabjAQHWhL4CNTP34ZZUv59o6AxrnRmNk4=</DigestValue>
      </Reference>
      <Reference URI="/xl/sharedStrings.xml?ContentType=application/vnd.openxmlformats-officedocument.spreadsheetml.sharedStrings+xml">
        <DigestMethod Algorithm="http://www.w3.org/2001/04/xmlenc#sha256"/>
        <DigestValue>cvOh0rlyMhtQvguy47MFMPgghK8jzprnMOd6/qHfJLE=</DigestValue>
      </Reference>
      <Reference URI="/xl/styles.xml?ContentType=application/vnd.openxmlformats-officedocument.spreadsheetml.styles+xml">
        <DigestMethod Algorithm="http://www.w3.org/2001/04/xmlenc#sha256"/>
        <DigestValue>3LiR9p7OSYF4yWwHtNxZLOxXhyZfA1CLFPua0mJ9EJg=</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xDrjT/oI59tjKNaJykWzJk9zQ+TeOJcYnHFuF/1sfbw=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mhUV6SO7Aj8QlYWgAyK0lckKxUS1cTGpbDcAKKCqn/U=</DigestValue>
      </Reference>
      <Reference URI="/xl/worksheets/sheet10.xml?ContentType=application/vnd.openxmlformats-officedocument.spreadsheetml.worksheet+xml">
        <DigestMethod Algorithm="http://www.w3.org/2001/04/xmlenc#sha256"/>
        <DigestValue>Hrqzc3Z3ofACAgY4tifj49BH9Piz63VHS/d+q8pJ3gk=</DigestValue>
      </Reference>
      <Reference URI="/xl/worksheets/sheet11.xml?ContentType=application/vnd.openxmlformats-officedocument.spreadsheetml.worksheet+xml">
        <DigestMethod Algorithm="http://www.w3.org/2001/04/xmlenc#sha256"/>
        <DigestValue>FPlBG/drCqhP3SkkJUb9ATP8CziNavPThaDc0MUF0h4=</DigestValue>
      </Reference>
      <Reference URI="/xl/worksheets/sheet2.xml?ContentType=application/vnd.openxmlformats-officedocument.spreadsheetml.worksheet+xml">
        <DigestMethod Algorithm="http://www.w3.org/2001/04/xmlenc#sha256"/>
        <DigestValue>r04YqKwz7753/NdTN4GxE7uGGzkk1wx6o24gla4XwMo=</DigestValue>
      </Reference>
      <Reference URI="/xl/worksheets/sheet3.xml?ContentType=application/vnd.openxmlformats-officedocument.spreadsheetml.worksheet+xml">
        <DigestMethod Algorithm="http://www.w3.org/2001/04/xmlenc#sha256"/>
        <DigestValue>JOGaxXoet0v8uG37ZBLxa40AC9WI7UcPfaWRIV85Qfk=</DigestValue>
      </Reference>
      <Reference URI="/xl/worksheets/sheet4.xml?ContentType=application/vnd.openxmlformats-officedocument.spreadsheetml.worksheet+xml">
        <DigestMethod Algorithm="http://www.w3.org/2001/04/xmlenc#sha256"/>
        <DigestValue>NROEer1dlNSKRTReA3pYPuWBJ6zpjqifAa3gdyb8Bvo=</DigestValue>
      </Reference>
      <Reference URI="/xl/worksheets/sheet5.xml?ContentType=application/vnd.openxmlformats-officedocument.spreadsheetml.worksheet+xml">
        <DigestMethod Algorithm="http://www.w3.org/2001/04/xmlenc#sha256"/>
        <DigestValue>RRlYdD5cTz5zzxxr6oMEucRHX/7bgOw4GIBKN5VzuNM=</DigestValue>
      </Reference>
      <Reference URI="/xl/worksheets/sheet6.xml?ContentType=application/vnd.openxmlformats-officedocument.spreadsheetml.worksheet+xml">
        <DigestMethod Algorithm="http://www.w3.org/2001/04/xmlenc#sha256"/>
        <DigestValue>GcP8GnN8dZ7nA08BB5Dye7BHTzUdG9kJiK/Q6XRQ3p8=</DigestValue>
      </Reference>
      <Reference URI="/xl/worksheets/sheet7.xml?ContentType=application/vnd.openxmlformats-officedocument.spreadsheetml.worksheet+xml">
        <DigestMethod Algorithm="http://www.w3.org/2001/04/xmlenc#sha256"/>
        <DigestValue>780I/ErpXRdiyLtOq20kv/ZP0D7EXFCg/5YJHdLwzoQ=</DigestValue>
      </Reference>
      <Reference URI="/xl/worksheets/sheet8.xml?ContentType=application/vnd.openxmlformats-officedocument.spreadsheetml.worksheet+xml">
        <DigestMethod Algorithm="http://www.w3.org/2001/04/xmlenc#sha256"/>
        <DigestValue>q//G9svXo2byq3JjydIZv5ntXCwshCReILbxlMethvU=</DigestValue>
      </Reference>
      <Reference URI="/xl/worksheets/sheet9.xml?ContentType=application/vnd.openxmlformats-officedocument.spreadsheetml.worksheet+xml">
        <DigestMethod Algorithm="http://www.w3.org/2001/04/xmlenc#sha256"/>
        <DigestValue>4PHH3NoZYe2r4NbiqZT9gO3uQdHVm07OBRjZ2+50qes=</DigestValue>
      </Reference>
    </Manifest>
    <SignatureProperties>
      <SignatureProperty Id="idSignatureTime" Target="#idPackageSignature">
        <mdssi:SignatureTime xmlns:mdssi="http://schemas.openxmlformats.org/package/2006/digital-signature">
          <mdssi:Format>YYYY-MM-DDThh:mm:ssTZD</mdssi:Format>
          <mdssi:Value>2022-08-01T20:32:23Z</mdssi:Value>
        </mdssi:SignatureTime>
      </SignatureProperty>
    </SignatureProperties>
  </Object>
  <Object Id="idOfficeObject">
    <SignatureProperties>
      <SignatureProperty Id="idOfficeV1Details" Target="#idPackageSignature">
        <SignatureInfoV1 xmlns="http://schemas.microsoft.com/office/2006/digsig">
          <SetupID>{BEE95137-5DD2-4FB8-8538-4E0DE4D69258}</SetupID>
          <SignatureText>Agustina García</SignatureText>
          <SignatureImage/>
          <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2022-08-01T20:32:23Z</xd:SigningTime>
          <xd:SigningCertificate>
            <xd:Cert>
              <xd:CertDigest>
                <DigestMethod Algorithm="http://www.w3.org/2001/04/xmlenc#sha256"/>
                <DigestValue>i19B8pUg0WdfCxZ/eto3mv6hvtBnPXLGpvS80ZIYZ20=</DigestValue>
              </xd:CertDigest>
              <xd:IssuerSerial>
                <X509IssuerName>C=PY, O=DOCUMENTA S.A., CN=CA-DOCUMENTA S.A., SERIALNUMBER=RUC 80050172-1</X509IssuerName>
                <X509SerialNumber>8344377071317847380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cBAAB/AAAAAAAAAAAAAAB6EgAA8AgAACBFTUYAAAEA8BsAAKoAAAAGAAAAAAAAAAAAAAAAAAAAgAcAADgEAABYAQAAwQAAAAAAAAAAAAAAAAAAAMA/BQDo8QI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AAxAC8AMAA4AC8AMgAwADIAMgAGAAAABgAAAAQAAAAGAAAABgAAAAQAAAAGAAAABgAAAAYAAAAGAAAASwAAAEAAAAAwAAAABQAAACAAAAABAAAAAQAAABAAAAAAAAAAAAAAAAgBAACAAAAAAAAAAAAAAAAI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b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YAAAASAAAACUAAAAMAAAABAAAAFQAAACoAAAAKgAAADMAAACWAAAARwAAAAEAAABVVY9BhfaOQSoAAAAzAAAADwAAAEwAAAAAAAAAAAAAAAAAAAD//////////2wAAABBAGcAdQBzAHQAaQBuAGEAIABHAGEAcgBjAO0AYQAAAAoAAAAJAAAACQAAAAcAAAAFAAAABAAAAAkAAAAIAAAABAAAAAsAAAAIAAAABgAAAAcAAAAEAAAACAAAAEsAAABAAAAAMAAAAAUAAAAgAAAAAQAAAAEAAAAQAAAAAAAAAAAAAAAIAQAAgAAAAAAAAAAAAAAACAEAAIAAAAAlAAAADAAAAAIAAAAnAAAAGAAAAAUAAAAAAAAA////AAAAAAAlAAAADAAAAAUAAABMAAAAZAAAAAAAAABQAAAABwEAAHwAAAAAAAAAUAAAAAgBAAAtAAAAIQDwAAAAAAAAAAAAAACAPwAAAAAAAAAAAACAPwAAAAAAAAAAAAAAAAAAAAAAAAAAAAAAAAAAAAAAAAAAJQAAAAwAAAAAAACAKAAAAAwAAAAFAAAAJwAAABgAAAAFAAAAAAAAAP///wAAAAAAJQAAAAwAAAAFAAAATAAAAGQAAAAJAAAAUAAAAP4AAABcAAAACQAAAFAAAAD2AAAADQAAACEA8AAAAAAAAAAAAAAAgD8AAAAAAAAAAAAAgD8AAAAAAAAAAAAAAAAAAAAAAAAAAAAAAAAAAAAAAAAAACUAAAAMAAAAAAAAgCgAAAAMAAAABQAAACUAAAAMAAAAAQAAABgAAAAMAAAAAAAAABIAAAAMAAAAAQAAAB4AAAAYAAAACQAAAFAAAAD/AAAAXQAAACUAAAAMAAAAAQAAAFQAAAD0AAAACgAAAFAAAACfAAAAXAAAAAEAAABVVY9BhfaOQQoAAABQAAAAHAAAAEwAAAAAAAAAAAAAAAAAAAD//////////4QAAABNAGEAcgBpAGEAIABBAGcAdQBzAHQAaQBuAGEAIABHAGEAcgBjAGkAYQAgAEEAZwB1AGkAYQByAAoAAAAGAAAABAAAAAMAAAAGAAAAAwAAAAcAAAAHAAAABwAAAAUAAAAEAAAAAwAAAAcAAAAGAAAAAwAAAAgAAAAGAAAABAAAAAUAAAADAAAABgAAAAMAAAAHAAAABwAAAAcAAAADAAAABgAAAAQAAABLAAAAQAAAADAAAAAFAAAAIAAAAAEAAAABAAAAEAAAAAAAAAAAAAAACAEAAIAAAAAAAAAAAAAAAAgBAACAAAAAJQAAAAwAAAACAAAAJwAAABgAAAAFAAAAAAAAAP///wAAAAAAJQAAAAwAAAAFAAAATAAAAGQAAAAJAAAAYAAAAP4AAABsAAAACQAAAGAAAAD2AAAADQAAACEA8AAAAAAAAAAAAAAAgD8AAAAAAAAAAAAAgD8AAAAAAAAAAAAAAAAAAAAAAAAAAAAAAAAAAAAAAAAAACUAAAAMAAAAAAAAgCgAAAAMAAAABQAAACUAAAAMAAAAAQAAABgAAAAMAAAAAAAAABIAAAAMAAAAAQAAAB4AAAAYAAAACQAAAGAAAAD/AAAAbQAAACUAAAAMAAAAAQAAAFQAAAB8AAAACgAAAGAAAAA6AAAAbAAAAAEAAABVVY9BhfaOQQoAAABgAAAACAAAAEwAAAAAAAAAAAAAAAAAAAD//////////1wAAABDAG8AbgB0AGEAZABvAHIABwAAAAcAAAAHAAAABAAAAAYAAAAHAAAABwAAAAQAAABLAAAAQAAAADAAAAAFAAAAIAAAAAEAAAABAAAAEAAAAAAAAAAAAAAACAEAAIAAAAAAAAAAAAAAAAgBAACAAAAAJQAAAAwAAAACAAAAJwAAABgAAAAFAAAAAAAAAP///wAAAAAAJQAAAAwAAAAFAAAATAAAAGQAAAAJAAAAcAAAAP4AAAB8AAAACQAAAHAAAAD2AAAADQAAACEA8AAAAAAAAAAAAAAAgD8AAAAAAAAAAAAAgD8AAAAAAAAAAAAAAAAAAAAAAAAAAAAAAAAAAAAAAAAAACUAAAAMAAAAAAAAgCgAAAAMAAAABQAAACUAAAAMAAAAAQAAABgAAAAMAAAAAAAAABIAAAAMAAAAAQAAABYAAAAMAAAAAAAAAFQAAABEAQAACgAAAHAAAAD9AAAAfAAAAAEAAABVVY9BhfaOQQoAAABwAAAAKQAAAEwAAAAEAAAACQAAAHAAAAD/AAAAfQAAAKAAAABGAGkAcgBtAGEAZABvACAAcABvAHIAOgAgAE0AQQBSAEkAQQAgAEEARwBVAFMAVABJAE4AQQAgAEcAQQBSAEMASQBBACAAQQBHAFUASQBBAFIAAAAGAAAAAwAAAAQAAAAJAAAABgAAAAcAAAAHAAAAAwAAAAcAAAAHAAAABAAAAAMAAAADAAAACgAAAAcAAAAHAAAAAwAAAAcAAAADAAAABwAAAAgAAAAIAAAABgAAAAYAAAADAAAACAAAAAcAAAADAAAACAAAAAcAAAAHAAAABwAAAAMAAAAHAAAAAwAAAAcAAAAIAAAACAAAAAMAAAAHAAAABwAAABYAAAAMAAAAAAAAACUAAAAMAAAAAgAAAA4AAAAUAAAAAAAAABAAAAAUAAAA</Object>
  <Object Id="idInvalidSigLnImg">AQAAAGwAAAAAAAAAAAAAAAcBAAB/AAAAAAAAAAAAAAB6EgAA8AgAACBFTUYAAAEAXCEAALEAAAAGAAAAAAAAAAAAAAAAAAAAgAcAADgEAABYAQAAwQAAAAAAAAAAAAAAAAAAAMA/BQDo8QI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f4YGAAAAAwAAAAQAAAAJAAAABgAAAAMAAAAHAAAABwAAAAMAAAAFAAAABgAAAAMAAAADAAAABwAAAAYAAABLAAAAQAAAADAAAAAFAAAAIAAAAAEAAAABAAAAEAAAAAAAAAAAAAAACAEAAIAAAAAAAAAAAAAAAAg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LZ2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c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gAAABIAAAAJQAAAAwAAAAEAAAAVAAAAKgAAAAqAAAAMwAAAJYAAABHAAAAAQAAAFVVj0GF9o5BKgAAADMAAAAPAAAATAAAAAAAAAAAAAAAAAAAAP//////////bAAAAEEAZwB1AHMAdABpAG4AYQAgAEcAYQByAGMA7QBhABSsCgAAAAkAAAAJAAAABwAAAAUAAAAEAAAACQAAAAgAAAAEAAAACwAAAAgAAAAGAAAABwAAAAQAAAAIAAAASwAAAEAAAAAwAAAABQAAACAAAAABAAAAAQAAABAAAAAAAAAAAAAAAAgBAACAAAAAAAAAAAAAAAAIAQAAgAAAACUAAAAMAAAAAgAAACcAAAAYAAAABQAAAAAAAAD///8AAAAAACUAAAAMAAAABQAAAEwAAABkAAAAAAAAAFAAAAAHAQAAfAAAAAAAAABQAAAACAEAAC0AAAAhAPAAAAAAAAAAAAAAAIA/AAAAAAAAAAAAAIA/AAAAAAAAAAAAAAAAAAAAAAAAAAAAAAAAAAAAAAAAAAAlAAAADAAAAAAAAIAoAAAADAAAAAUAAAAnAAAAGAAAAAUAAAAAAAAA////AAAAAAAlAAAADAAAAAUAAABMAAAAZAAAAAkAAABQAAAA/gAAAFwAAAAJAAAAUAAAAPYAAAANAAAAIQDwAAAAAAAAAAAAAACAPwAAAAAAAAAAAACAPwAAAAAAAAAAAAAAAAAAAAAAAAAAAAAAAAAAAAAAAAAAJQAAAAwAAAAAAACAKAAAAAwAAAAFAAAAJQAAAAwAAAABAAAAGAAAAAwAAAAAAAAAEgAAAAwAAAABAAAAHgAAABgAAAAJAAAAUAAAAP8AAABdAAAAJQAAAAwAAAABAAAAVAAAAPQAAAAKAAAAUAAAAJ8AAABcAAAAAQAAAFVVj0GF9o5BCgAAAFAAAAAcAAAATAAAAAAAAAAAAAAAAAAAAP//////////hAAAAE0AYQByAGkAYQAgAEEAZwB1AHMAdABpAG4AYQAgAEcAYQByAGMAaQBhACAAQQBnAHUAaQBhAHIACgAAAAYAAAAEAAAAAwAAAAYAAAADAAAABwAAAAcAAAAHAAAABQAAAAQAAAADAAAABwAAAAYAAAADAAAACAAAAAYAAAAEAAAABQAAAAMAAAAGAAAAAwAAAAcAAAAHAAAABwAAAAMAAAAGAAAABAAAAEsAAABAAAAAMAAAAAUAAAAgAAAAAQAAAAEAAAAQAAAAAAAAAAAAAAAIAQAAgAAAAAAAAAAAAAAACAEAAIAAAAAlAAAADAAAAAIAAAAnAAAAGAAAAAUAAAAAAAAA////AAAAAAAlAAAADAAAAAUAAABMAAAAZAAAAAkAAABgAAAA/gAAAGwAAAAJAAAAYAAAAPYAAAANAAAAIQDwAAAAAAAAAAAAAACAPwAAAAAAAAAAAACAPwAAAAAAAAAAAAAAAAAAAAAAAAAAAAAAAAAAAAAAAAAAJQAAAAwAAAAAAACAKAAAAAwAAAAFAAAAJQAAAAwAAAABAAAAGAAAAAwAAAAAAAAAEgAAAAwAAAABAAAAHgAAABgAAAAJAAAAYAAAAP8AAABtAAAAJQAAAAwAAAABAAAAVAAAAHwAAAAKAAAAYAAAADoAAABsAAAAAQAAAFVVj0GF9o5BCgAAAGAAAAAIAAAATAAAAAAAAAAAAAAAAAAAAP//////////XAAAAEMAbwBuAHQAYQBkAG8AcgAHAAAABwAAAAcAAAAEAAAABgAAAAcAAAAHAAAABAAAAEsAAABAAAAAMAAAAAUAAAAgAAAAAQAAAAEAAAAQAAAAAAAAAAAAAAAIAQAAgAAAAAAAAAAAAAAACAEAAIAAAAAlAAAADAAAAAIAAAAnAAAAGAAAAAUAAAAAAAAA////AAAAAAAlAAAADAAAAAUAAABMAAAAZAAAAAkAAABwAAAA/gAAAHwAAAAJAAAAcAAAAPYAAAANAAAAIQDwAAAAAAAAAAAAAACAPwAAAAAAAAAAAACAPwAAAAAAAAAAAAAAAAAAAAAAAAAAAAAAAAAAAAAAAAAAJQAAAAwAAAAAAACAKAAAAAwAAAAFAAAAJQAAAAwAAAABAAAAGAAAAAwAAAAAAAAAEgAAAAwAAAABAAAAFgAAAAwAAAAAAAAAVAAAAEQBAAAKAAAAcAAAAP0AAAB8AAAAAQAAAFVVj0GF9o5BCgAAAHAAAAApAAAATAAAAAQAAAAJAAAAcAAAAP8AAAB9AAAAoAAAAEYAaQByAG0AYQBkAG8AIABwAG8AcgA6ACAATQBBAFIASQBBACAAQQBHAFUAUwBUAEkATgBBACAARwBBAFIAQwBJAEEAIABBAEcAVQBJAEEAUgBs7QYAAAADAAAABAAAAAkAAAAGAAAABwAAAAcAAAADAAAABwAAAAcAAAAEAAAAAwAAAAMAAAAKAAAABwAAAAcAAAADAAAABwAAAAMAAAAHAAAACAAAAAgAAAAGAAAABgAAAAMAAAAIAAAABwAAAAMAAAAIAAAABwAAAAcAAAAHAAAAAwAAAAcAAAADAAAABwAAAAgAAAAIAAAAAwAAAAcAAAAH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75qzurosXJ7vhrLGoSaf2FMPYBnuM0vZimFlNC+R/Q8=</DigestValue>
    </Reference>
    <Reference Type="http://www.w3.org/2000/09/xmldsig#Object" URI="#idOfficeObject">
      <DigestMethod Algorithm="http://www.w3.org/2001/04/xmlenc#sha256"/>
      <DigestValue>1yD7cHnGm+idMlfsMzrt0EztpCthlnxXfFK1aTBa+8s=</DigestValue>
    </Reference>
    <Reference Type="http://uri.etsi.org/01903#SignedProperties" URI="#idSignedProperties">
      <Transforms>
        <Transform Algorithm="http://www.w3.org/TR/2001/REC-xml-c14n-20010315"/>
      </Transforms>
      <DigestMethod Algorithm="http://www.w3.org/2001/04/xmlenc#sha256"/>
      <DigestValue>5UwreppzI+Jl7fx0M0H2r2bLIn22cJE0zvZfMWuXNVo=</DigestValue>
    </Reference>
    <Reference Type="http://www.w3.org/2000/09/xmldsig#Object" URI="#idValidSigLnImg">
      <DigestMethod Algorithm="http://www.w3.org/2001/04/xmlenc#sha256"/>
      <DigestValue>wTl3L90/OkKFoeUjs9KsBPBUc8aEzaqJIuxZEiUxP3k=</DigestValue>
    </Reference>
    <Reference Type="http://www.w3.org/2000/09/xmldsig#Object" URI="#idInvalidSigLnImg">
      <DigestMethod Algorithm="http://www.w3.org/2001/04/xmlenc#sha256"/>
      <DigestValue>mAlLxtxGjXPrFcmNTEB59Flvz2HVYQTGUy5NEWr1p5U=</DigestValue>
    </Reference>
  </SignedInfo>
  <SignatureValue>C8bxe/AOFKyUOykERLoFLpgnO7SQe0Bkd9hETpCTVDTBt2G7vzBopkcTbZHkxbCxGxWiLo56/ftq
55cEF1SwOHXEegWFBWkXesZzNcIKP5pDAZ9jZMmV0n4XLlSJhF5WBUPdocjMsaDwRS3kZXmgHhmy
iOV8mCtrRK0hBAV2UtMtIjx3ApV0sD10ZkdlapaBpaF4See0/RkXIUntKliC8zx6h9Kj4Ed9iRUG
0VXuRJEBNxzyNwOSHDrlwVRjYwmzsPnCrjz3qrMX6C5ymabxi/zSwvyCym40iWxYg8cK1VfzCksa
F0FPcLanHCFSgNYgPRHeSr9FuWLH/ItU8MPiBg==</SignatureValue>
  <KeyInfo>
    <X509Data>
      <X509Certificate>MIIH+DCCBeCgAwIBAgIIKeRycyJGe9EwDQYJKoZIhvcNAQELBQAwWzEXMBUGA1UEBRMOUlVDIDgwMDUwMTcyLTExGjAYBgNVBAMTEUNBLURPQ1VNRU5UQSBTLkEuMRcwFQYDVQQKEw5ET0NVTUVOVEEgUy5BLjELMAkGA1UEBhMCUFkwHhcNMjEwNTExMTk0MDAxWhcNMjMwNTExMTk1MDAxWjCBmTELMAkGA1UEBhMCUFkxFjAUBgNVBAQMDUNBTExJWk8gUEVDQ0kxEjAQBgNVBAUTCUNJMjAzNDY2MTERMA8GA1UEKgwIRkVERVJJQ08xFzAVBgNVBAoMDlBFUlNPTkEgRklTSUNBMREwDwYDVQQLDAhGSVJNQSBGMjEfMB0GA1UEAwwWRkVERVJJQ08gQ0FMTElaTyBQRUNDSTCCASIwDQYJKoZIhvcNAQEBBQADggEPADCCAQoCggEBAJ4tUBGNILrFPSO6CLh3AFHdgP3/9vHeJu24loazdWcdaHTpFMmUf795ZY8/rWRBtedFfxCvLALKNeK19or6fpx+vh9RW6bu7PNE2TXuQm8GHx5/smtmP8Er/nvY67eXr+Goo0j1cv/5kueF1DbipfTJ2M8MrKtAqERMxrHe/oRY+u7pWOxul73sX3Qm8yJEBDes9ZKio3dCK5EWlK5B4KIR6IYcUuaUDIOaGKHAc6uiLTth7dQ4SRfUhH8j/nBJyl0HnP/0uEj7hc7QlE/p82yrdxYEotAlg2OxRC9ll8RAP4O30w+QLCA/xAzU4wOmNNQB5FlCmPcHSNZg//pdNXcCAwEAAaOCA38wggN7MAwGA1UdEwEB/wQCMAAwDgYDVR0PAQH/BAQDAgXgMCoGA1UdJQEB/wQgMB4GCCsGAQUFBwMBBggrBgEFBQcDAgYIKwYBBQUHAwQwHQYDVR0OBBYEFFXhXTUBEQT1W0yZsI3MPZi3o3au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mY2FsbGl6b0BpbnZlc3Rvci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qjSH3Qu4z2KaTSb3dZiRQfPTNUnBq0bYENnsiTLyFgvMIeGE4+ahH58zqmt09yy8x6SUYcWFMIyjp3TqIeX4MRrhDgwgtFKtfzTfN7pUUhNoJ6j30xev0gSwPpKRMKlN/lCVc1KO7S8nZocYXY80HoGi/oIpxaOBnzc8M6IQ1k6SY1oeetgs0nGKb9UQDKQW+ilVZQH55SnP1BQy1o7IigKjCGBm1WxmKuecNHtxNxdVOQdeYRF93ST50XtqNCyWANDfNhB1B5wqT0R+P+NBO6RdVAkX4526k9HUTsYkw+lwautbE2SOZ4tQydZtQ07jMKxvDesi1dsh1A0v9uT8Fv1Nt+OAvZ9g2bVMopc2ibIuAfmDuhuTwzAQH6suhl0A2jW5XhZanZf3eaTqXSXbg96YYcZxUKXqIi+RZ0+PPnsPFqGbZ4vOj/eEDzdG6MzNAo4bYv8FFdwBIFqAMkNWZH4gwcJxG9HNmMfcAznDOGb4KExCihBYE47ck5JRNi4PZQzR5GLejY5kXIOc9BXWg+83ORh1N6Y1Wnu+QGDKwAmBZnO6lF1yUQ6h3YDQTgh4qnnoNiznL7SBP6MF9mf5DJGNwxbkra0S8g1GmR9N0mb8OrGNvufbCisMUgbGau0Zg7Vo+BsOnHacfrnFE2DMy8zO+2USmgdCFoTzx7Ntj1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SREGmOcxUfUnAJkj/dh4Klx4/V9Wm4WVMD8JJ75aN2A=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6+Uv1P5dOnE/WWJiMrGPk/l7sVYZOL7bhEFKGR3j+dw=</DigestValue>
      </Reference>
      <Reference URI="/xl/drawings/vmlDrawing1.vml?ContentType=application/vnd.openxmlformats-officedocument.vmlDrawing">
        <DigestMethod Algorithm="http://www.w3.org/2001/04/xmlenc#sha256"/>
        <DigestValue>l8FDjEuAszmuG+3o0413AsY60oN8dw8pA+qSbuGEiWE=</DigestValue>
      </Reference>
      <Reference URI="/xl/media/image1.png?ContentType=image/png">
        <DigestMethod Algorithm="http://www.w3.org/2001/04/xmlenc#sha256"/>
        <DigestValue>5kmxH6q9wb3Xe15wJZISE3ICX2Qh3ZPOQ69lswmAVL0=</DigestValue>
      </Reference>
      <Reference URI="/xl/media/image2.emf?ContentType=image/x-emf">
        <DigestMethod Algorithm="http://www.w3.org/2001/04/xmlenc#sha256"/>
        <DigestValue>fhxO5qAgn3qjmGK8rrr97CzsSwmkjKov0XDzywK4qEY=</DigestValue>
      </Reference>
      <Reference URI="/xl/media/image3.emf?ContentType=image/x-emf">
        <DigestMethod Algorithm="http://www.w3.org/2001/04/xmlenc#sha256"/>
        <DigestValue>h7D7jOo26lk8O5+LyHBXGJIZIZaQ2+vKbVcxt62RcU4=</DigestValue>
      </Reference>
      <Reference URI="/xl/printerSettings/printerSettings1.bin?ContentType=application/vnd.openxmlformats-officedocument.spreadsheetml.printerSettings">
        <DigestMethod Algorithm="http://www.w3.org/2001/04/xmlenc#sha256"/>
        <DigestValue>dQty6h4y3OjaBO679MIWuMByZpg6RKGw7ezGcnYUuw0=</DigestValue>
      </Reference>
      <Reference URI="/xl/printerSettings/printerSettings2.bin?ContentType=application/vnd.openxmlformats-officedocument.spreadsheetml.printerSettings">
        <DigestMethod Algorithm="http://www.w3.org/2001/04/xmlenc#sha256"/>
        <DigestValue>/E2xUnaKVvQhybBMAm8SzdIUH7GTLxtcurIpY3UIOPM=</DigestValue>
      </Reference>
      <Reference URI="/xl/printerSettings/printerSettings3.bin?ContentType=application/vnd.openxmlformats-officedocument.spreadsheetml.printerSettings">
        <DigestMethod Algorithm="http://www.w3.org/2001/04/xmlenc#sha256"/>
        <DigestValue>/E2xUnaKVvQhybBMAm8SzdIUH7GTLxtcurIpY3UIOPM=</DigestValue>
      </Reference>
      <Reference URI="/xl/printerSettings/printerSettings4.bin?ContentType=application/vnd.openxmlformats-officedocument.spreadsheetml.printerSettings">
        <DigestMethod Algorithm="http://www.w3.org/2001/04/xmlenc#sha256"/>
        <DigestValue>/E2xUnaKVvQhybBMAm8SzdIUH7GTLxtcurIpY3UIOPM=</DigestValue>
      </Reference>
      <Reference URI="/xl/printerSettings/printerSettings5.bin?ContentType=application/vnd.openxmlformats-officedocument.spreadsheetml.printerSettings">
        <DigestMethod Algorithm="http://www.w3.org/2001/04/xmlenc#sha256"/>
        <DigestValue>dQty6h4y3OjaBO679MIWuMByZpg6RKGw7ezGcnYUuw0=</DigestValue>
      </Reference>
      <Reference URI="/xl/printerSettings/printerSettings6.bin?ContentType=application/vnd.openxmlformats-officedocument.spreadsheetml.printerSettings">
        <DigestMethod Algorithm="http://www.w3.org/2001/04/xmlenc#sha256"/>
        <DigestValue>dQty6h4y3OjaBO679MIWuMByZpg6RKGw7ezGcnYUuw0=</DigestValue>
      </Reference>
      <Reference URI="/xl/printerSettings/printerSettings7.bin?ContentType=application/vnd.openxmlformats-officedocument.spreadsheetml.printerSettings">
        <DigestMethod Algorithm="http://www.w3.org/2001/04/xmlenc#sha256"/>
        <DigestValue>5zZ7T6LEsJabjAQHWhL4CNTP34ZZUv59o6AxrnRmNk4=</DigestValue>
      </Reference>
      <Reference URI="/xl/sharedStrings.xml?ContentType=application/vnd.openxmlformats-officedocument.spreadsheetml.sharedStrings+xml">
        <DigestMethod Algorithm="http://www.w3.org/2001/04/xmlenc#sha256"/>
        <DigestValue>cvOh0rlyMhtQvguy47MFMPgghK8jzprnMOd6/qHfJLE=</DigestValue>
      </Reference>
      <Reference URI="/xl/styles.xml?ContentType=application/vnd.openxmlformats-officedocument.spreadsheetml.styles+xml">
        <DigestMethod Algorithm="http://www.w3.org/2001/04/xmlenc#sha256"/>
        <DigestValue>3LiR9p7OSYF4yWwHtNxZLOxXhyZfA1CLFPua0mJ9EJg=</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xDrjT/oI59tjKNaJykWzJk9zQ+TeOJcYnHFuF/1sfbw=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mhUV6SO7Aj8QlYWgAyK0lckKxUS1cTGpbDcAKKCqn/U=</DigestValue>
      </Reference>
      <Reference URI="/xl/worksheets/sheet10.xml?ContentType=application/vnd.openxmlformats-officedocument.spreadsheetml.worksheet+xml">
        <DigestMethod Algorithm="http://www.w3.org/2001/04/xmlenc#sha256"/>
        <DigestValue>Hrqzc3Z3ofACAgY4tifj49BH9Piz63VHS/d+q8pJ3gk=</DigestValue>
      </Reference>
      <Reference URI="/xl/worksheets/sheet11.xml?ContentType=application/vnd.openxmlformats-officedocument.spreadsheetml.worksheet+xml">
        <DigestMethod Algorithm="http://www.w3.org/2001/04/xmlenc#sha256"/>
        <DigestValue>FPlBG/drCqhP3SkkJUb9ATP8CziNavPThaDc0MUF0h4=</DigestValue>
      </Reference>
      <Reference URI="/xl/worksheets/sheet2.xml?ContentType=application/vnd.openxmlformats-officedocument.spreadsheetml.worksheet+xml">
        <DigestMethod Algorithm="http://www.w3.org/2001/04/xmlenc#sha256"/>
        <DigestValue>r04YqKwz7753/NdTN4GxE7uGGzkk1wx6o24gla4XwMo=</DigestValue>
      </Reference>
      <Reference URI="/xl/worksheets/sheet3.xml?ContentType=application/vnd.openxmlformats-officedocument.spreadsheetml.worksheet+xml">
        <DigestMethod Algorithm="http://www.w3.org/2001/04/xmlenc#sha256"/>
        <DigestValue>JOGaxXoet0v8uG37ZBLxa40AC9WI7UcPfaWRIV85Qfk=</DigestValue>
      </Reference>
      <Reference URI="/xl/worksheets/sheet4.xml?ContentType=application/vnd.openxmlformats-officedocument.spreadsheetml.worksheet+xml">
        <DigestMethod Algorithm="http://www.w3.org/2001/04/xmlenc#sha256"/>
        <DigestValue>NROEer1dlNSKRTReA3pYPuWBJ6zpjqifAa3gdyb8Bvo=</DigestValue>
      </Reference>
      <Reference URI="/xl/worksheets/sheet5.xml?ContentType=application/vnd.openxmlformats-officedocument.spreadsheetml.worksheet+xml">
        <DigestMethod Algorithm="http://www.w3.org/2001/04/xmlenc#sha256"/>
        <DigestValue>RRlYdD5cTz5zzxxr6oMEucRHX/7bgOw4GIBKN5VzuNM=</DigestValue>
      </Reference>
      <Reference URI="/xl/worksheets/sheet6.xml?ContentType=application/vnd.openxmlformats-officedocument.spreadsheetml.worksheet+xml">
        <DigestMethod Algorithm="http://www.w3.org/2001/04/xmlenc#sha256"/>
        <DigestValue>GcP8GnN8dZ7nA08BB5Dye7BHTzUdG9kJiK/Q6XRQ3p8=</DigestValue>
      </Reference>
      <Reference URI="/xl/worksheets/sheet7.xml?ContentType=application/vnd.openxmlformats-officedocument.spreadsheetml.worksheet+xml">
        <DigestMethod Algorithm="http://www.w3.org/2001/04/xmlenc#sha256"/>
        <DigestValue>780I/ErpXRdiyLtOq20kv/ZP0D7EXFCg/5YJHdLwzoQ=</DigestValue>
      </Reference>
      <Reference URI="/xl/worksheets/sheet8.xml?ContentType=application/vnd.openxmlformats-officedocument.spreadsheetml.worksheet+xml">
        <DigestMethod Algorithm="http://www.w3.org/2001/04/xmlenc#sha256"/>
        <DigestValue>q//G9svXo2byq3JjydIZv5ntXCwshCReILbxlMethvU=</DigestValue>
      </Reference>
      <Reference URI="/xl/worksheets/sheet9.xml?ContentType=application/vnd.openxmlformats-officedocument.spreadsheetml.worksheet+xml">
        <DigestMethod Algorithm="http://www.w3.org/2001/04/xmlenc#sha256"/>
        <DigestValue>4PHH3NoZYe2r4NbiqZT9gO3uQdHVm07OBRjZ2+50qes=</DigestValue>
      </Reference>
    </Manifest>
    <SignatureProperties>
      <SignatureProperty Id="idSignatureTime" Target="#idPackageSignature">
        <mdssi:SignatureTime xmlns:mdssi="http://schemas.openxmlformats.org/package/2006/digital-signature">
          <mdssi:Format>YYYY-MM-DDThh:mm:ssTZD</mdssi:Format>
          <mdssi:Value>2022-08-01T21:00:39Z</mdssi:Value>
        </mdssi:SignatureTime>
      </SignatureProperty>
    </SignatureProperties>
  </Object>
  <Object Id="idOfficeObject">
    <SignatureProperties>
      <SignatureProperty Id="idOfficeV1Details" Target="#idPackageSignature">
        <SignatureInfoV1 xmlns="http://schemas.microsoft.com/office/2006/digsig">
          <SetupID>{6D81DFB0-DD73-4593-B4E1-2220608FB06F}</SetupID>
          <SignatureText>Federico CALLIZO PECCI</SignatureText>
          <SignatureImage/>
          <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2022-08-01T21:00:39Z</xd:SigningTime>
          <xd:SigningCertificate>
            <xd:Cert>
              <xd:CertDigest>
                <DigestMethod Algorithm="http://www.w3.org/2001/04/xmlenc#sha256"/>
                <DigestValue>PNNhDNJ2Ba7orIBHSvGmM1FHnxq7pQRtVml3TwqbO38=</DigestValue>
              </xd:CertDigest>
              <xd:IssuerSerial>
                <X509IssuerName>C=PY, O=DOCUMENTA S.A., CN=CA-DOCUMENTA S.A., SERIALNUMBER=RUC 80050172-1</X509IssuerName>
                <X509SerialNumber>3018663489066925009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rEQAA8AgAACBFTUYAAAEA3BsAAKo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AAxAC8AMAA4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TAAAARwAAACkAAAAzAAAAq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DUAAAASAAAACUAAAAMAAAABAAAAFQAAADQAAAAKgAAADMAAADSAAAARwAAAAEAAABVVY9BhfaOQSoAAAAzAAAAFgAAAEwAAAAAAAAAAAAAAAAAAAD//////////3gAAABGAGUAZABlAHIAaQBjAG8AIABDAEEATABMAEkAWgBPACAAUABFAEMAQwBJAAgAAAAIAAAACQAAAAgAAAAGAAAABAAAAAcAAAAJAAAABAAAAAoAAAAKAAAACAAAAAgAAAAEAAAACQAAAAwAAAAEAAAACQAAAAgAAAAKAAAACg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dgAAAFwAAAABAAAAVVWPQYX2jkEKAAAAUAAAABYAAABMAAAAAAAAAAAAAAAAAAAA//////////94AAAARgBlAGQAZQByAGkAYwBvACAAQwBhAGwAbABpAHoAbwAgAFAAZQBjAGMAaQAGAAAABgAAAAcAAAAGAAAABAAAAAMAAAAFAAAABwAAAAMAAAAHAAAABgAAAAMAAAADAAAAAwAAAAUAAAAHAAAAAwAAAAYAAAAGAAAABQAAAAU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VVWPQYX2jk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QAAAAfAAAAAkAAABwAAAAyAAAAA0AAAAhAPAAAAAAAAAAAAAAAIA/AAAAAAAAAAAAAIA/AAAAAAAAAAAAAAAAAAAAAAAAAAAAAAAAAAAAAAAAAAAlAAAADAAAAAAAAIAoAAAADAAAAAUAAAAlAAAADAAAAAEAAAAYAAAADAAAAAAAAAASAAAADAAAAAEAAAAWAAAADAAAAAAAAABUAAAAIAEAAAoAAABwAAAAzwAAAHwAAAABAAAAVVWPQYX2jkEKAAAAcAAAACMAAABMAAAABAAAAAkAAABwAAAA0QAAAH0AAACUAAAARgBpAHIAbQBhAGQAbwAgAHAAbwByADoAIABGAEUARABFAFIASQBDAE8AIABDAEEATABMAEkAWgBPACAAUABFAEMAQwBJAAAABgAAAAMAAAAEAAAACQAAAAYAAAAHAAAABwAAAAMAAAAHAAAABwAAAAQAAAADAAAAAwAAAAYAAAAGAAAACAAAAAYAAAAHAAAAAwAAAAcAAAAJAAAAAwAAAAcAAAAHAAAABQAAAAUAAAADAAAABgAAAAkAAAADAAAABgAAAAYAAAAHAAAABwAAAAMAAAAWAAAADAAAAAAAAAAlAAAADAAAAAIAAAAOAAAAFAAAAAAAAAAQAAAAFAAAAA==</Object>
  <Object Id="idInvalidSigLnImg">AQAAAGwAAAAAAAAAAAAAAP8AAAB/AAAAAAAAAAAAAADrEQAA8AgAACBFTUYAAAEASCEAALE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MAAABHAAAAKQAAADMAAACr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NQAAABIAAAAJQAAAAwAAAAEAAAAVAAAANAAAAAqAAAAMwAAANIAAABHAAAAAQAAAFVVj0GF9o5BKgAAADMAAAAWAAAATAAAAAAAAAAAAAAAAAAAAP//////////eAAAAEYAZQBkAGUAcgBpAGMAbwAgAEMAQQBMAEwASQBaAE8AIABQAEUAQwBDAEkACAAAAAgAAAAJAAAACAAAAAYAAAAEAAAABwAAAAkAAAAEAAAACgAAAAoAAAAIAAAACAAAAAQAAAAJAAAADAAAAAQAAAAJAAAACAAAAAoAAAAK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2AAAAXAAAAAEAAABVVY9BhfaOQQoAAABQAAAAFgAAAEwAAAAAAAAAAAAAAAAAAAD//////////3gAAABGAGUAZABlAHIAaQBjAG8AIABDAGEAbABsAGkAegBvACAAUABlAGMAYwBpAAYAAAAGAAAABwAAAAYAAAAEAAAAAwAAAAUAAAAHAAAAAwAAAAcAAAAGAAAAAwAAAAMAAAADAAAABQAAAAcAAAADAAAABg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A/AAAAbAAAAAEAAABVVY9BhfaOQQoAAABgAAAACgAAAEwAAAAAAAAAAAAAAAAAAAD//////////2AAAABQAHIAZQBzAGkAZABlAG4AdABlAAYAAAAEAAAABgAAAAUAAAADAAAABwAAAAYAAAAHAAAABAAAAAYAAABLAAAAQAAAADAAAAAFAAAAIAAAAAEAAAABAAAAEAAAAAAAAAAAAAAAAAEAAIAAAAAAAAAAAAAAAAABAACAAAAAJQAAAAwAAAACAAAAJwAAABgAAAAFAAAAAAAAAP///wAAAAAAJQAAAAwAAAAFAAAATAAAAGQAAAAJAAAAcAAAANAAAAB8AAAACQAAAHAAAADIAAAADQAAACEA8AAAAAAAAAAAAAAAgD8AAAAAAAAAAAAAgD8AAAAAAAAAAAAAAAAAAAAAAAAAAAAAAAAAAAAAAAAAACUAAAAMAAAAAAAAgCgAAAAMAAAABQAAACUAAAAMAAAAAQAAABgAAAAMAAAAAAAAABIAAAAMAAAAAQAAABYAAAAMAAAAAAAAAFQAAAAgAQAACgAAAHAAAADPAAAAfAAAAAEAAABVVY9BhfaOQQoAAABwAAAAIwAAAEwAAAAEAAAACQAAAHAAAADRAAAAfQAAAJQAAABGAGkAcgBtAGEAZABvACAAcABvAHIAOgAgAEYARQBEAEUAUgBJAEMATwAgAEMAQQBMAEwASQBaAE8AIABQAEUAQwBDAEkAfMkGAAAAAwAAAAQAAAAJAAAABgAAAAcAAAAHAAAAAwAAAAcAAAAHAAAABAAAAAMAAAADAAAABgAAAAYAAAAIAAAABgAAAAcAAAADAAAABwAAAAkAAAADAAAABwAAAAcAAAAFAAAABQAAAAMAAAAGAAAACQAAAAMAAAAGAAAABgAAAAcAAAAHAAAAAw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INDICE</vt:lpstr>
      <vt:lpstr>1</vt:lpstr>
      <vt:lpstr>2</vt:lpstr>
      <vt:lpstr>3</vt:lpstr>
      <vt:lpstr>4</vt:lpstr>
      <vt:lpstr>5</vt:lpstr>
      <vt:lpstr>6</vt:lpstr>
      <vt:lpstr>7</vt:lpstr>
      <vt:lpstr>8</vt:lpstr>
      <vt:lpstr>9</vt:lpstr>
      <vt:lpstr>10</vt:lpstr>
      <vt:lpstr>'9'!_Hlk492023274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Pablo.Roa</dc:creator>
  <cp:lastModifiedBy>Pablo Roa</cp:lastModifiedBy>
  <dcterms:created xsi:type="dcterms:W3CDTF">2015-06-05T18:19:34Z</dcterms:created>
  <dcterms:modified xsi:type="dcterms:W3CDTF">2022-08-01T20:32:19Z</dcterms:modified>
</cp:coreProperties>
</file>