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1/06 Junio/"/>
    </mc:Choice>
  </mc:AlternateContent>
  <xr:revisionPtr revIDLastSave="616" documentId="10_ncr:200_{95714317-C24B-43F7-9515-8AC2986BF4FC}" xr6:coauthVersionLast="47" xr6:coauthVersionMax="47" xr10:uidLastSave="{92620D0F-93CA-43BD-89A5-BDAF5ABFB273}"/>
  <bookViews>
    <workbookView xWindow="-120" yWindow="-120" windowWidth="20730" windowHeight="11160" tabRatio="736" activeTab="7"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6" r:id="rId10"/>
    <sheet name="09" sheetId="18" r:id="rId11"/>
    <sheet name="10" sheetId="12" r:id="rId12"/>
    <sheet name="11" sheetId="9" r:id="rId13"/>
    <sheet name="12" sheetId="21" r:id="rId14"/>
    <sheet name="13" sheetId="11"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5" i="12" l="1"/>
  <c r="D65" i="16"/>
  <c r="C65" i="16"/>
  <c r="D134" i="14"/>
  <c r="D48" i="12" l="1"/>
  <c r="E47" i="12"/>
  <c r="D47" i="12"/>
  <c r="C47" i="12"/>
  <c r="B43" i="12" l="1"/>
  <c r="E42" i="12"/>
  <c r="B42" i="12"/>
  <c r="E38" i="12"/>
  <c r="E30" i="12"/>
  <c r="E34" i="12" s="1"/>
  <c r="E22" i="12"/>
  <c r="E19" i="12"/>
  <c r="E18" i="12"/>
  <c r="E16" i="12"/>
  <c r="E15" i="12"/>
  <c r="E13" i="12"/>
  <c r="E12" i="12"/>
  <c r="E11" i="12"/>
  <c r="D141" i="14"/>
  <c r="C141" i="14"/>
  <c r="D140" i="14"/>
  <c r="C140" i="14"/>
  <c r="K21" i="7"/>
  <c r="I20" i="7"/>
  <c r="G20" i="7"/>
  <c r="F20" i="7"/>
  <c r="D20" i="7"/>
  <c r="K19" i="7"/>
  <c r="J19" i="7"/>
  <c r="J17" i="7"/>
  <c r="E16" i="7"/>
  <c r="E20" i="7" s="1"/>
  <c r="H15" i="7"/>
  <c r="J15" i="7" s="1"/>
  <c r="J13" i="7"/>
  <c r="J12" i="7"/>
  <c r="H11" i="7"/>
  <c r="H20" i="7" s="1"/>
  <c r="C11" i="7"/>
  <c r="J11" i="7" s="1"/>
  <c r="K9" i="7"/>
  <c r="J9" i="7"/>
  <c r="E27" i="12" l="1"/>
  <c r="E36" i="12"/>
  <c r="E37" i="12" s="1"/>
  <c r="J16" i="7"/>
  <c r="C20" i="7"/>
  <c r="J20" i="7" s="1"/>
  <c r="D71" i="16" l="1"/>
  <c r="F60" i="16" l="1"/>
  <c r="E60" i="16"/>
  <c r="D60" i="16"/>
  <c r="C60" i="16"/>
  <c r="C134" i="14"/>
  <c r="D129" i="14"/>
  <c r="C129" i="14"/>
  <c r="C70" i="14"/>
  <c r="C63" i="14"/>
  <c r="D63" i="14"/>
  <c r="E42" i="20" l="1"/>
  <c r="D42" i="20"/>
  <c r="D30" i="20"/>
  <c r="E30" i="20"/>
  <c r="D26" i="20"/>
  <c r="E26" i="20"/>
  <c r="E20" i="20"/>
  <c r="D20" i="20"/>
  <c r="E9" i="20"/>
  <c r="D9" i="20"/>
  <c r="I26" i="4"/>
  <c r="E26" i="4"/>
  <c r="I22" i="4"/>
  <c r="H22" i="4"/>
  <c r="E21" i="4"/>
  <c r="D21" i="4"/>
  <c r="I14" i="4"/>
  <c r="H14" i="4"/>
  <c r="E14" i="4"/>
  <c r="E23" i="4" s="1"/>
  <c r="D14" i="4"/>
  <c r="I7" i="4"/>
  <c r="H7" i="4"/>
  <c r="D23" i="4" l="1"/>
  <c r="D24" i="20"/>
  <c r="D40" i="20" s="1"/>
  <c r="D46" i="20" s="1"/>
  <c r="D48" i="20" s="1"/>
  <c r="E24" i="20"/>
  <c r="E40" i="20" s="1"/>
  <c r="E46" i="20" s="1"/>
  <c r="E48" i="20" s="1"/>
  <c r="I15" i="4"/>
  <c r="I23" i="4"/>
  <c r="H23" i="4"/>
  <c r="H15" i="4"/>
  <c r="C46" i="11" l="1"/>
  <c r="F38" i="11" s="1"/>
  <c r="E31" i="11"/>
  <c r="D46" i="11"/>
  <c r="E44" i="11" s="1"/>
  <c r="D112" i="14"/>
  <c r="C112" i="14"/>
  <c r="D90" i="14"/>
  <c r="C90" i="14"/>
  <c r="D44" i="14"/>
  <c r="D65" i="14" s="1"/>
  <c r="C44" i="14"/>
  <c r="C65" i="14" s="1"/>
  <c r="D70" i="14"/>
  <c r="B21" i="7"/>
  <c r="B20" i="7"/>
  <c r="F37" i="19"/>
  <c r="E37" i="19"/>
  <c r="F28" i="19"/>
  <c r="E28" i="19"/>
  <c r="F14" i="19"/>
  <c r="E14" i="19"/>
  <c r="F12" i="19"/>
  <c r="E12" i="19"/>
  <c r="F11" i="19"/>
  <c r="E11" i="19"/>
  <c r="F16" i="11" l="1"/>
  <c r="F24" i="11"/>
  <c r="F30" i="11"/>
  <c r="F32" i="11"/>
  <c r="F34" i="11"/>
  <c r="F36" i="11"/>
  <c r="F40" i="11"/>
  <c r="F42" i="11"/>
  <c r="F44" i="11"/>
  <c r="E9" i="11"/>
  <c r="E11" i="11"/>
  <c r="E13" i="11"/>
  <c r="E15" i="11"/>
  <c r="E17" i="11"/>
  <c r="E19" i="11"/>
  <c r="E21" i="11"/>
  <c r="E23" i="11"/>
  <c r="E25" i="11"/>
  <c r="E27" i="11"/>
  <c r="E29" i="11"/>
  <c r="E33" i="11"/>
  <c r="E35" i="11"/>
  <c r="E37" i="11"/>
  <c r="E39" i="11"/>
  <c r="E41" i="11"/>
  <c r="E43" i="11"/>
  <c r="E45" i="11"/>
  <c r="F12" i="11"/>
  <c r="F20" i="11"/>
  <c r="F26" i="11"/>
  <c r="F9" i="11"/>
  <c r="F11" i="11"/>
  <c r="F13" i="11"/>
  <c r="F15" i="11"/>
  <c r="F17" i="11"/>
  <c r="F19" i="11"/>
  <c r="F21" i="11"/>
  <c r="F23" i="11"/>
  <c r="F25" i="11"/>
  <c r="F27" i="11"/>
  <c r="F29" i="11"/>
  <c r="F31" i="11"/>
  <c r="F33" i="11"/>
  <c r="F35" i="11"/>
  <c r="F37" i="11"/>
  <c r="F39" i="11"/>
  <c r="F41" i="11"/>
  <c r="F43" i="11"/>
  <c r="F45" i="11"/>
  <c r="F10" i="11"/>
  <c r="F14" i="11"/>
  <c r="F18" i="11"/>
  <c r="F22" i="11"/>
  <c r="F28" i="11"/>
  <c r="E10" i="11"/>
  <c r="E12" i="11"/>
  <c r="E14" i="11"/>
  <c r="E16" i="11"/>
  <c r="E18" i="11"/>
  <c r="E20" i="11"/>
  <c r="E22" i="11"/>
  <c r="E24" i="11"/>
  <c r="E26" i="11"/>
  <c r="E28" i="11"/>
  <c r="E30" i="11"/>
  <c r="E32" i="11"/>
  <c r="E34" i="11"/>
  <c r="E36" i="11"/>
  <c r="E38" i="11"/>
  <c r="E40" i="11"/>
  <c r="E42" i="11"/>
  <c r="C72" i="14"/>
  <c r="D72" i="14"/>
  <c r="F16" i="19"/>
  <c r="F18" i="19" s="1"/>
  <c r="F39" i="19" s="1"/>
  <c r="F41" i="19" s="1"/>
  <c r="E16" i="19"/>
  <c r="E18" i="19" s="1"/>
  <c r="E39" i="19" s="1"/>
  <c r="E41" i="19" s="1"/>
  <c r="F46" i="11" l="1"/>
  <c r="E46" i="11"/>
  <c r="D41" i="16" l="1"/>
  <c r="I29" i="4" l="1"/>
  <c r="I28" i="4"/>
  <c r="I27" i="4"/>
  <c r="H28" i="4"/>
  <c r="D79" i="14" l="1"/>
  <c r="D94" i="14" s="1"/>
  <c r="C79" i="14"/>
  <c r="C94" i="14" l="1"/>
  <c r="C103" i="14" s="1"/>
  <c r="C115" i="14" s="1"/>
  <c r="E22" i="16"/>
  <c r="D22" i="16"/>
  <c r="D81" i="16" l="1"/>
  <c r="C81" i="16"/>
  <c r="C71" i="16"/>
  <c r="E41" i="16"/>
  <c r="D34" i="16"/>
  <c r="C34" i="16"/>
  <c r="C118" i="14"/>
  <c r="H29" i="4" l="1"/>
  <c r="D48" i="16" l="1"/>
  <c r="D98" i="14" l="1"/>
  <c r="C98" i="14"/>
  <c r="D15" i="16" l="1"/>
  <c r="C15" i="16"/>
  <c r="D118" i="14"/>
  <c r="C11" i="16" l="1"/>
  <c r="D11" i="16"/>
  <c r="D26" i="4"/>
  <c r="H26" i="4" s="1"/>
  <c r="E19" i="16" l="1"/>
  <c r="D27" i="16" s="1"/>
  <c r="D19" i="16"/>
  <c r="C27" i="16" s="1"/>
  <c r="H27" i="4"/>
  <c r="D38" i="16" l="1"/>
  <c r="E38" i="16"/>
  <c r="D99" i="16"/>
  <c r="C99" i="16"/>
  <c r="D89" i="16"/>
  <c r="C89" i="16"/>
  <c r="C48" i="16"/>
  <c r="C124" i="14"/>
  <c r="C76" i="16" l="1"/>
  <c r="C84" i="16" s="1"/>
  <c r="C92" i="16" s="1"/>
  <c r="D76" i="16"/>
  <c r="D84" i="16" s="1"/>
  <c r="D92" i="16" s="1"/>
  <c r="D103" i="14"/>
  <c r="D115" i="14" s="1"/>
  <c r="D124" i="14" s="1"/>
  <c r="E51" i="3" l="1"/>
  <c r="D51" i="3" l="1"/>
</calcChain>
</file>

<file path=xl/sharedStrings.xml><?xml version="1.0" encoding="utf-8"?>
<sst xmlns="http://schemas.openxmlformats.org/spreadsheetml/2006/main" count="798" uniqueCount="594">
  <si>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</si>
  <si>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</si>
  <si>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</si>
  <si>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</si>
  <si>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</si>
  <si>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</si>
  <si>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</si>
  <si>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</si>
  <si>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</si>
  <si>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</si>
  <si>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</si>
  <si>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</si>
  <si>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</si>
  <si>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</si>
  <si>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</si>
  <si>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</si>
  <si>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</si>
  <si>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</si>
  <si>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</si>
  <si>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</si>
  <si>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</si>
  <si>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</si>
  <si>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</si>
  <si>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</si>
  <si>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</si>
  <si>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</si>
  <si>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</si>
  <si>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</si>
  <si>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</si>
  <si>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</si>
  <si>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</si>
  <si>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</si>
  <si>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</si>
  <si>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</si>
  <si>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</si>
  <si>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</si>
  <si>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</si>
  <si>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</si>
  <si>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</si>
  <si>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</si>
  <si>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</si>
  <si>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</si>
  <si>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</si>
  <si>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</si>
  <si>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</si>
  <si>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</si>
  <si>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</si>
  <si>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</si>
  <si>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</si>
  <si>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</si>
  <si>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</si>
  <si>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</si>
  <si>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</si>
  <si>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</si>
  <si>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</si>
  <si>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</si>
  <si>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Jorge Ugarte</t>
  </si>
  <si>
    <t>4.            CAPITAL Y PROPIEDAD</t>
  </si>
  <si>
    <t>Capital Integrado</t>
  </si>
  <si>
    <t>Gs. 1.000.000</t>
  </si>
  <si>
    <t>Cuadro de Capital Integrado</t>
  </si>
  <si>
    <t>N°</t>
  </si>
  <si>
    <t>Accionista</t>
  </si>
  <si>
    <t>Voto</t>
  </si>
  <si>
    <t>Monto</t>
  </si>
  <si>
    <t>Nominativa</t>
  </si>
  <si>
    <t>TOTAL</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</si>
  <si>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</si>
  <si>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</si>
  <si>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</si>
  <si>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</si>
  <si>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</si>
  <si>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</si>
  <si>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</si>
  <si>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</si>
  <si>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</si>
  <si>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</si>
  <si>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</si>
  <si>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</si>
  <si>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</si>
  <si>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</si>
  <si>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</si>
  <si>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</si>
  <si>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</si>
  <si>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</si>
  <si>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</si>
  <si>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</si>
  <si>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</si>
  <si>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</si>
  <si>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</si>
  <si>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</si>
  <si>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</si>
  <si>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</si>
  <si>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</si>
  <si>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</si>
  <si>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</si>
  <si>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</si>
  <si>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</si>
  <si>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</si>
  <si>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</si>
  <si>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</si>
  <si>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</si>
  <si>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</si>
  <si>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</si>
  <si>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</si>
  <si>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</si>
  <si>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</si>
  <si>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Acreedores por Intermediación</t>
  </si>
  <si>
    <t>Inversiones Temporarias</t>
  </si>
  <si>
    <t>Préstamos Financieros</t>
  </si>
  <si>
    <t>Créditos</t>
  </si>
  <si>
    <t>Intereses a Devengar</t>
  </si>
  <si>
    <t>5.E</t>
  </si>
  <si>
    <t>Otros Pasivos</t>
  </si>
  <si>
    <t>Otros Activos</t>
  </si>
  <si>
    <t>TOTAL ACTIVO CORRIENTE</t>
  </si>
  <si>
    <t>TOTAL PASIVO CORRIENTE</t>
  </si>
  <si>
    <t>Inversiones Permanentes</t>
  </si>
  <si>
    <t>Bienes de Uso</t>
  </si>
  <si>
    <t>TOTAL PASIVO</t>
  </si>
  <si>
    <t>Licencia</t>
  </si>
  <si>
    <t>PATRIMONIO NETO</t>
  </si>
  <si>
    <t>Capital</t>
  </si>
  <si>
    <t>Valuación Acción BVPASA</t>
  </si>
  <si>
    <t>Reserva Legal</t>
  </si>
  <si>
    <t>Otros Activos No Corrientes</t>
  </si>
  <si>
    <t>Resultado Acumulado</t>
  </si>
  <si>
    <t>Resultado del Ejercicio</t>
  </si>
  <si>
    <t>TOTAL ACTIVO NO CORRIENTE</t>
  </si>
  <si>
    <t>Total Patrimonio Neto</t>
  </si>
  <si>
    <t>TOTAL ACTIVO</t>
  </si>
  <si>
    <t>TOTAL PASIVO Y PATRIMONIO NETO</t>
  </si>
  <si>
    <t>CONCEPTO</t>
  </si>
  <si>
    <t>Otros Ingresos Operativos</t>
  </si>
  <si>
    <t>Otros Gastos Operativos</t>
  </si>
  <si>
    <t>Otros Gastos de Comercialización</t>
  </si>
  <si>
    <t>Otros Gastos de Administración</t>
  </si>
  <si>
    <t>Intereses Cobrados</t>
  </si>
  <si>
    <t>Movimientos</t>
  </si>
  <si>
    <t>RESERVAS</t>
  </si>
  <si>
    <t>RESULTADOS</t>
  </si>
  <si>
    <t>Integrado</t>
  </si>
  <si>
    <t>Legal</t>
  </si>
  <si>
    <t>Facultativa</t>
  </si>
  <si>
    <t>Revalúo</t>
  </si>
  <si>
    <t>Acumulados</t>
  </si>
  <si>
    <t>Del Ejercicio</t>
  </si>
  <si>
    <t>Saldo al Inicio</t>
  </si>
  <si>
    <t>Movimientos Subsecuentes</t>
  </si>
  <si>
    <t>Dividendos a Pagar</t>
  </si>
  <si>
    <t>Valuación Acc BVPASA</t>
  </si>
  <si>
    <t>Nota 1 – Consideración de los Estados Contables.</t>
  </si>
  <si>
    <t>Nota 2 - Información básica de la empresa</t>
  </si>
  <si>
    <t>2.1 Naturaleza Jurídica de las actividades de la sociedad</t>
  </si>
  <si>
    <t>Nombre</t>
  </si>
  <si>
    <t>Nota 3 - Principales políticas y prácticas contables aplicadas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</si>
  <si>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</si>
  <si>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</si>
  <si>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</si>
  <si>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</si>
  <si>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</si>
  <si>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</si>
  <si>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</si>
  <si>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</si>
  <si>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</si>
  <si>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</si>
  <si>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</si>
  <si>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</si>
  <si>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</si>
  <si>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</si>
  <si>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</si>
  <si>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</si>
  <si>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</si>
  <si>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</si>
  <si>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</si>
  <si>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</si>
  <si>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</si>
  <si>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</si>
  <si>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</si>
  <si>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</si>
  <si>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</si>
  <si>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</si>
  <si>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</si>
  <si>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Itaú Gs.</t>
  </si>
  <si>
    <t>Banco Regional Gs.</t>
  </si>
  <si>
    <t>Banco Continental Gs.</t>
  </si>
  <si>
    <t>Bancos Varios Gs.</t>
  </si>
  <si>
    <t>Banco Continental USD</t>
  </si>
  <si>
    <t>Bancos Varios USD</t>
  </si>
  <si>
    <t>Sub-Total Cuenta Propia</t>
  </si>
  <si>
    <t>Cuenta Compensadora</t>
  </si>
  <si>
    <t>Banco Itaú Operativo Gs.</t>
  </si>
  <si>
    <t>Banco Itaú Operativo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</si>
  <si>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</si>
  <si>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</si>
  <si>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</si>
  <si>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</si>
  <si>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</si>
  <si>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</si>
  <si>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</si>
  <si>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</si>
  <si>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</si>
  <si>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</si>
  <si>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Préstamo</t>
  </si>
  <si>
    <t>OTROS ACTIVOS CORRIENTES</t>
  </si>
  <si>
    <t>Préstamos al Personal</t>
  </si>
  <si>
    <t>Anticipo Impuesto a la Renta</t>
  </si>
  <si>
    <t>Anticipo Proveedores</t>
  </si>
  <si>
    <t>Capacitación al Personal</t>
  </si>
  <si>
    <t>OTROS ACTIVOS NO CORRIENTES</t>
  </si>
  <si>
    <t>I) Préstamos Financieros (corto y largo plazo)</t>
  </si>
  <si>
    <t>K) Documentos y Cuentas por Pagar (corto y largo plazo)</t>
  </si>
  <si>
    <t>Servicios a Pagar Gs.</t>
  </si>
  <si>
    <t>Servicios a Pagar USD</t>
  </si>
  <si>
    <t>N) Cuentas por Pagar a Personas y Empresas Relacionadas (corto y largo plazo)</t>
  </si>
  <si>
    <t>RELACIÓN</t>
  </si>
  <si>
    <t>TIPO DE OPERACIÓN</t>
  </si>
  <si>
    <t>Servicio</t>
  </si>
  <si>
    <t>Myriam Silva</t>
  </si>
  <si>
    <t>TOTALES</t>
  </si>
  <si>
    <t>Tarjeta de Crédito</t>
  </si>
  <si>
    <t>Anticipo de Cliente</t>
  </si>
  <si>
    <t>Q) Saldos y Transacciones con Personas y Empresas Relacionadas (Corriente y No Corriente)</t>
  </si>
  <si>
    <t>NOMBRE</t>
  </si>
  <si>
    <t>Dividendo</t>
  </si>
  <si>
    <t>Crédito</t>
  </si>
  <si>
    <t>R) Resultado con Personas y Empresas Vinculadas</t>
  </si>
  <si>
    <t>INGRESOS</t>
  </si>
  <si>
    <t>EGRESOS</t>
  </si>
  <si>
    <t>Jessica Díaz</t>
  </si>
  <si>
    <t>Lucia Emilia Ayala Person</t>
  </si>
  <si>
    <t>S) Patrimonio</t>
  </si>
  <si>
    <t>SALDO AL INICIO</t>
  </si>
  <si>
    <t>AUMENTOS</t>
  </si>
  <si>
    <t>DISMINUCIÓN</t>
  </si>
  <si>
    <t>SALDO AL CIERRE</t>
  </si>
  <si>
    <t>Aporte no Capitalizado</t>
  </si>
  <si>
    <t>Reservas</t>
  </si>
  <si>
    <t>U) Ingresos Operativos</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</si>
  <si>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</si>
  <si>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</si>
  <si>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</si>
  <si>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</si>
  <si>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</si>
  <si>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</si>
  <si>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</si>
  <si>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</si>
  <si>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</si>
  <si>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</si>
  <si>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</si>
  <si>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</si>
  <si>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</si>
  <si>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</si>
  <si>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</si>
  <si>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</si>
  <si>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</si>
  <si>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</si>
  <si>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</si>
  <si>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</si>
  <si>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</si>
  <si>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</si>
  <si>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</si>
  <si>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Juana Galeano</t>
  </si>
  <si>
    <t>Acciones</t>
  </si>
  <si>
    <t>EMISOR</t>
  </si>
  <si>
    <t>TIPO DE TÍTULO</t>
  </si>
  <si>
    <t>VALOR NOMINAL UNITARIO</t>
  </si>
  <si>
    <t>VALOR CONTABLE</t>
  </si>
  <si>
    <t>Bono Subordinado</t>
  </si>
  <si>
    <t>Bono</t>
  </si>
  <si>
    <t>SUB TOTAL GS</t>
  </si>
  <si>
    <t>SUB TOTAL USD</t>
  </si>
  <si>
    <t>TIPO DE CAMBIO</t>
  </si>
  <si>
    <t>SUB TOTAL EN GS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</si>
  <si>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</si>
  <si>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</si>
  <si>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</si>
  <si>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</si>
  <si>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</si>
  <si>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</si>
  <si>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</si>
  <si>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</si>
  <si>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</si>
  <si>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</si>
  <si>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</si>
  <si>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</si>
  <si>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</si>
  <si>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</si>
  <si>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</si>
  <si>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</si>
  <si>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</si>
  <si>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CAPITAL INTEGRADO</t>
  </si>
  <si>
    <t>Accionistas</t>
  </si>
  <si>
    <t>Votos</t>
  </si>
  <si>
    <t>% Participación en el Capital Integrado</t>
  </si>
  <si>
    <t>(%) Votos</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</si>
  <si>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</si>
  <si>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</si>
  <si>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</si>
  <si>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</si>
  <si>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</si>
  <si>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</si>
  <si>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</si>
  <si>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</si>
  <si>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</si>
  <si>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</si>
  <si>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</si>
  <si>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</si>
  <si>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</si>
  <si>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</si>
  <si>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</si>
  <si>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</si>
  <si>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</si>
  <si>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</si>
  <si>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</si>
  <si>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</si>
  <si>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</si>
  <si>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</si>
  <si>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</si>
  <si>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</si>
  <si>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Roberto Fabian Elías Díaz</t>
  </si>
  <si>
    <t>Cimar S.A.</t>
  </si>
  <si>
    <t>Maria Lourdes Gamarra Marin</t>
  </si>
  <si>
    <t>Hugo Teodoro Berkemeyer Rodriguez</t>
  </si>
  <si>
    <t>Marcelo Emilio Ayala Person</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</si>
  <si>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</si>
  <si>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</si>
  <si>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</si>
  <si>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</si>
  <si>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</si>
  <si>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</si>
  <si>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</si>
  <si>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</si>
  <si>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Gte. Operaciones</t>
  </si>
  <si>
    <t>B) Posición en Moneda Extranjera</t>
  </si>
  <si>
    <t>Cadiem Casa de Bolsa S.A.</t>
  </si>
  <si>
    <t>Rodrigo García</t>
  </si>
  <si>
    <t>Acciones Ordinarias</t>
  </si>
  <si>
    <t>B.V.P.A.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</si>
  <si>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</si>
  <si>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</si>
  <si>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</si>
  <si>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</si>
  <si>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</si>
  <si>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</si>
  <si>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</si>
  <si>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</si>
  <si>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</si>
  <si>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</si>
  <si>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</si>
  <si>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</si>
  <si>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P) Otros Pasivos Corrientes y No Corrientes:</t>
    </r>
    <r>
      <rPr>
        <sz val="11"/>
        <color theme="1"/>
        <rFont val="Museo Sans 100"/>
        <family val="3"/>
      </rPr>
      <t xml:space="preserve"> La composición es la siguiente</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</si>
  <si>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</si>
  <si>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</si>
  <si>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Cuentas Por Cobrar a Personas y Empresas Relacionadas:</t>
    </r>
    <r>
      <rPr>
        <sz val="11"/>
        <color theme="1"/>
        <rFont val="Museo Sans 100"/>
        <family val="3"/>
      </rPr>
      <t xml:space="preserve"> La composición es la siguiente</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</si>
  <si>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</si>
  <si>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</si>
  <si>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6.2         </t>
    </r>
    <r>
      <rPr>
        <b/>
        <u/>
        <sz val="11"/>
        <color theme="1"/>
        <rFont val="Museo Sans 100"/>
        <family val="3"/>
      </rPr>
      <t>Personas Vinculadas</t>
    </r>
  </si>
  <si>
    <t>3.7 Política de Valuación de las Inversiones de Largo Plazo</t>
  </si>
  <si>
    <t>Rodrigo García:</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</si>
  <si>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</si>
  <si>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</si>
  <si>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Prov. p/ Pago de Gratificaciones</t>
  </si>
  <si>
    <t>CDA</t>
  </si>
  <si>
    <t>Otros Créditos</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</si>
  <si>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</si>
  <si>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</si>
  <si>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</si>
  <si>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</si>
  <si>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</si>
  <si>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</si>
  <si>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</si>
  <si>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</si>
  <si>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</si>
  <si>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</si>
  <si>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</si>
  <si>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</si>
  <si>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</si>
  <si>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</si>
  <si>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</si>
  <si>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</si>
  <si>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</si>
  <si>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</si>
  <si>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</si>
  <si>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</si>
  <si>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FLUJO DE EFECTIVO POR ACTIVIDADES DE FINANCIACIAMIENTO</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</si>
  <si>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</si>
  <si>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</si>
  <si>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</si>
  <si>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</si>
  <si>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</si>
  <si>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</si>
  <si>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</si>
  <si>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</si>
  <si>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</si>
  <si>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</si>
  <si>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Ingresos por Asesoría Financiera</t>
  </si>
  <si>
    <t>Ingresos por Intereses y Dividendos de Cartera Propia</t>
  </si>
  <si>
    <t>Ingresos por Venta de Cartera Propia</t>
  </si>
  <si>
    <t>GASTOS OPERATIVOS</t>
  </si>
  <si>
    <t>Gastos por Comisiones y Servicios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</si>
  <si>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</si>
  <si>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</si>
  <si>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</si>
  <si>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</si>
  <si>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</si>
  <si>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</si>
  <si>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</si>
  <si>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</si>
  <si>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</si>
  <si>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</si>
  <si>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</si>
  <si>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</si>
  <si>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</si>
  <si>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</si>
  <si>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RESULTADOS FINANCIEROS</t>
  </si>
  <si>
    <t>Generados por Activos</t>
  </si>
  <si>
    <t>Generados por Pasivos</t>
  </si>
  <si>
    <t>IMPUESTO A LA RENTA</t>
  </si>
  <si>
    <t>RESULTADO DEL EJERCICIO</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</si>
  <si>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</si>
  <si>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</si>
  <si>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</si>
  <si>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</si>
  <si>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</si>
  <si>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</si>
  <si>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</si>
  <si>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</si>
  <si>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</si>
  <si>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</si>
  <si>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</si>
  <si>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</si>
  <si>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Pagaré</t>
  </si>
  <si>
    <t>Deuda Privada</t>
  </si>
  <si>
    <t>Retención IDU</t>
  </si>
  <si>
    <t>Gastos de Viaje</t>
  </si>
  <si>
    <t>Honorarios</t>
  </si>
  <si>
    <t>Índice</t>
  </si>
  <si>
    <r>
      <t xml:space="preserve">C) Garantías Constituidas: </t>
    </r>
    <r>
      <rPr>
        <sz val="11"/>
        <rFont val="Museo Sans 100"/>
        <family val="3"/>
      </rPr>
      <t>La empresa cuenta con un Seguro de Caución “Desempeño de una Actividad o Profesión”, Póliza N°.: 007.1514.001944/000 con la Consolidada de Seguros vigente desde 09/07/2020 al 09/07/2021, por valor de Gs. 548.209.750-</t>
    </r>
  </si>
  <si>
    <t>Valuación Acción
BVPASA</t>
  </si>
  <si>
    <t>Cambio al 31/12/2020</t>
  </si>
  <si>
    <t>Saldo al 31/12/2020
Gs.</t>
  </si>
  <si>
    <t>Tipo de Cambio 31/12/2020</t>
  </si>
  <si>
    <t>Monto Ajustado 31/12/2020</t>
  </si>
  <si>
    <t>IVA Crédito</t>
  </si>
  <si>
    <t>Gastos a Rendir</t>
  </si>
  <si>
    <t>Gastos a Devengar</t>
  </si>
  <si>
    <t>Ingresos a Devengar</t>
  </si>
  <si>
    <t>TOTAL 31/12/2020</t>
  </si>
  <si>
    <t>TOTAL AL 31/12/2020</t>
  </si>
  <si>
    <t>Revalúo del Periódo</t>
  </si>
  <si>
    <t>Depreciación del Periódo</t>
  </si>
  <si>
    <t>NOTAS A LOS ESTADOS CONTABLES (NOTA 6 a NOTA 12)</t>
  </si>
  <si>
    <t>FLUJO DE EFECTIVO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</si>
  <si>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</si>
  <si>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14</t>
  </si>
  <si>
    <t>INTAGIBLES - ANEXO III</t>
  </si>
  <si>
    <t>Intangible</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</si>
  <si>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</si>
  <si>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</si>
  <si>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</si>
  <si>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</si>
  <si>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</si>
  <si>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</si>
  <si>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r>
      <rPr>
        <b/>
        <sz val="16"/>
        <color theme="1"/>
        <rFont val="Museo Sans 100"/>
        <family val="3"/>
      </rPr>
      <t xml:space="preserve">ESTADOS FINANCIEROS
CONSOLIDADO
CADIEM CASA DE BOLSA S.A.
</t>
    </r>
    <r>
      <rPr>
        <u/>
        <sz val="14"/>
        <color theme="1"/>
        <rFont val="Museo Sans 100"/>
        <family val="3"/>
      </rPr>
      <t>s/ Res. N° 06/2019</t>
    </r>
  </si>
  <si>
    <t>BALANCE GENERAL CONSOLIDADO</t>
  </si>
  <si>
    <t>Patrimonio Neto</t>
  </si>
  <si>
    <t>Anticipo p/ Integración de Acciones</t>
  </si>
  <si>
    <t>Activos Intangibles</t>
  </si>
  <si>
    <t>Reserva</t>
  </si>
  <si>
    <t>Resultado</t>
  </si>
  <si>
    <t>Ingresos por Administración de Fondos</t>
  </si>
  <si>
    <t>Arancel y Fondo de Garantía</t>
  </si>
  <si>
    <t>UTILIDAD O (PERDIDA)</t>
  </si>
  <si>
    <t>Ajuste a Resultado Acumulado</t>
  </si>
  <si>
    <t>Aporte p/ Futura Integración</t>
  </si>
  <si>
    <t>Banco Itaú USD</t>
  </si>
  <si>
    <t>Banco Regional USD</t>
  </si>
  <si>
    <t>Banco Itaú Vto. Gs.</t>
  </si>
  <si>
    <t>Banco Itaú Vto. USD</t>
  </si>
  <si>
    <t>Administración de Fondos</t>
  </si>
  <si>
    <t>Otros Créditos.</t>
  </si>
  <si>
    <t>El Comercio SAECA</t>
  </si>
  <si>
    <t>Banco Itau Paraguay SA</t>
  </si>
  <si>
    <t>Op Reporto</t>
  </si>
  <si>
    <t>Persona Juridica</t>
  </si>
  <si>
    <t>Impuestos</t>
  </si>
  <si>
    <t>Negociación de Títulos Valores</t>
  </si>
  <si>
    <t>CANTIDAD</t>
  </si>
  <si>
    <t>VALOR NOMINAL</t>
  </si>
  <si>
    <t>VALOR LIBRO DE ACCIÓN</t>
  </si>
  <si>
    <t>ESTADO DE VARIACIÓN DEL PATRIMONIO NETO CONSOLIDADO</t>
  </si>
  <si>
    <r>
      <t xml:space="preserve">6.1         </t>
    </r>
    <r>
      <rPr>
        <b/>
        <u/>
        <sz val="11"/>
        <color theme="1"/>
        <rFont val="Museo Sans 100"/>
        <family val="3"/>
      </rPr>
      <t>Vinculada Controlada</t>
    </r>
  </si>
  <si>
    <t>Capital Emitido Cadiem Casa de Bolsa S.A.</t>
  </si>
  <si>
    <t>Capital Integrado Cadiem Casa de Bolsa S.A.</t>
  </si>
  <si>
    <t>Capital Suscripto Cadiem Casa de Bolsa S.A.</t>
  </si>
  <si>
    <t>Valor Nominal Cadiem Casa de Bolsa S.A.</t>
  </si>
  <si>
    <t>3.1 Base de Preparación de los Estados Contables Consolidados</t>
  </si>
  <si>
    <t>(En Guaraníes)</t>
  </si>
  <si>
    <t>Gs. 26.000.000.000</t>
  </si>
  <si>
    <t>Gs. 24.426.000.000</t>
  </si>
  <si>
    <t xml:space="preserve">El capital social de Cadiem Casa de Bolsa S.A. se fija en Gs. 30.000.000.000 según Acta de Asamblea N°31 de fecha 20/11/2020; distribuido en 30.000 acciones nominativas con Valor Nominal Gs. 1.000.000, de Clase Ordinaria Voto Múltiple (OVM) Ordinaria Simple (OS) Preferidas.
El Capital Social de la entidad de acuerdo con el Acta N° 25 de fecha 201/11/2020 es de Gs. 20.000.000.000 (guaraníes veinte mil millones) </t>
  </si>
  <si>
    <t>Créditos con Relacionadas</t>
  </si>
  <si>
    <t>Cuenta con Relacionada</t>
  </si>
  <si>
    <t>Transferencia de Acciones</t>
  </si>
  <si>
    <t>Las inversiones a largo plazo se evalúan según su costo histórico más lo que resultare del VPP, exceptuando las acciones de la BVPASA que se valoriza según el Art. 3, Capítulo 1, Título 3 de la Resolución CNV CG N° 06/19.</t>
  </si>
  <si>
    <t>Tipo de cambio comprador</t>
  </si>
  <si>
    <t xml:space="preserve">Tipo de cambio vendedor       </t>
  </si>
  <si>
    <t>Anticipo Proveedor</t>
  </si>
  <si>
    <t>Sub-total</t>
  </si>
  <si>
    <t>Préstamos Gs.</t>
  </si>
  <si>
    <t>Préstamo USD</t>
  </si>
  <si>
    <t>Banco Itaú Paraguay S.A.</t>
  </si>
  <si>
    <t>Banco GNB Fusión</t>
  </si>
  <si>
    <t>T.C. SET</t>
  </si>
  <si>
    <t>Dividendos</t>
  </si>
  <si>
    <t>Plana Administrativa</t>
  </si>
  <si>
    <t>Crédito / Servicios</t>
  </si>
  <si>
    <t>Anexo I</t>
  </si>
  <si>
    <t>5.H</t>
  </si>
  <si>
    <t>Anexo II</t>
  </si>
  <si>
    <t>Anexo III</t>
  </si>
  <si>
    <t>5.K</t>
  </si>
  <si>
    <t>5.I</t>
  </si>
  <si>
    <t>5.P</t>
  </si>
  <si>
    <t>5.N</t>
  </si>
  <si>
    <t>VPN</t>
  </si>
  <si>
    <t>5.U</t>
  </si>
  <si>
    <t>VALOR ÚLTIMO REMATE</t>
  </si>
  <si>
    <t>Información al 30/06/2021</t>
  </si>
  <si>
    <t>Correspondiente al 30/06/2021, presentado en forma comparativa con el ejercicio cerrado al 31/12/2020</t>
  </si>
  <si>
    <t>Correspondiente al 30/06/2021, presentado en forma comparativa con el ejercicio cerrado al 30/06/2020</t>
  </si>
  <si>
    <t>Ingresos con Personas Relacionadas</t>
  </si>
  <si>
    <t>Corresponde al 30/06/2021 presentado de forma comparativa al 30/06/2020</t>
  </si>
  <si>
    <t>Notas a los Estados Contables al 30 de junio de 2021</t>
  </si>
  <si>
    <t>Los estados contables fueron aprobados por Acta de Directorio N° 173 de fecha 28/07/2021 sin ninguna información que mencionar.</t>
  </si>
  <si>
    <t>Cambio al 30/06/2021</t>
  </si>
  <si>
    <t>Saldo al 30/06/2021
Gs.</t>
  </si>
  <si>
    <t>Tipo de Cambio 30/06/2021</t>
  </si>
  <si>
    <t>Monto Ajustado 30/06/2021</t>
  </si>
  <si>
    <t>Financiera el Comercio Gs.</t>
  </si>
  <si>
    <t>Finexpar S.A. Gs.</t>
  </si>
  <si>
    <t>Visión Banco USD</t>
  </si>
  <si>
    <t>Banco Basa USD</t>
  </si>
  <si>
    <t>Banco Atlas USD</t>
  </si>
  <si>
    <t>Solar S.A Ahorro y Finanzas USD</t>
  </si>
  <si>
    <t>Operativo</t>
  </si>
  <si>
    <t>Retención Renta</t>
  </si>
  <si>
    <t>Finexpar S.A.E.C.A.</t>
  </si>
  <si>
    <t>Op Reporto USD</t>
  </si>
  <si>
    <r>
      <t xml:space="preserve">A) Compromisos Directos: </t>
    </r>
    <r>
      <rPr>
        <sz val="11"/>
        <color theme="1"/>
        <rFont val="Museo Sans 100"/>
        <family val="3"/>
      </rPr>
      <t>Al 30 de junio del 2021 no existen compromisos directos relevantes que informar o detallar en la presente nota.</t>
    </r>
  </si>
  <si>
    <r>
      <t xml:space="preserve">Los montos expuestos de las cuentas de orden como parte de la información de los estados contables corresponden a:
</t>
    </r>
    <r>
      <rPr>
        <b/>
        <sz val="11"/>
        <rFont val="Museo Sans 100"/>
        <family val="3"/>
      </rPr>
      <t xml:space="preserve">a) </t>
    </r>
    <r>
      <rPr>
        <sz val="11"/>
        <rFont val="Museo Sans 100"/>
        <family val="3"/>
      </rPr>
      <t>Acciones, Pagarés, Títulos de Capital y Cupones de Intereses de Certificados de Depósitos de Ahorro. Estos valores se encuentran resguardados en la caja fuerte de una entidad bancaria.</t>
    </r>
  </si>
  <si>
    <t>Cartera de Inversiones al 30/06/2021 comparativo al 31/12/2020</t>
  </si>
  <si>
    <t>Biotec del Paraguay S.A.</t>
  </si>
  <si>
    <t>Frigorifico Concepción S.A.</t>
  </si>
  <si>
    <t>Bono Corto Plazo</t>
  </si>
  <si>
    <t>Grupo Vazquez S.A.E.</t>
  </si>
  <si>
    <t>Izaguirre Barrail Inversora S.A.E.C.A.</t>
  </si>
  <si>
    <t>Credicentro S.A.E.C.A. (LCR SAECA)</t>
  </si>
  <si>
    <t>Ministerio de Hacienda</t>
  </si>
  <si>
    <t>Bonos del Tesoro</t>
  </si>
  <si>
    <t>Nucleo S.A.</t>
  </si>
  <si>
    <t>Visión Banco S.A.E.C.A.</t>
  </si>
  <si>
    <t>Cemento Concepción S.A.E.C.A.</t>
  </si>
  <si>
    <t>Electroban S.A.E.C.A.</t>
  </si>
  <si>
    <t>Acciones Preferidas</t>
  </si>
  <si>
    <t>Credicentro S.A.E.C.A.</t>
  </si>
  <si>
    <t>Banco Nacional de Fomento</t>
  </si>
  <si>
    <t>CDA - Cupón</t>
  </si>
  <si>
    <t>2A Emprendimiento S.A.</t>
  </si>
  <si>
    <t>Acciones Pacto</t>
  </si>
  <si>
    <t>CDA - Pacto</t>
  </si>
  <si>
    <t>Banco Basa S.A.</t>
  </si>
  <si>
    <t>Bono Financiero</t>
  </si>
  <si>
    <t>Financiera el Comercio S.A.E.C.A.</t>
  </si>
  <si>
    <t>TOTAL AL 30/06/2021</t>
  </si>
  <si>
    <t>Cuadro de Bienes de Uso al 30 de junio del 2021</t>
  </si>
  <si>
    <t>TOTAL 30/06/2021</t>
  </si>
  <si>
    <t>Cuadro de Intangibles por al 30 de junio del 2021</t>
  </si>
  <si>
    <t>Composición Accionaria al 30/06/2021</t>
  </si>
  <si>
    <t>Accionista con el 22,55% de los Votos – 13,44 % del Capital</t>
  </si>
  <si>
    <t>Director con el 22,45% de los Votos – 13,30 % del Capital</t>
  </si>
  <si>
    <t>Vice-Presidente con el 22,45% de los Votos – 13,09% del Capital</t>
  </si>
  <si>
    <t>Presidente con el 22,45% de los Votos - 13,09% del Capital</t>
  </si>
  <si>
    <t>Los estados financieros consolidados por el ejercicio finalizado el 30 de junio de 2021 han sido preparados de acuerdo con las Normas emitidas por el Consejo de Contadores Públicos del Paraguay y se presentan en Guaraníes.
Los estados financieros consolidados comprenden los estados financieros de la Sociedad y su controlada al 30 de junio de cada año. 
Los estados financieros de la controlada son elaborados al mismo período y aplican las políticas contables consistentes. 
Todos los saldos, ingresos y costos, ganancias y pérdidas mantenidos entre sí han sido eliminados.</t>
  </si>
  <si>
    <t xml:space="preserve">A la fecha del informe no existen cambios de políticas y procedimientos que comunicar en relación con el periodo anterior ni al periódo comparado </t>
  </si>
  <si>
    <t>(*)</t>
  </si>
  <si>
    <t>Banco Nacional de Fomento USD</t>
  </si>
  <si>
    <t>(*) Se expone el saldo al 31/12/2020 para una mejor comparación con el cierre al 30/06/2020</t>
  </si>
  <si>
    <t>Crisol y Encarnación Financiera S.A.</t>
  </si>
  <si>
    <t>Sudameris Bank USD</t>
  </si>
  <si>
    <t>Sub-Total Cuenta Compensadora</t>
  </si>
  <si>
    <t>TOTAL 30/06/2020</t>
  </si>
  <si>
    <t>No se oncurió a ningún cambio en el procedimiento en la aplicación contable y/o estimacipon contable en referencia a los estados contables anteriores al presente.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</si>
</sst>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 _€_-;\-* #,##0\ _€_-;_-* &quot;-&quot;\ _€_-;_-@_-"/>
    <numFmt numFmtId="165" formatCode="_(* #,##0_);_(* \(#,##0\);_(* &quot;-&quot;_);_(@_)"/>
    <numFmt numFmtId="166" formatCode="#,##0_);\(#,##0\);\ &quot;-&quot;_)"/>
    <numFmt numFmtId="167" formatCode="_(* #,##0.00_);_(* \(#,##0.00\);_(* &quot;-&quot;_);_(@_)"/>
    <numFmt numFmtId="168" formatCode="_ * #,##0.00_ ;_ * \-#,##0.00_ ;_ * &quot;-&quot;_ ;_ @_ "/>
  </numFmts>
  <fonts count="27"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color indexed="8"/>
      <name val="Museo Sans 100"/>
      <family val="3"/>
    </font>
    <font>
      <i/>
      <sz val="10"/>
      <color rgb="FFFF0000"/>
      <name val="Museo Sans 100"/>
      <family val="3"/>
    </font>
    <font>
      <sz val="11"/>
      <color rgb="FFFF0000"/>
      <name val="Museo Sans 100"/>
      <family val="3"/>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cellStyleXfs>
  <cellXfs count="407">
    <xf numFmtId="0" fontId="0" fillId="0" borderId="0" xfId="0"/>
    <xf numFmtId="0" fontId="8" fillId="0" borderId="0" xfId="3" applyFont="1"/>
    <xf numFmtId="0" fontId="10" fillId="0" borderId="0" xfId="0" applyFont="1"/>
    <xf numFmtId="41" fontId="5" fillId="0" borderId="0" xfId="0" applyNumberFormat="1" applyFont="1"/>
    <xf numFmtId="0" fontId="14" fillId="0" borderId="4" xfId="6" applyFont="1" applyBorder="1" applyAlignment="1">
      <alignment horizontal="center" vertical="center" wrapText="1"/>
    </xf>
    <xf numFmtId="0" fontId="14" fillId="3" borderId="0" xfId="6" applyFont="1" applyFill="1" applyAlignment="1">
      <alignment horizontal="center" vertical="center" wrapText="1"/>
    </xf>
    <xf numFmtId="0" fontId="14" fillId="0" borderId="14" xfId="5" applyFont="1" applyBorder="1" applyAlignment="1">
      <alignment vertical="center"/>
    </xf>
    <xf numFmtId="166" fontId="15" fillId="0" borderId="14" xfId="5" applyNumberFormat="1" applyFont="1" applyBorder="1" applyAlignment="1">
      <alignment horizontal="right" vertical="center"/>
    </xf>
    <xf numFmtId="0" fontId="15" fillId="0" borderId="14" xfId="5" applyFont="1" applyBorder="1" applyAlignment="1">
      <alignment vertical="center"/>
    </xf>
    <xf numFmtId="0" fontId="15" fillId="0" borderId="16" xfId="5" applyFont="1" applyBorder="1" applyAlignment="1">
      <alignment vertical="center"/>
    </xf>
    <xf numFmtId="166" fontId="15" fillId="0" borderId="16" xfId="5" applyNumberFormat="1" applyFont="1" applyBorder="1" applyAlignment="1">
      <alignment horizontal="right" vertical="center"/>
    </xf>
    <xf numFmtId="41" fontId="15" fillId="0" borderId="16" xfId="1" applyFont="1" applyBorder="1" applyAlignment="1">
      <alignment horizontal="right" vertical="center"/>
    </xf>
    <xf numFmtId="0" fontId="15" fillId="0" borderId="12" xfId="5" applyFont="1" applyBorder="1" applyAlignment="1">
      <alignment vertical="center"/>
    </xf>
    <xf numFmtId="41" fontId="15" fillId="0" borderId="12" xfId="1" applyFont="1" applyBorder="1" applyAlignment="1">
      <alignment horizontal="right" vertical="center"/>
    </xf>
    <xf numFmtId="166" fontId="15" fillId="0" borderId="12" xfId="5" applyNumberFormat="1" applyFont="1" applyBorder="1" applyAlignment="1">
      <alignment horizontal="right" vertical="center"/>
    </xf>
    <xf numFmtId="0" fontId="14" fillId="0" borderId="4" xfId="5" applyFont="1" applyBorder="1" applyAlignment="1">
      <alignment vertical="center"/>
    </xf>
    <xf numFmtId="166"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17" fontId="13" fillId="0" borderId="4" xfId="0"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0" fillId="0" borderId="14" xfId="0" applyFont="1" applyBorder="1"/>
    <xf numFmtId="0" fontId="5" fillId="0" borderId="16" xfId="0" applyFont="1" applyBorder="1"/>
    <xf numFmtId="0" fontId="5" fillId="0" borderId="0" xfId="0" applyFont="1" applyAlignment="1">
      <alignment wrapText="1"/>
    </xf>
    <xf numFmtId="41" fontId="5" fillId="0" borderId="16" xfId="1" applyFont="1" applyBorder="1"/>
    <xf numFmtId="41" fontId="5" fillId="0" borderId="14" xfId="1" applyFont="1" applyBorder="1"/>
    <xf numFmtId="41" fontId="5" fillId="0" borderId="12" xfId="1" applyFont="1" applyBorder="1"/>
    <xf numFmtId="3" fontId="10" fillId="0" borderId="4" xfId="0" applyNumberFormat="1" applyFont="1" applyBorder="1" applyAlignment="1">
      <alignment horizontal="left"/>
    </xf>
    <xf numFmtId="3" fontId="10" fillId="0" borderId="14" xfId="0" applyNumberFormat="1" applyFont="1" applyBorder="1" applyAlignment="1">
      <alignment horizontal="right"/>
    </xf>
    <xf numFmtId="41" fontId="10" fillId="0" borderId="4" xfId="1" applyFont="1" applyBorder="1"/>
    <xf numFmtId="41" fontId="10" fillId="0" borderId="14" xfId="1" applyFont="1" applyBorder="1"/>
    <xf numFmtId="167" fontId="5" fillId="0" borderId="16" xfId="1" applyNumberFormat="1" applyFont="1" applyBorder="1"/>
    <xf numFmtId="4" fontId="5" fillId="0" borderId="16" xfId="0" applyNumberFormat="1" applyFont="1" applyBorder="1" applyAlignment="1">
      <alignment horizontal="right"/>
    </xf>
    <xf numFmtId="4" fontId="10" fillId="0" borderId="4" xfId="0" applyNumberFormat="1" applyFont="1" applyBorder="1" applyAlignment="1">
      <alignment horizontal="right"/>
    </xf>
    <xf numFmtId="167" fontId="10" fillId="0" borderId="4" xfId="1" applyNumberFormat="1" applyFont="1" applyBorder="1"/>
    <xf numFmtId="0" fontId="10" fillId="0" borderId="12" xfId="0" applyFont="1" applyBorder="1"/>
    <xf numFmtId="0" fontId="5" fillId="0" borderId="4" xfId="0" applyFont="1" applyBorder="1"/>
    <xf numFmtId="3" fontId="5" fillId="0" borderId="4" xfId="0" applyNumberFormat="1" applyFont="1" applyBorder="1" applyAlignment="1">
      <alignment horizontal="right"/>
    </xf>
    <xf numFmtId="0" fontId="5" fillId="0" borderId="14" xfId="0" applyFont="1" applyBorder="1"/>
    <xf numFmtId="0" fontId="5" fillId="0" borderId="12" xfId="0" applyFont="1" applyBorder="1"/>
    <xf numFmtId="3" fontId="5" fillId="0" borderId="12" xfId="0" applyNumberFormat="1" applyFont="1" applyBorder="1" applyAlignment="1">
      <alignment horizontal="left" vertical="center"/>
    </xf>
    <xf numFmtId="0" fontId="13" fillId="0" borderId="4" xfId="0" applyFont="1" applyBorder="1" applyAlignment="1">
      <alignment horizontal="center"/>
    </xf>
    <xf numFmtId="41" fontId="5" fillId="0" borderId="0" xfId="1" applyFont="1"/>
    <xf numFmtId="167" fontId="5" fillId="0" borderId="14" xfId="1" applyNumberFormat="1" applyFont="1" applyBorder="1"/>
    <xf numFmtId="4" fontId="5" fillId="0" borderId="14" xfId="0" applyNumberFormat="1" applyFont="1" applyBorder="1" applyAlignment="1">
      <alignment horizontal="right"/>
    </xf>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14" fontId="14" fillId="0" borderId="4" xfId="8" applyNumberFormat="1" applyFont="1" applyBorder="1" applyAlignment="1">
      <alignment horizontal="center" vertical="center"/>
    </xf>
    <xf numFmtId="41" fontId="15" fillId="0" borderId="15" xfId="1" quotePrefix="1" applyFont="1" applyBorder="1" applyAlignment="1">
      <alignment horizontal="left" vertical="center"/>
    </xf>
    <xf numFmtId="0" fontId="10" fillId="0" borderId="1" xfId="0" applyFont="1" applyBorder="1" applyAlignment="1">
      <alignment vertical="center"/>
    </xf>
    <xf numFmtId="14" fontId="10" fillId="0" borderId="14" xfId="0" applyNumberFormat="1" applyFont="1" applyBorder="1" applyAlignment="1">
      <alignment horizontal="center" vertical="center"/>
    </xf>
    <xf numFmtId="0" fontId="5" fillId="0" borderId="15" xfId="0" applyFont="1" applyBorder="1" applyAlignment="1"/>
    <xf numFmtId="41" fontId="5" fillId="0" borderId="19" xfId="1" applyFont="1" applyBorder="1" applyAlignment="1">
      <alignment horizontal="right"/>
    </xf>
    <xf numFmtId="0" fontId="5" fillId="0" borderId="18" xfId="0" applyFont="1" applyBorder="1" applyAlignment="1"/>
    <xf numFmtId="41" fontId="5" fillId="0" borderId="9"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0" fontId="10" fillId="0" borderId="14" xfId="0" applyFont="1" applyBorder="1" applyAlignment="1">
      <alignment horizontal="center" vertical="center" wrapText="1"/>
    </xf>
    <xf numFmtId="14" fontId="10" fillId="0" borderId="4" xfId="0" applyNumberFormat="1" applyFont="1" applyBorder="1" applyAlignment="1">
      <alignment horizontal="center" vertical="center" wrapText="1"/>
    </xf>
    <xf numFmtId="41" fontId="5" fillId="0" borderId="16" xfId="1" applyFont="1" applyBorder="1" applyAlignment="1">
      <alignment horizontal="right"/>
    </xf>
    <xf numFmtId="0" fontId="10" fillId="0" borderId="1" xfId="0" applyFont="1" applyBorder="1" applyAlignment="1">
      <alignment vertical="center" wrapText="1"/>
    </xf>
    <xf numFmtId="41" fontId="5" fillId="0" borderId="16" xfId="1" applyFont="1" applyBorder="1" applyAlignment="1">
      <alignment vertical="center"/>
    </xf>
    <xf numFmtId="0" fontId="5" fillId="0" borderId="10" xfId="0" applyFont="1" applyBorder="1" applyAlignment="1"/>
    <xf numFmtId="41" fontId="5" fillId="0" borderId="16" xfId="1" applyFont="1" applyBorder="1" applyAlignment="1">
      <alignment horizontal="center"/>
    </xf>
    <xf numFmtId="41" fontId="10" fillId="0" borderId="4" xfId="1" applyFont="1" applyBorder="1" applyAlignment="1">
      <alignment horizontal="center" vertical="center"/>
    </xf>
    <xf numFmtId="3" fontId="10" fillId="0" borderId="4" xfId="0" applyNumberFormat="1" applyFont="1" applyBorder="1" applyAlignment="1">
      <alignment horizontal="center" vertical="center"/>
    </xf>
    <xf numFmtId="41" fontId="15" fillId="0" borderId="15" xfId="1" applyFont="1" applyBorder="1" applyAlignment="1">
      <alignment vertical="center"/>
    </xf>
    <xf numFmtId="41" fontId="15" fillId="0" borderId="10" xfId="1" applyFont="1" applyBorder="1" applyAlignment="1">
      <alignment vertical="center"/>
    </xf>
    <xf numFmtId="41" fontId="15" fillId="0" borderId="10" xfId="1" quotePrefix="1" applyFont="1" applyBorder="1" applyAlignment="1">
      <alignment horizontal="left" vertical="center"/>
    </xf>
    <xf numFmtId="41" fontId="5" fillId="0" borderId="16" xfId="1" applyFont="1" applyFill="1" applyBorder="1"/>
    <xf numFmtId="0" fontId="10" fillId="0" borderId="0" xfId="0" applyFont="1" applyAlignment="1">
      <alignment horizontal="justify" vertical="center"/>
    </xf>
    <xf numFmtId="0" fontId="14" fillId="0" borderId="1" xfId="0" applyFont="1" applyBorder="1" applyAlignment="1">
      <alignment vertical="center"/>
    </xf>
    <xf numFmtId="0" fontId="15" fillId="0" borderId="15" xfId="0" applyFont="1" applyBorder="1" applyAlignment="1"/>
    <xf numFmtId="41" fontId="15" fillId="0" borderId="14" xfId="1" applyFont="1" applyBorder="1"/>
    <xf numFmtId="0" fontId="15" fillId="0" borderId="10" xfId="0" applyFont="1" applyBorder="1" applyAlignment="1"/>
    <xf numFmtId="41" fontId="15" fillId="0" borderId="16"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4" xfId="8" applyNumberFormat="1" applyFont="1" applyBorder="1" applyAlignment="1">
      <alignment horizontal="center" vertical="center"/>
    </xf>
    <xf numFmtId="0" fontId="15" fillId="0" borderId="15" xfId="8" applyFont="1" applyBorder="1" applyAlignment="1"/>
    <xf numFmtId="41" fontId="15" fillId="0" borderId="19" xfId="1" applyFont="1" applyBorder="1"/>
    <xf numFmtId="0" fontId="15" fillId="0" borderId="10" xfId="8" applyFont="1" applyBorder="1" applyAlignment="1"/>
    <xf numFmtId="41" fontId="15" fillId="0" borderId="9" xfId="1" applyFont="1" applyBorder="1"/>
    <xf numFmtId="0" fontId="14" fillId="0" borderId="1" xfId="8" applyFont="1" applyBorder="1" applyAlignment="1"/>
    <xf numFmtId="0" fontId="14" fillId="0" borderId="4" xfId="0" applyFont="1" applyBorder="1"/>
    <xf numFmtId="0" fontId="5" fillId="0" borderId="0" xfId="0" applyFont="1" applyAlignment="1">
      <alignment horizontal="center" vertical="center"/>
    </xf>
    <xf numFmtId="0" fontId="5" fillId="0" borderId="14" xfId="0" applyFont="1" applyBorder="1" applyAlignment="1">
      <alignment horizontal="center"/>
    </xf>
    <xf numFmtId="0" fontId="5" fillId="0" borderId="16" xfId="0" applyFont="1" applyBorder="1" applyAlignment="1">
      <alignment horizontal="center"/>
    </xf>
    <xf numFmtId="0" fontId="5" fillId="0" borderId="12" xfId="0" applyFont="1" applyBorder="1" applyAlignment="1">
      <alignment horizontal="center"/>
    </xf>
    <xf numFmtId="0" fontId="10" fillId="0" borderId="4" xfId="0" applyFont="1" applyBorder="1" applyAlignment="1">
      <alignment horizontal="center"/>
    </xf>
    <xf numFmtId="167" fontId="5" fillId="0" borderId="4" xfId="1" applyNumberFormat="1" applyFont="1" applyBorder="1" applyAlignment="1">
      <alignment horizontal="center" vertical="center"/>
    </xf>
    <xf numFmtId="167" fontId="5" fillId="0" borderId="15" xfId="1" applyNumberFormat="1" applyFont="1" applyBorder="1" applyAlignment="1">
      <alignment horizontal="center"/>
    </xf>
    <xf numFmtId="167" fontId="5" fillId="0" borderId="19" xfId="0" applyNumberFormat="1" applyFont="1" applyBorder="1" applyAlignment="1">
      <alignment horizontal="center"/>
    </xf>
    <xf numFmtId="167" fontId="5" fillId="0" borderId="10" xfId="1" applyNumberFormat="1" applyFont="1" applyBorder="1" applyAlignment="1">
      <alignment horizontal="center"/>
    </xf>
    <xf numFmtId="167" fontId="5" fillId="0" borderId="9" xfId="0" applyNumberFormat="1" applyFont="1" applyBorder="1" applyAlignment="1">
      <alignment horizontal="center"/>
    </xf>
    <xf numFmtId="167" fontId="5" fillId="0" borderId="12" xfId="1" applyNumberFormat="1" applyFont="1" applyBorder="1"/>
    <xf numFmtId="167" fontId="5" fillId="0" borderId="18" xfId="1" applyNumberFormat="1" applyFont="1" applyBorder="1" applyAlignment="1">
      <alignment horizontal="center"/>
    </xf>
    <xf numFmtId="167" fontId="5" fillId="0" borderId="11" xfId="0" applyNumberFormat="1" applyFont="1" applyBorder="1" applyAlignment="1">
      <alignment horizontal="center"/>
    </xf>
    <xf numFmtId="41" fontId="10" fillId="0" borderId="12" xfId="1" applyFont="1" applyBorder="1"/>
    <xf numFmtId="0" fontId="10" fillId="0" borderId="12" xfId="0" applyFont="1" applyBorder="1" applyAlignment="1">
      <alignment horizontal="center"/>
    </xf>
    <xf numFmtId="167" fontId="5" fillId="0" borderId="14" xfId="1" applyNumberFormat="1" applyFont="1" applyBorder="1" applyAlignment="1">
      <alignment horizontal="center"/>
    </xf>
    <xf numFmtId="167" fontId="5" fillId="0" borderId="12" xfId="1" applyNumberFormat="1" applyFont="1" applyBorder="1" applyAlignment="1">
      <alignment horizontal="center"/>
    </xf>
    <xf numFmtId="167" fontId="5" fillId="0" borderId="14" xfId="0" applyNumberFormat="1" applyFont="1" applyBorder="1" applyAlignment="1">
      <alignment horizontal="center"/>
    </xf>
    <xf numFmtId="167" fontId="5" fillId="0" borderId="16" xfId="1" applyNumberFormat="1" applyFont="1" applyBorder="1" applyAlignment="1">
      <alignment horizontal="center"/>
    </xf>
    <xf numFmtId="167" fontId="5" fillId="0" borderId="16" xfId="0" applyNumberFormat="1" applyFont="1" applyBorder="1" applyAlignment="1">
      <alignment horizontal="center"/>
    </xf>
    <xf numFmtId="167" fontId="5" fillId="0" borderId="12" xfId="0" applyNumberFormat="1" applyFont="1" applyBorder="1" applyAlignment="1">
      <alignment horizontal="center"/>
    </xf>
    <xf numFmtId="167" fontId="5" fillId="0" borderId="4" xfId="1" applyNumberFormat="1" applyFont="1" applyFill="1" applyBorder="1" applyAlignment="1">
      <alignment horizontal="center" vertical="center"/>
    </xf>
    <xf numFmtId="41" fontId="5" fillId="0" borderId="14" xfId="1" applyFont="1" applyBorder="1" applyAlignment="1">
      <alignment horizontal="center"/>
    </xf>
    <xf numFmtId="41" fontId="5" fillId="0" borderId="0" xfId="1" applyFont="1" applyBorder="1" applyAlignment="1">
      <alignment horizontal="center"/>
    </xf>
    <xf numFmtId="41" fontId="5" fillId="0" borderId="12" xfId="1" applyFont="1" applyBorder="1" applyAlignment="1">
      <alignment horizontal="center"/>
    </xf>
    <xf numFmtId="41" fontId="10" fillId="0" borderId="4" xfId="1" applyFont="1" applyBorder="1" applyAlignment="1">
      <alignment horizontal="center"/>
    </xf>
    <xf numFmtId="165" fontId="10" fillId="0" borderId="4" xfId="0" applyNumberFormat="1" applyFont="1" applyBorder="1" applyAlignment="1">
      <alignment horizontal="left"/>
    </xf>
    <xf numFmtId="14" fontId="10" fillId="0" borderId="12" xfId="0" applyNumberFormat="1" applyFont="1" applyBorder="1" applyAlignment="1">
      <alignment horizontal="right" vertical="center" wrapText="1"/>
    </xf>
    <xf numFmtId="0" fontId="5" fillId="0" borderId="10" xfId="0" applyFont="1" applyBorder="1" applyAlignment="1">
      <alignment vertical="center"/>
    </xf>
    <xf numFmtId="0" fontId="5" fillId="0" borderId="0" xfId="0" applyFont="1" applyFill="1" applyAlignment="1">
      <alignment wrapText="1"/>
    </xf>
    <xf numFmtId="0" fontId="10" fillId="0" borderId="0" xfId="0" applyFont="1" applyFill="1"/>
    <xf numFmtId="41" fontId="5" fillId="0" borderId="0" xfId="1" applyFont="1" applyFill="1"/>
    <xf numFmtId="41" fontId="10" fillId="0" borderId="0" xfId="1" applyFont="1" applyAlignment="1">
      <alignment horizontal="center" vertical="center"/>
    </xf>
    <xf numFmtId="164" fontId="5" fillId="0" borderId="4" xfId="1" applyNumberFormat="1" applyFont="1" applyBorder="1" applyAlignment="1">
      <alignment horizontal="center" vertical="center"/>
    </xf>
    <xf numFmtId="41" fontId="5" fillId="2" borderId="4" xfId="1" applyFont="1" applyFill="1" applyBorder="1" applyAlignment="1">
      <alignment horizontal="center" vertic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applyAlignme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16" xfId="0" applyFont="1" applyBorder="1" applyAlignment="1">
      <alignment vertical="center"/>
    </xf>
    <xf numFmtId="0" fontId="5" fillId="0" borderId="15" xfId="0" applyFont="1" applyBorder="1"/>
    <xf numFmtId="0" fontId="5" fillId="0" borderId="18" xfId="0" applyFont="1" applyBorder="1"/>
    <xf numFmtId="0" fontId="14" fillId="0" borderId="14"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14" xfId="1" applyFont="1" applyFill="1" applyBorder="1" applyAlignment="1">
      <alignment vertical="center"/>
    </xf>
    <xf numFmtId="0" fontId="15" fillId="0" borderId="14" xfId="4" applyFont="1" applyFill="1" applyBorder="1" applyAlignment="1">
      <alignment vertical="center"/>
    </xf>
    <xf numFmtId="168" fontId="15" fillId="0" borderId="12" xfId="1" applyNumberFormat="1" applyFont="1" applyFill="1" applyBorder="1" applyAlignment="1">
      <alignment vertical="center"/>
    </xf>
    <xf numFmtId="41" fontId="5" fillId="0" borderId="14" xfId="1" applyFont="1" applyFill="1" applyBorder="1"/>
    <xf numFmtId="41" fontId="21" fillId="0" borderId="16" xfId="1" applyFont="1" applyFill="1" applyBorder="1" applyAlignment="1">
      <alignment horizontal="center"/>
    </xf>
    <xf numFmtId="0" fontId="14" fillId="0" borderId="15" xfId="0" applyFont="1" applyFill="1" applyBorder="1" applyAlignment="1">
      <alignment vertical="center" wrapText="1"/>
    </xf>
    <xf numFmtId="14" fontId="14" fillId="0" borderId="4" xfId="0" applyNumberFormat="1" applyFont="1" applyFill="1" applyBorder="1" applyAlignment="1">
      <alignment horizontal="center" vertical="center" wrapText="1"/>
    </xf>
    <xf numFmtId="0" fontId="15" fillId="0" borderId="15" xfId="0" applyFont="1" applyFill="1" applyBorder="1"/>
    <xf numFmtId="41" fontId="15" fillId="0" borderId="16" xfId="1" applyFont="1" applyFill="1" applyBorder="1" applyAlignment="1">
      <alignment horizontal="center"/>
    </xf>
    <xf numFmtId="41" fontId="15" fillId="0" borderId="19" xfId="1" applyFont="1" applyFill="1" applyBorder="1" applyAlignment="1">
      <alignment horizontal="center"/>
    </xf>
    <xf numFmtId="0" fontId="15" fillId="0" borderId="16" xfId="0" applyFont="1" applyFill="1" applyBorder="1"/>
    <xf numFmtId="41" fontId="14" fillId="0" borderId="4" xfId="1" applyFont="1" applyFill="1" applyBorder="1" applyAlignment="1">
      <alignment horizontal="center" vertical="center"/>
    </xf>
    <xf numFmtId="0" fontId="15" fillId="0" borderId="12" xfId="4" applyFont="1" applyFill="1" applyBorder="1" applyAlignment="1">
      <alignment vertical="center"/>
    </xf>
    <xf numFmtId="41" fontId="15" fillId="0" borderId="19" xfId="1" applyFont="1" applyFill="1" applyBorder="1" applyAlignment="1">
      <alignment vertical="center"/>
    </xf>
    <xf numFmtId="168" fontId="15" fillId="0" borderId="11" xfId="1" applyNumberFormat="1" applyFont="1" applyFill="1" applyBorder="1" applyAlignment="1">
      <alignment vertical="center"/>
    </xf>
    <xf numFmtId="0" fontId="14" fillId="0" borderId="4" xfId="0" applyFont="1" applyFill="1" applyBorder="1" applyAlignment="1"/>
    <xf numFmtId="0" fontId="14" fillId="0" borderId="4" xfId="8" applyFont="1" applyBorder="1" applyAlignment="1"/>
    <xf numFmtId="14" fontId="10" fillId="0" borderId="0" xfId="0" applyNumberFormat="1" applyFont="1"/>
    <xf numFmtId="0" fontId="10" fillId="0" borderId="0" xfId="0" applyFont="1" applyAlignment="1">
      <alignment horizontal="right"/>
    </xf>
    <xf numFmtId="0" fontId="21" fillId="0" borderId="0" xfId="4" applyFont="1" applyAlignment="1">
      <alignment vertical="center"/>
    </xf>
    <xf numFmtId="41" fontId="10" fillId="2" borderId="0" xfId="1" applyFont="1" applyFill="1" applyAlignment="1">
      <alignment vertical="center"/>
    </xf>
    <xf numFmtId="41" fontId="14" fillId="0" borderId="4" xfId="1" applyFont="1" applyBorder="1" applyAlignment="1">
      <alignment vertical="center" wrapText="1"/>
    </xf>
    <xf numFmtId="0" fontId="14" fillId="0" borderId="4" xfId="4" applyFont="1" applyBorder="1" applyAlignment="1">
      <alignment horizontal="center" vertical="center"/>
    </xf>
    <xf numFmtId="17" fontId="21" fillId="0" borderId="4" xfId="4" applyNumberFormat="1" applyFont="1" applyBorder="1" applyAlignment="1">
      <alignment horizontal="center" vertical="center" wrapText="1"/>
    </xf>
    <xf numFmtId="166" fontId="14" fillId="0" borderId="16" xfId="4" applyNumberFormat="1" applyFont="1" applyBorder="1" applyAlignment="1">
      <alignment vertical="center"/>
    </xf>
    <xf numFmtId="166" fontId="21" fillId="0" borderId="16" xfId="4" applyNumberFormat="1" applyFont="1" applyBorder="1" applyAlignment="1">
      <alignment horizontal="center" vertical="center" wrapText="1"/>
    </xf>
    <xf numFmtId="41" fontId="10" fillId="0" borderId="16" xfId="1" applyFont="1" applyBorder="1" applyAlignment="1">
      <alignment horizontal="right" vertical="center"/>
    </xf>
    <xf numFmtId="41" fontId="10" fillId="0" borderId="16" xfId="1" applyFont="1" applyFill="1" applyBorder="1" applyAlignment="1">
      <alignment horizontal="right" vertical="center"/>
    </xf>
    <xf numFmtId="41" fontId="15" fillId="0" borderId="14" xfId="1" applyFont="1" applyBorder="1" applyAlignment="1">
      <alignment vertical="center" wrapText="1"/>
    </xf>
    <xf numFmtId="17" fontId="24" fillId="0" borderId="14" xfId="4" applyNumberFormat="1" applyFont="1" applyBorder="1" applyAlignment="1">
      <alignment horizontal="center" vertical="center" wrapText="1"/>
    </xf>
    <xf numFmtId="41" fontId="14" fillId="2" borderId="14" xfId="1" quotePrefix="1" applyFont="1" applyFill="1" applyBorder="1" applyAlignment="1">
      <alignment horizontal="center" vertical="center" wrapText="1"/>
    </xf>
    <xf numFmtId="41" fontId="5" fillId="0" borderId="16" xfId="1" applyFont="1" applyFill="1" applyBorder="1" applyAlignment="1">
      <alignment horizontal="right" vertical="center"/>
    </xf>
    <xf numFmtId="3" fontId="5" fillId="0" borderId="10" xfId="0" applyNumberFormat="1" applyFont="1" applyBorder="1" applyAlignment="1">
      <alignment vertical="center"/>
    </xf>
    <xf numFmtId="0" fontId="10" fillId="0" borderId="3" xfId="0" applyFont="1" applyBorder="1" applyAlignment="1"/>
    <xf numFmtId="41" fontId="5" fillId="0" borderId="4" xfId="1" applyFont="1" applyFill="1" applyBorder="1" applyAlignment="1">
      <alignment horizontal="center" vertical="center"/>
    </xf>
    <xf numFmtId="0" fontId="15" fillId="0" borderId="16" xfId="4" applyFont="1" applyFill="1" applyBorder="1" applyAlignment="1">
      <alignment vertical="center"/>
    </xf>
    <xf numFmtId="41" fontId="15" fillId="0" borderId="16" xfId="1" applyFont="1" applyFill="1" applyBorder="1" applyAlignment="1">
      <alignment vertical="center"/>
    </xf>
    <xf numFmtId="168" fontId="15" fillId="0" borderId="16" xfId="1" applyNumberFormat="1" applyFont="1" applyFill="1" applyBorder="1" applyAlignment="1">
      <alignment vertical="center"/>
    </xf>
    <xf numFmtId="168" fontId="15" fillId="0" borderId="9" xfId="1" applyNumberFormat="1" applyFont="1" applyFill="1" applyBorder="1" applyAlignment="1">
      <alignment vertical="center"/>
    </xf>
    <xf numFmtId="14" fontId="10" fillId="0" borderId="14" xfId="0" applyNumberFormat="1" applyFont="1" applyBorder="1"/>
    <xf numFmtId="167" fontId="5" fillId="0" borderId="5" xfId="1" applyNumberFormat="1" applyFont="1" applyBorder="1" applyAlignment="1">
      <alignment horizontal="center"/>
    </xf>
    <xf numFmtId="167" fontId="5" fillId="0" borderId="19" xfId="1" applyNumberFormat="1" applyFont="1" applyBorder="1" applyAlignment="1">
      <alignment horizontal="center"/>
    </xf>
    <xf numFmtId="167" fontId="5" fillId="0" borderId="17" xfId="1" applyNumberFormat="1" applyFont="1" applyBorder="1" applyAlignment="1">
      <alignment horizontal="center"/>
    </xf>
    <xf numFmtId="167" fontId="5" fillId="0" borderId="11" xfId="1" applyNumberFormat="1" applyFont="1" applyBorder="1" applyAlignment="1">
      <alignment horizontal="center"/>
    </xf>
    <xf numFmtId="0" fontId="5" fillId="0" borderId="0" xfId="0" applyFont="1" applyBorder="1"/>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0" fontId="5" fillId="0" borderId="0" xfId="0" applyFont="1" applyFill="1"/>
    <xf numFmtId="166" fontId="14" fillId="0" borderId="0" xfId="4" applyNumberFormat="1" applyFont="1" applyFill="1" applyAlignment="1">
      <alignment vertical="center"/>
    </xf>
    <xf numFmtId="166" fontId="21" fillId="0" borderId="0" xfId="4" applyNumberFormat="1" applyFont="1" applyFill="1" applyAlignment="1">
      <alignment horizontal="center" vertical="center" wrapText="1"/>
    </xf>
    <xf numFmtId="41" fontId="5" fillId="0" borderId="0" xfId="1" applyFont="1" applyFill="1" applyAlignment="1">
      <alignment horizontal="right" vertical="center"/>
    </xf>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22" xfId="1" applyFont="1" applyFill="1" applyBorder="1"/>
    <xf numFmtId="41" fontId="5" fillId="0" borderId="14" xfId="1" applyFont="1" applyFill="1" applyBorder="1" applyAlignment="1">
      <alignment horizontal="center"/>
    </xf>
    <xf numFmtId="41" fontId="5" fillId="0" borderId="12" xfId="1" applyFont="1" applyFill="1" applyBorder="1" applyAlignment="1">
      <alignment horizontal="center"/>
    </xf>
    <xf numFmtId="0" fontId="10" fillId="0" borderId="1" xfId="0" applyFont="1" applyFill="1" applyBorder="1" applyAlignment="1"/>
    <xf numFmtId="0" fontId="15" fillId="0" borderId="10" xfId="0" applyFont="1" applyBorder="1"/>
    <xf numFmtId="41" fontId="15" fillId="0" borderId="16" xfId="1" applyFont="1" applyFill="1" applyBorder="1"/>
    <xf numFmtId="0" fontId="14" fillId="0" borderId="4" xfId="4" applyFont="1" applyBorder="1" applyAlignment="1">
      <alignment vertical="center"/>
    </xf>
    <xf numFmtId="17" fontId="21" fillId="0" borderId="4" xfId="4" quotePrefix="1" applyNumberFormat="1" applyFont="1" applyBorder="1" applyAlignment="1">
      <alignment horizontal="center" vertical="center"/>
    </xf>
    <xf numFmtId="166" fontId="21" fillId="0" borderId="4" xfId="4" applyNumberFormat="1" applyFont="1" applyBorder="1" applyAlignment="1">
      <alignment vertical="center"/>
    </xf>
    <xf numFmtId="166" fontId="21" fillId="0" borderId="4" xfId="4" applyNumberFormat="1" applyFont="1" applyBorder="1" applyAlignment="1">
      <alignment horizontal="center"/>
    </xf>
    <xf numFmtId="41" fontId="21" fillId="0" borderId="4" xfId="1" applyFont="1" applyBorder="1" applyAlignment="1">
      <alignment horizontal="center"/>
    </xf>
    <xf numFmtId="166" fontId="21" fillId="0" borderId="14" xfId="4" applyNumberFormat="1" applyFont="1" applyBorder="1" applyAlignment="1">
      <alignment vertical="center"/>
    </xf>
    <xf numFmtId="166" fontId="21" fillId="0" borderId="14" xfId="4" applyNumberFormat="1" applyFont="1" applyBorder="1" applyAlignment="1">
      <alignment horizontal="center"/>
    </xf>
    <xf numFmtId="41" fontId="21" fillId="0" borderId="14" xfId="1" applyFont="1" applyBorder="1" applyAlignment="1">
      <alignment horizontal="center"/>
    </xf>
    <xf numFmtId="166" fontId="21" fillId="0" borderId="15" xfId="4" applyNumberFormat="1" applyFont="1" applyBorder="1" applyAlignment="1">
      <alignment horizontal="center"/>
    </xf>
    <xf numFmtId="166" fontId="22" fillId="0" borderId="16" xfId="4" applyNumberFormat="1" applyFont="1" applyBorder="1" applyAlignment="1">
      <alignment vertical="center"/>
    </xf>
    <xf numFmtId="166" fontId="21" fillId="0" borderId="10" xfId="4" applyNumberFormat="1" applyFont="1" applyBorder="1" applyAlignment="1">
      <alignment horizontal="center"/>
    </xf>
    <xf numFmtId="166" fontId="21" fillId="0" borderId="16" xfId="4" applyNumberFormat="1" applyFont="1" applyBorder="1" applyAlignment="1">
      <alignment vertical="center"/>
    </xf>
    <xf numFmtId="166" fontId="22" fillId="0" borderId="12" xfId="4" applyNumberFormat="1" applyFont="1" applyBorder="1" applyAlignment="1">
      <alignment vertical="center"/>
    </xf>
    <xf numFmtId="166" fontId="21" fillId="0" borderId="18" xfId="4" applyNumberFormat="1" applyFont="1" applyBorder="1" applyAlignment="1">
      <alignment horizontal="center"/>
    </xf>
    <xf numFmtId="41" fontId="10" fillId="0" borderId="0" xfId="1" applyFont="1"/>
    <xf numFmtId="9" fontId="5" fillId="0" borderId="0" xfId="2" applyFont="1"/>
    <xf numFmtId="41" fontId="5" fillId="0" borderId="16" xfId="1" applyFont="1" applyBorder="1" applyAlignment="1">
      <alignment horizontal="right" vertical="center"/>
    </xf>
    <xf numFmtId="14" fontId="10" fillId="2" borderId="4" xfId="0" applyNumberFormat="1" applyFont="1" applyFill="1" applyBorder="1" applyAlignment="1">
      <alignment horizontal="center" vertical="center" wrapText="1"/>
    </xf>
    <xf numFmtId="41" fontId="5" fillId="2" borderId="16" xfId="1" applyFont="1" applyFill="1" applyBorder="1"/>
    <xf numFmtId="41" fontId="10" fillId="2" borderId="4" xfId="1" applyFont="1" applyFill="1" applyBorder="1"/>
    <xf numFmtId="41" fontId="10" fillId="0" borderId="4" xfId="1" applyFont="1" applyFill="1" applyBorder="1" applyAlignment="1">
      <alignment horizontal="right"/>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19" fillId="0" borderId="0" xfId="0" applyFont="1" applyAlignment="1">
      <alignment horizontal="left"/>
    </xf>
    <xf numFmtId="0" fontId="5" fillId="0" borderId="0" xfId="0" applyFont="1"/>
    <xf numFmtId="0" fontId="10" fillId="0" borderId="14"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0" fontId="14" fillId="3" borderId="14" xfId="6" applyFont="1" applyFill="1" applyBorder="1" applyAlignment="1">
      <alignment horizontal="center" vertical="center" wrapText="1"/>
    </xf>
    <xf numFmtId="0" fontId="14" fillId="3" borderId="4" xfId="6" applyFont="1" applyFill="1" applyBorder="1" applyAlignment="1">
      <alignment horizontal="center" vertical="center" wrapText="1"/>
    </xf>
    <xf numFmtId="166" fontId="5" fillId="0" borderId="0" xfId="0" applyNumberFormat="1" applyFont="1" applyAlignment="1"/>
    <xf numFmtId="41" fontId="5" fillId="0" borderId="0" xfId="0" applyNumberFormat="1" applyFont="1" applyAlignment="1"/>
    <xf numFmtId="0" fontId="10" fillId="0" borderId="4" xfId="0" applyFont="1" applyBorder="1" applyAlignment="1"/>
    <xf numFmtId="41" fontId="5" fillId="0" borderId="16" xfId="1" applyFont="1" applyBorder="1" applyAlignment="1">
      <alignment horizontal="left"/>
    </xf>
    <xf numFmtId="0" fontId="5" fillId="0" borderId="0" xfId="0" applyFont="1" applyAlignment="1">
      <alignment horizontal="left"/>
    </xf>
    <xf numFmtId="0" fontId="10" fillId="0" borderId="0" xfId="0" applyFont="1" applyAlignment="1">
      <alignment horizontal="center"/>
    </xf>
    <xf numFmtId="0" fontId="10" fillId="0" borderId="0" xfId="0" applyFont="1" applyAlignment="1">
      <alignment horizontal="left" vertical="center" wrapText="1"/>
    </xf>
    <xf numFmtId="0" fontId="23" fillId="0" borderId="0" xfId="4" applyFont="1" applyAlignment="1">
      <alignment horizontal="center"/>
    </xf>
    <xf numFmtId="0" fontId="5" fillId="0" borderId="0" xfId="0" applyFont="1"/>
    <xf numFmtId="41" fontId="5" fillId="0" borderId="4" xfId="1" applyFont="1" applyFill="1" applyBorder="1"/>
    <xf numFmtId="0" fontId="15" fillId="0" borderId="0" xfId="4" applyFont="1" applyAlignment="1">
      <alignment vertical="center"/>
    </xf>
    <xf numFmtId="41" fontId="15" fillId="0" borderId="0" xfId="1" applyFont="1" applyAlignment="1">
      <alignment vertical="center"/>
    </xf>
    <xf numFmtId="166" fontId="22" fillId="0" borderId="14" xfId="4" applyNumberFormat="1" applyFont="1" applyBorder="1" applyAlignment="1">
      <alignment vertical="center"/>
    </xf>
    <xf numFmtId="166" fontId="21" fillId="0" borderId="0" xfId="4" applyNumberFormat="1" applyFont="1" applyAlignment="1">
      <alignment horizontal="center"/>
    </xf>
    <xf numFmtId="41" fontId="22" fillId="0" borderId="14" xfId="1" applyFont="1" applyFill="1" applyBorder="1" applyAlignment="1">
      <alignment horizontal="center"/>
    </xf>
    <xf numFmtId="41" fontId="22" fillId="0" borderId="9" xfId="1" applyFont="1" applyFill="1" applyBorder="1" applyAlignment="1">
      <alignment horizontal="center"/>
    </xf>
    <xf numFmtId="41" fontId="22" fillId="0" borderId="16" xfId="1" applyFont="1" applyFill="1" applyBorder="1" applyAlignment="1">
      <alignment horizontal="center"/>
    </xf>
    <xf numFmtId="166" fontId="21" fillId="0" borderId="16" xfId="4" applyNumberFormat="1" applyFont="1" applyBorder="1" applyAlignment="1">
      <alignment horizontal="right"/>
    </xf>
    <xf numFmtId="166" fontId="21" fillId="0" borderId="4" xfId="4" applyNumberFormat="1" applyFont="1" applyBorder="1" applyAlignment="1">
      <alignment horizontal="right"/>
    </xf>
    <xf numFmtId="41" fontId="21" fillId="0" borderId="4" xfId="1" applyFont="1" applyFill="1" applyBorder="1" applyAlignment="1">
      <alignment horizontal="center"/>
    </xf>
    <xf numFmtId="166" fontId="22" fillId="0" borderId="16" xfId="4" applyNumberFormat="1" applyFont="1" applyBorder="1" applyAlignment="1">
      <alignment horizontal="right"/>
    </xf>
    <xf numFmtId="41" fontId="22" fillId="0" borderId="16" xfId="1" applyFont="1" applyFill="1" applyBorder="1" applyAlignment="1">
      <alignment horizontal="right"/>
    </xf>
    <xf numFmtId="166" fontId="21" fillId="0" borderId="17" xfId="4" applyNumberFormat="1" applyFont="1" applyBorder="1" applyAlignment="1">
      <alignment horizontal="center"/>
    </xf>
    <xf numFmtId="166" fontId="21" fillId="0" borderId="12" xfId="4" applyNumberFormat="1" applyFont="1" applyBorder="1" applyAlignment="1">
      <alignment horizontal="right"/>
    </xf>
    <xf numFmtId="41" fontId="22" fillId="0" borderId="11" xfId="1" applyFont="1" applyFill="1" applyBorder="1" applyAlignment="1">
      <alignment horizontal="center"/>
    </xf>
    <xf numFmtId="41" fontId="22" fillId="0" borderId="12" xfId="1" applyFont="1" applyFill="1" applyBorder="1" applyAlignment="1">
      <alignment horizontal="center"/>
    </xf>
    <xf numFmtId="0" fontId="15" fillId="0" borderId="16" xfId="0" applyFont="1" applyBorder="1"/>
    <xf numFmtId="0" fontId="14" fillId="0" borderId="16" xfId="0" applyFont="1" applyBorder="1"/>
    <xf numFmtId="166" fontId="21"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166" fontId="14" fillId="0" borderId="4" xfId="4" applyNumberFormat="1" applyFont="1" applyBorder="1" applyAlignment="1">
      <alignment vertical="center"/>
    </xf>
    <xf numFmtId="41" fontId="10" fillId="0" borderId="22" xfId="1" applyFont="1" applyBorder="1" applyAlignment="1">
      <alignment horizontal="right" vertical="center"/>
    </xf>
    <xf numFmtId="0" fontId="19" fillId="0" borderId="0" xfId="0" applyFont="1" applyAlignment="1"/>
    <xf numFmtId="0" fontId="23" fillId="0" borderId="0" xfId="4" applyFont="1" applyFill="1" applyAlignment="1">
      <alignment horizontal="center"/>
    </xf>
    <xf numFmtId="17" fontId="21" fillId="0" borderId="0" xfId="4" applyNumberFormat="1" applyFont="1" applyFill="1" applyAlignment="1">
      <alignment horizontal="center" vertical="center" wrapText="1"/>
    </xf>
    <xf numFmtId="14" fontId="10" fillId="0" borderId="0" xfId="0" applyNumberFormat="1" applyFont="1" applyFill="1"/>
    <xf numFmtId="41" fontId="5" fillId="0" borderId="0" xfId="0" applyNumberFormat="1" applyFont="1" applyFill="1"/>
    <xf numFmtId="0" fontId="10" fillId="0" borderId="0" xfId="0" applyFont="1" applyAlignment="1"/>
    <xf numFmtId="0" fontId="10" fillId="0" borderId="4" xfId="0" applyFont="1" applyBorder="1" applyAlignment="1">
      <alignment horizontal="left"/>
    </xf>
    <xf numFmtId="0" fontId="5" fillId="0" borderId="14" xfId="0" applyFont="1" applyBorder="1" applyAlignment="1">
      <alignment horizontal="left"/>
    </xf>
    <xf numFmtId="0" fontId="5" fillId="0" borderId="16" xfId="0" applyFont="1" applyBorder="1" applyAlignment="1">
      <alignment horizontal="left"/>
    </xf>
    <xf numFmtId="0" fontId="5" fillId="0" borderId="12" xfId="0" applyFont="1" applyBorder="1" applyAlignment="1">
      <alignment horizontal="left"/>
    </xf>
    <xf numFmtId="0" fontId="5" fillId="0" borderId="10" xfId="0" applyFont="1" applyBorder="1" applyAlignment="1">
      <alignment horizontal="left" vertical="center"/>
    </xf>
    <xf numFmtId="0" fontId="10" fillId="0" borderId="10" xfId="0" applyFont="1" applyBorder="1" applyAlignment="1">
      <alignment horizontal="left" vertical="center"/>
    </xf>
    <xf numFmtId="0" fontId="10" fillId="0" borderId="15" xfId="0" applyFont="1" applyBorder="1" applyAlignment="1">
      <alignment vertical="center"/>
    </xf>
    <xf numFmtId="0" fontId="10" fillId="0" borderId="10" xfId="0" applyFont="1" applyBorder="1" applyAlignment="1"/>
    <xf numFmtId="0" fontId="5" fillId="0" borderId="23" xfId="0" applyFont="1" applyBorder="1" applyAlignment="1">
      <alignment vertical="center"/>
    </xf>
    <xf numFmtId="41" fontId="5" fillId="0" borderId="24" xfId="1" applyFont="1" applyFill="1" applyBorder="1" applyAlignment="1">
      <alignment horizontal="center" vertical="center"/>
    </xf>
    <xf numFmtId="41" fontId="5" fillId="0" borderId="24" xfId="1" applyFont="1" applyFill="1" applyBorder="1" applyAlignment="1">
      <alignment vertical="center"/>
    </xf>
    <xf numFmtId="10" fontId="5" fillId="0" borderId="24" xfId="2" applyNumberFormat="1" applyFont="1" applyFill="1" applyBorder="1" applyAlignment="1">
      <alignment vertical="center"/>
    </xf>
    <xf numFmtId="10" fontId="5" fillId="0" borderId="25" xfId="2" applyNumberFormat="1" applyFont="1" applyFill="1" applyBorder="1" applyAlignment="1">
      <alignment vertical="center"/>
    </xf>
    <xf numFmtId="0" fontId="5" fillId="0" borderId="26" xfId="0" applyFont="1" applyBorder="1" applyAlignment="1">
      <alignment vertical="center"/>
    </xf>
    <xf numFmtId="41" fontId="5" fillId="0" borderId="4" xfId="1" applyFont="1" applyFill="1" applyBorder="1" applyAlignment="1">
      <alignment vertical="center"/>
    </xf>
    <xf numFmtId="10" fontId="5" fillId="0" borderId="4" xfId="2" applyNumberFormat="1" applyFont="1" applyFill="1" applyBorder="1" applyAlignment="1">
      <alignment vertical="center"/>
    </xf>
    <xf numFmtId="10" fontId="5" fillId="0" borderId="13" xfId="2" applyNumberFormat="1" applyFont="1" applyFill="1" applyBorder="1" applyAlignment="1">
      <alignment vertical="center"/>
    </xf>
    <xf numFmtId="41" fontId="5" fillId="0" borderId="14" xfId="1" applyFont="1" applyFill="1" applyBorder="1" applyAlignment="1">
      <alignment vertical="center"/>
    </xf>
    <xf numFmtId="0" fontId="10" fillId="0" borderId="6" xfId="0" applyFont="1" applyBorder="1" applyAlignment="1">
      <alignment horizontal="center"/>
    </xf>
    <xf numFmtId="41" fontId="10" fillId="0" borderId="6" xfId="0" applyNumberFormat="1" applyFont="1" applyBorder="1"/>
    <xf numFmtId="41" fontId="10" fillId="0" borderId="27" xfId="1" applyFont="1" applyFill="1" applyBorder="1"/>
    <xf numFmtId="9" fontId="10" fillId="0" borderId="27" xfId="1" applyNumberFormat="1" applyFont="1" applyFill="1" applyBorder="1"/>
    <xf numFmtId="9" fontId="10" fillId="0" borderId="27" xfId="2" applyFont="1" applyFill="1" applyBorder="1"/>
    <xf numFmtId="0" fontId="11" fillId="0" borderId="0" xfId="0" applyFont="1" applyAlignment="1"/>
    <xf numFmtId="0" fontId="9" fillId="0" borderId="0" xfId="0" applyFont="1" applyAlignment="1"/>
    <xf numFmtId="0" fontId="10" fillId="2" borderId="12"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0" fillId="2" borderId="0" xfId="0" applyFont="1" applyFill="1" applyBorder="1" applyAlignment="1">
      <alignment vertical="center" wrapText="1"/>
    </xf>
    <xf numFmtId="0" fontId="5" fillId="0" borderId="0" xfId="0" applyFont="1"/>
    <xf numFmtId="0" fontId="14" fillId="3" borderId="14" xfId="6" applyFont="1" applyFill="1" applyBorder="1" applyAlignment="1">
      <alignment horizontal="center" vertical="center" wrapText="1"/>
    </xf>
    <xf numFmtId="0" fontId="14" fillId="3" borderId="4" xfId="6" applyFont="1" applyFill="1" applyBorder="1" applyAlignment="1">
      <alignment horizontal="center" vertical="center" wrapText="1"/>
    </xf>
    <xf numFmtId="0" fontId="5" fillId="0" borderId="0" xfId="0" applyFont="1"/>
    <xf numFmtId="14" fontId="10" fillId="0" borderId="4" xfId="0" applyNumberFormat="1" applyFont="1" applyBorder="1" applyAlignment="1">
      <alignment horizontal="center"/>
    </xf>
    <xf numFmtId="41" fontId="10" fillId="0" borderId="16" xfId="1" applyFont="1" applyBorder="1" applyAlignment="1">
      <alignment horizontal="left"/>
    </xf>
    <xf numFmtId="168" fontId="5" fillId="0" borderId="16" xfId="1" applyNumberFormat="1" applyFont="1" applyBorder="1" applyAlignment="1">
      <alignment horizontal="left"/>
    </xf>
    <xf numFmtId="0" fontId="10" fillId="0" borderId="10" xfId="0" applyFont="1" applyBorder="1" applyAlignment="1">
      <alignment vertical="center"/>
    </xf>
    <xf numFmtId="168" fontId="10" fillId="0" borderId="16" xfId="1" applyNumberFormat="1" applyFont="1" applyBorder="1" applyAlignment="1">
      <alignment horizontal="left"/>
    </xf>
    <xf numFmtId="41" fontId="10" fillId="0" borderId="4" xfId="1" applyNumberFormat="1" applyFont="1" applyBorder="1"/>
    <xf numFmtId="3" fontId="10" fillId="0" borderId="1" xfId="0" applyNumberFormat="1" applyFont="1" applyBorder="1" applyAlignment="1">
      <alignment vertical="center" wrapText="1"/>
    </xf>
    <xf numFmtId="17" fontId="13" fillId="0" borderId="1" xfId="0" applyNumberFormat="1" applyFont="1" applyBorder="1" applyAlignment="1">
      <alignment vertical="center" wrapText="1"/>
    </xf>
    <xf numFmtId="3" fontId="5" fillId="0" borderId="16" xfId="0" applyNumberFormat="1" applyFont="1" applyBorder="1" applyAlignment="1">
      <alignment horizontal="left" vertical="center"/>
    </xf>
    <xf numFmtId="0" fontId="14" fillId="0" borderId="4" xfId="0" applyFont="1" applyBorder="1" applyAlignment="1">
      <alignment horizontal="center" vertical="center" wrapText="1"/>
    </xf>
    <xf numFmtId="0" fontId="15" fillId="0" borderId="14" xfId="0" applyFont="1" applyBorder="1"/>
    <xf numFmtId="0" fontId="15" fillId="0" borderId="12" xfId="0" applyFont="1" applyBorder="1"/>
    <xf numFmtId="41" fontId="15" fillId="0" borderId="12" xfId="1" applyFont="1" applyBorder="1"/>
    <xf numFmtId="0" fontId="5" fillId="0" borderId="0" xfId="0" applyFont="1"/>
    <xf numFmtId="41" fontId="16" fillId="0" borderId="0" xfId="1" applyFont="1" applyBorder="1" applyAlignment="1">
      <alignment horizontal="left"/>
    </xf>
    <xf numFmtId="164" fontId="5" fillId="0" borderId="3" xfId="1" applyNumberFormat="1" applyFont="1" applyBorder="1" applyAlignment="1">
      <alignment horizontal="center" vertical="center"/>
    </xf>
    <xf numFmtId="0" fontId="15" fillId="0" borderId="10" xfId="0" applyFont="1" applyFill="1" applyBorder="1"/>
    <xf numFmtId="41" fontId="15" fillId="0" borderId="9" xfId="1" applyFont="1" applyFill="1" applyBorder="1" applyAlignment="1">
      <alignment horizontal="center"/>
    </xf>
    <xf numFmtId="168" fontId="5" fillId="0" borderId="16" xfId="1" applyNumberFormat="1" applyFont="1" applyBorder="1" applyAlignment="1">
      <alignment horizontal="right"/>
    </xf>
    <xf numFmtId="0" fontId="5" fillId="0" borderId="15" xfId="0" applyFont="1" applyBorder="1" applyAlignment="1">
      <alignment vertical="center"/>
    </xf>
    <xf numFmtId="0" fontId="15" fillId="0" borderId="16" xfId="8" applyFont="1" applyBorder="1"/>
    <xf numFmtId="41" fontId="5" fillId="0" borderId="9" xfId="1" applyFont="1" applyFill="1" applyBorder="1"/>
    <xf numFmtId="0" fontId="15" fillId="0" borderId="0" xfId="0" applyFont="1" applyAlignment="1">
      <alignment wrapText="1"/>
    </xf>
    <xf numFmtId="167" fontId="5" fillId="0" borderId="14" xfId="1" applyNumberFormat="1" applyFont="1" applyFill="1" applyBorder="1"/>
    <xf numFmtId="167" fontId="5" fillId="0" borderId="16" xfId="1" applyNumberFormat="1" applyFont="1" applyFill="1" applyBorder="1"/>
    <xf numFmtId="41" fontId="14" fillId="0" borderId="4" xfId="1" applyFont="1" applyFill="1" applyBorder="1"/>
    <xf numFmtId="3" fontId="15" fillId="0" borderId="12" xfId="0" applyNumberFormat="1" applyFont="1" applyBorder="1" applyAlignment="1">
      <alignment horizontal="center" vertic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0" xfId="0" applyFont="1" applyFill="1" applyAlignment="1">
      <alignment horizontal="center" vertical="center"/>
    </xf>
    <xf numFmtId="0" fontId="5" fillId="5" borderId="9"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11" xfId="0" applyFont="1" applyFill="1" applyBorder="1" applyAlignment="1">
      <alignment horizontal="center" vertical="center"/>
    </xf>
    <xf numFmtId="0" fontId="10" fillId="4" borderId="0" xfId="0" applyFont="1" applyFill="1" applyAlignment="1">
      <alignment horizontal="center"/>
    </xf>
    <xf numFmtId="0" fontId="5" fillId="0" borderId="0" xfId="0" applyFont="1" applyAlignment="1">
      <alignment horizontal="left" vertical="center"/>
    </xf>
    <xf numFmtId="0" fontId="10" fillId="2" borderId="4" xfId="0" applyFont="1" applyFill="1" applyBorder="1" applyAlignment="1">
      <alignment horizontal="center" vertical="center" wrapText="1"/>
    </xf>
    <xf numFmtId="0" fontId="5" fillId="0" borderId="0" xfId="0" applyFont="1" applyAlignment="1">
      <alignment horizontal="left"/>
    </xf>
    <xf numFmtId="0" fontId="10" fillId="0" borderId="0" xfId="0" applyFont="1" applyAlignment="1">
      <alignment horizontal="left" vertical="center" wrapText="1"/>
    </xf>
    <xf numFmtId="0" fontId="10" fillId="0" borderId="0" xfId="0" applyFont="1" applyAlignment="1">
      <alignment horizontal="left" vertical="center"/>
    </xf>
    <xf numFmtId="0" fontId="8" fillId="0" borderId="5" xfId="3" applyFont="1" applyBorder="1" applyAlignment="1">
      <alignment horizontal="left"/>
    </xf>
    <xf numFmtId="164" fontId="10" fillId="0" borderId="1" xfId="1" applyNumberFormat="1" applyFont="1" applyBorder="1" applyAlignment="1">
      <alignment horizontal="center"/>
    </xf>
    <xf numFmtId="164" fontId="10" fillId="0" borderId="3" xfId="1" applyNumberFormat="1" applyFont="1" applyBorder="1" applyAlignment="1">
      <alignment horizontal="center"/>
    </xf>
    <xf numFmtId="0" fontId="5" fillId="0" borderId="0" xfId="0" applyFont="1" applyAlignment="1">
      <alignment horizontal="left" wrapText="1"/>
    </xf>
    <xf numFmtId="0" fontId="5" fillId="0" borderId="0" xfId="0" applyFont="1" applyAlignment="1">
      <alignment horizontal="left" vertical="center" wrapText="1"/>
    </xf>
    <xf numFmtId="0" fontId="10" fillId="0" borderId="0" xfId="0" applyFont="1" applyAlignment="1">
      <alignment horizontal="center"/>
    </xf>
    <xf numFmtId="0" fontId="10" fillId="0" borderId="0" xfId="0" applyFont="1" applyAlignment="1">
      <alignment horizontal="left"/>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wrapText="1"/>
    </xf>
    <xf numFmtId="0" fontId="20" fillId="0" borderId="0" xfId="4" applyFont="1" applyAlignment="1">
      <alignment horizontal="center"/>
    </xf>
    <xf numFmtId="0" fontId="21" fillId="0" borderId="0" xfId="4" applyFont="1" applyAlignment="1">
      <alignment horizontal="center"/>
    </xf>
    <xf numFmtId="0" fontId="8" fillId="0" borderId="14" xfId="3" applyFont="1" applyFill="1" applyBorder="1" applyAlignment="1">
      <alignment horizontal="center" vertical="center"/>
    </xf>
    <xf numFmtId="0" fontId="8" fillId="0" borderId="16" xfId="3" applyFont="1" applyFill="1" applyBorder="1" applyAlignment="1">
      <alignment horizontal="center" vertical="center"/>
    </xf>
    <xf numFmtId="0" fontId="8" fillId="0" borderId="12" xfId="3" applyFont="1" applyFill="1" applyBorder="1" applyAlignment="1">
      <alignment horizontal="center" vertical="center"/>
    </xf>
    <xf numFmtId="0" fontId="19" fillId="0" borderId="0" xfId="0" applyFont="1" applyFill="1" applyAlignment="1">
      <alignment horizontal="left"/>
    </xf>
    <xf numFmtId="0" fontId="20" fillId="2" borderId="0" xfId="5" applyFont="1" applyFill="1" applyAlignment="1">
      <alignment horizontal="center" vertical="center"/>
    </xf>
    <xf numFmtId="0" fontId="21" fillId="0" borderId="0" xfId="4" applyFont="1" applyAlignment="1">
      <alignment horizontal="center" vertical="top"/>
    </xf>
    <xf numFmtId="0" fontId="23" fillId="0" borderId="0" xfId="4" applyFont="1" applyAlignment="1">
      <alignment horizontal="center"/>
    </xf>
    <xf numFmtId="0" fontId="5" fillId="0" borderId="0" xfId="0" applyFont="1"/>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19" fillId="0" borderId="0" xfId="0" applyFont="1" applyAlignment="1">
      <alignment horizontal="left"/>
    </xf>
    <xf numFmtId="0" fontId="10" fillId="0" borderId="14" xfId="0" applyFont="1" applyBorder="1" applyAlignment="1">
      <alignment horizontal="center" vertical="center"/>
    </xf>
    <xf numFmtId="0" fontId="10" fillId="0" borderId="12"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vertical="center" wrapText="1"/>
    </xf>
    <xf numFmtId="0" fontId="15" fillId="0" borderId="0" xfId="0" applyFont="1" applyAlignment="1">
      <alignment horizontal="left" wrapText="1"/>
    </xf>
    <xf numFmtId="0" fontId="26" fillId="0" borderId="0" xfId="0" applyFont="1" applyAlignment="1">
      <alignment horizontal="left" wrapText="1"/>
    </xf>
    <xf numFmtId="0" fontId="5" fillId="0" borderId="0" xfId="0" applyFont="1" applyFill="1" applyAlignment="1">
      <alignment horizontal="left"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5" fillId="0" borderId="0" xfId="0" applyFont="1" applyFill="1" applyAlignment="1">
      <alignment horizontal="left" wrapText="1"/>
    </xf>
    <xf numFmtId="0" fontId="14" fillId="0" borderId="0" xfId="0" applyFont="1" applyFill="1" applyAlignment="1">
      <alignment horizontal="left" wrapText="1"/>
    </xf>
    <xf numFmtId="0" fontId="10" fillId="0" borderId="0" xfId="0" applyFont="1" applyFill="1" applyAlignment="1">
      <alignment horizontal="left" vertical="center" wrapText="1"/>
    </xf>
    <xf numFmtId="0" fontId="17" fillId="0" borderId="0" xfId="0" applyFont="1" applyAlignment="1">
      <alignment horizontal="center" vertic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3" borderId="14" xfId="6" applyFont="1" applyFill="1" applyBorder="1" applyAlignment="1">
      <alignment horizontal="center" vertical="center" wrapText="1"/>
    </xf>
    <xf numFmtId="0" fontId="14" fillId="3" borderId="12" xfId="6" applyFont="1" applyFill="1" applyBorder="1" applyAlignment="1">
      <alignment horizontal="center" vertical="center" wrapText="1"/>
    </xf>
    <xf numFmtId="0" fontId="14" fillId="3" borderId="4" xfId="6" applyFont="1" applyFill="1" applyBorder="1" applyAlignment="1">
      <alignment horizontal="center" vertical="center" wrapText="1"/>
    </xf>
    <xf numFmtId="0" fontId="14" fillId="0" borderId="14" xfId="6" applyFont="1" applyBorder="1" applyAlignment="1">
      <alignment horizontal="center" vertical="center" wrapText="1"/>
    </xf>
    <xf numFmtId="0" fontId="14" fillId="0" borderId="12" xfId="6" applyFont="1" applyBorder="1" applyAlignment="1">
      <alignment horizontal="center" vertical="center" wrapText="1"/>
    </xf>
    <xf numFmtId="0" fontId="11" fillId="0" borderId="0" xfId="0" applyFont="1" applyAlignment="1">
      <alignment horizont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cellXfs>
  <cellStyles count="10">
    <cellStyle name="Hipervínculo" xfId="3" builtinId="8"/>
    <cellStyle name="Millares [0]" xfId="1" builtinId="6"/>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UX_EEFF_CADIEM_CONSILIDADO_30_06_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LUJO-CB"/>
      <sheetName val="FLUJO-AFPISA"/>
      <sheetName val="ASIENTOS"/>
      <sheetName val="AUX BBGG-CB"/>
      <sheetName val="AUX BBGG-AFPISA"/>
      <sheetName val="BBGG"/>
      <sheetName val="EERR"/>
      <sheetName val="FLUJO"/>
      <sheetName val="EVPN"/>
      <sheetName val="5.A"/>
      <sheetName val="5.B"/>
      <sheetName val="5.C"/>
      <sheetName val="5.D"/>
      <sheetName val="5.F"/>
      <sheetName val="5.F.1"/>
      <sheetName val="5.F.2"/>
      <sheetName val="5.H"/>
      <sheetName val="5.I"/>
      <sheetName val="5.J"/>
      <sheetName val="5.K"/>
      <sheetName val="5.L"/>
      <sheetName val="5.M"/>
      <sheetName val="5.N"/>
      <sheetName val="5.O"/>
      <sheetName val="5.P"/>
      <sheetName val="5.Q"/>
      <sheetName val="5.R"/>
      <sheetName val="5.S"/>
      <sheetName val="5.T"/>
      <sheetName val="5.U"/>
      <sheetName val="5.V"/>
      <sheetName val="5.W"/>
      <sheetName val="5.X"/>
      <sheetName val="5.Y"/>
      <sheetName val="5.Z"/>
      <sheetName val="ANEXO I"/>
      <sheetName val="ANEXO II"/>
      <sheetName val="ANEXO III"/>
      <sheetName val="ANEXO DE CAPITAL"/>
    </sheetNames>
    <sheetDataSet>
      <sheetData sheetId="0"/>
      <sheetData sheetId="1"/>
      <sheetData sheetId="2"/>
      <sheetData sheetId="3"/>
      <sheetData sheetId="4">
        <row r="106">
          <cell r="F106">
            <v>41290790</v>
          </cell>
        </row>
        <row r="108">
          <cell r="F108">
            <v>317306766</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opLeftCell="A2" zoomScaleNormal="100" workbookViewId="0">
      <selection activeCell="B2" sqref="B2:F24"/>
    </sheetView>
  </sheetViews>
  <sheetFormatPr baseColWidth="10" defaultColWidth="9.140625" defaultRowHeight="15" x14ac:dyDescent="0.25"/>
  <cols>
    <col min="1" max="1" width="2.85546875" style="229" customWidth="1"/>
    <col min="2" max="6" width="23" style="229" customWidth="1"/>
    <col min="7" max="7" width="2.85546875" style="229" customWidth="1"/>
    <col min="8" max="16384" width="9.140625" style="229"/>
  </cols>
  <sheetData>
    <row r="2" spans="2:6" x14ac:dyDescent="0.25">
      <c r="B2" s="334" t="s">
        <v>464</v>
      </c>
      <c r="C2" s="335"/>
      <c r="D2" s="335"/>
      <c r="E2" s="335"/>
      <c r="F2" s="336"/>
    </row>
    <row r="3" spans="2:6" x14ac:dyDescent="0.25">
      <c r="B3" s="337"/>
      <c r="C3" s="338"/>
      <c r="D3" s="338"/>
      <c r="E3" s="338"/>
      <c r="F3" s="339"/>
    </row>
    <row r="4" spans="2:6" x14ac:dyDescent="0.25">
      <c r="B4" s="337"/>
      <c r="C4" s="338"/>
      <c r="D4" s="338"/>
      <c r="E4" s="338"/>
      <c r="F4" s="339"/>
    </row>
    <row r="5" spans="2:6" x14ac:dyDescent="0.25">
      <c r="B5" s="337"/>
      <c r="C5" s="338"/>
      <c r="D5" s="338"/>
      <c r="E5" s="338"/>
      <c r="F5" s="339"/>
    </row>
    <row r="6" spans="2:6" x14ac:dyDescent="0.25">
      <c r="B6" s="337"/>
      <c r="C6" s="338"/>
      <c r="D6" s="338"/>
      <c r="E6" s="338"/>
      <c r="F6" s="339"/>
    </row>
    <row r="7" spans="2:6" x14ac:dyDescent="0.25">
      <c r="B7" s="337"/>
      <c r="C7" s="338"/>
      <c r="D7" s="338"/>
      <c r="E7" s="338"/>
      <c r="F7" s="339"/>
    </row>
    <row r="8" spans="2:6" x14ac:dyDescent="0.25">
      <c r="B8" s="337"/>
      <c r="C8" s="338"/>
      <c r="D8" s="338"/>
      <c r="E8" s="338"/>
      <c r="F8" s="339"/>
    </row>
    <row r="9" spans="2:6" x14ac:dyDescent="0.25">
      <c r="B9" s="337"/>
      <c r="C9" s="338"/>
      <c r="D9" s="338"/>
      <c r="E9" s="338"/>
      <c r="F9" s="339"/>
    </row>
    <row r="10" spans="2:6" x14ac:dyDescent="0.25">
      <c r="B10" s="337"/>
      <c r="C10" s="338"/>
      <c r="D10" s="338"/>
      <c r="E10" s="338"/>
      <c r="F10" s="339"/>
    </row>
    <row r="11" spans="2:6" x14ac:dyDescent="0.25">
      <c r="B11" s="337"/>
      <c r="C11" s="338"/>
      <c r="D11" s="338"/>
      <c r="E11" s="338"/>
      <c r="F11" s="339"/>
    </row>
    <row r="12" spans="2:6" x14ac:dyDescent="0.25">
      <c r="B12" s="337"/>
      <c r="C12" s="338"/>
      <c r="D12" s="338"/>
      <c r="E12" s="338"/>
      <c r="F12" s="339"/>
    </row>
    <row r="13" spans="2:6" x14ac:dyDescent="0.25">
      <c r="B13" s="337"/>
      <c r="C13" s="338"/>
      <c r="D13" s="338"/>
      <c r="E13" s="338"/>
      <c r="F13" s="339"/>
    </row>
    <row r="14" spans="2:6" x14ac:dyDescent="0.25">
      <c r="B14" s="337"/>
      <c r="C14" s="338"/>
      <c r="D14" s="338"/>
      <c r="E14" s="338"/>
      <c r="F14" s="339"/>
    </row>
    <row r="15" spans="2:6" x14ac:dyDescent="0.25">
      <c r="B15" s="337"/>
      <c r="C15" s="338"/>
      <c r="D15" s="338"/>
      <c r="E15" s="338"/>
      <c r="F15" s="339"/>
    </row>
    <row r="16" spans="2:6" x14ac:dyDescent="0.25">
      <c r="B16" s="337"/>
      <c r="C16" s="338"/>
      <c r="D16" s="338"/>
      <c r="E16" s="338"/>
      <c r="F16" s="339"/>
    </row>
    <row r="17" spans="2:6" x14ac:dyDescent="0.25">
      <c r="B17" s="337"/>
      <c r="C17" s="338"/>
      <c r="D17" s="338"/>
      <c r="E17" s="338"/>
      <c r="F17" s="339"/>
    </row>
    <row r="18" spans="2:6" x14ac:dyDescent="0.25">
      <c r="B18" s="337"/>
      <c r="C18" s="338"/>
      <c r="D18" s="338"/>
      <c r="E18" s="338"/>
      <c r="F18" s="339"/>
    </row>
    <row r="19" spans="2:6" x14ac:dyDescent="0.25">
      <c r="B19" s="337"/>
      <c r="C19" s="338"/>
      <c r="D19" s="338"/>
      <c r="E19" s="338"/>
      <c r="F19" s="339"/>
    </row>
    <row r="20" spans="2:6" x14ac:dyDescent="0.25">
      <c r="B20" s="337"/>
      <c r="C20" s="338"/>
      <c r="D20" s="338"/>
      <c r="E20" s="338"/>
      <c r="F20" s="339"/>
    </row>
    <row r="21" spans="2:6" x14ac:dyDescent="0.25">
      <c r="B21" s="337"/>
      <c r="C21" s="338"/>
      <c r="D21" s="338"/>
      <c r="E21" s="338"/>
      <c r="F21" s="339"/>
    </row>
    <row r="22" spans="2:6" x14ac:dyDescent="0.25">
      <c r="B22" s="337"/>
      <c r="C22" s="338"/>
      <c r="D22" s="338"/>
      <c r="E22" s="338"/>
      <c r="F22" s="339"/>
    </row>
    <row r="23" spans="2:6" x14ac:dyDescent="0.25">
      <c r="B23" s="337"/>
      <c r="C23" s="338"/>
      <c r="D23" s="338"/>
      <c r="E23" s="338"/>
      <c r="F23" s="339"/>
    </row>
    <row r="24" spans="2:6" x14ac:dyDescent="0.25">
      <c r="B24" s="340"/>
      <c r="C24" s="341"/>
      <c r="D24" s="341"/>
      <c r="E24" s="341"/>
      <c r="F24" s="342"/>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4" sqref="B4"/>
    </sheetView>
  </sheetViews>
  <sheetFormatPr baseColWidth="10" defaultColWidth="11.42578125" defaultRowHeight="15" x14ac:dyDescent="0.25"/>
  <cols>
    <col min="1" max="1" width="2.85546875" style="229" customWidth="1"/>
    <col min="2" max="2" width="68.85546875" style="229" customWidth="1"/>
    <col min="3" max="3" width="11.42578125" style="229"/>
    <col min="4" max="4" width="2.85546875" style="229" customWidth="1"/>
    <col min="5" max="16384" width="11.42578125" style="229"/>
  </cols>
  <sheetData>
    <row r="2" spans="2:3" x14ac:dyDescent="0.25">
      <c r="B2" s="343" t="s">
        <v>0</v>
      </c>
      <c r="C2" s="343"/>
    </row>
    <row r="3" spans="2:3" x14ac:dyDescent="0.25">
      <c r="B3" s="124"/>
    </row>
    <row r="4" spans="2:3" x14ac:dyDescent="0.25">
      <c r="B4" s="1" t="s">
        <v>1</v>
      </c>
      <c r="C4" s="130" t="s">
        <v>2</v>
      </c>
    </row>
    <row r="5" spans="2:3" x14ac:dyDescent="0.25">
      <c r="B5" s="1" t="s">
        <v>3</v>
      </c>
      <c r="C5" s="130" t="s">
        <v>4</v>
      </c>
    </row>
    <row r="6" spans="2:3" x14ac:dyDescent="0.25">
      <c r="B6" s="1" t="s">
        <v>5</v>
      </c>
      <c r="C6" s="130" t="s">
        <v>6</v>
      </c>
    </row>
    <row r="7" spans="2:3" x14ac:dyDescent="0.25">
      <c r="B7" s="1" t="s">
        <v>453</v>
      </c>
      <c r="C7" s="130" t="s">
        <v>7</v>
      </c>
    </row>
    <row r="8" spans="2:3" x14ac:dyDescent="0.25">
      <c r="B8" s="1" t="s">
        <v>8</v>
      </c>
      <c r="C8" s="130" t="s">
        <v>9</v>
      </c>
    </row>
    <row r="9" spans="2:3" x14ac:dyDescent="0.25">
      <c r="B9" s="131" t="s">
        <v>327</v>
      </c>
      <c r="C9" s="130" t="s">
        <v>10</v>
      </c>
    </row>
    <row r="10" spans="2:3" x14ac:dyDescent="0.25">
      <c r="B10" s="131" t="s">
        <v>325</v>
      </c>
      <c r="C10" s="130" t="s">
        <v>11</v>
      </c>
    </row>
    <row r="11" spans="2:3" x14ac:dyDescent="0.25">
      <c r="B11" s="131" t="s">
        <v>12</v>
      </c>
      <c r="C11" s="130" t="s">
        <v>13</v>
      </c>
    </row>
    <row r="12" spans="2:3" x14ac:dyDescent="0.25">
      <c r="B12" s="131" t="s">
        <v>326</v>
      </c>
      <c r="C12" s="130" t="s">
        <v>14</v>
      </c>
    </row>
    <row r="13" spans="2:3" x14ac:dyDescent="0.25">
      <c r="B13" s="131" t="s">
        <v>452</v>
      </c>
      <c r="C13" s="130" t="s">
        <v>15</v>
      </c>
    </row>
    <row r="14" spans="2:3" x14ac:dyDescent="0.25">
      <c r="B14" s="131" t="s">
        <v>347</v>
      </c>
      <c r="C14" s="130" t="s">
        <v>16</v>
      </c>
    </row>
    <row r="15" spans="2:3" x14ac:dyDescent="0.25">
      <c r="B15" s="131" t="s">
        <v>346</v>
      </c>
      <c r="C15" s="130" t="s">
        <v>17</v>
      </c>
    </row>
    <row r="16" spans="2:3" x14ac:dyDescent="0.25">
      <c r="B16" s="131" t="s">
        <v>456</v>
      </c>
      <c r="C16" s="130" t="s">
        <v>18</v>
      </c>
    </row>
    <row r="17" spans="2:3" x14ac:dyDescent="0.25">
      <c r="B17" s="131" t="s">
        <v>345</v>
      </c>
      <c r="C17" s="130" t="s">
        <v>455</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T81"/>
  <sheetViews>
    <sheetView showGridLines="0" topLeftCell="A63" zoomScaleNormal="100" workbookViewId="0">
      <selection activeCell="D66" sqref="D66"/>
    </sheetView>
  </sheetViews>
  <sheetFormatPr baseColWidth="10" defaultColWidth="11.42578125" defaultRowHeight="15" x14ac:dyDescent="0.25"/>
  <cols>
    <col min="1" max="1" width="2.85546875" style="229" customWidth="1"/>
    <col min="2" max="2" width="8.28515625" style="229" customWidth="1"/>
    <col min="3" max="3" width="23.140625" style="229" customWidth="1"/>
    <col min="4" max="8" width="22.5703125" style="229" customWidth="1"/>
    <col min="9" max="9" width="2.7109375" style="229" customWidth="1"/>
    <col min="10" max="16384" width="11.42578125" style="229"/>
  </cols>
  <sheetData>
    <row r="1" spans="2:10" x14ac:dyDescent="0.25">
      <c r="J1" s="1" t="s">
        <v>437</v>
      </c>
    </row>
    <row r="2" spans="2:10" x14ac:dyDescent="0.25">
      <c r="B2" s="356" t="s">
        <v>1</v>
      </c>
      <c r="C2" s="356"/>
      <c r="D2" s="356"/>
      <c r="E2" s="356"/>
      <c r="F2" s="356"/>
    </row>
    <row r="3" spans="2:10" x14ac:dyDescent="0.25">
      <c r="B3" s="357" t="s">
        <v>529</v>
      </c>
      <c r="C3" s="357"/>
      <c r="D3" s="357"/>
      <c r="E3" s="357"/>
      <c r="F3" s="357"/>
    </row>
    <row r="4" spans="2:10" x14ac:dyDescent="0.25">
      <c r="B4" s="348" t="s">
        <v>19</v>
      </c>
      <c r="C4" s="348"/>
      <c r="D4" s="348"/>
      <c r="E4" s="348"/>
      <c r="F4" s="348"/>
    </row>
    <row r="5" spans="2:10" x14ac:dyDescent="0.25">
      <c r="B5" s="222"/>
      <c r="C5" s="222"/>
      <c r="D5" s="222"/>
      <c r="E5" s="222"/>
      <c r="F5" s="222"/>
    </row>
    <row r="6" spans="2:10" x14ac:dyDescent="0.25">
      <c r="B6" s="2" t="s">
        <v>20</v>
      </c>
      <c r="E6" s="223" t="s">
        <v>335</v>
      </c>
      <c r="F6" s="223"/>
      <c r="G6" s="223"/>
      <c r="H6" s="223"/>
    </row>
    <row r="7" spans="2:10" x14ac:dyDescent="0.25">
      <c r="B7" s="2" t="s">
        <v>21</v>
      </c>
      <c r="C7" s="2"/>
      <c r="D7" s="2"/>
      <c r="E7" s="229" t="s">
        <v>22</v>
      </c>
    </row>
    <row r="8" spans="2:10" x14ac:dyDescent="0.25">
      <c r="B8" s="2" t="s">
        <v>23</v>
      </c>
      <c r="C8" s="2"/>
      <c r="D8" s="2"/>
      <c r="E8" s="229" t="s">
        <v>24</v>
      </c>
    </row>
    <row r="9" spans="2:10" x14ac:dyDescent="0.25">
      <c r="B9" s="2" t="s">
        <v>25</v>
      </c>
      <c r="C9" s="2"/>
      <c r="D9" s="2"/>
      <c r="E9" s="229" t="s">
        <v>26</v>
      </c>
    </row>
    <row r="10" spans="2:10" x14ac:dyDescent="0.25">
      <c r="B10" s="2" t="s">
        <v>27</v>
      </c>
      <c r="C10" s="2"/>
      <c r="D10" s="2"/>
      <c r="E10" s="229" t="s">
        <v>28</v>
      </c>
    </row>
    <row r="11" spans="2:10" x14ac:dyDescent="0.25">
      <c r="B11" s="2" t="s">
        <v>29</v>
      </c>
      <c r="C11" s="2"/>
      <c r="D11" s="2"/>
      <c r="E11" s="229" t="s">
        <v>30</v>
      </c>
    </row>
    <row r="12" spans="2:10" x14ac:dyDescent="0.25">
      <c r="B12" s="2" t="s">
        <v>31</v>
      </c>
      <c r="C12" s="2"/>
      <c r="D12" s="2"/>
      <c r="E12" s="229" t="s">
        <v>32</v>
      </c>
    </row>
    <row r="13" spans="2:10" x14ac:dyDescent="0.25">
      <c r="B13" s="2" t="s">
        <v>33</v>
      </c>
      <c r="C13" s="2"/>
      <c r="D13" s="2"/>
      <c r="E13" s="229" t="s">
        <v>26</v>
      </c>
    </row>
    <row r="15" spans="2:10" x14ac:dyDescent="0.25">
      <c r="B15" s="348" t="s">
        <v>34</v>
      </c>
      <c r="C15" s="348"/>
      <c r="D15" s="348"/>
      <c r="E15" s="348"/>
      <c r="F15" s="348"/>
    </row>
    <row r="17" spans="2:8" ht="16.5" customHeight="1" x14ac:dyDescent="0.25">
      <c r="B17" s="352" t="s">
        <v>35</v>
      </c>
      <c r="C17" s="352"/>
      <c r="D17" s="352"/>
      <c r="E17" s="352"/>
      <c r="F17" s="352"/>
      <c r="G17" s="352"/>
      <c r="H17" s="352"/>
    </row>
    <row r="18" spans="2:8" x14ac:dyDescent="0.25">
      <c r="B18" s="352"/>
      <c r="C18" s="352"/>
      <c r="D18" s="352"/>
      <c r="E18" s="352"/>
      <c r="F18" s="352"/>
      <c r="G18" s="352"/>
      <c r="H18" s="352"/>
    </row>
    <row r="19" spans="2:8" ht="54" customHeight="1" x14ac:dyDescent="0.25">
      <c r="B19" s="352"/>
      <c r="C19" s="352"/>
      <c r="D19" s="352"/>
      <c r="E19" s="352"/>
      <c r="F19" s="352"/>
      <c r="G19" s="352"/>
      <c r="H19" s="352"/>
    </row>
    <row r="21" spans="2:8" x14ac:dyDescent="0.25">
      <c r="B21" s="347" t="s">
        <v>36</v>
      </c>
      <c r="C21" s="347"/>
      <c r="D21" s="347"/>
      <c r="E21" s="347"/>
      <c r="F21" s="347"/>
      <c r="G21" s="347"/>
      <c r="H21" s="347"/>
    </row>
    <row r="23" spans="2:8" x14ac:dyDescent="0.25">
      <c r="B23" s="354" t="s">
        <v>37</v>
      </c>
      <c r="C23" s="354"/>
      <c r="D23" s="225"/>
      <c r="E23" s="355" t="s">
        <v>38</v>
      </c>
      <c r="F23" s="355"/>
    </row>
    <row r="24" spans="2:8" x14ac:dyDescent="0.25">
      <c r="B24" s="355" t="s">
        <v>39</v>
      </c>
      <c r="C24" s="355"/>
      <c r="D24" s="226"/>
    </row>
    <row r="25" spans="2:8" x14ac:dyDescent="0.25">
      <c r="B25" s="346" t="s">
        <v>40</v>
      </c>
      <c r="C25" s="346"/>
      <c r="D25" s="223"/>
      <c r="E25" s="352" t="s">
        <v>41</v>
      </c>
      <c r="F25" s="352"/>
    </row>
    <row r="26" spans="2:8" x14ac:dyDescent="0.25">
      <c r="B26" s="346" t="s">
        <v>42</v>
      </c>
      <c r="C26" s="346"/>
      <c r="D26" s="223"/>
      <c r="E26" s="352" t="s">
        <v>43</v>
      </c>
      <c r="F26" s="352"/>
    </row>
    <row r="27" spans="2:8" x14ac:dyDescent="0.25">
      <c r="B27" s="346" t="s">
        <v>44</v>
      </c>
      <c r="C27" s="346"/>
      <c r="D27" s="223"/>
      <c r="E27" s="352" t="s">
        <v>45</v>
      </c>
      <c r="F27" s="352"/>
    </row>
    <row r="28" spans="2:8" x14ac:dyDescent="0.25">
      <c r="B28" s="346" t="s">
        <v>340</v>
      </c>
      <c r="C28" s="346"/>
      <c r="D28" s="223"/>
      <c r="E28" s="224" t="s">
        <v>262</v>
      </c>
      <c r="F28" s="224"/>
    </row>
    <row r="29" spans="2:8" x14ac:dyDescent="0.25">
      <c r="B29" s="358" t="s">
        <v>46</v>
      </c>
      <c r="C29" s="358"/>
      <c r="D29" s="227"/>
      <c r="E29" s="224"/>
      <c r="F29" s="224"/>
    </row>
    <row r="30" spans="2:8" x14ac:dyDescent="0.25">
      <c r="B30" s="346" t="s">
        <v>47</v>
      </c>
      <c r="C30" s="346"/>
      <c r="D30" s="223"/>
      <c r="E30" s="352" t="s">
        <v>48</v>
      </c>
      <c r="F30" s="352"/>
    </row>
    <row r="31" spans="2:8" x14ac:dyDescent="0.25">
      <c r="B31" s="346" t="s">
        <v>49</v>
      </c>
      <c r="C31" s="346"/>
      <c r="D31" s="223"/>
      <c r="E31" s="352" t="s">
        <v>50</v>
      </c>
      <c r="F31" s="352"/>
    </row>
    <row r="32" spans="2:8" x14ac:dyDescent="0.25">
      <c r="B32" s="346" t="s">
        <v>330</v>
      </c>
      <c r="C32" s="346"/>
      <c r="D32" s="223"/>
      <c r="E32" s="352" t="s">
        <v>51</v>
      </c>
      <c r="F32" s="352"/>
    </row>
    <row r="33" spans="2:20" x14ac:dyDescent="0.25">
      <c r="B33" s="346" t="s">
        <v>52</v>
      </c>
      <c r="C33" s="346"/>
      <c r="D33" s="346"/>
      <c r="E33" s="352" t="s">
        <v>53</v>
      </c>
      <c r="F33" s="352"/>
    </row>
    <row r="34" spans="2:20" x14ac:dyDescent="0.25">
      <c r="B34" s="346" t="s">
        <v>54</v>
      </c>
      <c r="C34" s="346"/>
      <c r="D34" s="223"/>
      <c r="E34" s="352" t="s">
        <v>336</v>
      </c>
      <c r="F34" s="352"/>
    </row>
    <row r="35" spans="2:20" x14ac:dyDescent="0.25">
      <c r="B35" s="346" t="s">
        <v>331</v>
      </c>
      <c r="C35" s="346"/>
      <c r="D35" s="223"/>
      <c r="E35" s="352" t="s">
        <v>229</v>
      </c>
      <c r="F35" s="352"/>
    </row>
    <row r="36" spans="2:20" x14ac:dyDescent="0.25">
      <c r="B36" s="346" t="s">
        <v>55</v>
      </c>
      <c r="C36" s="346"/>
      <c r="D36" s="223"/>
      <c r="E36" s="352" t="s">
        <v>56</v>
      </c>
      <c r="F36" s="352"/>
    </row>
    <row r="38" spans="2:20" x14ac:dyDescent="0.25">
      <c r="B38" s="226" t="s">
        <v>57</v>
      </c>
    </row>
    <row r="40" spans="2:20" ht="30" customHeight="1" x14ac:dyDescent="0.25">
      <c r="B40" s="353" t="s">
        <v>501</v>
      </c>
      <c r="C40" s="353"/>
      <c r="D40" s="353"/>
      <c r="E40" s="353"/>
      <c r="F40" s="353"/>
      <c r="G40" s="353"/>
      <c r="H40" s="353"/>
    </row>
    <row r="41" spans="2:20" ht="30" customHeight="1" x14ac:dyDescent="0.25">
      <c r="B41" s="353"/>
      <c r="C41" s="353"/>
      <c r="D41" s="353"/>
      <c r="E41" s="353"/>
      <c r="F41" s="353"/>
      <c r="G41" s="353"/>
      <c r="H41" s="353"/>
    </row>
    <row r="42" spans="2:20" x14ac:dyDescent="0.25">
      <c r="B42" s="2" t="s">
        <v>493</v>
      </c>
      <c r="E42" s="229" t="s">
        <v>499</v>
      </c>
    </row>
    <row r="43" spans="2:20" x14ac:dyDescent="0.25">
      <c r="B43" s="2" t="s">
        <v>495</v>
      </c>
      <c r="E43" s="229" t="s">
        <v>500</v>
      </c>
      <c r="H43" s="344"/>
      <c r="I43" s="344"/>
      <c r="J43" s="344"/>
      <c r="K43" s="344"/>
      <c r="L43" s="344"/>
      <c r="M43" s="344"/>
      <c r="N43" s="344"/>
      <c r="O43" s="344"/>
      <c r="P43" s="344"/>
      <c r="Q43" s="344"/>
      <c r="R43" s="344"/>
      <c r="S43" s="344"/>
      <c r="T43" s="344"/>
    </row>
    <row r="44" spans="2:20" x14ac:dyDescent="0.25">
      <c r="B44" s="2" t="s">
        <v>494</v>
      </c>
      <c r="E44" s="229" t="s">
        <v>500</v>
      </c>
    </row>
    <row r="45" spans="2:20" x14ac:dyDescent="0.25">
      <c r="B45" s="2" t="s">
        <v>496</v>
      </c>
      <c r="E45" s="229" t="s">
        <v>59</v>
      </c>
    </row>
    <row r="47" spans="2:20" ht="15" customHeight="1" x14ac:dyDescent="0.25">
      <c r="B47" s="345" t="s">
        <v>60</v>
      </c>
      <c r="C47" s="345"/>
      <c r="D47" s="345"/>
      <c r="E47" s="345"/>
      <c r="F47" s="300"/>
      <c r="G47" s="300"/>
      <c r="H47" s="300"/>
    </row>
    <row r="48" spans="2:20" ht="59.25" customHeight="1" x14ac:dyDescent="0.25">
      <c r="B48" s="298" t="s">
        <v>61</v>
      </c>
      <c r="C48" s="298" t="s">
        <v>263</v>
      </c>
      <c r="D48" s="298" t="s">
        <v>63</v>
      </c>
      <c r="E48" s="299" t="s">
        <v>64</v>
      </c>
    </row>
    <row r="49" spans="1:12" x14ac:dyDescent="0.25">
      <c r="B49" s="127">
        <v>1</v>
      </c>
      <c r="C49" s="127" t="s">
        <v>65</v>
      </c>
      <c r="D49" s="128">
        <v>71903</v>
      </c>
      <c r="E49" s="49">
        <v>24426000000</v>
      </c>
      <c r="H49" s="3"/>
    </row>
    <row r="50" spans="1:12" x14ac:dyDescent="0.25">
      <c r="A50" s="318"/>
      <c r="B50" s="127">
        <v>2</v>
      </c>
      <c r="C50" s="320" t="s">
        <v>65</v>
      </c>
      <c r="D50" s="128">
        <v>1844</v>
      </c>
      <c r="E50" s="49">
        <v>1844100000</v>
      </c>
      <c r="F50" s="318"/>
      <c r="G50" s="318"/>
      <c r="H50" s="3"/>
      <c r="I50" s="318"/>
      <c r="J50" s="318"/>
      <c r="K50" s="318"/>
      <c r="L50" s="318"/>
    </row>
    <row r="51" spans="1:12" x14ac:dyDescent="0.25">
      <c r="B51" s="350" t="s">
        <v>66</v>
      </c>
      <c r="C51" s="351"/>
      <c r="D51" s="71">
        <f>SUM(D49:D49)</f>
        <v>71903</v>
      </c>
      <c r="E51" s="71">
        <f>SUM(E49:E49)</f>
        <v>24426000000</v>
      </c>
    </row>
    <row r="52" spans="1:12" x14ac:dyDescent="0.25">
      <c r="B52" s="349" t="s">
        <v>332</v>
      </c>
      <c r="C52" s="349"/>
      <c r="D52" s="349"/>
      <c r="E52" s="349"/>
    </row>
    <row r="54" spans="1:12" x14ac:dyDescent="0.25">
      <c r="B54" s="347" t="s">
        <v>67</v>
      </c>
      <c r="C54" s="347"/>
      <c r="D54" s="347"/>
      <c r="E54" s="347"/>
      <c r="F54" s="347"/>
      <c r="G54" s="347"/>
      <c r="H54" s="347"/>
    </row>
    <row r="56" spans="1:12" x14ac:dyDescent="0.25">
      <c r="B56" s="2" t="s">
        <v>68</v>
      </c>
      <c r="D56" s="229" t="s">
        <v>69</v>
      </c>
    </row>
    <row r="57" spans="1:12" x14ac:dyDescent="0.25">
      <c r="B57" s="2" t="s">
        <v>21</v>
      </c>
      <c r="D57" s="229" t="s">
        <v>70</v>
      </c>
    </row>
    <row r="58" spans="1:12" x14ac:dyDescent="0.25">
      <c r="B58" s="2" t="s">
        <v>71</v>
      </c>
      <c r="D58" s="229" t="s">
        <v>72</v>
      </c>
    </row>
    <row r="59" spans="1:12" x14ac:dyDescent="0.25">
      <c r="B59" s="2" t="s">
        <v>27</v>
      </c>
      <c r="D59" s="229" t="s">
        <v>73</v>
      </c>
    </row>
    <row r="61" spans="1:12" x14ac:dyDescent="0.25">
      <c r="B61" s="348" t="s">
        <v>74</v>
      </c>
      <c r="C61" s="348"/>
      <c r="D61" s="348"/>
      <c r="E61" s="348"/>
      <c r="F61" s="348"/>
      <c r="G61" s="348"/>
      <c r="H61" s="348"/>
    </row>
    <row r="63" spans="1:12" x14ac:dyDescent="0.25">
      <c r="B63" s="348" t="s">
        <v>492</v>
      </c>
      <c r="C63" s="348"/>
      <c r="D63" s="348"/>
      <c r="E63" s="348"/>
      <c r="F63" s="348"/>
      <c r="G63" s="348"/>
      <c r="H63" s="348"/>
    </row>
    <row r="64" spans="1:12" x14ac:dyDescent="0.25">
      <c r="B64" s="2" t="s">
        <v>75</v>
      </c>
      <c r="E64" s="229" t="s">
        <v>76</v>
      </c>
    </row>
    <row r="65" spans="2:8" x14ac:dyDescent="0.25">
      <c r="B65" s="2" t="s">
        <v>71</v>
      </c>
      <c r="E65" s="229" t="s">
        <v>26</v>
      </c>
    </row>
    <row r="66" spans="2:8" x14ac:dyDescent="0.25">
      <c r="B66" s="2" t="s">
        <v>77</v>
      </c>
      <c r="E66" s="229" t="s">
        <v>78</v>
      </c>
    </row>
    <row r="67" spans="2:8" x14ac:dyDescent="0.25">
      <c r="B67" s="2" t="s">
        <v>79</v>
      </c>
      <c r="E67" s="129">
        <v>0.82079999999999997</v>
      </c>
    </row>
    <row r="68" spans="2:8" x14ac:dyDescent="0.25">
      <c r="B68" s="2" t="s">
        <v>80</v>
      </c>
      <c r="E68" s="129">
        <v>0.82079999999999997</v>
      </c>
    </row>
    <row r="69" spans="2:8" x14ac:dyDescent="0.25">
      <c r="B69" s="348" t="s">
        <v>357</v>
      </c>
      <c r="C69" s="348"/>
      <c r="D69" s="348"/>
      <c r="E69" s="348"/>
      <c r="F69" s="348"/>
      <c r="G69" s="348"/>
      <c r="H69" s="348"/>
    </row>
    <row r="70" spans="2:8" x14ac:dyDescent="0.25">
      <c r="B70" s="124" t="s">
        <v>81</v>
      </c>
      <c r="D70" s="346" t="s">
        <v>583</v>
      </c>
      <c r="E70" s="346"/>
      <c r="F70" s="346"/>
      <c r="G70" s="346"/>
      <c r="H70" s="346"/>
    </row>
    <row r="71" spans="2:8" x14ac:dyDescent="0.25">
      <c r="B71" s="2" t="s">
        <v>82</v>
      </c>
      <c r="D71" s="346" t="s">
        <v>582</v>
      </c>
      <c r="E71" s="346"/>
      <c r="F71" s="346"/>
      <c r="G71" s="346"/>
      <c r="H71" s="346"/>
    </row>
    <row r="72" spans="2:8" x14ac:dyDescent="0.25">
      <c r="B72" s="2" t="s">
        <v>83</v>
      </c>
      <c r="D72" s="346" t="s">
        <v>581</v>
      </c>
      <c r="E72" s="346"/>
      <c r="F72" s="346"/>
      <c r="G72" s="346"/>
      <c r="H72" s="346"/>
    </row>
    <row r="73" spans="2:8" x14ac:dyDescent="0.25">
      <c r="B73" s="2" t="s">
        <v>84</v>
      </c>
      <c r="D73" s="346" t="s">
        <v>580</v>
      </c>
      <c r="E73" s="346"/>
      <c r="F73" s="346"/>
      <c r="G73" s="346"/>
      <c r="H73" s="346"/>
    </row>
    <row r="74" spans="2:8" x14ac:dyDescent="0.25">
      <c r="B74" s="2" t="s">
        <v>85</v>
      </c>
      <c r="D74" s="229" t="s">
        <v>86</v>
      </c>
    </row>
    <row r="75" spans="2:8" x14ac:dyDescent="0.25">
      <c r="B75" s="2" t="s">
        <v>87</v>
      </c>
      <c r="D75" s="229" t="s">
        <v>88</v>
      </c>
    </row>
    <row r="76" spans="2:8" x14ac:dyDescent="0.25">
      <c r="B76" s="2" t="s">
        <v>89</v>
      </c>
      <c r="D76" s="229" t="s">
        <v>90</v>
      </c>
    </row>
    <row r="77" spans="2:8" x14ac:dyDescent="0.25">
      <c r="B77" s="2" t="s">
        <v>91</v>
      </c>
      <c r="D77" s="229" t="s">
        <v>92</v>
      </c>
    </row>
    <row r="78" spans="2:8" x14ac:dyDescent="0.25">
      <c r="B78" s="2" t="s">
        <v>93</v>
      </c>
      <c r="D78" s="229" t="s">
        <v>94</v>
      </c>
    </row>
    <row r="79" spans="2:8" x14ac:dyDescent="0.25">
      <c r="B79" s="2" t="s">
        <v>359</v>
      </c>
      <c r="D79" s="229" t="s">
        <v>333</v>
      </c>
    </row>
    <row r="80" spans="2:8" x14ac:dyDescent="0.25">
      <c r="B80" s="2" t="s">
        <v>56</v>
      </c>
      <c r="D80" s="229" t="s">
        <v>55</v>
      </c>
    </row>
    <row r="81" spans="2:4" x14ac:dyDescent="0.25">
      <c r="B81" s="2" t="s">
        <v>95</v>
      </c>
      <c r="D81" s="229" t="s">
        <v>96</v>
      </c>
    </row>
  </sheetData>
  <mergeCells count="44">
    <mergeCell ref="B2:F2"/>
    <mergeCell ref="B3:F3"/>
    <mergeCell ref="B4:F4"/>
    <mergeCell ref="B15:F15"/>
    <mergeCell ref="B33:D33"/>
    <mergeCell ref="B30:C30"/>
    <mergeCell ref="E31:F31"/>
    <mergeCell ref="E32:F32"/>
    <mergeCell ref="E33:F33"/>
    <mergeCell ref="B24:C24"/>
    <mergeCell ref="B29:C29"/>
    <mergeCell ref="E25:F25"/>
    <mergeCell ref="E26:F26"/>
    <mergeCell ref="E27:F27"/>
    <mergeCell ref="B25:C25"/>
    <mergeCell ref="B26:C26"/>
    <mergeCell ref="B27:C27"/>
    <mergeCell ref="B28:C28"/>
    <mergeCell ref="B17:H19"/>
    <mergeCell ref="B21:H21"/>
    <mergeCell ref="B40:H41"/>
    <mergeCell ref="E30:F30"/>
    <mergeCell ref="B23:C23"/>
    <mergeCell ref="E23:F23"/>
    <mergeCell ref="B36:C36"/>
    <mergeCell ref="E36:F36"/>
    <mergeCell ref="B31:C31"/>
    <mergeCell ref="B32:C32"/>
    <mergeCell ref="B34:C34"/>
    <mergeCell ref="B35:C35"/>
    <mergeCell ref="E35:F35"/>
    <mergeCell ref="E34:F34"/>
    <mergeCell ref="H43:T43"/>
    <mergeCell ref="B47:E47"/>
    <mergeCell ref="D73:H73"/>
    <mergeCell ref="D70:H70"/>
    <mergeCell ref="D71:H71"/>
    <mergeCell ref="D72:H72"/>
    <mergeCell ref="B54:H54"/>
    <mergeCell ref="B61:H61"/>
    <mergeCell ref="B63:H63"/>
    <mergeCell ref="B69:H69"/>
    <mergeCell ref="B52:E52"/>
    <mergeCell ref="B51:C51"/>
  </mergeCells>
  <hyperlinks>
    <hyperlink ref="B52:E52" location="'14'!A1" display="Cuadro s/ Res. 950/06 expresado en el Anexo de Capital" xr:uid="{6E4C359A-86FC-46E0-99D3-E10723B8E899}"/>
    <hyperlink ref="J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I31"/>
  <sheetViews>
    <sheetView showGridLines="0" topLeftCell="A10" zoomScaleNormal="100" workbookViewId="0">
      <selection activeCell="I23" sqref="I23"/>
    </sheetView>
  </sheetViews>
  <sheetFormatPr baseColWidth="10" defaultColWidth="11.42578125" defaultRowHeight="15" x14ac:dyDescent="0.25"/>
  <cols>
    <col min="1" max="1" width="2.85546875" style="229" customWidth="1"/>
    <col min="2" max="2" width="43.5703125" style="229" customWidth="1"/>
    <col min="3" max="3" width="10.5703125" style="229" customWidth="1"/>
    <col min="4" max="5" width="19" style="229" customWidth="1"/>
    <col min="6" max="6" width="43.5703125" style="229" customWidth="1"/>
    <col min="7" max="7" width="7.85546875" style="229" customWidth="1"/>
    <col min="8" max="9" width="19" style="229" customWidth="1"/>
    <col min="10" max="10" width="2.85546875" style="229" customWidth="1"/>
    <col min="11" max="16384" width="11.42578125" style="229"/>
  </cols>
  <sheetData>
    <row r="1" spans="1:9" x14ac:dyDescent="0.25">
      <c r="A1" s="1" t="s">
        <v>437</v>
      </c>
    </row>
    <row r="2" spans="1:9" x14ac:dyDescent="0.25">
      <c r="B2" s="359" t="s">
        <v>97</v>
      </c>
      <c r="C2" s="359"/>
      <c r="D2" s="359"/>
      <c r="E2" s="359"/>
      <c r="F2" s="359"/>
      <c r="G2" s="359"/>
      <c r="H2" s="359"/>
      <c r="I2" s="359"/>
    </row>
    <row r="3" spans="1:9" x14ac:dyDescent="0.25">
      <c r="B3" s="360" t="s">
        <v>465</v>
      </c>
      <c r="C3" s="360"/>
      <c r="D3" s="360"/>
      <c r="E3" s="360"/>
      <c r="F3" s="360"/>
      <c r="G3" s="360"/>
      <c r="H3" s="360"/>
      <c r="I3" s="360"/>
    </row>
    <row r="4" spans="1:9" x14ac:dyDescent="0.25">
      <c r="B4" s="360" t="s">
        <v>530</v>
      </c>
      <c r="C4" s="360"/>
      <c r="D4" s="360"/>
      <c r="E4" s="360"/>
      <c r="F4" s="360"/>
      <c r="G4" s="360"/>
      <c r="H4" s="360"/>
      <c r="I4" s="360"/>
    </row>
    <row r="5" spans="1:9" x14ac:dyDescent="0.25">
      <c r="B5" s="360" t="s">
        <v>98</v>
      </c>
      <c r="C5" s="360"/>
      <c r="D5" s="360"/>
      <c r="E5" s="360"/>
      <c r="F5" s="360"/>
      <c r="G5" s="360"/>
      <c r="H5" s="360"/>
      <c r="I5" s="360"/>
    </row>
    <row r="6" spans="1:9" x14ac:dyDescent="0.25">
      <c r="B6" s="245"/>
      <c r="C6" s="245"/>
      <c r="D6" s="245"/>
      <c r="E6" s="246"/>
      <c r="F6" s="245"/>
      <c r="G6" s="245"/>
      <c r="H6" s="245"/>
      <c r="I6" s="245"/>
    </row>
    <row r="7" spans="1:9" x14ac:dyDescent="0.25">
      <c r="B7" s="201" t="s">
        <v>99</v>
      </c>
      <c r="C7" s="163" t="s">
        <v>100</v>
      </c>
      <c r="D7" s="202">
        <v>44377</v>
      </c>
      <c r="E7" s="202">
        <v>44196</v>
      </c>
      <c r="F7" s="201" t="s">
        <v>101</v>
      </c>
      <c r="G7" s="163" t="s">
        <v>100</v>
      </c>
      <c r="H7" s="202">
        <f>+D7</f>
        <v>44377</v>
      </c>
      <c r="I7" s="202">
        <f>+E7</f>
        <v>44196</v>
      </c>
    </row>
    <row r="8" spans="1:9" x14ac:dyDescent="0.25">
      <c r="B8" s="203" t="s">
        <v>102</v>
      </c>
      <c r="C8" s="204"/>
      <c r="D8" s="204"/>
      <c r="E8" s="205"/>
      <c r="F8" s="206" t="s">
        <v>103</v>
      </c>
      <c r="G8" s="207"/>
      <c r="H8" s="207"/>
      <c r="I8" s="208"/>
    </row>
    <row r="9" spans="1:9" x14ac:dyDescent="0.25">
      <c r="B9" s="247" t="s">
        <v>104</v>
      </c>
      <c r="C9" s="248" t="s">
        <v>105</v>
      </c>
      <c r="D9" s="249">
        <v>14391310118</v>
      </c>
      <c r="E9" s="250">
        <v>7165716206</v>
      </c>
      <c r="F9" s="247" t="s">
        <v>106</v>
      </c>
      <c r="G9" s="209" t="s">
        <v>522</v>
      </c>
      <c r="H9" s="249">
        <v>1511691462</v>
      </c>
      <c r="I9" s="249">
        <v>3279233336</v>
      </c>
    </row>
    <row r="10" spans="1:9" x14ac:dyDescent="0.25">
      <c r="B10" s="210" t="s">
        <v>108</v>
      </c>
      <c r="C10" s="248" t="s">
        <v>518</v>
      </c>
      <c r="D10" s="251">
        <v>91712832028</v>
      </c>
      <c r="E10" s="251">
        <v>34471310239</v>
      </c>
      <c r="F10" s="210" t="s">
        <v>109</v>
      </c>
      <c r="G10" s="211" t="s">
        <v>523</v>
      </c>
      <c r="H10" s="251">
        <v>73603059289</v>
      </c>
      <c r="I10" s="251">
        <v>11881508817</v>
      </c>
    </row>
    <row r="11" spans="1:9" x14ac:dyDescent="0.25">
      <c r="B11" s="210" t="s">
        <v>110</v>
      </c>
      <c r="C11" s="248" t="s">
        <v>112</v>
      </c>
      <c r="D11" s="251">
        <v>5137640787</v>
      </c>
      <c r="E11" s="250">
        <v>868803521</v>
      </c>
      <c r="F11" s="210" t="s">
        <v>113</v>
      </c>
      <c r="G11" s="211" t="s">
        <v>524</v>
      </c>
      <c r="H11" s="251">
        <v>456927903</v>
      </c>
      <c r="I11" s="251">
        <v>886019690</v>
      </c>
    </row>
    <row r="12" spans="1:9" x14ac:dyDescent="0.25">
      <c r="B12" s="210" t="s">
        <v>114</v>
      </c>
      <c r="C12" s="248" t="s">
        <v>519</v>
      </c>
      <c r="D12" s="251">
        <v>725933087</v>
      </c>
      <c r="E12" s="250">
        <v>211534545</v>
      </c>
      <c r="F12" s="210" t="s">
        <v>107</v>
      </c>
      <c r="G12" s="211" t="s">
        <v>525</v>
      </c>
      <c r="H12" s="251">
        <v>2984363826</v>
      </c>
      <c r="I12" s="251">
        <v>0</v>
      </c>
    </row>
    <row r="13" spans="1:9" x14ac:dyDescent="0.25">
      <c r="B13" s="210" t="s">
        <v>502</v>
      </c>
      <c r="C13" s="248"/>
      <c r="D13" s="251">
        <v>605900013</v>
      </c>
      <c r="E13" s="251">
        <v>49169462</v>
      </c>
      <c r="F13" s="210" t="s">
        <v>503</v>
      </c>
      <c r="G13" s="211" t="s">
        <v>525</v>
      </c>
      <c r="H13" s="251">
        <v>422122058</v>
      </c>
      <c r="I13" s="251">
        <v>139145657</v>
      </c>
    </row>
    <row r="14" spans="1:9" x14ac:dyDescent="0.25">
      <c r="B14" s="212" t="s">
        <v>115</v>
      </c>
      <c r="C14" s="248"/>
      <c r="D14" s="145">
        <f>+SUM(D9:D13)</f>
        <v>112573616033</v>
      </c>
      <c r="E14" s="145">
        <f>+SUM(E9:E13)</f>
        <v>42766533973</v>
      </c>
      <c r="F14" s="212" t="s">
        <v>116</v>
      </c>
      <c r="G14" s="211"/>
      <c r="H14" s="145">
        <f>+SUM(H9:H13)</f>
        <v>78978164538</v>
      </c>
      <c r="I14" s="145">
        <f>+SUM(I9:I13)</f>
        <v>16185907500</v>
      </c>
    </row>
    <row r="15" spans="1:9" x14ac:dyDescent="0.25">
      <c r="B15" s="212"/>
      <c r="C15" s="248"/>
      <c r="D15" s="145"/>
      <c r="E15" s="145"/>
      <c r="F15" s="212" t="s">
        <v>119</v>
      </c>
      <c r="G15" s="211"/>
      <c r="H15" s="145">
        <f>+H14</f>
        <v>78978164538</v>
      </c>
      <c r="I15" s="145">
        <f>+I14</f>
        <v>16185907500</v>
      </c>
    </row>
    <row r="16" spans="1:9" x14ac:dyDescent="0.25">
      <c r="B16" s="203" t="s">
        <v>171</v>
      </c>
      <c r="C16" s="204"/>
      <c r="D16" s="253"/>
      <c r="E16" s="254"/>
      <c r="F16" s="203" t="s">
        <v>466</v>
      </c>
      <c r="G16" s="204"/>
      <c r="H16" s="204"/>
      <c r="I16" s="254"/>
    </row>
    <row r="17" spans="2:9" x14ac:dyDescent="0.25">
      <c r="B17" s="210" t="s">
        <v>117</v>
      </c>
      <c r="C17" s="248" t="s">
        <v>518</v>
      </c>
      <c r="D17" s="251">
        <v>900000000</v>
      </c>
      <c r="E17" s="250">
        <v>851000000</v>
      </c>
      <c r="F17" s="210" t="s">
        <v>122</v>
      </c>
      <c r="G17" s="211" t="s">
        <v>526</v>
      </c>
      <c r="H17" s="251">
        <v>25342800000</v>
      </c>
      <c r="I17" s="251">
        <v>18026800000</v>
      </c>
    </row>
    <row r="18" spans="2:9" x14ac:dyDescent="0.25">
      <c r="B18" s="210" t="s">
        <v>118</v>
      </c>
      <c r="C18" s="248" t="s">
        <v>520</v>
      </c>
      <c r="D18" s="255">
        <v>1718970471</v>
      </c>
      <c r="E18" s="250">
        <v>1831391432</v>
      </c>
      <c r="F18" s="210" t="s">
        <v>467</v>
      </c>
      <c r="G18" s="211" t="s">
        <v>526</v>
      </c>
      <c r="H18" s="251">
        <v>927300000</v>
      </c>
      <c r="I18" s="251">
        <v>123100000</v>
      </c>
    </row>
    <row r="19" spans="2:9" x14ac:dyDescent="0.25">
      <c r="B19" s="210" t="s">
        <v>468</v>
      </c>
      <c r="C19" s="248" t="s">
        <v>521</v>
      </c>
      <c r="D19" s="256">
        <v>406719203</v>
      </c>
      <c r="E19" s="250">
        <v>450579937</v>
      </c>
      <c r="F19" s="210" t="s">
        <v>123</v>
      </c>
      <c r="G19" s="211" t="s">
        <v>526</v>
      </c>
      <c r="H19" s="251">
        <v>885500000</v>
      </c>
      <c r="I19" s="251">
        <v>836500000</v>
      </c>
    </row>
    <row r="20" spans="2:9" x14ac:dyDescent="0.25">
      <c r="B20" s="210" t="s">
        <v>125</v>
      </c>
      <c r="C20" s="248" t="s">
        <v>519</v>
      </c>
      <c r="D20" s="251">
        <v>391883542</v>
      </c>
      <c r="E20" s="250">
        <v>108044082</v>
      </c>
      <c r="F20" s="210" t="s">
        <v>469</v>
      </c>
      <c r="G20" s="211" t="s">
        <v>526</v>
      </c>
      <c r="H20" s="251">
        <v>1859161698</v>
      </c>
      <c r="I20" s="251">
        <v>1556999996</v>
      </c>
    </row>
    <row r="21" spans="2:9" x14ac:dyDescent="0.25">
      <c r="B21" s="212" t="s">
        <v>128</v>
      </c>
      <c r="C21" s="248"/>
      <c r="D21" s="145">
        <f>+SUM(D17:D20)</f>
        <v>3417573216</v>
      </c>
      <c r="E21" s="145">
        <f>+SUM(E17:E20)</f>
        <v>3241015451</v>
      </c>
      <c r="F21" s="210" t="s">
        <v>470</v>
      </c>
      <c r="G21" s="211" t="s">
        <v>526</v>
      </c>
      <c r="H21" s="251">
        <v>7998263012.9048004</v>
      </c>
      <c r="I21" s="251">
        <v>9278241928</v>
      </c>
    </row>
    <row r="22" spans="2:9" x14ac:dyDescent="0.25">
      <c r="B22" s="210"/>
      <c r="C22" s="248"/>
      <c r="D22" s="252"/>
      <c r="E22" s="250"/>
      <c r="F22" s="212" t="s">
        <v>129</v>
      </c>
      <c r="G22" s="211"/>
      <c r="H22" s="145">
        <f>SUM(H17:H21)</f>
        <v>37013024710.9048</v>
      </c>
      <c r="I22" s="145">
        <f>SUM(I17:I21)</f>
        <v>29821641924</v>
      </c>
    </row>
    <row r="23" spans="2:9" x14ac:dyDescent="0.25">
      <c r="B23" s="212" t="s">
        <v>130</v>
      </c>
      <c r="C23" s="248"/>
      <c r="D23" s="145">
        <f>+D14+D21</f>
        <v>115991189249</v>
      </c>
      <c r="E23" s="145">
        <f>+E14+E21</f>
        <v>46007549424</v>
      </c>
      <c r="F23" s="212" t="s">
        <v>131</v>
      </c>
      <c r="G23" s="211"/>
      <c r="H23" s="145">
        <f>+H14+H22</f>
        <v>115991189248.9048</v>
      </c>
      <c r="I23" s="145">
        <f>+I14+I22</f>
        <v>46007549424</v>
      </c>
    </row>
    <row r="24" spans="2:9" x14ac:dyDescent="0.25">
      <c r="B24" s="213"/>
      <c r="C24" s="257"/>
      <c r="D24" s="258"/>
      <c r="E24" s="259"/>
      <c r="F24" s="213"/>
      <c r="G24" s="214"/>
      <c r="H24" s="214"/>
      <c r="I24" s="260"/>
    </row>
    <row r="25" spans="2:9" x14ac:dyDescent="0.25">
      <c r="B25" s="188"/>
      <c r="C25" s="188"/>
      <c r="D25" s="188"/>
      <c r="E25" s="188"/>
      <c r="F25" s="188"/>
      <c r="G25" s="188"/>
      <c r="H25" s="188"/>
      <c r="I25" s="188"/>
    </row>
    <row r="26" spans="2:9" x14ac:dyDescent="0.25">
      <c r="B26" s="140" t="s">
        <v>328</v>
      </c>
      <c r="C26" s="138" t="s">
        <v>100</v>
      </c>
      <c r="D26" s="139">
        <f>+D7</f>
        <v>44377</v>
      </c>
      <c r="E26" s="139">
        <f>+E7</f>
        <v>44196</v>
      </c>
      <c r="F26" s="140" t="s">
        <v>329</v>
      </c>
      <c r="G26" s="140" t="s">
        <v>100</v>
      </c>
      <c r="H26" s="139">
        <f>+D26</f>
        <v>44377</v>
      </c>
      <c r="I26" s="139">
        <f>+E26</f>
        <v>44196</v>
      </c>
    </row>
    <row r="27" spans="2:9" x14ac:dyDescent="0.25">
      <c r="B27" s="142" t="s">
        <v>366</v>
      </c>
      <c r="C27" s="361">
        <v>12</v>
      </c>
      <c r="D27" s="141">
        <v>532611921443</v>
      </c>
      <c r="E27" s="141">
        <v>94497965895</v>
      </c>
      <c r="F27" s="142" t="s">
        <v>368</v>
      </c>
      <c r="G27" s="361">
        <v>12</v>
      </c>
      <c r="H27" s="141">
        <f>+D27</f>
        <v>532611921443</v>
      </c>
      <c r="I27" s="154">
        <f>+E27</f>
        <v>94497965895</v>
      </c>
    </row>
    <row r="28" spans="2:9" x14ac:dyDescent="0.25">
      <c r="B28" s="176" t="s">
        <v>367</v>
      </c>
      <c r="C28" s="362"/>
      <c r="D28" s="178">
        <v>41812199.789999999</v>
      </c>
      <c r="E28" s="178">
        <v>8289832.4400000004</v>
      </c>
      <c r="F28" s="176" t="s">
        <v>369</v>
      </c>
      <c r="G28" s="362"/>
      <c r="H28" s="177">
        <f>+D28</f>
        <v>41812199.789999999</v>
      </c>
      <c r="I28" s="179">
        <f t="shared" ref="I28:I29" si="0">+E28</f>
        <v>8289832.4400000004</v>
      </c>
    </row>
    <row r="29" spans="2:9" x14ac:dyDescent="0.25">
      <c r="B29" s="153" t="s">
        <v>431</v>
      </c>
      <c r="C29" s="363"/>
      <c r="D29" s="143">
        <v>0</v>
      </c>
      <c r="E29" s="143">
        <v>500000</v>
      </c>
      <c r="F29" s="153" t="s">
        <v>369</v>
      </c>
      <c r="G29" s="363"/>
      <c r="H29" s="143">
        <f>+D29</f>
        <v>0</v>
      </c>
      <c r="I29" s="155">
        <f t="shared" si="0"/>
        <v>500000</v>
      </c>
    </row>
    <row r="31" spans="2:9" x14ac:dyDescent="0.25">
      <c r="B31" s="228" t="s">
        <v>459</v>
      </c>
      <c r="C31" s="228"/>
      <c r="D31" s="228"/>
      <c r="E31" s="228"/>
      <c r="F31" s="228"/>
      <c r="G31" s="228"/>
      <c r="H31" s="228"/>
      <c r="I31" s="228"/>
    </row>
  </sheetData>
  <mergeCells count="6">
    <mergeCell ref="B2:I2"/>
    <mergeCell ref="B3:I3"/>
    <mergeCell ref="B4:I4"/>
    <mergeCell ref="B5:I5"/>
    <mergeCell ref="C27:C29"/>
    <mergeCell ref="G27:G29"/>
  </mergeCells>
  <hyperlinks>
    <hyperlink ref="A1" location="ÍNDICE!A1" display="Indice" xr:uid="{0EB71D50-0B54-478A-8667-514F6BB43E98}"/>
    <hyperlink ref="C27" location="'10'!A35" display="'10'!A35" xr:uid="{BA0F2327-1ABF-4F3C-96D4-E40D0798CE05}"/>
    <hyperlink ref="G27" location="'10'!A35" display="'10'!A35" xr:uid="{EB5EB9DA-DCB7-4534-80F4-F06B59C144EA}"/>
  </hyperlink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62"/>
  <sheetViews>
    <sheetView showGridLines="0" topLeftCell="A2" zoomScaleNormal="100" workbookViewId="0">
      <selection activeCell="C39" sqref="C39"/>
    </sheetView>
  </sheetViews>
  <sheetFormatPr baseColWidth="10" defaultColWidth="11.42578125" defaultRowHeight="15" x14ac:dyDescent="0.25"/>
  <cols>
    <col min="1" max="1" width="2.85546875" style="229" customWidth="1"/>
    <col min="2" max="2" width="93.28515625" style="229" customWidth="1"/>
    <col min="3" max="3" width="6" style="229" bestFit="1" customWidth="1"/>
    <col min="4" max="5" width="22.140625" style="229" bestFit="1" customWidth="1"/>
    <col min="6" max="6" width="5" style="229" customWidth="1"/>
    <col min="7" max="7" width="2.85546875" style="229" customWidth="1"/>
    <col min="8" max="16384" width="11.42578125" style="229"/>
  </cols>
  <sheetData>
    <row r="1" spans="1:7" x14ac:dyDescent="0.25">
      <c r="A1" s="1" t="s">
        <v>437</v>
      </c>
    </row>
    <row r="2" spans="1:7" x14ac:dyDescent="0.25">
      <c r="B2" s="365" t="s">
        <v>97</v>
      </c>
      <c r="C2" s="365"/>
      <c r="D2" s="365"/>
      <c r="E2" s="365"/>
    </row>
    <row r="3" spans="1:7" x14ac:dyDescent="0.25">
      <c r="B3" s="366" t="s">
        <v>5</v>
      </c>
      <c r="C3" s="366"/>
      <c r="D3" s="366"/>
      <c r="E3" s="366"/>
    </row>
    <row r="4" spans="1:7" x14ac:dyDescent="0.25">
      <c r="B4" s="367" t="s">
        <v>531</v>
      </c>
      <c r="C4" s="367"/>
      <c r="D4" s="367"/>
      <c r="E4" s="367"/>
    </row>
    <row r="5" spans="1:7" x14ac:dyDescent="0.25">
      <c r="B5" s="367" t="s">
        <v>98</v>
      </c>
      <c r="C5" s="367"/>
      <c r="D5" s="367"/>
      <c r="E5" s="367"/>
    </row>
    <row r="6" spans="1:7" x14ac:dyDescent="0.25">
      <c r="B6" s="160"/>
      <c r="C6" s="160"/>
      <c r="D6" s="160"/>
      <c r="E6" s="161"/>
    </row>
    <row r="7" spans="1:7" x14ac:dyDescent="0.25">
      <c r="B7" s="162" t="s">
        <v>132</v>
      </c>
      <c r="C7" s="163" t="s">
        <v>100</v>
      </c>
      <c r="D7" s="164">
        <v>44377</v>
      </c>
      <c r="E7" s="164">
        <v>44012</v>
      </c>
    </row>
    <row r="8" spans="1:7" x14ac:dyDescent="0.25">
      <c r="B8" s="169"/>
      <c r="C8" s="170"/>
      <c r="D8" s="170"/>
      <c r="E8" s="171"/>
    </row>
    <row r="9" spans="1:7" x14ac:dyDescent="0.25">
      <c r="B9" s="165" t="s">
        <v>394</v>
      </c>
      <c r="C9" s="166"/>
      <c r="D9" s="166">
        <f>+SUM(D10:D18)</f>
        <v>18610697941.440353</v>
      </c>
      <c r="E9" s="166">
        <f>+SUM(E10:E18)</f>
        <v>12288745588</v>
      </c>
    </row>
    <row r="10" spans="1:7" x14ac:dyDescent="0.25">
      <c r="B10" s="26" t="s">
        <v>395</v>
      </c>
      <c r="C10" s="166"/>
      <c r="D10" s="217">
        <v>2229288885</v>
      </c>
      <c r="E10" s="172">
        <v>1929859749</v>
      </c>
      <c r="F10" s="188"/>
      <c r="G10" s="188"/>
    </row>
    <row r="11" spans="1:7" x14ac:dyDescent="0.25">
      <c r="B11" s="26" t="s">
        <v>471</v>
      </c>
      <c r="C11" s="166"/>
      <c r="D11" s="217">
        <v>11093997411</v>
      </c>
      <c r="E11" s="172">
        <v>4138312582</v>
      </c>
      <c r="F11" s="188"/>
      <c r="G11" s="188"/>
    </row>
    <row r="12" spans="1:7" x14ac:dyDescent="0.25">
      <c r="B12" s="261"/>
      <c r="C12" s="166"/>
      <c r="D12" s="166"/>
      <c r="E12" s="172"/>
      <c r="F12" s="188"/>
      <c r="G12" s="188"/>
    </row>
    <row r="13" spans="1:7" x14ac:dyDescent="0.25">
      <c r="B13" s="261" t="s">
        <v>396</v>
      </c>
      <c r="C13" s="166"/>
      <c r="D13" s="217">
        <v>1040505905</v>
      </c>
      <c r="E13" s="172">
        <v>794669547</v>
      </c>
      <c r="F13" s="188"/>
      <c r="G13" s="188"/>
    </row>
    <row r="14" spans="1:7" x14ac:dyDescent="0.25">
      <c r="B14" s="261" t="s">
        <v>397</v>
      </c>
      <c r="C14" s="166"/>
      <c r="D14" s="217">
        <v>2309122064.4403534</v>
      </c>
      <c r="E14" s="172">
        <v>2356551443</v>
      </c>
      <c r="F14" s="188"/>
      <c r="G14" s="188"/>
    </row>
    <row r="15" spans="1:7" s="318" customFormat="1" x14ac:dyDescent="0.25">
      <c r="B15" s="261" t="s">
        <v>532</v>
      </c>
      <c r="C15" s="166"/>
      <c r="D15" s="217">
        <v>49882769</v>
      </c>
      <c r="E15" s="172">
        <v>0</v>
      </c>
      <c r="F15" s="188"/>
      <c r="G15" s="188"/>
    </row>
    <row r="16" spans="1:7" x14ac:dyDescent="0.25">
      <c r="B16" s="261" t="s">
        <v>398</v>
      </c>
      <c r="C16" s="166"/>
      <c r="D16" s="217">
        <v>1113220380</v>
      </c>
      <c r="E16" s="172">
        <v>2292208365</v>
      </c>
      <c r="F16" s="188"/>
      <c r="G16" s="188"/>
    </row>
    <row r="17" spans="2:7" x14ac:dyDescent="0.25">
      <c r="B17" s="262"/>
      <c r="C17" s="166"/>
      <c r="D17" s="217"/>
      <c r="E17" s="217"/>
      <c r="F17" s="188"/>
      <c r="G17" s="188"/>
    </row>
    <row r="18" spans="2:7" x14ac:dyDescent="0.25">
      <c r="B18" s="261" t="s">
        <v>133</v>
      </c>
      <c r="C18" s="166" t="s">
        <v>527</v>
      </c>
      <c r="D18" s="217">
        <v>774680527</v>
      </c>
      <c r="E18" s="172">
        <v>777143902</v>
      </c>
      <c r="F18" s="188"/>
      <c r="G18" s="188"/>
    </row>
    <row r="19" spans="2:7" x14ac:dyDescent="0.25">
      <c r="B19" s="261"/>
      <c r="C19" s="166"/>
      <c r="D19" s="166"/>
      <c r="E19" s="172"/>
      <c r="F19" s="188"/>
      <c r="G19" s="188"/>
    </row>
    <row r="20" spans="2:7" x14ac:dyDescent="0.25">
      <c r="B20" s="262" t="s">
        <v>399</v>
      </c>
      <c r="C20" s="166"/>
      <c r="D20" s="167">
        <f>SUM(D21:D23)</f>
        <v>4790664427</v>
      </c>
      <c r="E20" s="168">
        <f>SUM(E21:E23)</f>
        <v>3500963410</v>
      </c>
      <c r="F20" s="188"/>
      <c r="G20" s="188"/>
    </row>
    <row r="21" spans="2:7" x14ac:dyDescent="0.25">
      <c r="B21" s="261" t="s">
        <v>400</v>
      </c>
      <c r="C21" s="166"/>
      <c r="D21" s="217">
        <v>2929533392</v>
      </c>
      <c r="E21" s="172">
        <v>1364474138</v>
      </c>
      <c r="F21" s="188"/>
      <c r="G21" s="188"/>
    </row>
    <row r="22" spans="2:7" x14ac:dyDescent="0.25">
      <c r="B22" s="261" t="s">
        <v>472</v>
      </c>
      <c r="C22" s="166"/>
      <c r="D22" s="217">
        <v>247746038</v>
      </c>
      <c r="E22" s="172">
        <v>187272736</v>
      </c>
      <c r="F22" s="188"/>
      <c r="G22" s="188"/>
    </row>
    <row r="23" spans="2:7" x14ac:dyDescent="0.25">
      <c r="B23" s="261" t="s">
        <v>134</v>
      </c>
      <c r="C23" s="166" t="s">
        <v>401</v>
      </c>
      <c r="D23" s="217">
        <v>1613384997</v>
      </c>
      <c r="E23" s="172">
        <v>1949216536</v>
      </c>
      <c r="F23" s="188"/>
      <c r="G23" s="188"/>
    </row>
    <row r="24" spans="2:7" x14ac:dyDescent="0.25">
      <c r="B24" s="262" t="s">
        <v>402</v>
      </c>
      <c r="C24" s="166"/>
      <c r="D24" s="167">
        <f>+D9-D20</f>
        <v>13820033514.440353</v>
      </c>
      <c r="E24" s="167">
        <f>+E9-E20</f>
        <v>8787782178</v>
      </c>
      <c r="F24" s="188"/>
      <c r="G24" s="188"/>
    </row>
    <row r="25" spans="2:7" x14ac:dyDescent="0.25">
      <c r="B25" s="262"/>
      <c r="C25" s="166"/>
      <c r="D25" s="166"/>
      <c r="E25" s="172"/>
      <c r="F25" s="188"/>
      <c r="G25" s="188"/>
    </row>
    <row r="26" spans="2:7" x14ac:dyDescent="0.25">
      <c r="B26" s="262" t="s">
        <v>403</v>
      </c>
      <c r="C26" s="166"/>
      <c r="D26" s="167">
        <f>SUM(D27:D28)</f>
        <v>242173667</v>
      </c>
      <c r="E26" s="168">
        <f>SUM(E27:E28)</f>
        <v>181264652</v>
      </c>
      <c r="F26" s="188"/>
      <c r="G26" s="188"/>
    </row>
    <row r="27" spans="2:7" x14ac:dyDescent="0.25">
      <c r="B27" s="261" t="s">
        <v>404</v>
      </c>
      <c r="C27" s="166"/>
      <c r="D27" s="217">
        <v>164305081</v>
      </c>
      <c r="E27" s="172">
        <v>101773861</v>
      </c>
      <c r="F27" s="188"/>
      <c r="G27" s="188"/>
    </row>
    <row r="28" spans="2:7" x14ac:dyDescent="0.25">
      <c r="B28" s="261" t="s">
        <v>135</v>
      </c>
      <c r="C28" s="166" t="s">
        <v>401</v>
      </c>
      <c r="D28" s="217">
        <v>77868586</v>
      </c>
      <c r="E28" s="172">
        <v>79490791</v>
      </c>
      <c r="F28" s="188"/>
      <c r="G28" s="188"/>
    </row>
    <row r="29" spans="2:7" x14ac:dyDescent="0.25">
      <c r="B29" s="262"/>
      <c r="C29" s="166"/>
      <c r="D29" s="166"/>
      <c r="E29" s="168"/>
      <c r="F29" s="188"/>
      <c r="G29" s="188"/>
    </row>
    <row r="30" spans="2:7" x14ac:dyDescent="0.25">
      <c r="B30" s="262" t="s">
        <v>405</v>
      </c>
      <c r="C30" s="166"/>
      <c r="D30" s="167">
        <f>SUM(D31:D39)</f>
        <v>5761974480</v>
      </c>
      <c r="E30" s="168">
        <f t="shared" ref="E30" si="0">SUM(E31:E39)</f>
        <v>4524081300</v>
      </c>
      <c r="F30" s="188"/>
      <c r="G30" s="188"/>
    </row>
    <row r="31" spans="2:7" x14ac:dyDescent="0.25">
      <c r="B31" s="261" t="s">
        <v>406</v>
      </c>
      <c r="C31" s="166"/>
      <c r="D31" s="217">
        <v>4219037023</v>
      </c>
      <c r="E31" s="172">
        <v>3417228107</v>
      </c>
      <c r="F31" s="188"/>
      <c r="G31" s="188"/>
    </row>
    <row r="32" spans="2:7" x14ac:dyDescent="0.25">
      <c r="B32" s="261" t="s">
        <v>407</v>
      </c>
      <c r="C32" s="166"/>
      <c r="D32" s="217">
        <v>238842696</v>
      </c>
      <c r="E32" s="172">
        <v>242036508</v>
      </c>
      <c r="F32" s="188"/>
      <c r="G32" s="188"/>
    </row>
    <row r="33" spans="2:7" x14ac:dyDescent="0.25">
      <c r="B33" s="261" t="s">
        <v>408</v>
      </c>
      <c r="C33" s="166"/>
      <c r="D33" s="217">
        <v>21420132</v>
      </c>
      <c r="E33" s="172">
        <v>12569005</v>
      </c>
      <c r="F33" s="188"/>
      <c r="G33" s="188"/>
    </row>
    <row r="34" spans="2:7" x14ac:dyDescent="0.25">
      <c r="B34" s="261" t="s">
        <v>409</v>
      </c>
      <c r="C34" s="166"/>
      <c r="D34" s="217">
        <v>380218315</v>
      </c>
      <c r="E34" s="172">
        <v>379962742</v>
      </c>
      <c r="F34" s="188"/>
      <c r="G34" s="188"/>
    </row>
    <row r="35" spans="2:7" x14ac:dyDescent="0.25">
      <c r="B35" s="261" t="s">
        <v>410</v>
      </c>
      <c r="C35" s="166"/>
      <c r="D35" s="217">
        <v>171838687</v>
      </c>
      <c r="E35" s="172">
        <v>138604477</v>
      </c>
      <c r="F35" s="188"/>
      <c r="G35" s="188"/>
    </row>
    <row r="36" spans="2:7" x14ac:dyDescent="0.25">
      <c r="B36" s="261" t="s">
        <v>411</v>
      </c>
      <c r="C36" s="166"/>
      <c r="D36" s="217">
        <v>7011156</v>
      </c>
      <c r="E36" s="172">
        <v>6408693</v>
      </c>
      <c r="F36" s="188"/>
      <c r="G36" s="188"/>
    </row>
    <row r="37" spans="2:7" x14ac:dyDescent="0.25">
      <c r="B37" s="261" t="s">
        <v>412</v>
      </c>
      <c r="C37" s="166"/>
      <c r="D37" s="217">
        <v>2013567</v>
      </c>
      <c r="E37" s="172">
        <v>4898131</v>
      </c>
      <c r="F37" s="188"/>
      <c r="G37" s="188"/>
    </row>
    <row r="38" spans="2:7" x14ac:dyDescent="0.25">
      <c r="B38" s="261" t="s">
        <v>413</v>
      </c>
      <c r="C38" s="166"/>
      <c r="D38" s="217">
        <v>49479383</v>
      </c>
      <c r="E38" s="172">
        <v>30943519</v>
      </c>
      <c r="F38" s="188"/>
      <c r="G38" s="188"/>
    </row>
    <row r="39" spans="2:7" x14ac:dyDescent="0.25">
      <c r="B39" s="261" t="s">
        <v>136</v>
      </c>
      <c r="C39" s="166" t="s">
        <v>401</v>
      </c>
      <c r="D39" s="217">
        <v>672113521</v>
      </c>
      <c r="E39" s="172">
        <v>291430118</v>
      </c>
      <c r="F39" s="188"/>
      <c r="G39" s="188"/>
    </row>
    <row r="40" spans="2:7" x14ac:dyDescent="0.25">
      <c r="B40" s="262" t="s">
        <v>414</v>
      </c>
      <c r="C40" s="166"/>
      <c r="D40" s="167">
        <f>+D24-D26-D30</f>
        <v>7815885367.4403534</v>
      </c>
      <c r="E40" s="167">
        <f>+E24-E26-E30</f>
        <v>4082436226</v>
      </c>
      <c r="F40" s="188"/>
      <c r="G40" s="188"/>
    </row>
    <row r="41" spans="2:7" x14ac:dyDescent="0.25">
      <c r="B41" s="261"/>
      <c r="C41" s="166"/>
      <c r="D41" s="166"/>
      <c r="E41" s="172"/>
      <c r="F41" s="188"/>
      <c r="G41" s="188"/>
    </row>
    <row r="42" spans="2:7" x14ac:dyDescent="0.25">
      <c r="B42" s="262" t="s">
        <v>415</v>
      </c>
      <c r="C42" s="166"/>
      <c r="D42" s="167">
        <f>+D43+D44</f>
        <v>182377645.90479994</v>
      </c>
      <c r="E42" s="168">
        <f>+E43+E44</f>
        <v>350654120</v>
      </c>
      <c r="F42" s="188"/>
      <c r="G42" s="188"/>
    </row>
    <row r="43" spans="2:7" x14ac:dyDescent="0.25">
      <c r="B43" s="261" t="s">
        <v>416</v>
      </c>
      <c r="C43" s="166"/>
      <c r="D43" s="217">
        <v>236126924</v>
      </c>
      <c r="E43" s="172">
        <v>1071238225</v>
      </c>
      <c r="F43" s="188"/>
      <c r="G43" s="188"/>
    </row>
    <row r="44" spans="2:7" x14ac:dyDescent="0.25">
      <c r="B44" s="261" t="s">
        <v>417</v>
      </c>
      <c r="C44" s="166"/>
      <c r="D44" s="217">
        <v>-53749278.095200062</v>
      </c>
      <c r="E44" s="172">
        <v>-720584105</v>
      </c>
      <c r="F44" s="188"/>
      <c r="G44" s="188"/>
    </row>
    <row r="45" spans="2:7" ht="3.75" customHeight="1" x14ac:dyDescent="0.25">
      <c r="B45" s="261"/>
      <c r="C45" s="166"/>
      <c r="D45" s="166"/>
      <c r="E45" s="217"/>
      <c r="F45" s="188"/>
      <c r="G45" s="188"/>
    </row>
    <row r="46" spans="2:7" x14ac:dyDescent="0.25">
      <c r="B46" s="93" t="s">
        <v>473</v>
      </c>
      <c r="C46" s="263"/>
      <c r="D46" s="264">
        <f>+D40+D42</f>
        <v>7998263013.3451538</v>
      </c>
      <c r="E46" s="264">
        <f>+E40+E42</f>
        <v>4433090346</v>
      </c>
      <c r="F46" s="188"/>
      <c r="G46" s="188"/>
    </row>
    <row r="47" spans="2:7" x14ac:dyDescent="0.25">
      <c r="B47" s="93" t="s">
        <v>418</v>
      </c>
      <c r="C47" s="263"/>
      <c r="D47" s="264">
        <v>0</v>
      </c>
      <c r="E47" s="172">
        <v>0</v>
      </c>
      <c r="F47" s="188"/>
      <c r="G47" s="188"/>
    </row>
    <row r="48" spans="2:7" ht="15.75" thickBot="1" x14ac:dyDescent="0.3">
      <c r="B48" s="265" t="s">
        <v>419</v>
      </c>
      <c r="C48" s="263"/>
      <c r="D48" s="266">
        <f>+D46-D47</f>
        <v>7998263013.3451538</v>
      </c>
      <c r="E48" s="266">
        <f>+E46-E47</f>
        <v>4433090346</v>
      </c>
      <c r="F48" s="188"/>
      <c r="G48" s="188"/>
    </row>
    <row r="49" spans="2:7" ht="15.75" thickTop="1" x14ac:dyDescent="0.25">
      <c r="B49" s="189"/>
      <c r="C49" s="190"/>
      <c r="D49" s="190"/>
      <c r="E49" s="191"/>
      <c r="F49" s="188"/>
      <c r="G49" s="188"/>
    </row>
    <row r="50" spans="2:7" x14ac:dyDescent="0.25">
      <c r="B50" s="364" t="s">
        <v>460</v>
      </c>
      <c r="C50" s="364"/>
      <c r="D50" s="364"/>
      <c r="E50" s="364"/>
      <c r="F50" s="364"/>
      <c r="G50" s="364"/>
    </row>
    <row r="51" spans="2:7" x14ac:dyDescent="0.25">
      <c r="B51" s="188"/>
      <c r="C51" s="188"/>
      <c r="D51" s="188"/>
      <c r="E51" s="188"/>
      <c r="F51" s="188"/>
      <c r="G51" s="188"/>
    </row>
    <row r="52" spans="2:7" x14ac:dyDescent="0.25">
      <c r="B52" s="188"/>
      <c r="C52" s="188"/>
      <c r="D52" s="188"/>
      <c r="E52" s="188"/>
      <c r="F52" s="188"/>
      <c r="G52" s="188"/>
    </row>
    <row r="53" spans="2:7" x14ac:dyDescent="0.25">
      <c r="B53" s="188"/>
      <c r="C53" s="188"/>
      <c r="D53" s="188"/>
      <c r="E53" s="188"/>
      <c r="F53" s="188"/>
      <c r="G53" s="188"/>
    </row>
    <row r="54" spans="2:7" x14ac:dyDescent="0.25">
      <c r="B54" s="188"/>
      <c r="C54" s="188"/>
      <c r="D54" s="188"/>
      <c r="E54" s="188"/>
      <c r="F54" s="188"/>
      <c r="G54" s="188"/>
    </row>
    <row r="55" spans="2:7" x14ac:dyDescent="0.25">
      <c r="B55" s="188"/>
      <c r="C55" s="188"/>
      <c r="D55" s="188"/>
      <c r="E55" s="188"/>
      <c r="F55" s="188"/>
      <c r="G55" s="188"/>
    </row>
    <row r="56" spans="2:7" x14ac:dyDescent="0.25">
      <c r="B56" s="188"/>
      <c r="C56" s="188"/>
      <c r="D56" s="188"/>
      <c r="E56" s="188"/>
      <c r="F56" s="188"/>
      <c r="G56" s="188"/>
    </row>
    <row r="57" spans="2:7" x14ac:dyDescent="0.25">
      <c r="B57" s="188"/>
      <c r="C57" s="188"/>
      <c r="D57" s="188"/>
      <c r="E57" s="188"/>
      <c r="F57" s="188"/>
      <c r="G57" s="188"/>
    </row>
    <row r="58" spans="2:7" x14ac:dyDescent="0.25">
      <c r="B58" s="188"/>
      <c r="C58" s="188"/>
      <c r="D58" s="188"/>
      <c r="E58" s="188"/>
      <c r="F58" s="188"/>
      <c r="G58" s="188"/>
    </row>
    <row r="59" spans="2:7" x14ac:dyDescent="0.25">
      <c r="B59" s="188"/>
      <c r="C59" s="188"/>
      <c r="D59" s="188"/>
      <c r="E59" s="188"/>
      <c r="F59" s="188"/>
      <c r="G59" s="188"/>
    </row>
    <row r="60" spans="2:7" x14ac:dyDescent="0.25">
      <c r="B60" s="188"/>
      <c r="C60" s="188"/>
      <c r="D60" s="188"/>
      <c r="E60" s="188"/>
      <c r="F60" s="188"/>
      <c r="G60" s="188"/>
    </row>
    <row r="61" spans="2:7" x14ac:dyDescent="0.25">
      <c r="B61" s="188"/>
      <c r="C61" s="188"/>
      <c r="D61" s="188"/>
      <c r="E61" s="188"/>
      <c r="F61" s="188"/>
      <c r="G61" s="188"/>
    </row>
    <row r="62" spans="2:7" x14ac:dyDescent="0.25">
      <c r="B62" s="188"/>
      <c r="C62" s="188"/>
      <c r="D62" s="188"/>
      <c r="E62" s="188"/>
      <c r="F62" s="188"/>
      <c r="G62" s="188"/>
    </row>
  </sheetData>
  <mergeCells count="5">
    <mergeCell ref="B50:G50"/>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H44"/>
  <sheetViews>
    <sheetView showGridLines="0" topLeftCell="A22" zoomScaleNormal="100" workbookViewId="0">
      <selection activeCell="E40" sqref="E40"/>
    </sheetView>
  </sheetViews>
  <sheetFormatPr baseColWidth="10" defaultColWidth="11.42578125" defaultRowHeight="15" x14ac:dyDescent="0.25"/>
  <cols>
    <col min="1" max="1" width="2.85546875" style="243" customWidth="1"/>
    <col min="2" max="2" width="2.7109375" style="243" customWidth="1"/>
    <col min="3" max="3" width="76.7109375" style="243" customWidth="1"/>
    <col min="4" max="4" width="4.28515625" style="243" customWidth="1"/>
    <col min="5" max="6" width="20.140625" style="188" customWidth="1"/>
    <col min="7" max="7" width="2.85546875" style="243" customWidth="1"/>
    <col min="8" max="16384" width="11.42578125" style="243"/>
  </cols>
  <sheetData>
    <row r="1" spans="1:8" x14ac:dyDescent="0.25">
      <c r="A1" s="1" t="s">
        <v>437</v>
      </c>
    </row>
    <row r="2" spans="1:8" x14ac:dyDescent="0.25">
      <c r="B2" s="365" t="s">
        <v>97</v>
      </c>
      <c r="C2" s="365"/>
      <c r="D2" s="365"/>
      <c r="E2" s="365"/>
      <c r="F2" s="365"/>
      <c r="G2" s="365"/>
    </row>
    <row r="3" spans="1:8" x14ac:dyDescent="0.25">
      <c r="B3" s="366" t="s">
        <v>370</v>
      </c>
      <c r="C3" s="366"/>
      <c r="D3" s="366"/>
      <c r="E3" s="366"/>
      <c r="F3" s="366"/>
      <c r="G3" s="366"/>
    </row>
    <row r="4" spans="1:8" x14ac:dyDescent="0.25">
      <c r="B4" s="367" t="s">
        <v>531</v>
      </c>
      <c r="C4" s="367"/>
      <c r="D4" s="367"/>
      <c r="E4" s="367"/>
      <c r="F4" s="367"/>
      <c r="G4" s="367"/>
    </row>
    <row r="5" spans="1:8" x14ac:dyDescent="0.25">
      <c r="B5" s="242"/>
      <c r="C5" s="242"/>
      <c r="D5" s="242"/>
      <c r="E5" s="268"/>
      <c r="F5" s="268"/>
      <c r="G5" s="242"/>
    </row>
    <row r="6" spans="1:8" x14ac:dyDescent="0.25">
      <c r="E6" s="269">
        <v>44377</v>
      </c>
      <c r="F6" s="269">
        <v>44012</v>
      </c>
      <c r="G6" s="50"/>
    </row>
    <row r="7" spans="1:8" x14ac:dyDescent="0.25">
      <c r="B7" s="2" t="s">
        <v>371</v>
      </c>
      <c r="C7" s="240" t="s">
        <v>372</v>
      </c>
      <c r="D7" s="2"/>
      <c r="E7" s="124"/>
      <c r="F7" s="270"/>
      <c r="G7" s="158"/>
    </row>
    <row r="8" spans="1:8" x14ac:dyDescent="0.25">
      <c r="B8" s="159"/>
      <c r="C8" s="243" t="s">
        <v>373</v>
      </c>
      <c r="E8" s="125">
        <v>17958770185</v>
      </c>
      <c r="F8" s="125">
        <v>12628162197</v>
      </c>
      <c r="G8" s="46"/>
      <c r="H8" s="188"/>
    </row>
    <row r="9" spans="1:8" x14ac:dyDescent="0.25">
      <c r="C9" s="243" t="s">
        <v>374</v>
      </c>
      <c r="E9" s="125">
        <v>-3946552351</v>
      </c>
      <c r="F9" s="125">
        <v>-3543949135</v>
      </c>
      <c r="G9" s="46"/>
      <c r="H9" s="188"/>
    </row>
    <row r="10" spans="1:8" x14ac:dyDescent="0.25">
      <c r="C10" s="243" t="s">
        <v>420</v>
      </c>
      <c r="E10" s="125">
        <v>0</v>
      </c>
      <c r="F10" s="125">
        <v>0</v>
      </c>
      <c r="G10" s="46"/>
      <c r="H10" s="188"/>
    </row>
    <row r="11" spans="1:8" ht="30" x14ac:dyDescent="0.25">
      <c r="B11" s="94"/>
      <c r="C11" s="241" t="s">
        <v>375</v>
      </c>
      <c r="D11" s="94"/>
      <c r="E11" s="192">
        <f>SUM(E8:E10)</f>
        <v>14012217834</v>
      </c>
      <c r="F11" s="192">
        <f>SUM(F8:F10)</f>
        <v>9084213062</v>
      </c>
      <c r="G11" s="126"/>
      <c r="H11" s="188"/>
    </row>
    <row r="12" spans="1:8" x14ac:dyDescent="0.25">
      <c r="B12" s="2"/>
      <c r="C12" s="2" t="s">
        <v>421</v>
      </c>
      <c r="D12" s="2"/>
      <c r="E12" s="193">
        <f>+E13</f>
        <v>0</v>
      </c>
      <c r="F12" s="193">
        <f>+F13</f>
        <v>0</v>
      </c>
      <c r="G12" s="215"/>
      <c r="H12" s="188"/>
    </row>
    <row r="13" spans="1:8" x14ac:dyDescent="0.25">
      <c r="C13" s="243" t="s">
        <v>422</v>
      </c>
      <c r="E13" s="125">
        <v>0</v>
      </c>
      <c r="F13" s="125">
        <v>0</v>
      </c>
      <c r="G13" s="46"/>
      <c r="H13" s="188"/>
    </row>
    <row r="14" spans="1:8" x14ac:dyDescent="0.25">
      <c r="B14" s="159"/>
      <c r="C14" s="2" t="s">
        <v>376</v>
      </c>
      <c r="D14" s="2"/>
      <c r="E14" s="193">
        <f>+E15</f>
        <v>-10432030978</v>
      </c>
      <c r="F14" s="193">
        <f>+F15</f>
        <v>-2960955725</v>
      </c>
      <c r="G14" s="215"/>
      <c r="H14" s="188"/>
    </row>
    <row r="15" spans="1:8" x14ac:dyDescent="0.25">
      <c r="C15" s="243" t="s">
        <v>377</v>
      </c>
      <c r="E15" s="125">
        <v>-10432030978</v>
      </c>
      <c r="F15" s="125">
        <v>-2960955725</v>
      </c>
      <c r="G15" s="46"/>
      <c r="H15" s="188"/>
    </row>
    <row r="16" spans="1:8" x14ac:dyDescent="0.25">
      <c r="B16" s="2"/>
      <c r="C16" s="2" t="s">
        <v>423</v>
      </c>
      <c r="D16" s="2"/>
      <c r="E16" s="193">
        <f>+E14+E12+E11</f>
        <v>3580186856</v>
      </c>
      <c r="F16" s="193">
        <f>+F11+F14</f>
        <v>6123257337</v>
      </c>
      <c r="G16" s="215"/>
      <c r="H16" s="188"/>
    </row>
    <row r="17" spans="2:8" x14ac:dyDescent="0.25">
      <c r="C17" s="243" t="s">
        <v>424</v>
      </c>
      <c r="E17" s="125">
        <v>-532791863</v>
      </c>
      <c r="F17" s="125">
        <v>0</v>
      </c>
      <c r="G17" s="46"/>
      <c r="H17" s="188"/>
    </row>
    <row r="18" spans="2:8" x14ac:dyDescent="0.25">
      <c r="C18" s="2" t="s">
        <v>378</v>
      </c>
      <c r="E18" s="193">
        <f>+E16+E17</f>
        <v>3047394993</v>
      </c>
      <c r="F18" s="193">
        <f>+F16+F17</f>
        <v>6123257337</v>
      </c>
      <c r="G18" s="215"/>
      <c r="H18" s="188"/>
    </row>
    <row r="19" spans="2:8" x14ac:dyDescent="0.25">
      <c r="C19" s="2"/>
      <c r="E19" s="125"/>
      <c r="F19" s="193"/>
      <c r="G19" s="215"/>
      <c r="H19" s="188"/>
    </row>
    <row r="20" spans="2:8" x14ac:dyDescent="0.25">
      <c r="B20" s="2" t="s">
        <v>379</v>
      </c>
      <c r="C20" s="240" t="s">
        <v>380</v>
      </c>
      <c r="D20" s="2"/>
      <c r="E20" s="193"/>
      <c r="F20" s="193"/>
      <c r="G20" s="215"/>
      <c r="H20" s="188"/>
    </row>
    <row r="21" spans="2:8" x14ac:dyDescent="0.25">
      <c r="C21" s="243" t="s">
        <v>425</v>
      </c>
      <c r="E21" s="125">
        <v>0</v>
      </c>
      <c r="F21" s="125">
        <v>0</v>
      </c>
      <c r="G21" s="46"/>
      <c r="H21" s="188"/>
    </row>
    <row r="22" spans="2:8" x14ac:dyDescent="0.25">
      <c r="C22" s="243" t="s">
        <v>108</v>
      </c>
      <c r="E22" s="125">
        <v>-57471945688</v>
      </c>
      <c r="F22" s="125">
        <v>16127103817</v>
      </c>
      <c r="G22" s="46"/>
      <c r="H22" s="188"/>
    </row>
    <row r="23" spans="2:8" x14ac:dyDescent="0.25">
      <c r="C23" s="243" t="s">
        <v>426</v>
      </c>
      <c r="E23" s="125">
        <v>0</v>
      </c>
      <c r="F23" s="125">
        <v>0</v>
      </c>
      <c r="G23" s="46"/>
      <c r="H23" s="188"/>
    </row>
    <row r="24" spans="2:8" x14ac:dyDescent="0.25">
      <c r="C24" s="243" t="s">
        <v>381</v>
      </c>
      <c r="E24" s="125">
        <v>-82561001</v>
      </c>
      <c r="F24" s="125">
        <v>-28902350</v>
      </c>
      <c r="G24" s="46"/>
      <c r="H24" s="188"/>
    </row>
    <row r="25" spans="2:8" x14ac:dyDescent="0.25">
      <c r="C25" s="243" t="s">
        <v>427</v>
      </c>
      <c r="E25" s="125">
        <v>0</v>
      </c>
      <c r="F25" s="125">
        <v>0</v>
      </c>
      <c r="G25" s="46"/>
      <c r="H25" s="188"/>
    </row>
    <row r="26" spans="2:8" x14ac:dyDescent="0.25">
      <c r="B26" s="368"/>
      <c r="C26" s="243" t="s">
        <v>428</v>
      </c>
      <c r="E26" s="125">
        <v>277050796</v>
      </c>
      <c r="F26" s="125">
        <v>120577134</v>
      </c>
      <c r="G26" s="46"/>
      <c r="H26" s="188"/>
    </row>
    <row r="27" spans="2:8" x14ac:dyDescent="0.25">
      <c r="B27" s="368"/>
      <c r="C27" s="243" t="s">
        <v>382</v>
      </c>
      <c r="E27" s="125">
        <v>239769699</v>
      </c>
      <c r="F27" s="125">
        <v>229132253</v>
      </c>
      <c r="G27" s="46"/>
      <c r="H27" s="188"/>
    </row>
    <row r="28" spans="2:8" x14ac:dyDescent="0.25">
      <c r="C28" s="2" t="s">
        <v>383</v>
      </c>
      <c r="D28" s="215"/>
      <c r="E28" s="193">
        <f>SUM(E21:E27)</f>
        <v>-57037686194</v>
      </c>
      <c r="F28" s="193">
        <f>SUM(F21:F27)</f>
        <v>16447910854</v>
      </c>
      <c r="G28" s="215"/>
      <c r="H28" s="188"/>
    </row>
    <row r="29" spans="2:8" x14ac:dyDescent="0.25">
      <c r="B29" s="159"/>
      <c r="E29" s="125"/>
      <c r="F29" s="125"/>
      <c r="G29" s="46"/>
      <c r="H29" s="188"/>
    </row>
    <row r="30" spans="2:8" x14ac:dyDescent="0.25">
      <c r="B30" s="2" t="s">
        <v>384</v>
      </c>
      <c r="C30" s="240" t="s">
        <v>385</v>
      </c>
      <c r="D30" s="2"/>
      <c r="E30" s="193"/>
      <c r="F30" s="193"/>
      <c r="G30" s="215"/>
      <c r="H30" s="188"/>
    </row>
    <row r="31" spans="2:8" x14ac:dyDescent="0.25">
      <c r="B31" s="159"/>
      <c r="C31" s="243" t="s">
        <v>429</v>
      </c>
      <c r="E31" s="125">
        <v>0</v>
      </c>
      <c r="F31" s="125">
        <v>0</v>
      </c>
      <c r="G31" s="46"/>
      <c r="H31" s="188"/>
    </row>
    <row r="32" spans="2:8" x14ac:dyDescent="0.25">
      <c r="C32" s="243" t="s">
        <v>386</v>
      </c>
      <c r="E32" s="125">
        <v>62233147089</v>
      </c>
      <c r="F32" s="125">
        <v>-23785075827</v>
      </c>
      <c r="G32" s="46"/>
      <c r="H32" s="188"/>
    </row>
    <row r="33" spans="2:8" x14ac:dyDescent="0.25">
      <c r="B33" s="159"/>
      <c r="C33" s="243" t="s">
        <v>387</v>
      </c>
      <c r="E33" s="125">
        <v>-833242227</v>
      </c>
      <c r="F33" s="125">
        <v>-1757478390</v>
      </c>
      <c r="G33" s="46"/>
      <c r="H33" s="188"/>
    </row>
    <row r="34" spans="2:8" x14ac:dyDescent="0.25">
      <c r="C34" s="243" t="s">
        <v>388</v>
      </c>
      <c r="E34" s="125">
        <v>-364842521</v>
      </c>
      <c r="F34" s="125">
        <v>-1250795505</v>
      </c>
      <c r="G34" s="46"/>
      <c r="H34" s="188"/>
    </row>
    <row r="35" spans="2:8" x14ac:dyDescent="0.25">
      <c r="C35" s="243" t="s">
        <v>389</v>
      </c>
      <c r="E35" s="125">
        <v>180822772</v>
      </c>
      <c r="F35" s="125">
        <v>350654120</v>
      </c>
      <c r="G35" s="46"/>
      <c r="H35" s="188"/>
    </row>
    <row r="36" spans="2:8" x14ac:dyDescent="0.25">
      <c r="C36" s="243" t="s">
        <v>474</v>
      </c>
      <c r="E36" s="125">
        <v>0</v>
      </c>
      <c r="F36" s="125">
        <v>0</v>
      </c>
      <c r="G36" s="46"/>
      <c r="H36" s="188"/>
    </row>
    <row r="37" spans="2:8" x14ac:dyDescent="0.25">
      <c r="C37" s="2" t="s">
        <v>390</v>
      </c>
      <c r="E37" s="193">
        <f>SUM(E31:E36)</f>
        <v>61215885113</v>
      </c>
      <c r="F37" s="193">
        <f>SUM(F31:F36)</f>
        <v>-26442695602</v>
      </c>
      <c r="G37" s="215"/>
      <c r="H37" s="188"/>
    </row>
    <row r="38" spans="2:8" x14ac:dyDescent="0.25">
      <c r="C38" s="2"/>
      <c r="E38" s="125"/>
      <c r="F38" s="193"/>
      <c r="G38" s="215"/>
      <c r="H38" s="188"/>
    </row>
    <row r="39" spans="2:8" x14ac:dyDescent="0.25">
      <c r="B39" s="2"/>
      <c r="C39" s="23" t="s">
        <v>391</v>
      </c>
      <c r="D39" s="33"/>
      <c r="E39" s="194">
        <f>+E18+E28+E37</f>
        <v>7225593912</v>
      </c>
      <c r="F39" s="194">
        <f>+F18+F28+F37</f>
        <v>-3871527411</v>
      </c>
      <c r="G39" s="215"/>
      <c r="H39" s="188"/>
    </row>
    <row r="40" spans="2:8" x14ac:dyDescent="0.25">
      <c r="C40" s="23" t="s">
        <v>392</v>
      </c>
      <c r="D40" s="40"/>
      <c r="E40" s="125">
        <v>7165716206</v>
      </c>
      <c r="F40" s="125">
        <v>7568029135</v>
      </c>
      <c r="G40" s="215"/>
      <c r="H40" s="188"/>
    </row>
    <row r="41" spans="2:8" ht="15.75" thickBot="1" x14ac:dyDescent="0.3">
      <c r="C41" s="23" t="s">
        <v>393</v>
      </c>
      <c r="D41" s="40"/>
      <c r="E41" s="195">
        <f>+E39+E40</f>
        <v>14391310118</v>
      </c>
      <c r="F41" s="195">
        <f>+F39+F40</f>
        <v>3696501724</v>
      </c>
      <c r="G41" s="215"/>
      <c r="H41" s="188"/>
    </row>
    <row r="42" spans="2:8" ht="15.75" thickTop="1" x14ac:dyDescent="0.25">
      <c r="H42" s="267"/>
    </row>
    <row r="44" spans="2:8" x14ac:dyDescent="0.25">
      <c r="E44" s="271"/>
      <c r="F44" s="271"/>
    </row>
  </sheetData>
  <mergeCells count="4">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L24"/>
  <sheetViews>
    <sheetView showGridLines="0" topLeftCell="C1" zoomScaleNormal="100" workbookViewId="0">
      <selection activeCell="K8" sqref="K8"/>
    </sheetView>
  </sheetViews>
  <sheetFormatPr baseColWidth="10" defaultColWidth="11.42578125" defaultRowHeight="15" x14ac:dyDescent="0.25"/>
  <cols>
    <col min="1" max="1" width="2.85546875" style="229" customWidth="1"/>
    <col min="2" max="2" width="38.140625" style="229" customWidth="1"/>
    <col min="3" max="3" width="22.140625" style="229" bestFit="1" customWidth="1"/>
    <col min="4" max="4" width="20.7109375" style="229" bestFit="1" customWidth="1"/>
    <col min="5" max="5" width="22.140625" style="229" bestFit="1" customWidth="1"/>
    <col min="6" max="6" width="18.140625" style="229" bestFit="1" customWidth="1"/>
    <col min="7" max="7" width="20.7109375" style="229" bestFit="1" customWidth="1"/>
    <col min="8" max="8" width="17.5703125" style="229" bestFit="1" customWidth="1"/>
    <col min="9" max="9" width="18.140625" style="229" bestFit="1" customWidth="1"/>
    <col min="10" max="11" width="22.140625" style="229" bestFit="1" customWidth="1"/>
    <col min="12" max="12" width="2.85546875" style="229" customWidth="1"/>
    <col min="13" max="16384" width="11.42578125" style="229"/>
  </cols>
  <sheetData>
    <row r="1" spans="1:11" x14ac:dyDescent="0.25">
      <c r="A1" s="1" t="s">
        <v>437</v>
      </c>
    </row>
    <row r="2" spans="1:11" x14ac:dyDescent="0.25">
      <c r="B2" s="354" t="s">
        <v>97</v>
      </c>
      <c r="C2" s="354"/>
      <c r="D2" s="354"/>
      <c r="E2" s="354"/>
      <c r="F2" s="354"/>
      <c r="G2" s="354"/>
      <c r="H2" s="354"/>
      <c r="I2" s="354"/>
      <c r="J2" s="354"/>
      <c r="K2" s="354"/>
    </row>
    <row r="3" spans="1:11" x14ac:dyDescent="0.25">
      <c r="B3" s="354" t="s">
        <v>491</v>
      </c>
      <c r="C3" s="354"/>
      <c r="D3" s="354"/>
      <c r="E3" s="354"/>
      <c r="F3" s="354"/>
      <c r="G3" s="354"/>
      <c r="H3" s="354"/>
      <c r="I3" s="354"/>
      <c r="J3" s="354"/>
      <c r="K3" s="354"/>
    </row>
    <row r="4" spans="1:11" x14ac:dyDescent="0.25">
      <c r="B4" s="354" t="s">
        <v>533</v>
      </c>
      <c r="C4" s="354"/>
      <c r="D4" s="354"/>
      <c r="E4" s="354"/>
      <c r="F4" s="354"/>
      <c r="G4" s="354"/>
      <c r="H4" s="354"/>
      <c r="I4" s="354"/>
      <c r="J4" s="354"/>
      <c r="K4" s="354"/>
    </row>
    <row r="5" spans="1:11" x14ac:dyDescent="0.25">
      <c r="B5" s="354" t="s">
        <v>98</v>
      </c>
      <c r="C5" s="354"/>
      <c r="D5" s="354"/>
      <c r="E5" s="354"/>
      <c r="F5" s="354"/>
      <c r="G5" s="354"/>
      <c r="H5" s="354"/>
      <c r="I5" s="354"/>
      <c r="J5" s="354"/>
      <c r="K5" s="354"/>
    </row>
    <row r="6" spans="1:11" x14ac:dyDescent="0.25">
      <c r="B6" s="243"/>
      <c r="C6" s="243"/>
      <c r="D6" s="243"/>
      <c r="E6" s="243"/>
      <c r="F6" s="243"/>
      <c r="G6" s="243"/>
      <c r="H6" s="243"/>
      <c r="I6" s="243"/>
      <c r="J6" s="243"/>
      <c r="K6" s="243"/>
    </row>
    <row r="7" spans="1:11" x14ac:dyDescent="0.25">
      <c r="B7" s="372" t="s">
        <v>138</v>
      </c>
      <c r="C7" s="374"/>
      <c r="D7" s="370"/>
      <c r="E7" s="369" t="s">
        <v>139</v>
      </c>
      <c r="F7" s="374"/>
      <c r="G7" s="370"/>
      <c r="H7" s="369" t="s">
        <v>140</v>
      </c>
      <c r="I7" s="370"/>
      <c r="J7" s="369" t="s">
        <v>121</v>
      </c>
      <c r="K7" s="370"/>
    </row>
    <row r="8" spans="1:11" ht="30" x14ac:dyDescent="0.25">
      <c r="B8" s="373"/>
      <c r="C8" s="51" t="s">
        <v>141</v>
      </c>
      <c r="D8" s="64" t="s">
        <v>439</v>
      </c>
      <c r="E8" s="51" t="s">
        <v>142</v>
      </c>
      <c r="F8" s="51" t="s">
        <v>143</v>
      </c>
      <c r="G8" s="51" t="s">
        <v>144</v>
      </c>
      <c r="H8" s="51" t="s">
        <v>145</v>
      </c>
      <c r="I8" s="51" t="s">
        <v>146</v>
      </c>
      <c r="J8" s="52">
        <v>44377</v>
      </c>
      <c r="K8" s="52">
        <v>44012</v>
      </c>
    </row>
    <row r="9" spans="1:11" x14ac:dyDescent="0.25">
      <c r="B9" s="40" t="s">
        <v>147</v>
      </c>
      <c r="C9" s="33">
        <v>17999900000</v>
      </c>
      <c r="D9" s="33">
        <v>836500000</v>
      </c>
      <c r="E9" s="33">
        <v>1278999536</v>
      </c>
      <c r="F9" s="33">
        <v>0</v>
      </c>
      <c r="G9" s="33">
        <v>278000460</v>
      </c>
      <c r="H9" s="33">
        <v>0</v>
      </c>
      <c r="I9" s="33">
        <v>9278241928</v>
      </c>
      <c r="J9" s="33">
        <f>SUM(C9:I9)</f>
        <v>29671641924</v>
      </c>
      <c r="K9" s="33">
        <f>21843852956-1788417065</f>
        <v>20055435891</v>
      </c>
    </row>
    <row r="10" spans="1:11" x14ac:dyDescent="0.25">
      <c r="B10" s="23" t="s">
        <v>148</v>
      </c>
      <c r="C10" s="194">
        <v>0</v>
      </c>
      <c r="D10" s="194">
        <v>0</v>
      </c>
      <c r="E10" s="194">
        <v>0</v>
      </c>
      <c r="F10" s="194">
        <v>0</v>
      </c>
      <c r="G10" s="194">
        <v>0</v>
      </c>
      <c r="H10" s="194">
        <v>9278241928</v>
      </c>
      <c r="I10" s="194">
        <v>-9278241928</v>
      </c>
      <c r="J10" s="194">
        <v>0</v>
      </c>
      <c r="K10" s="194">
        <v>0</v>
      </c>
    </row>
    <row r="11" spans="1:11" x14ac:dyDescent="0.25">
      <c r="B11" s="40" t="s">
        <v>462</v>
      </c>
      <c r="C11" s="244">
        <f>4351200000+3919000000</f>
        <v>8270200000</v>
      </c>
      <c r="D11" s="244">
        <v>0</v>
      </c>
      <c r="E11" s="244">
        <v>0</v>
      </c>
      <c r="F11" s="244">
        <v>0</v>
      </c>
      <c r="G11" s="244">
        <v>0</v>
      </c>
      <c r="H11" s="244">
        <f>-8270200000+532871722</f>
        <v>-7737328278</v>
      </c>
      <c r="I11" s="244">
        <v>0</v>
      </c>
      <c r="J11" s="244">
        <f>SUM(C11:I11)</f>
        <v>532871722</v>
      </c>
      <c r="K11" s="244">
        <v>0</v>
      </c>
    </row>
    <row r="12" spans="1:11" s="301" customFormat="1" x14ac:dyDescent="0.25">
      <c r="B12" s="40" t="s">
        <v>504</v>
      </c>
      <c r="C12" s="244"/>
      <c r="D12" s="244"/>
      <c r="E12" s="244"/>
      <c r="F12" s="244"/>
      <c r="G12" s="244"/>
      <c r="H12" s="244">
        <v>0</v>
      </c>
      <c r="I12" s="244">
        <v>0</v>
      </c>
      <c r="J12" s="244">
        <f>SUM(C12:I12)</f>
        <v>0</v>
      </c>
      <c r="K12" s="244"/>
    </row>
    <row r="13" spans="1:11" x14ac:dyDescent="0.25">
      <c r="B13" s="40" t="s">
        <v>463</v>
      </c>
      <c r="C13" s="244"/>
      <c r="D13" s="244">
        <v>0</v>
      </c>
      <c r="E13" s="244">
        <v>0</v>
      </c>
      <c r="F13" s="244">
        <v>0</v>
      </c>
      <c r="G13" s="244">
        <v>0</v>
      </c>
      <c r="H13" s="244">
        <v>0</v>
      </c>
      <c r="I13" s="244">
        <v>0</v>
      </c>
      <c r="J13" s="244">
        <f>SUM(C13:I13)</f>
        <v>0</v>
      </c>
      <c r="K13" s="244"/>
    </row>
    <row r="14" spans="1:11" x14ac:dyDescent="0.25">
      <c r="B14" s="40" t="s">
        <v>475</v>
      </c>
      <c r="C14" s="244"/>
      <c r="D14" s="244">
        <v>0</v>
      </c>
      <c r="E14" s="244"/>
      <c r="F14" s="244"/>
      <c r="G14" s="244"/>
      <c r="H14" s="244">
        <v>0</v>
      </c>
      <c r="I14" s="244"/>
      <c r="J14" s="244"/>
      <c r="K14" s="244">
        <v>0</v>
      </c>
    </row>
    <row r="15" spans="1:11" x14ac:dyDescent="0.25">
      <c r="B15" s="40" t="s">
        <v>149</v>
      </c>
      <c r="C15" s="244">
        <v>0</v>
      </c>
      <c r="D15" s="244">
        <v>0</v>
      </c>
      <c r="E15" s="244">
        <v>0</v>
      </c>
      <c r="F15" s="244">
        <v>0</v>
      </c>
      <c r="G15" s="244">
        <v>0</v>
      </c>
      <c r="H15" s="244">
        <f>-320000000-280000000-261455562-14689226-4009604</f>
        <v>-880154392</v>
      </c>
      <c r="I15" s="244">
        <v>0</v>
      </c>
      <c r="J15" s="244">
        <f t="shared" ref="J15:J19" si="0">SUM(C15:I15)</f>
        <v>-880154392</v>
      </c>
      <c r="K15" s="244">
        <v>0</v>
      </c>
    </row>
    <row r="16" spans="1:11" x14ac:dyDescent="0.25">
      <c r="B16" s="40" t="s">
        <v>124</v>
      </c>
      <c r="C16" s="244">
        <v>0</v>
      </c>
      <c r="D16" s="244">
        <v>0</v>
      </c>
      <c r="E16" s="244">
        <f>431376547+229382711-'[1]AUX BBGG-AFPISA'!F106-'[1]AUX BBGG-AFPISA'!F108</f>
        <v>302161702</v>
      </c>
      <c r="F16" s="244">
        <v>0</v>
      </c>
      <c r="G16" s="244">
        <v>0</v>
      </c>
      <c r="H16" s="244">
        <v>-660759258</v>
      </c>
      <c r="I16" s="244">
        <v>0</v>
      </c>
      <c r="J16" s="244">
        <f t="shared" si="0"/>
        <v>-358597556</v>
      </c>
      <c r="K16" s="244">
        <v>0</v>
      </c>
    </row>
    <row r="17" spans="2:12" x14ac:dyDescent="0.25">
      <c r="B17" s="40" t="s">
        <v>150</v>
      </c>
      <c r="C17" s="244">
        <v>0</v>
      </c>
      <c r="D17" s="244">
        <v>49000000</v>
      </c>
      <c r="E17" s="244">
        <v>0</v>
      </c>
      <c r="F17" s="244">
        <v>0</v>
      </c>
      <c r="G17" s="244">
        <v>0</v>
      </c>
      <c r="H17" s="244">
        <v>0</v>
      </c>
      <c r="I17" s="244">
        <v>0</v>
      </c>
      <c r="J17" s="244">
        <f t="shared" si="0"/>
        <v>49000000</v>
      </c>
      <c r="K17" s="244">
        <v>0</v>
      </c>
    </row>
    <row r="18" spans="2:12" x14ac:dyDescent="0.25">
      <c r="B18" s="40" t="s">
        <v>361</v>
      </c>
      <c r="C18" s="244">
        <v>0</v>
      </c>
      <c r="D18" s="244">
        <v>0</v>
      </c>
      <c r="E18" s="244">
        <v>0</v>
      </c>
      <c r="F18" s="244">
        <v>0</v>
      </c>
      <c r="G18" s="244">
        <v>0</v>
      </c>
      <c r="H18" s="244">
        <v>0</v>
      </c>
      <c r="I18" s="244">
        <v>0</v>
      </c>
      <c r="J18" s="244">
        <v>0</v>
      </c>
      <c r="K18" s="244">
        <v>0</v>
      </c>
    </row>
    <row r="19" spans="2:12" x14ac:dyDescent="0.25">
      <c r="B19" s="40" t="s">
        <v>127</v>
      </c>
      <c r="C19" s="244">
        <v>0</v>
      </c>
      <c r="D19" s="244">
        <v>0</v>
      </c>
      <c r="E19" s="244">
        <v>0</v>
      </c>
      <c r="F19" s="244">
        <v>0</v>
      </c>
      <c r="G19" s="244">
        <v>0</v>
      </c>
      <c r="H19" s="244">
        <v>0</v>
      </c>
      <c r="I19" s="244">
        <v>7998263013.3451538</v>
      </c>
      <c r="J19" s="244">
        <f t="shared" si="0"/>
        <v>7998263013.3451538</v>
      </c>
      <c r="K19" s="244">
        <f>+I21</f>
        <v>4433090346</v>
      </c>
    </row>
    <row r="20" spans="2:12" s="185" customFormat="1" x14ac:dyDescent="0.25">
      <c r="B20" s="52">
        <f>+J8</f>
        <v>44377</v>
      </c>
      <c r="C20" s="33">
        <f>SUM(C9:C19)</f>
        <v>26270100000</v>
      </c>
      <c r="D20" s="33">
        <f>SUM(D9:D19)</f>
        <v>885500000</v>
      </c>
      <c r="E20" s="33">
        <f t="shared" ref="E20:I20" si="1">SUM(E9:E19)</f>
        <v>1581161238</v>
      </c>
      <c r="F20" s="33">
        <f t="shared" si="1"/>
        <v>0</v>
      </c>
      <c r="G20" s="33">
        <f t="shared" si="1"/>
        <v>278000460</v>
      </c>
      <c r="H20" s="33">
        <f>SUM(H9:H19)</f>
        <v>0</v>
      </c>
      <c r="I20" s="33">
        <f t="shared" si="1"/>
        <v>7998263013.3451538</v>
      </c>
      <c r="J20" s="33">
        <f>SUM(C20:I20)</f>
        <v>37013024711.345154</v>
      </c>
      <c r="K20" s="33">
        <v>0</v>
      </c>
    </row>
    <row r="21" spans="2:12" x14ac:dyDescent="0.25">
      <c r="B21" s="52">
        <f>+K8</f>
        <v>44012</v>
      </c>
      <c r="C21" s="33">
        <v>17934100000</v>
      </c>
      <c r="D21" s="33">
        <v>735500000</v>
      </c>
      <c r="E21" s="33">
        <v>1149126221</v>
      </c>
      <c r="F21" s="33">
        <v>0</v>
      </c>
      <c r="G21" s="33">
        <v>236709670</v>
      </c>
      <c r="H21" s="33">
        <v>0</v>
      </c>
      <c r="I21" s="33">
        <v>4433090346</v>
      </c>
      <c r="J21" s="33">
        <v>0</v>
      </c>
      <c r="K21" s="33">
        <f>SUM(C21:J21)</f>
        <v>24488526237</v>
      </c>
      <c r="L21" s="3"/>
    </row>
    <row r="22" spans="2:12" x14ac:dyDescent="0.25">
      <c r="B22" s="371" t="s">
        <v>460</v>
      </c>
      <c r="C22" s="371"/>
      <c r="D22" s="371"/>
      <c r="E22" s="371"/>
      <c r="F22" s="371"/>
      <c r="G22" s="371"/>
      <c r="H22" s="371"/>
      <c r="I22" s="371"/>
      <c r="J22" s="371"/>
      <c r="K22" s="371"/>
    </row>
    <row r="24" spans="2:12" x14ac:dyDescent="0.25">
      <c r="C24" s="3"/>
    </row>
  </sheetData>
  <mergeCells count="10">
    <mergeCell ref="H7:I7"/>
    <mergeCell ref="B22:K22"/>
    <mergeCell ref="B7:B8"/>
    <mergeCell ref="J7:K7"/>
    <mergeCell ref="B2:K2"/>
    <mergeCell ref="B3:K3"/>
    <mergeCell ref="B4:K4"/>
    <mergeCell ref="B5:K5"/>
    <mergeCell ref="C7:D7"/>
    <mergeCell ref="E7:G7"/>
  </mergeCells>
  <hyperlinks>
    <hyperlink ref="A1" location="ÍNDICE!A1" display="Indice" xr:uid="{66EE9E98-529F-4337-A065-2472FB672370}"/>
  </hyperlinks>
  <pageMargins left="0.25" right="0.25" top="0.75" bottom="0.75" header="0.3" footer="0.3"/>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79"/>
  <sheetViews>
    <sheetView showGridLines="0" tabSelected="1" topLeftCell="A63" zoomScaleNormal="100" workbookViewId="0">
      <selection activeCell="B76" sqref="B76:H77"/>
    </sheetView>
  </sheetViews>
  <sheetFormatPr baseColWidth="10" defaultColWidth="11.42578125" defaultRowHeight="15" x14ac:dyDescent="0.25"/>
  <cols>
    <col min="1" max="1" width="7.140625" style="229" bestFit="1" customWidth="1"/>
    <col min="2" max="2" width="38.5703125" style="229" customWidth="1"/>
    <col min="3" max="4" width="15.7109375" style="229" customWidth="1"/>
    <col min="5" max="5" width="24.7109375" style="229" customWidth="1"/>
    <col min="6" max="6" width="14.85546875" style="229" bestFit="1" customWidth="1"/>
    <col min="7" max="7" width="14.5703125" style="229" bestFit="1" customWidth="1"/>
    <col min="8" max="8" width="13.28515625" style="229" bestFit="1" customWidth="1"/>
    <col min="9" max="9" width="2.85546875" style="229" customWidth="1"/>
    <col min="10" max="10" width="14" style="229" customWidth="1"/>
    <col min="11" max="11" width="16.5703125" style="229" bestFit="1" customWidth="1"/>
    <col min="12" max="16384" width="11.42578125" style="229"/>
  </cols>
  <sheetData>
    <row r="1" spans="1:8" x14ac:dyDescent="0.25">
      <c r="A1" s="1" t="s">
        <v>437</v>
      </c>
    </row>
    <row r="2" spans="1:8" x14ac:dyDescent="0.25">
      <c r="B2" s="354" t="s">
        <v>97</v>
      </c>
      <c r="C2" s="354"/>
      <c r="D2" s="354"/>
      <c r="E2" s="354"/>
      <c r="F2" s="354"/>
      <c r="G2" s="354"/>
      <c r="H2" s="354"/>
    </row>
    <row r="3" spans="1:8" x14ac:dyDescent="0.25">
      <c r="B3" s="375" t="s">
        <v>534</v>
      </c>
      <c r="C3" s="375"/>
      <c r="D3" s="375"/>
      <c r="E3" s="375"/>
      <c r="F3" s="375"/>
      <c r="G3" s="375"/>
      <c r="H3" s="375"/>
    </row>
    <row r="5" spans="1:8" x14ac:dyDescent="0.25">
      <c r="B5" s="348" t="s">
        <v>151</v>
      </c>
      <c r="C5" s="348"/>
      <c r="D5" s="348"/>
      <c r="E5" s="348"/>
      <c r="F5" s="348"/>
      <c r="G5" s="348"/>
      <c r="H5" s="348"/>
    </row>
    <row r="7" spans="1:8" ht="33" customHeight="1" x14ac:dyDescent="0.25">
      <c r="B7" s="376" t="s">
        <v>535</v>
      </c>
      <c r="C7" s="376"/>
      <c r="D7" s="376"/>
      <c r="E7" s="376"/>
      <c r="F7" s="376"/>
      <c r="G7" s="376"/>
      <c r="H7" s="376"/>
    </row>
    <row r="9" spans="1:8" x14ac:dyDescent="0.25">
      <c r="B9" s="348" t="s">
        <v>152</v>
      </c>
      <c r="C9" s="348"/>
      <c r="D9" s="348"/>
      <c r="E9" s="348"/>
      <c r="F9" s="348"/>
      <c r="G9" s="348"/>
      <c r="H9" s="348"/>
    </row>
    <row r="11" spans="1:8" x14ac:dyDescent="0.25">
      <c r="B11" s="347" t="s">
        <v>153</v>
      </c>
      <c r="C11" s="347"/>
      <c r="D11" s="347"/>
      <c r="E11" s="347"/>
      <c r="F11" s="347"/>
      <c r="G11" s="347"/>
      <c r="H11" s="347"/>
    </row>
    <row r="12" spans="1:8" ht="21.75" customHeight="1" x14ac:dyDescent="0.25">
      <c r="B12" s="352" t="s">
        <v>339</v>
      </c>
      <c r="C12" s="352"/>
      <c r="D12" s="352"/>
      <c r="E12" s="352"/>
      <c r="F12" s="352"/>
      <c r="G12" s="352"/>
      <c r="H12" s="352"/>
    </row>
    <row r="13" spans="1:8" ht="50.25" customHeight="1" x14ac:dyDescent="0.25">
      <c r="B13" s="352"/>
      <c r="C13" s="352"/>
      <c r="D13" s="352"/>
      <c r="E13" s="352"/>
      <c r="F13" s="352"/>
      <c r="G13" s="352"/>
      <c r="H13" s="352"/>
    </row>
    <row r="14" spans="1:8" x14ac:dyDescent="0.25">
      <c r="B14" s="352"/>
      <c r="C14" s="352"/>
      <c r="D14" s="352"/>
      <c r="E14" s="352"/>
      <c r="F14" s="352"/>
      <c r="G14" s="352"/>
      <c r="H14" s="352"/>
    </row>
    <row r="15" spans="1:8" x14ac:dyDescent="0.25">
      <c r="B15" s="352"/>
      <c r="C15" s="352"/>
      <c r="D15" s="352"/>
      <c r="E15" s="352"/>
      <c r="F15" s="352"/>
      <c r="G15" s="352"/>
      <c r="H15" s="352"/>
    </row>
    <row r="16" spans="1:8" x14ac:dyDescent="0.25">
      <c r="B16" s="352"/>
      <c r="C16" s="352"/>
      <c r="D16" s="352"/>
      <c r="E16" s="352"/>
      <c r="F16" s="352"/>
      <c r="G16" s="352"/>
      <c r="H16" s="352"/>
    </row>
    <row r="17" spans="2:8" x14ac:dyDescent="0.25">
      <c r="B17" s="352"/>
      <c r="C17" s="352"/>
      <c r="D17" s="352"/>
      <c r="E17" s="352"/>
      <c r="F17" s="352"/>
      <c r="G17" s="352"/>
      <c r="H17" s="352"/>
    </row>
    <row r="18" spans="2:8" x14ac:dyDescent="0.25">
      <c r="B18" s="352"/>
      <c r="C18" s="352"/>
      <c r="D18" s="352"/>
      <c r="E18" s="352"/>
      <c r="F18" s="352"/>
      <c r="G18" s="352"/>
      <c r="H18" s="352"/>
    </row>
    <row r="19" spans="2:8" x14ac:dyDescent="0.25">
      <c r="B19" s="352"/>
      <c r="C19" s="352"/>
      <c r="D19" s="352"/>
      <c r="E19" s="352"/>
      <c r="F19" s="352"/>
      <c r="G19" s="352"/>
      <c r="H19" s="352"/>
    </row>
    <row r="20" spans="2:8" x14ac:dyDescent="0.25">
      <c r="B20" s="352"/>
      <c r="C20" s="352"/>
      <c r="D20" s="352"/>
      <c r="E20" s="352"/>
      <c r="F20" s="352"/>
      <c r="G20" s="352"/>
      <c r="H20" s="352"/>
    </row>
    <row r="21" spans="2:8" x14ac:dyDescent="0.25">
      <c r="B21" s="352"/>
      <c r="C21" s="352"/>
      <c r="D21" s="352"/>
      <c r="E21" s="352"/>
      <c r="F21" s="352"/>
      <c r="G21" s="352"/>
      <c r="H21" s="352"/>
    </row>
    <row r="22" spans="2:8" x14ac:dyDescent="0.25">
      <c r="B22" s="352"/>
      <c r="C22" s="352"/>
      <c r="D22" s="352"/>
      <c r="E22" s="352"/>
      <c r="F22" s="352"/>
      <c r="G22" s="352"/>
      <c r="H22" s="352"/>
    </row>
    <row r="23" spans="2:8" x14ac:dyDescent="0.25">
      <c r="B23" s="352"/>
      <c r="C23" s="352"/>
      <c r="D23" s="352"/>
      <c r="E23" s="352"/>
      <c r="F23" s="352"/>
      <c r="G23" s="352"/>
      <c r="H23" s="352"/>
    </row>
    <row r="24" spans="2:8" x14ac:dyDescent="0.25">
      <c r="B24" s="352"/>
      <c r="C24" s="352"/>
      <c r="D24" s="352"/>
      <c r="E24" s="352"/>
      <c r="F24" s="352"/>
      <c r="G24" s="352"/>
      <c r="H24" s="352"/>
    </row>
    <row r="26" spans="2:8" x14ac:dyDescent="0.25">
      <c r="F26" s="129"/>
    </row>
    <row r="27" spans="2:8" x14ac:dyDescent="0.25">
      <c r="B27" s="348" t="s">
        <v>155</v>
      </c>
      <c r="C27" s="348"/>
      <c r="D27" s="348"/>
      <c r="E27" s="348"/>
      <c r="F27" s="348"/>
      <c r="G27" s="348"/>
      <c r="H27" s="348"/>
    </row>
    <row r="29" spans="2:8" x14ac:dyDescent="0.25">
      <c r="B29" s="348" t="s">
        <v>497</v>
      </c>
      <c r="C29" s="348"/>
      <c r="D29" s="348"/>
      <c r="E29" s="348"/>
      <c r="F29" s="348"/>
      <c r="G29" s="348"/>
      <c r="H29" s="348"/>
    </row>
    <row r="31" spans="2:8" x14ac:dyDescent="0.25">
      <c r="B31" s="352" t="s">
        <v>584</v>
      </c>
      <c r="C31" s="352"/>
      <c r="D31" s="352"/>
      <c r="E31" s="352"/>
      <c r="F31" s="352"/>
      <c r="G31" s="352"/>
      <c r="H31" s="352"/>
    </row>
    <row r="32" spans="2:8" x14ac:dyDescent="0.25">
      <c r="B32" s="352"/>
      <c r="C32" s="352"/>
      <c r="D32" s="352"/>
      <c r="E32" s="352"/>
      <c r="F32" s="352"/>
      <c r="G32" s="352"/>
      <c r="H32" s="352"/>
    </row>
    <row r="33" spans="2:8" ht="48.75" customHeight="1" x14ac:dyDescent="0.25">
      <c r="B33" s="352"/>
      <c r="C33" s="352"/>
      <c r="D33" s="352"/>
      <c r="E33" s="352"/>
      <c r="F33" s="352"/>
      <c r="G33" s="352"/>
      <c r="H33" s="352"/>
    </row>
    <row r="35" spans="2:8" x14ac:dyDescent="0.25">
      <c r="B35" s="348" t="s">
        <v>156</v>
      </c>
      <c r="C35" s="348"/>
      <c r="D35" s="348"/>
      <c r="E35" s="348"/>
      <c r="F35" s="348"/>
      <c r="G35" s="348"/>
      <c r="H35" s="348"/>
    </row>
    <row r="37" spans="2:8" x14ac:dyDescent="0.25">
      <c r="B37" s="353" t="s">
        <v>157</v>
      </c>
      <c r="C37" s="353"/>
      <c r="D37" s="353"/>
      <c r="E37" s="353"/>
      <c r="F37" s="353"/>
      <c r="G37" s="353"/>
      <c r="H37" s="353"/>
    </row>
    <row r="38" spans="2:8" ht="26.25" customHeight="1" x14ac:dyDescent="0.25">
      <c r="B38" s="353"/>
      <c r="C38" s="353"/>
      <c r="D38" s="353"/>
      <c r="E38" s="353"/>
      <c r="F38" s="353"/>
      <c r="G38" s="353"/>
      <c r="H38" s="353"/>
    </row>
    <row r="40" spans="2:8" x14ac:dyDescent="0.25">
      <c r="B40" s="355" t="s">
        <v>158</v>
      </c>
      <c r="C40" s="355"/>
      <c r="D40" s="355"/>
      <c r="E40" s="355"/>
      <c r="F40" s="355"/>
      <c r="G40" s="355"/>
      <c r="H40" s="355"/>
    </row>
    <row r="42" spans="2:8" x14ac:dyDescent="0.25">
      <c r="B42" s="352" t="s">
        <v>341</v>
      </c>
      <c r="C42" s="352"/>
      <c r="D42" s="352"/>
      <c r="E42" s="352"/>
      <c r="F42" s="352"/>
      <c r="G42" s="352"/>
      <c r="H42" s="352"/>
    </row>
    <row r="43" spans="2:8" ht="45" customHeight="1" x14ac:dyDescent="0.25">
      <c r="B43" s="352"/>
      <c r="C43" s="352"/>
      <c r="D43" s="352"/>
      <c r="E43" s="352"/>
      <c r="F43" s="352"/>
      <c r="G43" s="352"/>
      <c r="H43" s="352"/>
    </row>
    <row r="45" spans="2:8" x14ac:dyDescent="0.25">
      <c r="B45" s="348" t="s">
        <v>342</v>
      </c>
      <c r="C45" s="348"/>
      <c r="D45" s="348"/>
      <c r="E45" s="348"/>
      <c r="F45" s="348"/>
      <c r="G45" s="348"/>
      <c r="H45" s="348"/>
    </row>
    <row r="47" spans="2:8" x14ac:dyDescent="0.25">
      <c r="B47" s="379" t="s">
        <v>454</v>
      </c>
      <c r="C47" s="379"/>
      <c r="D47" s="379"/>
      <c r="E47" s="379"/>
      <c r="F47" s="379"/>
      <c r="G47" s="379"/>
      <c r="H47" s="379"/>
    </row>
    <row r="48" spans="2:8" x14ac:dyDescent="0.25">
      <c r="B48" s="379"/>
      <c r="C48" s="379"/>
      <c r="D48" s="379"/>
      <c r="E48" s="379"/>
      <c r="F48" s="379"/>
      <c r="G48" s="379"/>
      <c r="H48" s="379"/>
    </row>
    <row r="49" spans="2:8" x14ac:dyDescent="0.25">
      <c r="B49" s="379"/>
      <c r="C49" s="379"/>
      <c r="D49" s="379"/>
      <c r="E49" s="379"/>
      <c r="F49" s="379"/>
      <c r="G49" s="379"/>
      <c r="H49" s="379"/>
    </row>
    <row r="50" spans="2:8" x14ac:dyDescent="0.25">
      <c r="B50" s="379"/>
      <c r="C50" s="379"/>
      <c r="D50" s="379"/>
      <c r="E50" s="379"/>
      <c r="F50" s="379"/>
      <c r="G50" s="379"/>
      <c r="H50" s="379"/>
    </row>
    <row r="51" spans="2:8" x14ac:dyDescent="0.25">
      <c r="B51" s="379"/>
      <c r="C51" s="379"/>
      <c r="D51" s="379"/>
      <c r="E51" s="379"/>
      <c r="F51" s="379"/>
      <c r="G51" s="379"/>
      <c r="H51" s="379"/>
    </row>
    <row r="52" spans="2:8" x14ac:dyDescent="0.25">
      <c r="B52" s="379"/>
      <c r="C52" s="379"/>
      <c r="D52" s="379"/>
      <c r="E52" s="379"/>
      <c r="F52" s="379"/>
      <c r="G52" s="379"/>
      <c r="H52" s="379"/>
    </row>
    <row r="53" spans="2:8" x14ac:dyDescent="0.25">
      <c r="B53" s="379"/>
      <c r="C53" s="379"/>
      <c r="D53" s="379"/>
      <c r="E53" s="379"/>
      <c r="F53" s="379"/>
      <c r="G53" s="379"/>
      <c r="H53" s="379"/>
    </row>
    <row r="54" spans="2:8" x14ac:dyDescent="0.25">
      <c r="B54" s="379"/>
      <c r="C54" s="379"/>
      <c r="D54" s="379"/>
      <c r="E54" s="379"/>
      <c r="F54" s="379"/>
      <c r="G54" s="379"/>
      <c r="H54" s="379"/>
    </row>
    <row r="55" spans="2:8" x14ac:dyDescent="0.25">
      <c r="B55" s="379"/>
      <c r="C55" s="379"/>
      <c r="D55" s="379"/>
      <c r="E55" s="379"/>
      <c r="F55" s="379"/>
      <c r="G55" s="379"/>
      <c r="H55" s="379"/>
    </row>
    <row r="56" spans="2:8" x14ac:dyDescent="0.25">
      <c r="B56" s="379"/>
      <c r="C56" s="379"/>
      <c r="D56" s="379"/>
      <c r="E56" s="379"/>
      <c r="F56" s="379"/>
      <c r="G56" s="379"/>
      <c r="H56" s="379"/>
    </row>
    <row r="57" spans="2:8" x14ac:dyDescent="0.25">
      <c r="B57" s="379"/>
      <c r="C57" s="379"/>
      <c r="D57" s="379"/>
      <c r="E57" s="379"/>
      <c r="F57" s="379"/>
      <c r="G57" s="379"/>
      <c r="H57" s="379"/>
    </row>
    <row r="58" spans="2:8" ht="63" customHeight="1" x14ac:dyDescent="0.25">
      <c r="B58" s="379"/>
      <c r="C58" s="379"/>
      <c r="D58" s="379"/>
      <c r="E58" s="379"/>
      <c r="F58" s="379"/>
      <c r="G58" s="379"/>
      <c r="H58" s="379"/>
    </row>
    <row r="60" spans="2:8" x14ac:dyDescent="0.25">
      <c r="B60" s="355" t="s">
        <v>343</v>
      </c>
      <c r="C60" s="355"/>
      <c r="D60" s="355"/>
      <c r="E60" s="355"/>
      <c r="F60" s="355"/>
      <c r="G60" s="355"/>
      <c r="H60" s="355"/>
    </row>
    <row r="62" spans="2:8" ht="14.25" customHeight="1" x14ac:dyDescent="0.25">
      <c r="B62" s="352" t="s">
        <v>159</v>
      </c>
      <c r="C62" s="352"/>
      <c r="D62" s="352"/>
      <c r="E62" s="352"/>
      <c r="F62" s="352"/>
      <c r="G62" s="352"/>
      <c r="H62" s="352"/>
    </row>
    <row r="63" spans="2:8" ht="52.5" customHeight="1" x14ac:dyDescent="0.25">
      <c r="B63" s="352"/>
      <c r="C63" s="352"/>
      <c r="D63" s="352"/>
      <c r="E63" s="352"/>
      <c r="F63" s="352"/>
      <c r="G63" s="352"/>
      <c r="H63" s="352"/>
    </row>
    <row r="65" spans="2:8" x14ac:dyDescent="0.25">
      <c r="B65" s="348" t="s">
        <v>160</v>
      </c>
      <c r="C65" s="348"/>
      <c r="D65" s="348"/>
      <c r="E65" s="348"/>
      <c r="F65" s="348"/>
      <c r="G65" s="348"/>
      <c r="H65" s="348"/>
    </row>
    <row r="67" spans="2:8" x14ac:dyDescent="0.25">
      <c r="B67" s="344" t="s">
        <v>161</v>
      </c>
      <c r="C67" s="344"/>
      <c r="D67" s="344"/>
      <c r="E67" s="344"/>
      <c r="F67" s="344"/>
      <c r="G67" s="344"/>
      <c r="H67" s="344"/>
    </row>
    <row r="69" spans="2:8" x14ac:dyDescent="0.25">
      <c r="B69" s="348" t="s">
        <v>358</v>
      </c>
      <c r="C69" s="348"/>
      <c r="D69" s="348"/>
      <c r="E69" s="348"/>
      <c r="F69" s="348"/>
      <c r="G69" s="348"/>
      <c r="H69" s="348"/>
    </row>
    <row r="71" spans="2:8" x14ac:dyDescent="0.25">
      <c r="B71" s="352" t="s">
        <v>505</v>
      </c>
      <c r="C71" s="352"/>
      <c r="D71" s="352"/>
      <c r="E71" s="352"/>
      <c r="F71" s="352"/>
      <c r="G71" s="352"/>
      <c r="H71" s="352"/>
    </row>
    <row r="72" spans="2:8" x14ac:dyDescent="0.25">
      <c r="B72" s="352"/>
      <c r="C72" s="352"/>
      <c r="D72" s="352"/>
      <c r="E72" s="352"/>
      <c r="F72" s="352"/>
      <c r="G72" s="352"/>
      <c r="H72" s="352"/>
    </row>
    <row r="74" spans="2:8" x14ac:dyDescent="0.25">
      <c r="B74" s="355" t="s">
        <v>162</v>
      </c>
      <c r="C74" s="355"/>
      <c r="D74" s="355"/>
      <c r="E74" s="355"/>
      <c r="F74" s="355"/>
      <c r="G74" s="355"/>
      <c r="H74" s="355"/>
    </row>
    <row r="76" spans="2:8" x14ac:dyDescent="0.25">
      <c r="B76" s="377" t="s">
        <v>585</v>
      </c>
      <c r="C76" s="378"/>
      <c r="D76" s="378"/>
      <c r="E76" s="378"/>
      <c r="F76" s="378"/>
      <c r="G76" s="378"/>
      <c r="H76" s="378"/>
    </row>
    <row r="77" spans="2:8" ht="26.25" customHeight="1" x14ac:dyDescent="0.25">
      <c r="B77" s="378"/>
      <c r="C77" s="378"/>
      <c r="D77" s="378"/>
      <c r="E77" s="378"/>
      <c r="F77" s="378"/>
      <c r="G77" s="378"/>
      <c r="H77" s="378"/>
    </row>
    <row r="79" spans="2:8" x14ac:dyDescent="0.25">
      <c r="B79" s="123"/>
    </row>
  </sheetData>
  <mergeCells count="24">
    <mergeCell ref="B74:H74"/>
    <mergeCell ref="B76:H77"/>
    <mergeCell ref="B35:H35"/>
    <mergeCell ref="B37:H38"/>
    <mergeCell ref="B40:H40"/>
    <mergeCell ref="B42:H43"/>
    <mergeCell ref="B45:H45"/>
    <mergeCell ref="B47:H58"/>
    <mergeCell ref="B69:H69"/>
    <mergeCell ref="B71:H72"/>
    <mergeCell ref="B2:H2"/>
    <mergeCell ref="B60:H60"/>
    <mergeCell ref="B62:H63"/>
    <mergeCell ref="B65:H65"/>
    <mergeCell ref="B67:H67"/>
    <mergeCell ref="B27:H27"/>
    <mergeCell ref="B29:H29"/>
    <mergeCell ref="B31:H33"/>
    <mergeCell ref="B3:H3"/>
    <mergeCell ref="B5:H5"/>
    <mergeCell ref="B7:H7"/>
    <mergeCell ref="B9:H9"/>
    <mergeCell ref="B11:H11"/>
    <mergeCell ref="B12:H24"/>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44"/>
  <sheetViews>
    <sheetView showGridLines="0" zoomScaleNormal="100" workbookViewId="0">
      <selection activeCell="D141" sqref="D141"/>
    </sheetView>
  </sheetViews>
  <sheetFormatPr baseColWidth="10" defaultColWidth="11.42578125" defaultRowHeight="15" x14ac:dyDescent="0.25"/>
  <cols>
    <col min="1" max="1" width="7.140625" style="229" bestFit="1" customWidth="1"/>
    <col min="2" max="2" width="39.85546875" style="229" bestFit="1" customWidth="1"/>
    <col min="3" max="4" width="22.140625" style="229" bestFit="1" customWidth="1"/>
    <col min="5" max="5" width="19.42578125" style="229" bestFit="1" customWidth="1"/>
    <col min="6" max="6" width="26" style="229" bestFit="1" customWidth="1"/>
    <col min="7" max="7" width="19.42578125" style="229" bestFit="1" customWidth="1"/>
    <col min="8" max="8" width="27.42578125" style="46" bestFit="1" customWidth="1"/>
    <col min="9" max="9" width="3" style="229" customWidth="1"/>
    <col min="10" max="10" width="18.42578125" style="229" customWidth="1"/>
    <col min="11" max="11" width="15" style="229" customWidth="1"/>
    <col min="12" max="16384" width="11.42578125" style="229"/>
  </cols>
  <sheetData>
    <row r="1" spans="1:8" x14ac:dyDescent="0.25">
      <c r="A1" s="1" t="s">
        <v>437</v>
      </c>
    </row>
    <row r="2" spans="1:8" x14ac:dyDescent="0.25">
      <c r="B2" s="354" t="s">
        <v>97</v>
      </c>
      <c r="C2" s="354"/>
      <c r="D2" s="354"/>
      <c r="E2" s="354"/>
      <c r="F2" s="354"/>
      <c r="G2" s="354"/>
      <c r="H2" s="354"/>
    </row>
    <row r="3" spans="1:8" x14ac:dyDescent="0.25">
      <c r="B3" s="375" t="s">
        <v>534</v>
      </c>
      <c r="C3" s="375"/>
      <c r="D3" s="375"/>
      <c r="E3" s="375"/>
      <c r="F3" s="375"/>
      <c r="G3" s="375"/>
      <c r="H3" s="375"/>
    </row>
    <row r="4" spans="1:8" x14ac:dyDescent="0.25">
      <c r="B4" s="232"/>
      <c r="C4" s="232"/>
      <c r="D4" s="232"/>
      <c r="E4" s="232"/>
      <c r="F4" s="232"/>
      <c r="G4" s="232"/>
      <c r="H4" s="126"/>
    </row>
    <row r="5" spans="1:8" x14ac:dyDescent="0.25">
      <c r="B5" s="355" t="s">
        <v>163</v>
      </c>
      <c r="C5" s="355"/>
      <c r="D5" s="355"/>
      <c r="E5" s="355"/>
      <c r="F5" s="355"/>
      <c r="G5" s="355"/>
      <c r="H5" s="355"/>
    </row>
    <row r="7" spans="1:8" x14ac:dyDescent="0.25">
      <c r="B7" s="348" t="s">
        <v>164</v>
      </c>
      <c r="C7" s="348"/>
      <c r="D7" s="348"/>
      <c r="E7" s="348"/>
      <c r="F7" s="348"/>
      <c r="G7" s="348"/>
      <c r="H7" s="348"/>
    </row>
    <row r="8" spans="1:8" x14ac:dyDescent="0.25">
      <c r="B8" s="230" t="s">
        <v>132</v>
      </c>
      <c r="C8" s="180">
        <v>44377</v>
      </c>
      <c r="D8" s="180">
        <v>44012</v>
      </c>
      <c r="E8" s="180">
        <v>44196</v>
      </c>
    </row>
    <row r="9" spans="1:8" x14ac:dyDescent="0.25">
      <c r="B9" s="136" t="s">
        <v>506</v>
      </c>
      <c r="C9" s="181">
        <v>6733.98</v>
      </c>
      <c r="D9" s="181">
        <v>6793.79</v>
      </c>
      <c r="E9" s="182">
        <v>6891.96</v>
      </c>
      <c r="G9" s="46"/>
    </row>
    <row r="10" spans="1:8" x14ac:dyDescent="0.25">
      <c r="B10" s="137" t="s">
        <v>507</v>
      </c>
      <c r="C10" s="183">
        <v>6761.37</v>
      </c>
      <c r="D10" s="183">
        <v>6820.47</v>
      </c>
      <c r="E10" s="184">
        <v>6941.65</v>
      </c>
    </row>
    <row r="11" spans="1:8" x14ac:dyDescent="0.25">
      <c r="G11" s="46"/>
      <c r="H11" s="216"/>
    </row>
    <row r="12" spans="1:8" x14ac:dyDescent="0.25">
      <c r="B12" s="348" t="s">
        <v>334</v>
      </c>
      <c r="C12" s="348"/>
      <c r="D12" s="348"/>
      <c r="E12" s="348"/>
      <c r="F12" s="348"/>
      <c r="G12" s="348"/>
      <c r="H12" s="348"/>
    </row>
    <row r="14" spans="1:8" ht="30" x14ac:dyDescent="0.25">
      <c r="B14" s="20" t="s">
        <v>166</v>
      </c>
      <c r="C14" s="65" t="s">
        <v>167</v>
      </c>
      <c r="D14" s="65" t="s">
        <v>168</v>
      </c>
      <c r="E14" s="65" t="s">
        <v>536</v>
      </c>
      <c r="F14" s="20" t="s">
        <v>537</v>
      </c>
      <c r="G14" s="20" t="s">
        <v>440</v>
      </c>
      <c r="H14" s="133" t="s">
        <v>441</v>
      </c>
    </row>
    <row r="15" spans="1:8" x14ac:dyDescent="0.25">
      <c r="B15" s="23" t="s">
        <v>99</v>
      </c>
      <c r="C15" s="33"/>
      <c r="D15" s="38"/>
      <c r="E15" s="33"/>
      <c r="F15" s="33"/>
      <c r="G15" s="23"/>
      <c r="H15" s="33"/>
    </row>
    <row r="16" spans="1:8" x14ac:dyDescent="0.25">
      <c r="B16" s="25" t="s">
        <v>102</v>
      </c>
      <c r="C16" s="33"/>
      <c r="D16" s="38"/>
      <c r="E16" s="33"/>
      <c r="F16" s="34"/>
      <c r="G16" s="25"/>
      <c r="H16" s="33"/>
    </row>
    <row r="17" spans="2:11" x14ac:dyDescent="0.25">
      <c r="B17" s="42" t="s">
        <v>104</v>
      </c>
      <c r="C17" s="95" t="s">
        <v>169</v>
      </c>
      <c r="D17" s="47">
        <v>594466.74982699682</v>
      </c>
      <c r="E17" s="100">
        <v>6733.98</v>
      </c>
      <c r="F17" s="29">
        <v>4003127204</v>
      </c>
      <c r="G17" s="101">
        <v>6891.96</v>
      </c>
      <c r="H17" s="29">
        <v>2588571794</v>
      </c>
      <c r="K17" s="3"/>
    </row>
    <row r="18" spans="2:11" x14ac:dyDescent="0.25">
      <c r="B18" s="26" t="s">
        <v>110</v>
      </c>
      <c r="C18" s="96" t="s">
        <v>169</v>
      </c>
      <c r="D18" s="35">
        <v>300698.28585769486</v>
      </c>
      <c r="E18" s="102">
        <v>6733.98</v>
      </c>
      <c r="F18" s="28">
        <v>2024896243</v>
      </c>
      <c r="G18" s="103">
        <v>6891.96</v>
      </c>
      <c r="H18" s="28">
        <v>430162690</v>
      </c>
      <c r="K18" s="3"/>
    </row>
    <row r="19" spans="2:11" x14ac:dyDescent="0.25">
      <c r="B19" s="26" t="s">
        <v>170</v>
      </c>
      <c r="C19" s="96" t="s">
        <v>169</v>
      </c>
      <c r="D19" s="35">
        <v>1965330.2301165138</v>
      </c>
      <c r="E19" s="102">
        <v>6733.98</v>
      </c>
      <c r="F19" s="28">
        <v>13234494463</v>
      </c>
      <c r="G19" s="103">
        <v>6891.96</v>
      </c>
      <c r="H19" s="28">
        <v>15376864538</v>
      </c>
      <c r="K19" s="3"/>
    </row>
    <row r="20" spans="2:11" x14ac:dyDescent="0.25">
      <c r="B20" s="43" t="s">
        <v>114</v>
      </c>
      <c r="C20" s="97" t="s">
        <v>169</v>
      </c>
      <c r="D20" s="104">
        <v>15108.077244066661</v>
      </c>
      <c r="E20" s="105">
        <v>6733.98</v>
      </c>
      <c r="F20" s="30">
        <v>101737490</v>
      </c>
      <c r="G20" s="106">
        <v>6891.96</v>
      </c>
      <c r="H20" s="30">
        <v>100286288</v>
      </c>
      <c r="K20" s="3"/>
    </row>
    <row r="21" spans="2:11" x14ac:dyDescent="0.25">
      <c r="B21" s="39" t="s">
        <v>171</v>
      </c>
      <c r="C21" s="23"/>
      <c r="D21" s="38"/>
      <c r="E21" s="98"/>
      <c r="F21" s="107"/>
      <c r="G21" s="108"/>
      <c r="H21" s="194"/>
    </row>
    <row r="22" spans="2:11" x14ac:dyDescent="0.25">
      <c r="B22" s="95" t="s">
        <v>172</v>
      </c>
      <c r="C22" s="95" t="s">
        <v>172</v>
      </c>
      <c r="D22" s="109" t="s">
        <v>172</v>
      </c>
      <c r="E22" s="109" t="s">
        <v>172</v>
      </c>
      <c r="F22" s="109" t="s">
        <v>172</v>
      </c>
      <c r="G22" s="109" t="s">
        <v>172</v>
      </c>
      <c r="H22" s="196" t="s">
        <v>172</v>
      </c>
    </row>
    <row r="23" spans="2:11" x14ac:dyDescent="0.25">
      <c r="B23" s="97" t="s">
        <v>172</v>
      </c>
      <c r="C23" s="97" t="s">
        <v>172</v>
      </c>
      <c r="D23" s="110" t="s">
        <v>172</v>
      </c>
      <c r="E23" s="110" t="s">
        <v>172</v>
      </c>
      <c r="F23" s="110" t="s">
        <v>172</v>
      </c>
      <c r="G23" s="110" t="s">
        <v>172</v>
      </c>
      <c r="H23" s="197" t="s">
        <v>172</v>
      </c>
    </row>
    <row r="24" spans="2:11" x14ac:dyDescent="0.25">
      <c r="B24" s="23" t="s">
        <v>101</v>
      </c>
      <c r="C24" s="23"/>
      <c r="D24" s="38"/>
      <c r="E24" s="98"/>
      <c r="F24" s="33"/>
      <c r="G24" s="98"/>
      <c r="H24" s="194"/>
    </row>
    <row r="25" spans="2:11" x14ac:dyDescent="0.25">
      <c r="B25" s="23" t="s">
        <v>103</v>
      </c>
      <c r="C25" s="23"/>
      <c r="D25" s="38"/>
      <c r="E25" s="98"/>
      <c r="F25" s="33"/>
      <c r="G25" s="98"/>
      <c r="H25" s="194"/>
    </row>
    <row r="26" spans="2:11" x14ac:dyDescent="0.25">
      <c r="B26" s="42" t="s">
        <v>173</v>
      </c>
      <c r="C26" s="95" t="s">
        <v>169</v>
      </c>
      <c r="D26" s="47">
        <v>6956.7100119187635</v>
      </c>
      <c r="E26" s="109">
        <v>6351.33</v>
      </c>
      <c r="F26" s="28">
        <v>44184361</v>
      </c>
      <c r="G26" s="111">
        <v>6941.65</v>
      </c>
      <c r="H26" s="144">
        <v>4578643</v>
      </c>
    </row>
    <row r="27" spans="2:11" x14ac:dyDescent="0.25">
      <c r="B27" s="26" t="s">
        <v>107</v>
      </c>
      <c r="C27" s="96" t="s">
        <v>169</v>
      </c>
      <c r="D27" s="35">
        <v>214759.10699999993</v>
      </c>
      <c r="E27" s="112">
        <v>6351.33</v>
      </c>
      <c r="F27" s="28">
        <v>1364005959.0623095</v>
      </c>
      <c r="G27" s="113">
        <v>6941.65</v>
      </c>
      <c r="H27" s="76">
        <v>735258228.26154983</v>
      </c>
    </row>
    <row r="28" spans="2:11" x14ac:dyDescent="0.25">
      <c r="B28" s="43" t="s">
        <v>174</v>
      </c>
      <c r="C28" s="97" t="s">
        <v>169</v>
      </c>
      <c r="D28" s="104">
        <v>1694788.1298877557</v>
      </c>
      <c r="E28" s="110">
        <v>6351.33</v>
      </c>
      <c r="F28" s="28">
        <v>10764158693</v>
      </c>
      <c r="G28" s="114">
        <v>6941.65</v>
      </c>
      <c r="H28" s="28">
        <v>11881508817</v>
      </c>
    </row>
    <row r="29" spans="2:11" x14ac:dyDescent="0.25">
      <c r="B29" s="23" t="s">
        <v>175</v>
      </c>
      <c r="C29" s="23"/>
      <c r="D29" s="38"/>
      <c r="E29" s="98"/>
      <c r="F29" s="33"/>
      <c r="G29" s="98"/>
      <c r="H29" s="33"/>
    </row>
    <row r="30" spans="2:11" x14ac:dyDescent="0.25">
      <c r="B30" s="95" t="s">
        <v>172</v>
      </c>
      <c r="C30" s="95" t="s">
        <v>172</v>
      </c>
      <c r="D30" s="95" t="s">
        <v>172</v>
      </c>
      <c r="E30" s="95" t="s">
        <v>172</v>
      </c>
      <c r="F30" s="95" t="s">
        <v>172</v>
      </c>
      <c r="G30" s="95" t="s">
        <v>172</v>
      </c>
      <c r="H30" s="116" t="s">
        <v>172</v>
      </c>
    </row>
    <row r="31" spans="2:11" x14ac:dyDescent="0.25">
      <c r="B31" s="97" t="s">
        <v>172</v>
      </c>
      <c r="C31" s="97" t="s">
        <v>172</v>
      </c>
      <c r="D31" s="97" t="s">
        <v>172</v>
      </c>
      <c r="E31" s="97" t="s">
        <v>172</v>
      </c>
      <c r="F31" s="97" t="s">
        <v>172</v>
      </c>
      <c r="G31" s="97" t="s">
        <v>172</v>
      </c>
      <c r="H31" s="118" t="s">
        <v>172</v>
      </c>
    </row>
    <row r="33" spans="2:8" x14ac:dyDescent="0.25">
      <c r="B33" s="355" t="s">
        <v>176</v>
      </c>
      <c r="C33" s="355"/>
      <c r="D33" s="355"/>
      <c r="E33" s="355"/>
      <c r="F33" s="355"/>
      <c r="G33" s="355"/>
      <c r="H33" s="355"/>
    </row>
    <row r="35" spans="2:8" ht="30" x14ac:dyDescent="0.25">
      <c r="B35" s="386" t="s">
        <v>165</v>
      </c>
      <c r="C35" s="387"/>
      <c r="D35" s="388"/>
      <c r="E35" s="65" t="s">
        <v>538</v>
      </c>
      <c r="F35" s="65" t="s">
        <v>539</v>
      </c>
      <c r="G35" s="65" t="s">
        <v>442</v>
      </c>
      <c r="H35" s="20" t="s">
        <v>443</v>
      </c>
    </row>
    <row r="36" spans="2:8" x14ac:dyDescent="0.25">
      <c r="B36" s="383" t="s">
        <v>177</v>
      </c>
      <c r="C36" s="384"/>
      <c r="D36" s="385"/>
      <c r="E36" s="99">
        <v>6733.98</v>
      </c>
      <c r="F36" s="49">
        <v>2205721476</v>
      </c>
      <c r="G36" s="115">
        <v>6891.96</v>
      </c>
      <c r="H36" s="175">
        <v>2456967046</v>
      </c>
    </row>
    <row r="37" spans="2:8" x14ac:dyDescent="0.25">
      <c r="B37" s="383" t="s">
        <v>178</v>
      </c>
      <c r="C37" s="384"/>
      <c r="D37" s="385"/>
      <c r="E37" s="99">
        <v>6761.37</v>
      </c>
      <c r="F37" s="49">
        <v>1077532505</v>
      </c>
      <c r="G37" s="115">
        <v>6941.65</v>
      </c>
      <c r="H37" s="175">
        <v>428298362</v>
      </c>
    </row>
    <row r="38" spans="2:8" x14ac:dyDescent="0.25">
      <c r="B38" s="383" t="s">
        <v>179</v>
      </c>
      <c r="C38" s="384"/>
      <c r="D38" s="385"/>
      <c r="E38" s="99">
        <v>6733.98</v>
      </c>
      <c r="F38" s="49">
        <v>-1969594552</v>
      </c>
      <c r="G38" s="115">
        <v>6891.96</v>
      </c>
      <c r="H38" s="175">
        <v>-1312811667</v>
      </c>
    </row>
    <row r="39" spans="2:8" x14ac:dyDescent="0.25">
      <c r="B39" s="383" t="s">
        <v>180</v>
      </c>
      <c r="C39" s="384"/>
      <c r="D39" s="385"/>
      <c r="E39" s="99">
        <v>6761.37</v>
      </c>
      <c r="F39" s="49">
        <v>-1132836657</v>
      </c>
      <c r="G39" s="115">
        <v>6941.65</v>
      </c>
      <c r="H39" s="175">
        <v>-1039492233</v>
      </c>
    </row>
    <row r="41" spans="2:8" x14ac:dyDescent="0.25">
      <c r="B41" s="347" t="s">
        <v>352</v>
      </c>
      <c r="C41" s="347"/>
      <c r="D41" s="347"/>
      <c r="E41" s="347"/>
      <c r="F41" s="347"/>
      <c r="G41" s="347"/>
      <c r="H41" s="347"/>
    </row>
    <row r="42" spans="2:8" x14ac:dyDescent="0.25">
      <c r="B42" s="347"/>
      <c r="C42" s="347"/>
      <c r="D42" s="347"/>
      <c r="E42" s="347"/>
      <c r="F42" s="347"/>
      <c r="G42" s="347"/>
      <c r="H42" s="347"/>
    </row>
    <row r="44" spans="2:8" x14ac:dyDescent="0.25">
      <c r="B44" s="273" t="s">
        <v>181</v>
      </c>
      <c r="C44" s="52">
        <f>+'02'!D7</f>
        <v>44377</v>
      </c>
      <c r="D44" s="52">
        <f>+'02'!E7</f>
        <v>44196</v>
      </c>
    </row>
    <row r="45" spans="2:8" x14ac:dyDescent="0.25">
      <c r="B45" s="274" t="s">
        <v>540</v>
      </c>
      <c r="C45" s="116">
        <v>7349958893</v>
      </c>
      <c r="D45" s="116">
        <v>432539648</v>
      </c>
      <c r="E45" s="319"/>
      <c r="H45" s="229"/>
    </row>
    <row r="46" spans="2:8" s="318" customFormat="1" x14ac:dyDescent="0.25">
      <c r="B46" s="275" t="s">
        <v>183</v>
      </c>
      <c r="C46" s="70">
        <v>1513733667</v>
      </c>
      <c r="D46" s="70">
        <v>1124551591</v>
      </c>
      <c r="E46" s="319"/>
    </row>
    <row r="47" spans="2:8" s="318" customFormat="1" x14ac:dyDescent="0.25">
      <c r="B47" s="275" t="s">
        <v>476</v>
      </c>
      <c r="C47" s="70">
        <v>631643217</v>
      </c>
      <c r="D47" s="70">
        <v>532687445</v>
      </c>
      <c r="E47" s="319"/>
    </row>
    <row r="48" spans="2:8" s="318" customFormat="1" x14ac:dyDescent="0.25">
      <c r="B48" s="275" t="s">
        <v>186</v>
      </c>
      <c r="C48" s="70">
        <v>218268226</v>
      </c>
      <c r="D48" s="70">
        <v>564321893</v>
      </c>
      <c r="E48" s="319"/>
    </row>
    <row r="49" spans="2:8" s="318" customFormat="1" x14ac:dyDescent="0.25">
      <c r="B49" s="275" t="s">
        <v>543</v>
      </c>
      <c r="C49" s="70">
        <v>163709788</v>
      </c>
      <c r="D49" s="70">
        <v>137839269</v>
      </c>
      <c r="E49" s="319" t="s">
        <v>586</v>
      </c>
    </row>
    <row r="50" spans="2:8" s="318" customFormat="1" x14ac:dyDescent="0.25">
      <c r="B50" s="275" t="s">
        <v>188</v>
      </c>
      <c r="C50" s="70">
        <v>147316248</v>
      </c>
      <c r="D50" s="70">
        <v>832275915</v>
      </c>
      <c r="E50" s="319"/>
    </row>
    <row r="51" spans="2:8" s="318" customFormat="1" x14ac:dyDescent="0.25">
      <c r="B51" s="275" t="s">
        <v>545</v>
      </c>
      <c r="C51" s="70">
        <v>40396944</v>
      </c>
      <c r="D51" s="70">
        <v>0</v>
      </c>
      <c r="E51" s="319" t="s">
        <v>586</v>
      </c>
    </row>
    <row r="52" spans="2:8" s="318" customFormat="1" x14ac:dyDescent="0.25">
      <c r="B52" s="275" t="s">
        <v>187</v>
      </c>
      <c r="C52" s="70">
        <v>33705051</v>
      </c>
      <c r="D52" s="70">
        <v>34496396</v>
      </c>
      <c r="E52" s="319"/>
    </row>
    <row r="53" spans="2:8" s="318" customFormat="1" x14ac:dyDescent="0.25">
      <c r="B53" s="275" t="s">
        <v>542</v>
      </c>
      <c r="C53" s="70">
        <v>33669900</v>
      </c>
      <c r="D53" s="70">
        <v>34459800</v>
      </c>
      <c r="E53" s="319" t="s">
        <v>586</v>
      </c>
    </row>
    <row r="54" spans="2:8" x14ac:dyDescent="0.25">
      <c r="B54" s="275" t="s">
        <v>544</v>
      </c>
      <c r="C54" s="70">
        <v>33669900</v>
      </c>
      <c r="D54" s="70">
        <v>38153891</v>
      </c>
      <c r="E54" s="319" t="s">
        <v>586</v>
      </c>
      <c r="H54" s="229"/>
    </row>
    <row r="55" spans="2:8" x14ac:dyDescent="0.25">
      <c r="B55" s="275" t="s">
        <v>590</v>
      </c>
      <c r="C55" s="70">
        <v>33669900</v>
      </c>
      <c r="D55" s="70">
        <v>34459800</v>
      </c>
      <c r="E55" s="319" t="s">
        <v>586</v>
      </c>
      <c r="H55" s="229"/>
    </row>
    <row r="56" spans="2:8" s="301" customFormat="1" x14ac:dyDescent="0.25">
      <c r="B56" s="275" t="s">
        <v>587</v>
      </c>
      <c r="C56" s="70">
        <v>27262249</v>
      </c>
      <c r="D56" s="70">
        <v>33550061</v>
      </c>
      <c r="E56" s="117"/>
    </row>
    <row r="57" spans="2:8" x14ac:dyDescent="0.25">
      <c r="B57" s="275" t="s">
        <v>184</v>
      </c>
      <c r="C57" s="70">
        <v>15000000</v>
      </c>
      <c r="D57" s="70">
        <v>14884340</v>
      </c>
      <c r="E57" s="319" t="s">
        <v>586</v>
      </c>
      <c r="H57" s="229"/>
    </row>
    <row r="58" spans="2:8" x14ac:dyDescent="0.25">
      <c r="B58" s="275" t="s">
        <v>541</v>
      </c>
      <c r="C58" s="70">
        <v>13348461</v>
      </c>
      <c r="D58" s="70">
        <v>1017255117</v>
      </c>
      <c r="E58" s="319" t="s">
        <v>586</v>
      </c>
      <c r="H58" s="229"/>
    </row>
    <row r="59" spans="2:8" x14ac:dyDescent="0.25">
      <c r="B59" s="275" t="s">
        <v>589</v>
      </c>
      <c r="C59" s="70">
        <v>10544387</v>
      </c>
      <c r="D59" s="70">
        <v>78768</v>
      </c>
      <c r="E59" s="319" t="s">
        <v>586</v>
      </c>
      <c r="H59" s="229"/>
    </row>
    <row r="60" spans="2:8" x14ac:dyDescent="0.25">
      <c r="B60" s="275" t="s">
        <v>477</v>
      </c>
      <c r="C60" s="70">
        <v>6733980</v>
      </c>
      <c r="D60" s="70">
        <v>6891960</v>
      </c>
      <c r="E60" s="117"/>
      <c r="H60" s="229"/>
    </row>
    <row r="61" spans="2:8" x14ac:dyDescent="0.25">
      <c r="B61" s="275" t="s">
        <v>185</v>
      </c>
      <c r="C61" s="70">
        <v>4472307</v>
      </c>
      <c r="D61" s="70">
        <v>159328445</v>
      </c>
      <c r="E61" s="117"/>
      <c r="H61" s="229"/>
    </row>
    <row r="62" spans="2:8" x14ac:dyDescent="0.25">
      <c r="B62" s="275" t="s">
        <v>182</v>
      </c>
      <c r="C62" s="70">
        <v>1000000</v>
      </c>
      <c r="D62" s="70">
        <v>1000000</v>
      </c>
      <c r="E62" s="117"/>
      <c r="H62" s="229"/>
    </row>
    <row r="63" spans="2:8" x14ac:dyDescent="0.25">
      <c r="B63" s="273" t="s">
        <v>189</v>
      </c>
      <c r="C63" s="119">
        <f>SUM(C45:C62)</f>
        <v>10278103118</v>
      </c>
      <c r="D63" s="119">
        <f>SUM(D45:D62)</f>
        <v>4998774339</v>
      </c>
      <c r="E63" s="117"/>
      <c r="H63" s="229"/>
    </row>
    <row r="64" spans="2:8" x14ac:dyDescent="0.25">
      <c r="B64" s="239"/>
      <c r="C64" s="239"/>
      <c r="D64" s="239"/>
      <c r="E64" s="117"/>
      <c r="H64" s="229"/>
    </row>
    <row r="65" spans="2:8" x14ac:dyDescent="0.25">
      <c r="B65" s="273" t="s">
        <v>190</v>
      </c>
      <c r="C65" s="305">
        <f>+C44</f>
        <v>44377</v>
      </c>
      <c r="D65" s="305">
        <f>+D44</f>
        <v>44196</v>
      </c>
      <c r="E65" s="117"/>
      <c r="H65" s="229"/>
    </row>
    <row r="66" spans="2:8" x14ac:dyDescent="0.25">
      <c r="B66" s="274" t="s">
        <v>191</v>
      </c>
      <c r="C66" s="70">
        <v>1145919352</v>
      </c>
      <c r="D66" s="70">
        <v>861456835</v>
      </c>
      <c r="H66" s="229"/>
    </row>
    <row r="67" spans="2:8" x14ac:dyDescent="0.25">
      <c r="B67" s="275" t="s">
        <v>478</v>
      </c>
      <c r="C67" s="70">
        <v>115937621</v>
      </c>
      <c r="D67" s="70">
        <v>394835815</v>
      </c>
      <c r="E67" s="223"/>
      <c r="F67" s="46"/>
      <c r="H67" s="229"/>
    </row>
    <row r="68" spans="2:8" x14ac:dyDescent="0.25">
      <c r="B68" s="275" t="s">
        <v>192</v>
      </c>
      <c r="C68" s="70">
        <v>2851843897</v>
      </c>
      <c r="D68" s="70">
        <v>861986466</v>
      </c>
      <c r="H68" s="229"/>
    </row>
    <row r="69" spans="2:8" x14ac:dyDescent="0.25">
      <c r="B69" s="276" t="s">
        <v>479</v>
      </c>
      <c r="C69" s="70">
        <v>-493870</v>
      </c>
      <c r="D69" s="70">
        <v>48662751</v>
      </c>
      <c r="H69" s="229"/>
    </row>
    <row r="70" spans="2:8" x14ac:dyDescent="0.25">
      <c r="B70" s="273" t="s">
        <v>591</v>
      </c>
      <c r="C70" s="119">
        <f>SUM(C66:C69)</f>
        <v>4113207000</v>
      </c>
      <c r="D70" s="119">
        <f>SUM(D66:D69)</f>
        <v>2166941867</v>
      </c>
      <c r="H70" s="229"/>
    </row>
    <row r="71" spans="2:8" x14ac:dyDescent="0.25">
      <c r="B71" s="239"/>
      <c r="C71" s="239"/>
      <c r="D71" s="239"/>
      <c r="H71" s="229"/>
    </row>
    <row r="72" spans="2:8" x14ac:dyDescent="0.25">
      <c r="B72" s="273" t="s">
        <v>193</v>
      </c>
      <c r="C72" s="120">
        <f>+C63+C70</f>
        <v>14391310118</v>
      </c>
      <c r="D72" s="120">
        <f>+D63+D70</f>
        <v>7165716206</v>
      </c>
      <c r="H72" s="229"/>
    </row>
    <row r="73" spans="2:8" x14ac:dyDescent="0.25">
      <c r="B73" s="18" t="s">
        <v>588</v>
      </c>
    </row>
    <row r="74" spans="2:8" s="304" customFormat="1" x14ac:dyDescent="0.25">
      <c r="H74" s="46"/>
    </row>
    <row r="75" spans="2:8" x14ac:dyDescent="0.25">
      <c r="B75" s="348" t="s">
        <v>194</v>
      </c>
      <c r="C75" s="348"/>
      <c r="D75" s="348"/>
      <c r="E75" s="348"/>
      <c r="F75" s="348"/>
      <c r="G75" s="348"/>
      <c r="H75" s="348"/>
    </row>
    <row r="77" spans="2:8" x14ac:dyDescent="0.25">
      <c r="B77" s="355" t="s">
        <v>353</v>
      </c>
      <c r="C77" s="355"/>
      <c r="D77" s="355"/>
      <c r="E77" s="355"/>
      <c r="F77" s="355"/>
      <c r="G77" s="355"/>
      <c r="H77" s="355"/>
    </row>
    <row r="78" spans="2:8" x14ac:dyDescent="0.25">
      <c r="B78" s="226"/>
      <c r="C78" s="226"/>
      <c r="D78" s="226"/>
      <c r="E78" s="226"/>
      <c r="F78" s="226"/>
      <c r="G78" s="226"/>
      <c r="H78" s="134"/>
    </row>
    <row r="79" spans="2:8" x14ac:dyDescent="0.25">
      <c r="B79" s="20" t="s">
        <v>132</v>
      </c>
      <c r="C79" s="65">
        <f>+C44</f>
        <v>44377</v>
      </c>
      <c r="D79" s="65">
        <f>+D44</f>
        <v>44196</v>
      </c>
    </row>
    <row r="80" spans="2:8" x14ac:dyDescent="0.25">
      <c r="B80" s="135" t="s">
        <v>480</v>
      </c>
      <c r="C80" s="68">
        <v>2551587411</v>
      </c>
      <c r="D80" s="68">
        <v>122331529</v>
      </c>
      <c r="F80" s="46"/>
      <c r="H80" s="229"/>
    </row>
    <row r="81" spans="2:8" s="301" customFormat="1" x14ac:dyDescent="0.25">
      <c r="B81" s="26" t="s">
        <v>197</v>
      </c>
      <c r="C81" s="28">
        <v>1393675653</v>
      </c>
      <c r="D81" s="70">
        <v>144810374</v>
      </c>
      <c r="F81" s="46"/>
    </row>
    <row r="82" spans="2:8" s="301" customFormat="1" x14ac:dyDescent="0.25">
      <c r="B82" s="26" t="s">
        <v>201</v>
      </c>
      <c r="C82" s="28">
        <v>672218625</v>
      </c>
      <c r="D82" s="70">
        <v>82318658</v>
      </c>
      <c r="F82" s="46"/>
    </row>
    <row r="83" spans="2:8" x14ac:dyDescent="0.25">
      <c r="B83" s="135" t="s">
        <v>195</v>
      </c>
      <c r="C83" s="68">
        <v>425500257</v>
      </c>
      <c r="D83" s="68">
        <v>361990604</v>
      </c>
    </row>
    <row r="84" spans="2:8" x14ac:dyDescent="0.25">
      <c r="B84" s="26" t="s">
        <v>508</v>
      </c>
      <c r="C84" s="28">
        <v>65141265</v>
      </c>
      <c r="D84" s="70">
        <v>0</v>
      </c>
    </row>
    <row r="85" spans="2:8" x14ac:dyDescent="0.25">
      <c r="B85" s="26" t="s">
        <v>202</v>
      </c>
      <c r="C85" s="28">
        <v>16587076</v>
      </c>
      <c r="D85" s="70">
        <v>98374198</v>
      </c>
    </row>
    <row r="86" spans="2:8" x14ac:dyDescent="0.25">
      <c r="B86" s="135" t="s">
        <v>198</v>
      </c>
      <c r="C86" s="68">
        <v>7315000</v>
      </c>
      <c r="D86" s="68">
        <v>3850000</v>
      </c>
    </row>
    <row r="87" spans="2:8" x14ac:dyDescent="0.25">
      <c r="B87" s="26" t="s">
        <v>200</v>
      </c>
      <c r="C87" s="28">
        <v>4545500</v>
      </c>
      <c r="D87" s="70">
        <v>3465000</v>
      </c>
      <c r="H87" s="229"/>
    </row>
    <row r="88" spans="2:8" x14ac:dyDescent="0.25">
      <c r="B88" s="26" t="s">
        <v>199</v>
      </c>
      <c r="C88" s="28">
        <v>1070000</v>
      </c>
      <c r="D88" s="70">
        <v>2640000</v>
      </c>
      <c r="H88" s="229"/>
    </row>
    <row r="89" spans="2:8" x14ac:dyDescent="0.25">
      <c r="B89" s="135" t="s">
        <v>481</v>
      </c>
      <c r="C89" s="28">
        <v>0</v>
      </c>
      <c r="D89" s="70">
        <v>49023158</v>
      </c>
      <c r="H89" s="229"/>
    </row>
    <row r="90" spans="2:8" x14ac:dyDescent="0.25">
      <c r="B90" s="23" t="s">
        <v>196</v>
      </c>
      <c r="C90" s="71">
        <f>SUM(C80:C89)</f>
        <v>5137640787</v>
      </c>
      <c r="D90" s="71">
        <f>SUM(D80:D89)</f>
        <v>868803521</v>
      </c>
      <c r="F90" s="46"/>
      <c r="H90" s="229"/>
    </row>
    <row r="92" spans="2:8" ht="16.5" customHeight="1" x14ac:dyDescent="0.25">
      <c r="B92" s="355" t="s">
        <v>354</v>
      </c>
      <c r="C92" s="355"/>
      <c r="D92" s="355"/>
      <c r="E92" s="355"/>
      <c r="F92" s="355"/>
      <c r="G92" s="355"/>
      <c r="H92" s="355"/>
    </row>
    <row r="94" spans="2:8" x14ac:dyDescent="0.25">
      <c r="B94" s="146" t="s">
        <v>132</v>
      </c>
      <c r="C94" s="147">
        <f>+C79</f>
        <v>44377</v>
      </c>
      <c r="D94" s="147">
        <f>+D79</f>
        <v>44196</v>
      </c>
    </row>
    <row r="95" spans="2:8" x14ac:dyDescent="0.25">
      <c r="B95" s="148" t="s">
        <v>546</v>
      </c>
      <c r="C95" s="149">
        <v>452595965</v>
      </c>
      <c r="D95" s="150">
        <v>0</v>
      </c>
      <c r="F95" s="46"/>
      <c r="H95" s="229"/>
    </row>
    <row r="96" spans="2:8" s="318" customFormat="1" x14ac:dyDescent="0.25">
      <c r="B96" s="321" t="s">
        <v>364</v>
      </c>
      <c r="C96" s="149">
        <v>140537380</v>
      </c>
      <c r="D96" s="322">
        <v>46919462</v>
      </c>
      <c r="F96" s="46"/>
    </row>
    <row r="97" spans="2:8" x14ac:dyDescent="0.25">
      <c r="B97" s="151" t="s">
        <v>203</v>
      </c>
      <c r="C97" s="149">
        <v>12766668</v>
      </c>
      <c r="D97" s="149">
        <v>2250000</v>
      </c>
      <c r="F97" s="46"/>
      <c r="H97" s="229"/>
    </row>
    <row r="98" spans="2:8" x14ac:dyDescent="0.25">
      <c r="B98" s="156" t="s">
        <v>196</v>
      </c>
      <c r="C98" s="152">
        <f>SUM(C95:C97)</f>
        <v>605900013</v>
      </c>
      <c r="D98" s="152">
        <f>SUM(D95:D97)</f>
        <v>49169462</v>
      </c>
    </row>
    <row r="100" spans="2:8" x14ac:dyDescent="0.25">
      <c r="B100" s="348" t="s">
        <v>355</v>
      </c>
      <c r="C100" s="348"/>
      <c r="D100" s="348"/>
      <c r="E100" s="348"/>
      <c r="F100" s="348"/>
      <c r="G100" s="348"/>
      <c r="H100" s="348"/>
    </row>
    <row r="102" spans="2:8" x14ac:dyDescent="0.25">
      <c r="B102" s="380" t="s">
        <v>204</v>
      </c>
      <c r="C102" s="381"/>
      <c r="D102" s="382"/>
    </row>
    <row r="103" spans="2:8" x14ac:dyDescent="0.25">
      <c r="B103" s="67" t="s">
        <v>132</v>
      </c>
      <c r="C103" s="121">
        <f>+C94</f>
        <v>44377</v>
      </c>
      <c r="D103" s="187">
        <f>+D94</f>
        <v>44196</v>
      </c>
      <c r="F103" s="46"/>
      <c r="H103" s="229"/>
    </row>
    <row r="104" spans="2:8" x14ac:dyDescent="0.25">
      <c r="B104" s="26" t="s">
        <v>207</v>
      </c>
      <c r="C104" s="28">
        <v>270698430</v>
      </c>
      <c r="D104" s="70">
        <v>41825918</v>
      </c>
      <c r="H104" s="229"/>
    </row>
    <row r="105" spans="2:8" s="318" customFormat="1" x14ac:dyDescent="0.25">
      <c r="B105" s="26" t="s">
        <v>547</v>
      </c>
      <c r="C105" s="28">
        <v>128909737</v>
      </c>
      <c r="D105" s="70">
        <v>0</v>
      </c>
    </row>
    <row r="106" spans="2:8" x14ac:dyDescent="0.25">
      <c r="B106" s="26" t="s">
        <v>206</v>
      </c>
      <c r="C106" s="28">
        <v>128382276</v>
      </c>
      <c r="D106" s="70">
        <v>64652898</v>
      </c>
      <c r="H106" s="229"/>
    </row>
    <row r="107" spans="2:8" x14ac:dyDescent="0.25">
      <c r="B107" s="26" t="s">
        <v>434</v>
      </c>
      <c r="C107" s="28">
        <v>79656145</v>
      </c>
      <c r="D107" s="70">
        <v>27114069</v>
      </c>
      <c r="H107" s="229"/>
    </row>
    <row r="108" spans="2:8" s="301" customFormat="1" x14ac:dyDescent="0.25">
      <c r="B108" s="26" t="s">
        <v>205</v>
      </c>
      <c r="C108" s="28">
        <v>55617124</v>
      </c>
      <c r="D108" s="70">
        <v>26308195</v>
      </c>
    </row>
    <row r="109" spans="2:8" x14ac:dyDescent="0.25">
      <c r="B109" s="26" t="s">
        <v>208</v>
      </c>
      <c r="C109" s="28">
        <v>46297392</v>
      </c>
      <c r="D109" s="70">
        <v>16406584</v>
      </c>
      <c r="H109" s="229"/>
    </row>
    <row r="110" spans="2:8" x14ac:dyDescent="0.25">
      <c r="B110" s="26" t="s">
        <v>445</v>
      </c>
      <c r="C110" s="28">
        <v>16368711</v>
      </c>
      <c r="D110" s="70">
        <v>4626896</v>
      </c>
      <c r="E110" s="185"/>
      <c r="F110" s="46"/>
      <c r="H110" s="229"/>
    </row>
    <row r="111" spans="2:8" x14ac:dyDescent="0.25">
      <c r="B111" s="26" t="s">
        <v>444</v>
      </c>
      <c r="C111" s="28">
        <v>3272</v>
      </c>
      <c r="D111" s="70">
        <v>30599985</v>
      </c>
      <c r="E111" s="186"/>
      <c r="F111" s="46"/>
      <c r="H111" s="229"/>
    </row>
    <row r="112" spans="2:8" x14ac:dyDescent="0.25">
      <c r="B112" s="23" t="s">
        <v>196</v>
      </c>
      <c r="C112" s="71">
        <f>SUM(C104:C111)</f>
        <v>725933087</v>
      </c>
      <c r="D112" s="71">
        <f>SUM(D104:D111)</f>
        <v>211534545</v>
      </c>
      <c r="E112" s="185"/>
      <c r="F112" s="185"/>
    </row>
    <row r="113" spans="2:8" s="243" customFormat="1" x14ac:dyDescent="0.25">
      <c r="E113" s="185"/>
      <c r="F113" s="185"/>
      <c r="H113" s="46"/>
    </row>
    <row r="114" spans="2:8" x14ac:dyDescent="0.25">
      <c r="B114" s="380" t="s">
        <v>209</v>
      </c>
      <c r="C114" s="381"/>
      <c r="D114" s="382"/>
    </row>
    <row r="115" spans="2:8" x14ac:dyDescent="0.25">
      <c r="B115" s="20" t="s">
        <v>132</v>
      </c>
      <c r="C115" s="65">
        <f>+C103</f>
        <v>44377</v>
      </c>
      <c r="D115" s="65">
        <f>+D103</f>
        <v>44196</v>
      </c>
    </row>
    <row r="116" spans="2:8" x14ac:dyDescent="0.25">
      <c r="B116" s="26" t="s">
        <v>446</v>
      </c>
      <c r="C116" s="28">
        <v>198155377</v>
      </c>
      <c r="D116" s="70">
        <v>108044082</v>
      </c>
    </row>
    <row r="117" spans="2:8" x14ac:dyDescent="0.25">
      <c r="B117" s="26" t="s">
        <v>111</v>
      </c>
      <c r="C117" s="28">
        <v>193728165</v>
      </c>
      <c r="D117" s="70">
        <v>0</v>
      </c>
    </row>
    <row r="118" spans="2:8" x14ac:dyDescent="0.25">
      <c r="B118" s="62" t="s">
        <v>196</v>
      </c>
      <c r="C118" s="71">
        <f>SUM(C116:C117)</f>
        <v>391883542</v>
      </c>
      <c r="D118" s="71">
        <f>SUM(D116:D117)</f>
        <v>108044082</v>
      </c>
    </row>
    <row r="120" spans="2:8" x14ac:dyDescent="0.25">
      <c r="B120" s="348" t="s">
        <v>210</v>
      </c>
      <c r="C120" s="348"/>
      <c r="D120" s="348"/>
      <c r="E120" s="348"/>
      <c r="F120" s="348"/>
      <c r="G120" s="348"/>
      <c r="H120" s="348"/>
    </row>
    <row r="122" spans="2:8" x14ac:dyDescent="0.25">
      <c r="B122" s="348" t="s">
        <v>356</v>
      </c>
      <c r="C122" s="348"/>
      <c r="D122" s="348"/>
      <c r="E122" s="348"/>
      <c r="F122" s="348"/>
      <c r="G122" s="348"/>
      <c r="H122" s="348"/>
    </row>
    <row r="124" spans="2:8" x14ac:dyDescent="0.25">
      <c r="B124" s="56" t="s">
        <v>154</v>
      </c>
      <c r="C124" s="52">
        <f>+C115</f>
        <v>44377</v>
      </c>
      <c r="D124" s="52">
        <f>+D115</f>
        <v>44196</v>
      </c>
    </row>
    <row r="125" spans="2:8" x14ac:dyDescent="0.25">
      <c r="B125" s="279" t="s">
        <v>510</v>
      </c>
      <c r="C125" s="57"/>
      <c r="D125" s="57"/>
      <c r="F125" s="46"/>
      <c r="H125" s="229"/>
    </row>
    <row r="126" spans="2:8" x14ac:dyDescent="0.25">
      <c r="B126" s="69" t="s">
        <v>482</v>
      </c>
      <c r="C126" s="238">
        <v>10153391237</v>
      </c>
      <c r="D126" s="238">
        <v>0</v>
      </c>
      <c r="F126" s="46"/>
      <c r="H126" s="229"/>
    </row>
    <row r="127" spans="2:8" s="318" customFormat="1" x14ac:dyDescent="0.25">
      <c r="B127" s="69" t="s">
        <v>483</v>
      </c>
      <c r="C127" s="238">
        <v>10077000000</v>
      </c>
      <c r="D127" s="238">
        <v>0</v>
      </c>
      <c r="F127" s="46"/>
    </row>
    <row r="128" spans="2:8" x14ac:dyDescent="0.25">
      <c r="B128" s="69" t="s">
        <v>548</v>
      </c>
      <c r="C128" s="238">
        <v>5262424472</v>
      </c>
      <c r="D128" s="238">
        <v>0</v>
      </c>
      <c r="F128" s="46"/>
      <c r="H128" s="229"/>
    </row>
    <row r="129" spans="2:8" s="301" customFormat="1" x14ac:dyDescent="0.25">
      <c r="B129" s="280" t="s">
        <v>509</v>
      </c>
      <c r="C129" s="306">
        <f>SUM(C126:C128)</f>
        <v>25492815709</v>
      </c>
      <c r="D129" s="306">
        <f>SUM(D126:D128)</f>
        <v>0</v>
      </c>
      <c r="F129" s="46"/>
    </row>
    <row r="130" spans="2:8" x14ac:dyDescent="0.25">
      <c r="B130" s="280" t="s">
        <v>511</v>
      </c>
      <c r="C130" s="238"/>
      <c r="D130" s="238"/>
      <c r="F130" s="46"/>
      <c r="H130" s="229"/>
    </row>
    <row r="131" spans="2:8" x14ac:dyDescent="0.25">
      <c r="B131" s="122" t="s">
        <v>512</v>
      </c>
      <c r="C131" s="307">
        <v>501089.04</v>
      </c>
      <c r="D131" s="307">
        <v>501112.32722222223</v>
      </c>
      <c r="E131" s="18"/>
      <c r="F131" s="46"/>
      <c r="H131" s="229"/>
    </row>
    <row r="132" spans="2:8" x14ac:dyDescent="0.25">
      <c r="B132" s="277" t="s">
        <v>513</v>
      </c>
      <c r="C132" s="307">
        <v>0</v>
      </c>
      <c r="D132" s="307">
        <v>501072.60366666666</v>
      </c>
      <c r="E132" s="18"/>
      <c r="F132" s="46"/>
      <c r="H132" s="229"/>
    </row>
    <row r="133" spans="2:8" x14ac:dyDescent="0.25">
      <c r="B133" s="308" t="s">
        <v>514</v>
      </c>
      <c r="C133" s="309">
        <v>6761.37</v>
      </c>
      <c r="D133" s="309">
        <v>6941.65</v>
      </c>
      <c r="F133" s="46"/>
      <c r="H133" s="229"/>
    </row>
    <row r="134" spans="2:8" x14ac:dyDescent="0.25">
      <c r="B134" s="308" t="s">
        <v>509</v>
      </c>
      <c r="C134" s="306">
        <f>+(C131+C132)*C133</f>
        <v>3388048402.3848</v>
      </c>
      <c r="D134" s="306">
        <f>+(D131+D132)*D133-1</f>
        <v>6956817024.5048552</v>
      </c>
      <c r="F134" s="46"/>
      <c r="H134" s="229"/>
    </row>
    <row r="135" spans="2:8" x14ac:dyDescent="0.25">
      <c r="B135" s="278" t="s">
        <v>484</v>
      </c>
      <c r="C135" s="238"/>
      <c r="D135" s="66"/>
      <c r="F135" s="46"/>
      <c r="H135" s="229"/>
    </row>
    <row r="136" spans="2:8" s="318" customFormat="1" x14ac:dyDescent="0.25">
      <c r="B136" s="277" t="s">
        <v>485</v>
      </c>
      <c r="C136" s="238">
        <v>39981151270</v>
      </c>
      <c r="D136" s="66">
        <v>4924691792</v>
      </c>
      <c r="F136" s="46"/>
    </row>
    <row r="137" spans="2:8" s="318" customFormat="1" x14ac:dyDescent="0.25">
      <c r="B137" s="278" t="s">
        <v>549</v>
      </c>
      <c r="C137" s="238"/>
      <c r="D137" s="66"/>
      <c r="F137" s="46"/>
    </row>
    <row r="138" spans="2:8" s="318" customFormat="1" x14ac:dyDescent="0.25">
      <c r="B138" s="277" t="s">
        <v>485</v>
      </c>
      <c r="C138" s="307">
        <v>701195.749973748</v>
      </c>
      <c r="D138" s="323">
        <v>0</v>
      </c>
      <c r="F138" s="46"/>
    </row>
    <row r="139" spans="2:8" s="318" customFormat="1" x14ac:dyDescent="0.25">
      <c r="B139" s="277" t="s">
        <v>514</v>
      </c>
      <c r="C139" s="307">
        <v>6761.37</v>
      </c>
      <c r="D139" s="323">
        <v>6941.65</v>
      </c>
      <c r="F139" s="46"/>
    </row>
    <row r="140" spans="2:8" x14ac:dyDescent="0.25">
      <c r="B140" s="278" t="s">
        <v>509</v>
      </c>
      <c r="C140" s="238">
        <f>+C138*C139</f>
        <v>4741043908</v>
      </c>
      <c r="D140" s="238">
        <f>+D138*D139</f>
        <v>0</v>
      </c>
      <c r="F140" s="46"/>
      <c r="H140" s="229"/>
    </row>
    <row r="141" spans="2:8" x14ac:dyDescent="0.25">
      <c r="B141" s="237" t="s">
        <v>66</v>
      </c>
      <c r="C141" s="310">
        <f>+C129+C134+C136+C140</f>
        <v>73603059289.384796</v>
      </c>
      <c r="D141" s="310">
        <f>+D129+D134+D136+D140</f>
        <v>11881508816.504856</v>
      </c>
      <c r="F141" s="46"/>
      <c r="H141" s="229"/>
    </row>
    <row r="143" spans="2:8" x14ac:dyDescent="0.25">
      <c r="D143" s="46"/>
    </row>
    <row r="144" spans="2:8" x14ac:dyDescent="0.25">
      <c r="D144" s="46"/>
    </row>
  </sheetData>
  <sortState xmlns:xlrd2="http://schemas.microsoft.com/office/spreadsheetml/2017/richdata2" ref="B126:D128">
    <sortCondition descending="1" ref="C126:C128"/>
  </sortState>
  <mergeCells count="20">
    <mergeCell ref="B35:D35"/>
    <mergeCell ref="B36:D36"/>
    <mergeCell ref="B37:D37"/>
    <mergeCell ref="B38:D38"/>
    <mergeCell ref="B2:H2"/>
    <mergeCell ref="B102:D102"/>
    <mergeCell ref="B114:D114"/>
    <mergeCell ref="B120:H120"/>
    <mergeCell ref="B122:H122"/>
    <mergeCell ref="B100:H100"/>
    <mergeCell ref="B92:H92"/>
    <mergeCell ref="B75:H75"/>
    <mergeCell ref="B77:H77"/>
    <mergeCell ref="B39:D39"/>
    <mergeCell ref="B3:H3"/>
    <mergeCell ref="B5:H5"/>
    <mergeCell ref="B7:H7"/>
    <mergeCell ref="B41:H42"/>
    <mergeCell ref="B12:H12"/>
    <mergeCell ref="B33:H33"/>
  </mergeCells>
  <hyperlinks>
    <hyperlink ref="A1" location="ÍNDICE!A1" display="Indice" xr:uid="{633A7F9E-5445-4137-867C-DC684C628620}"/>
  </hyperlinks>
  <pageMargins left="0.25" right="0.25" top="0.75" bottom="0.75" header="0.3" footer="0.3"/>
  <pageSetup paperSize="9" scale="34" orientation="portrait" r:id="rId1"/>
  <ignoredErrors>
    <ignoredError sqref="C98:D98 C118:D118"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99"/>
  <sheetViews>
    <sheetView showGridLines="0" topLeftCell="A83" zoomScaleNormal="100" workbookViewId="0">
      <selection activeCell="D92" sqref="D92"/>
    </sheetView>
  </sheetViews>
  <sheetFormatPr baseColWidth="10" defaultColWidth="11.42578125" defaultRowHeight="15" x14ac:dyDescent="0.25"/>
  <cols>
    <col min="1" max="1" width="7.140625" style="229" bestFit="1" customWidth="1"/>
    <col min="2" max="2" width="40.28515625" style="229" customWidth="1"/>
    <col min="3" max="3" width="27.140625" style="229" bestFit="1" customWidth="1"/>
    <col min="4" max="4" width="21.7109375" style="229" customWidth="1"/>
    <col min="5" max="5" width="22.42578125" style="229" customWidth="1"/>
    <col min="6" max="6" width="24.42578125" style="229" customWidth="1"/>
    <col min="7" max="7" width="23.5703125" style="229" customWidth="1"/>
    <col min="8" max="8" width="18.7109375" style="229" customWidth="1"/>
    <col min="9" max="9" width="22.5703125" style="229" customWidth="1"/>
    <col min="10" max="10" width="2.85546875" style="229" customWidth="1"/>
    <col min="11" max="11" width="17" style="229" bestFit="1" customWidth="1"/>
    <col min="12" max="16384" width="11.42578125" style="229"/>
  </cols>
  <sheetData>
    <row r="1" spans="1:8" x14ac:dyDescent="0.25">
      <c r="A1" s="1" t="s">
        <v>437</v>
      </c>
    </row>
    <row r="2" spans="1:8" x14ac:dyDescent="0.25">
      <c r="B2" s="354" t="s">
        <v>97</v>
      </c>
      <c r="C2" s="354"/>
      <c r="D2" s="354"/>
      <c r="E2" s="354"/>
      <c r="F2" s="354"/>
      <c r="G2" s="354"/>
      <c r="H2" s="354"/>
    </row>
    <row r="3" spans="1:8" x14ac:dyDescent="0.25">
      <c r="B3" s="375" t="s">
        <v>534</v>
      </c>
      <c r="C3" s="375"/>
      <c r="D3" s="375"/>
      <c r="E3" s="375"/>
      <c r="F3" s="375"/>
      <c r="G3" s="375"/>
      <c r="H3" s="375"/>
    </row>
    <row r="4" spans="1:8" x14ac:dyDescent="0.25">
      <c r="B4" s="232"/>
      <c r="C4" s="232"/>
      <c r="D4" s="232"/>
      <c r="E4" s="232"/>
      <c r="F4" s="232"/>
      <c r="G4" s="232"/>
      <c r="H4" s="232"/>
    </row>
    <row r="5" spans="1:8" x14ac:dyDescent="0.25">
      <c r="B5" s="355" t="s">
        <v>163</v>
      </c>
      <c r="C5" s="355"/>
      <c r="D5" s="355"/>
      <c r="E5" s="355"/>
      <c r="F5" s="355"/>
      <c r="G5" s="355"/>
      <c r="H5" s="355"/>
    </row>
    <row r="7" spans="1:8" x14ac:dyDescent="0.25">
      <c r="B7" s="348" t="s">
        <v>211</v>
      </c>
      <c r="C7" s="348"/>
      <c r="D7" s="348"/>
      <c r="E7" s="348"/>
      <c r="F7" s="348"/>
      <c r="G7" s="348"/>
      <c r="H7" s="348"/>
    </row>
    <row r="9" spans="1:8" x14ac:dyDescent="0.25">
      <c r="B9" s="348" t="s">
        <v>350</v>
      </c>
      <c r="C9" s="348"/>
      <c r="D9" s="348"/>
      <c r="E9" s="348"/>
      <c r="F9" s="348"/>
      <c r="G9" s="348"/>
      <c r="H9" s="348"/>
    </row>
    <row r="11" spans="1:8" x14ac:dyDescent="0.25">
      <c r="B11" s="56" t="s">
        <v>132</v>
      </c>
      <c r="C11" s="57">
        <f>+'07'!C44</f>
        <v>44377</v>
      </c>
      <c r="D11" s="57">
        <f>+'07'!D44</f>
        <v>44196</v>
      </c>
    </row>
    <row r="12" spans="1:8" x14ac:dyDescent="0.25">
      <c r="B12" s="58" t="s">
        <v>212</v>
      </c>
      <c r="C12" s="29">
        <v>1511691462</v>
      </c>
      <c r="D12" s="59">
        <v>2539396465</v>
      </c>
    </row>
    <row r="13" spans="1:8" s="318" customFormat="1" x14ac:dyDescent="0.25">
      <c r="B13" s="69" t="s">
        <v>107</v>
      </c>
      <c r="C13" s="28">
        <v>2984363826</v>
      </c>
      <c r="D13" s="61">
        <v>0</v>
      </c>
    </row>
    <row r="14" spans="1:8" x14ac:dyDescent="0.25">
      <c r="B14" s="60" t="s">
        <v>213</v>
      </c>
      <c r="C14" s="28">
        <v>0</v>
      </c>
      <c r="D14" s="61">
        <v>739836871</v>
      </c>
    </row>
    <row r="15" spans="1:8" x14ac:dyDescent="0.25">
      <c r="B15" s="62" t="s">
        <v>66</v>
      </c>
      <c r="C15" s="63">
        <f>SUM(C12:C14)</f>
        <v>4496055288</v>
      </c>
      <c r="D15" s="63">
        <f>SUM(D12:D14)</f>
        <v>3279233336</v>
      </c>
    </row>
    <row r="17" spans="2:8" x14ac:dyDescent="0.25">
      <c r="B17" s="355" t="s">
        <v>214</v>
      </c>
      <c r="C17" s="355"/>
      <c r="D17" s="355"/>
      <c r="E17" s="355"/>
      <c r="F17" s="355"/>
      <c r="G17" s="355"/>
      <c r="H17" s="355"/>
    </row>
    <row r="19" spans="2:8" x14ac:dyDescent="0.25">
      <c r="B19" s="311" t="s">
        <v>215</v>
      </c>
      <c r="C19" s="20" t="s">
        <v>216</v>
      </c>
      <c r="D19" s="65">
        <f>+C11</f>
        <v>44377</v>
      </c>
      <c r="E19" s="65">
        <f>+D11</f>
        <v>44196</v>
      </c>
    </row>
    <row r="20" spans="2:8" x14ac:dyDescent="0.25">
      <c r="B20" s="173" t="s">
        <v>516</v>
      </c>
      <c r="C20" s="26" t="s">
        <v>217</v>
      </c>
      <c r="D20" s="76">
        <v>422122058</v>
      </c>
      <c r="E20" s="28">
        <v>139145657</v>
      </c>
    </row>
    <row r="21" spans="2:8" x14ac:dyDescent="0.25">
      <c r="B21" s="173" t="s">
        <v>62</v>
      </c>
      <c r="C21" s="26" t="s">
        <v>224</v>
      </c>
      <c r="D21" s="76">
        <v>0</v>
      </c>
      <c r="E21" s="28">
        <v>0</v>
      </c>
    </row>
    <row r="22" spans="2:8" x14ac:dyDescent="0.25">
      <c r="B22" s="62" t="s">
        <v>66</v>
      </c>
      <c r="C22" s="23"/>
      <c r="D22" s="194">
        <f>SUM(D20:D21)</f>
        <v>422122058</v>
      </c>
      <c r="E22" s="33">
        <f>SUM(E20:E21)</f>
        <v>139145657</v>
      </c>
    </row>
    <row r="24" spans="2:8" x14ac:dyDescent="0.25">
      <c r="B24" s="348" t="s">
        <v>351</v>
      </c>
      <c r="C24" s="348"/>
      <c r="D24" s="348"/>
      <c r="E24" s="348"/>
      <c r="F24" s="348"/>
      <c r="G24" s="348"/>
      <c r="H24" s="348"/>
    </row>
    <row r="26" spans="2:8" x14ac:dyDescent="0.25">
      <c r="B26" s="2" t="s">
        <v>103</v>
      </c>
    </row>
    <row r="27" spans="2:8" x14ac:dyDescent="0.25">
      <c r="B27" s="67" t="s">
        <v>132</v>
      </c>
      <c r="C27" s="65">
        <f>+D19</f>
        <v>44377</v>
      </c>
      <c r="D27" s="65">
        <f>+E19</f>
        <v>44196</v>
      </c>
    </row>
    <row r="28" spans="2:8" x14ac:dyDescent="0.25">
      <c r="B28" s="324" t="s">
        <v>486</v>
      </c>
      <c r="C28" s="68">
        <v>355468106</v>
      </c>
      <c r="D28" s="68">
        <v>368991450</v>
      </c>
    </row>
    <row r="29" spans="2:8" s="301" customFormat="1" x14ac:dyDescent="0.25">
      <c r="B29" s="69" t="s">
        <v>221</v>
      </c>
      <c r="C29" s="68">
        <v>53063826</v>
      </c>
      <c r="D29" s="70">
        <v>54274120</v>
      </c>
    </row>
    <row r="30" spans="2:8" x14ac:dyDescent="0.25">
      <c r="B30" s="69" t="s">
        <v>515</v>
      </c>
      <c r="C30" s="68">
        <v>46912165</v>
      </c>
      <c r="D30" s="70">
        <v>0</v>
      </c>
    </row>
    <row r="31" spans="2:8" s="243" customFormat="1" x14ac:dyDescent="0.25">
      <c r="B31" s="69" t="s">
        <v>220</v>
      </c>
      <c r="C31" s="68">
        <v>1483806</v>
      </c>
      <c r="D31" s="70">
        <v>9371710</v>
      </c>
    </row>
    <row r="32" spans="2:8" x14ac:dyDescent="0.25">
      <c r="B32" s="69" t="s">
        <v>362</v>
      </c>
      <c r="C32" s="68">
        <v>0</v>
      </c>
      <c r="D32" s="70">
        <v>415929318</v>
      </c>
    </row>
    <row r="33" spans="2:8" x14ac:dyDescent="0.25">
      <c r="B33" s="122" t="s">
        <v>447</v>
      </c>
      <c r="C33" s="68">
        <v>0</v>
      </c>
      <c r="D33" s="68">
        <v>37453092</v>
      </c>
    </row>
    <row r="34" spans="2:8" x14ac:dyDescent="0.25">
      <c r="B34" s="62" t="s">
        <v>196</v>
      </c>
      <c r="C34" s="71">
        <f>SUM(C28:C33)</f>
        <v>456927903</v>
      </c>
      <c r="D34" s="71">
        <f>SUM(D28:D33)</f>
        <v>886019690</v>
      </c>
    </row>
    <row r="36" spans="2:8" x14ac:dyDescent="0.25">
      <c r="B36" s="355" t="s">
        <v>222</v>
      </c>
      <c r="C36" s="355"/>
      <c r="D36" s="355"/>
      <c r="E36" s="355"/>
      <c r="F36" s="355"/>
      <c r="G36" s="355"/>
      <c r="H36" s="355"/>
    </row>
    <row r="38" spans="2:8" s="27" customFormat="1" x14ac:dyDescent="0.25">
      <c r="B38" s="312" t="s">
        <v>215</v>
      </c>
      <c r="C38" s="20" t="s">
        <v>216</v>
      </c>
      <c r="D38" s="218">
        <f>+C27</f>
        <v>44377</v>
      </c>
      <c r="E38" s="65">
        <f>+D27</f>
        <v>44196</v>
      </c>
    </row>
    <row r="39" spans="2:8" x14ac:dyDescent="0.25">
      <c r="B39" s="313" t="s">
        <v>46</v>
      </c>
      <c r="C39" s="26" t="s">
        <v>225</v>
      </c>
      <c r="D39" s="219">
        <v>605900013</v>
      </c>
      <c r="E39" s="66">
        <v>49169462</v>
      </c>
    </row>
    <row r="40" spans="2:8" x14ac:dyDescent="0.25">
      <c r="B40" s="44" t="s">
        <v>516</v>
      </c>
      <c r="C40" s="26" t="s">
        <v>517</v>
      </c>
      <c r="D40" s="219">
        <v>-422122058</v>
      </c>
      <c r="E40" s="66">
        <v>-139145657</v>
      </c>
    </row>
    <row r="41" spans="2:8" x14ac:dyDescent="0.25">
      <c r="B41" s="62" t="s">
        <v>219</v>
      </c>
      <c r="C41" s="174"/>
      <c r="D41" s="220">
        <f>SUM(D39:D40)</f>
        <v>183777955</v>
      </c>
      <c r="E41" s="33">
        <f>SUM(E39:E40)</f>
        <v>-89976195</v>
      </c>
    </row>
    <row r="43" spans="2:8" x14ac:dyDescent="0.25">
      <c r="B43" s="348" t="s">
        <v>226</v>
      </c>
      <c r="C43" s="348"/>
      <c r="D43" s="348"/>
      <c r="E43" s="348"/>
      <c r="F43" s="348"/>
      <c r="G43" s="348"/>
      <c r="H43" s="348"/>
    </row>
    <row r="45" spans="2:8" x14ac:dyDescent="0.25">
      <c r="B45" s="231" t="s">
        <v>223</v>
      </c>
      <c r="C45" s="72" t="s">
        <v>227</v>
      </c>
      <c r="D45" s="51" t="s">
        <v>228</v>
      </c>
    </row>
    <row r="46" spans="2:8" x14ac:dyDescent="0.25">
      <c r="B46" s="73" t="s">
        <v>46</v>
      </c>
      <c r="C46" s="55">
        <v>35471805</v>
      </c>
      <c r="D46" s="29">
        <v>-799440601</v>
      </c>
    </row>
    <row r="47" spans="2:8" x14ac:dyDescent="0.25">
      <c r="B47" s="74" t="s">
        <v>516</v>
      </c>
      <c r="C47" s="75">
        <v>1610964</v>
      </c>
      <c r="D47" s="28">
        <v>-1243851055</v>
      </c>
    </row>
    <row r="48" spans="2:8" x14ac:dyDescent="0.25">
      <c r="B48" s="198" t="s">
        <v>577</v>
      </c>
      <c r="C48" s="63">
        <f>SUM(C46:C47)</f>
        <v>37082769</v>
      </c>
      <c r="D48" s="63">
        <f>SUM(D46:D47)</f>
        <v>-2043291656</v>
      </c>
    </row>
    <row r="49" spans="2:8" x14ac:dyDescent="0.25">
      <c r="B49" s="62" t="s">
        <v>592</v>
      </c>
      <c r="C49" s="221">
        <v>48101238</v>
      </c>
      <c r="D49" s="33">
        <v>-1419101255</v>
      </c>
    </row>
    <row r="51" spans="2:8" x14ac:dyDescent="0.25">
      <c r="B51" s="77" t="s">
        <v>231</v>
      </c>
    </row>
    <row r="53" spans="2:8" x14ac:dyDescent="0.25">
      <c r="B53" s="314" t="s">
        <v>132</v>
      </c>
      <c r="C53" s="314" t="s">
        <v>232</v>
      </c>
      <c r="D53" s="314" t="s">
        <v>233</v>
      </c>
      <c r="E53" s="314" t="s">
        <v>234</v>
      </c>
      <c r="F53" s="314" t="s">
        <v>235</v>
      </c>
    </row>
    <row r="54" spans="2:8" x14ac:dyDescent="0.25">
      <c r="B54" s="315" t="s">
        <v>58</v>
      </c>
      <c r="C54" s="80">
        <v>18026800000</v>
      </c>
      <c r="D54" s="80">
        <v>7316000000</v>
      </c>
      <c r="E54" s="80">
        <v>0</v>
      </c>
      <c r="F54" s="80">
        <v>25342800000</v>
      </c>
    </row>
    <row r="55" spans="2:8" x14ac:dyDescent="0.25">
      <c r="B55" s="261" t="s">
        <v>236</v>
      </c>
      <c r="C55" s="82">
        <v>123100000</v>
      </c>
      <c r="D55" s="82">
        <v>804200000</v>
      </c>
      <c r="E55" s="82">
        <v>0</v>
      </c>
      <c r="F55" s="82">
        <v>927300000</v>
      </c>
    </row>
    <row r="56" spans="2:8" x14ac:dyDescent="0.25">
      <c r="B56" s="261" t="s">
        <v>237</v>
      </c>
      <c r="C56" s="82">
        <v>1556999996</v>
      </c>
      <c r="D56" s="82">
        <v>302161702</v>
      </c>
      <c r="E56" s="82">
        <v>0</v>
      </c>
      <c r="F56" s="82">
        <v>1859161698</v>
      </c>
    </row>
    <row r="57" spans="2:8" x14ac:dyDescent="0.25">
      <c r="B57" s="261" t="s">
        <v>150</v>
      </c>
      <c r="C57" s="82">
        <v>836500000</v>
      </c>
      <c r="D57" s="82">
        <v>49000000</v>
      </c>
      <c r="E57" s="82">
        <v>0</v>
      </c>
      <c r="F57" s="82">
        <v>885500000</v>
      </c>
    </row>
    <row r="58" spans="2:8" x14ac:dyDescent="0.25">
      <c r="B58" s="261" t="s">
        <v>126</v>
      </c>
      <c r="C58" s="82">
        <v>0</v>
      </c>
      <c r="D58" s="82">
        <v>9278241928</v>
      </c>
      <c r="E58" s="82">
        <v>-9278241928</v>
      </c>
      <c r="F58" s="82">
        <v>0</v>
      </c>
    </row>
    <row r="59" spans="2:8" x14ac:dyDescent="0.25">
      <c r="B59" s="316" t="s">
        <v>127</v>
      </c>
      <c r="C59" s="317">
        <v>9278241928</v>
      </c>
      <c r="D59" s="317">
        <v>7998263013.3451538</v>
      </c>
      <c r="E59" s="317">
        <v>-9278241928</v>
      </c>
      <c r="F59" s="317">
        <v>7998263013.3451538</v>
      </c>
    </row>
    <row r="60" spans="2:8" x14ac:dyDescent="0.25">
      <c r="B60" s="93" t="s">
        <v>66</v>
      </c>
      <c r="C60" s="85">
        <f>SUM(C54:C59)</f>
        <v>29821641924</v>
      </c>
      <c r="D60" s="85">
        <f>SUM(D54:D59)</f>
        <v>25747866643.345154</v>
      </c>
      <c r="E60" s="85">
        <f>SUM(E54:E59)</f>
        <v>-18556483856</v>
      </c>
      <c r="F60" s="85">
        <f>SUM(F54:F59)</f>
        <v>37013024711.345154</v>
      </c>
    </row>
    <row r="62" spans="2:8" x14ac:dyDescent="0.25">
      <c r="B62" s="348" t="s">
        <v>238</v>
      </c>
      <c r="C62" s="348"/>
      <c r="D62" s="348"/>
      <c r="E62" s="348"/>
      <c r="F62" s="348"/>
      <c r="G62" s="348"/>
      <c r="H62" s="348"/>
    </row>
    <row r="63" spans="2:8" x14ac:dyDescent="0.25">
      <c r="B63" s="222"/>
      <c r="C63" s="222"/>
      <c r="D63" s="222"/>
      <c r="E63" s="222"/>
      <c r="F63" s="222"/>
      <c r="G63" s="222"/>
      <c r="H63" s="222"/>
    </row>
    <row r="64" spans="2:8" x14ac:dyDescent="0.25">
      <c r="B64" s="348" t="s">
        <v>133</v>
      </c>
      <c r="C64" s="348"/>
      <c r="D64" s="348"/>
      <c r="E64" s="348"/>
      <c r="F64" s="348"/>
      <c r="G64" s="348"/>
      <c r="H64" s="348"/>
    </row>
    <row r="65" spans="2:8" x14ac:dyDescent="0.25">
      <c r="B65" s="78" t="s">
        <v>132</v>
      </c>
      <c r="C65" s="53">
        <f>+'03'!D7</f>
        <v>44377</v>
      </c>
      <c r="D65" s="53">
        <f>+'03'!E7</f>
        <v>44012</v>
      </c>
    </row>
    <row r="66" spans="2:8" x14ac:dyDescent="0.25">
      <c r="B66" s="79" t="s">
        <v>487</v>
      </c>
      <c r="C66" s="82">
        <v>319827328</v>
      </c>
      <c r="D66" s="82">
        <v>536300656</v>
      </c>
    </row>
    <row r="67" spans="2:8" s="301" customFormat="1" x14ac:dyDescent="0.25">
      <c r="B67" s="81" t="s">
        <v>239</v>
      </c>
      <c r="C67" s="82">
        <v>314966091</v>
      </c>
      <c r="D67" s="82">
        <v>124601000</v>
      </c>
    </row>
    <row r="68" spans="2:8" s="301" customFormat="1" x14ac:dyDescent="0.25">
      <c r="B68" s="81" t="s">
        <v>240</v>
      </c>
      <c r="C68" s="82">
        <v>77700000</v>
      </c>
      <c r="D68" s="82">
        <v>57300000</v>
      </c>
    </row>
    <row r="69" spans="2:8" s="301" customFormat="1" x14ac:dyDescent="0.25">
      <c r="B69" s="199" t="s">
        <v>241</v>
      </c>
      <c r="C69" s="82">
        <v>42516094</v>
      </c>
      <c r="D69" s="200">
        <v>48342839</v>
      </c>
    </row>
    <row r="70" spans="2:8" x14ac:dyDescent="0.25">
      <c r="B70" s="199" t="s">
        <v>137</v>
      </c>
      <c r="C70" s="82">
        <v>19671014</v>
      </c>
      <c r="D70" s="200">
        <v>10599407</v>
      </c>
    </row>
    <row r="71" spans="2:8" x14ac:dyDescent="0.25">
      <c r="B71" s="83" t="s">
        <v>66</v>
      </c>
      <c r="C71" s="84">
        <f>SUM(C66:C70)</f>
        <v>774680527</v>
      </c>
      <c r="D71" s="84">
        <f>SUM(D66:D70)</f>
        <v>777143902</v>
      </c>
    </row>
    <row r="73" spans="2:8" x14ac:dyDescent="0.25">
      <c r="B73" s="348" t="s">
        <v>242</v>
      </c>
      <c r="C73" s="348"/>
      <c r="D73" s="348"/>
      <c r="E73" s="348"/>
      <c r="F73" s="348"/>
      <c r="G73" s="348"/>
      <c r="H73" s="348"/>
    </row>
    <row r="75" spans="2:8" x14ac:dyDescent="0.25">
      <c r="B75" s="348" t="s">
        <v>134</v>
      </c>
      <c r="C75" s="348"/>
      <c r="D75" s="348"/>
      <c r="E75" s="348"/>
      <c r="F75" s="348"/>
      <c r="G75" s="348"/>
      <c r="H75" s="348"/>
    </row>
    <row r="76" spans="2:8" x14ac:dyDescent="0.25">
      <c r="B76" s="86" t="s">
        <v>132</v>
      </c>
      <c r="C76" s="87">
        <f>+C65</f>
        <v>44377</v>
      </c>
      <c r="D76" s="87">
        <f>+D65</f>
        <v>44012</v>
      </c>
    </row>
    <row r="77" spans="2:8" x14ac:dyDescent="0.25">
      <c r="B77" s="88" t="s">
        <v>243</v>
      </c>
      <c r="C77" s="80">
        <v>1414274958</v>
      </c>
      <c r="D77" s="89">
        <v>1866059836</v>
      </c>
    </row>
    <row r="78" spans="2:8" x14ac:dyDescent="0.25">
      <c r="B78" s="90" t="s">
        <v>134</v>
      </c>
      <c r="C78" s="82">
        <v>164173819</v>
      </c>
      <c r="D78" s="91">
        <v>59238162</v>
      </c>
    </row>
    <row r="79" spans="2:8" s="301" customFormat="1" x14ac:dyDescent="0.25">
      <c r="B79" s="90" t="s">
        <v>244</v>
      </c>
      <c r="C79" s="82">
        <v>23056138</v>
      </c>
      <c r="D79" s="91">
        <v>17245660</v>
      </c>
    </row>
    <row r="80" spans="2:8" x14ac:dyDescent="0.25">
      <c r="B80" s="90" t="s">
        <v>245</v>
      </c>
      <c r="C80" s="82">
        <v>11880082</v>
      </c>
      <c r="D80" s="91">
        <v>6672878</v>
      </c>
    </row>
    <row r="81" spans="2:8" x14ac:dyDescent="0.25">
      <c r="B81" s="157" t="s">
        <v>66</v>
      </c>
      <c r="C81" s="85">
        <f>SUM(C77:C80)</f>
        <v>1613384997</v>
      </c>
      <c r="D81" s="85">
        <f>SUM(D77:D80)</f>
        <v>1949216536</v>
      </c>
    </row>
    <row r="83" spans="2:8" x14ac:dyDescent="0.25">
      <c r="B83" s="348" t="s">
        <v>135</v>
      </c>
      <c r="C83" s="348"/>
      <c r="D83" s="348"/>
      <c r="E83" s="348"/>
      <c r="F83" s="348"/>
      <c r="G83" s="348"/>
      <c r="H83" s="348"/>
    </row>
    <row r="84" spans="2:8" x14ac:dyDescent="0.25">
      <c r="B84" s="86" t="s">
        <v>132</v>
      </c>
      <c r="C84" s="54">
        <f>+C76</f>
        <v>44377</v>
      </c>
      <c r="D84" s="54">
        <f>+D76</f>
        <v>44012</v>
      </c>
    </row>
    <row r="85" spans="2:8" x14ac:dyDescent="0.25">
      <c r="B85" s="88" t="s">
        <v>246</v>
      </c>
      <c r="C85" s="80">
        <v>42832971</v>
      </c>
      <c r="D85" s="91">
        <v>6379366</v>
      </c>
    </row>
    <row r="86" spans="2:8" x14ac:dyDescent="0.25">
      <c r="B86" s="90" t="s">
        <v>247</v>
      </c>
      <c r="C86" s="82">
        <v>21008572</v>
      </c>
      <c r="D86" s="91">
        <v>67243202</v>
      </c>
    </row>
    <row r="87" spans="2:8" x14ac:dyDescent="0.25">
      <c r="B87" s="90" t="s">
        <v>435</v>
      </c>
      <c r="C87" s="82">
        <v>7709301</v>
      </c>
      <c r="D87" s="91">
        <v>0</v>
      </c>
    </row>
    <row r="88" spans="2:8" x14ac:dyDescent="0.25">
      <c r="B88" s="90" t="s">
        <v>248</v>
      </c>
      <c r="C88" s="82">
        <v>6317742</v>
      </c>
      <c r="D88" s="91">
        <v>5868223</v>
      </c>
    </row>
    <row r="89" spans="2:8" x14ac:dyDescent="0.25">
      <c r="B89" s="92" t="s">
        <v>66</v>
      </c>
      <c r="C89" s="85">
        <f>SUM(C85:C88)</f>
        <v>77868586</v>
      </c>
      <c r="D89" s="85">
        <f>SUM(D85:D88)</f>
        <v>79490791</v>
      </c>
    </row>
    <row r="91" spans="2:8" x14ac:dyDescent="0.25">
      <c r="B91" s="348" t="s">
        <v>136</v>
      </c>
      <c r="C91" s="348"/>
      <c r="D91" s="348"/>
      <c r="E91" s="348"/>
      <c r="F91" s="348"/>
      <c r="G91" s="348"/>
      <c r="H91" s="348"/>
    </row>
    <row r="92" spans="2:8" x14ac:dyDescent="0.25">
      <c r="B92" s="86" t="s">
        <v>132</v>
      </c>
      <c r="C92" s="54">
        <f>+C84</f>
        <v>44377</v>
      </c>
      <c r="D92" s="54">
        <f>+D84</f>
        <v>44012</v>
      </c>
    </row>
    <row r="93" spans="2:8" x14ac:dyDescent="0.25">
      <c r="B93" s="88" t="s">
        <v>251</v>
      </c>
      <c r="C93" s="80">
        <v>360755417</v>
      </c>
      <c r="D93" s="91">
        <v>180688313</v>
      </c>
    </row>
    <row r="94" spans="2:8" x14ac:dyDescent="0.25">
      <c r="B94" s="90" t="s">
        <v>436</v>
      </c>
      <c r="C94" s="82">
        <v>153936984</v>
      </c>
      <c r="D94" s="91">
        <v>3856948</v>
      </c>
    </row>
    <row r="95" spans="2:8" x14ac:dyDescent="0.25">
      <c r="B95" s="90" t="s">
        <v>252</v>
      </c>
      <c r="C95" s="82">
        <v>98255891</v>
      </c>
      <c r="D95" s="91">
        <v>62233488</v>
      </c>
    </row>
    <row r="96" spans="2:8" x14ac:dyDescent="0.25">
      <c r="B96" s="325" t="s">
        <v>250</v>
      </c>
      <c r="C96" s="82">
        <v>30235849</v>
      </c>
      <c r="D96" s="91">
        <v>33408782</v>
      </c>
    </row>
    <row r="97" spans="2:4" x14ac:dyDescent="0.25">
      <c r="B97" s="90" t="s">
        <v>430</v>
      </c>
      <c r="C97" s="82">
        <v>23728542</v>
      </c>
      <c r="D97" s="91">
        <v>7795455</v>
      </c>
    </row>
    <row r="98" spans="2:4" x14ac:dyDescent="0.25">
      <c r="B98" s="90" t="s">
        <v>249</v>
      </c>
      <c r="C98" s="82">
        <v>5200838</v>
      </c>
      <c r="D98" s="91">
        <v>3447132</v>
      </c>
    </row>
    <row r="99" spans="2:4" x14ac:dyDescent="0.25">
      <c r="B99" s="92" t="s">
        <v>66</v>
      </c>
      <c r="C99" s="85">
        <f>SUM(C93:C98)</f>
        <v>672113521</v>
      </c>
      <c r="D99" s="85">
        <f>SUM(D93:D98)</f>
        <v>291430118</v>
      </c>
    </row>
  </sheetData>
  <sortState xmlns:xlrd2="http://schemas.microsoft.com/office/spreadsheetml/2017/richdata2" ref="B93:D98">
    <sortCondition descending="1" ref="C93:C98"/>
  </sortState>
  <mergeCells count="15">
    <mergeCell ref="B2:H2"/>
    <mergeCell ref="B3:H3"/>
    <mergeCell ref="B5:H5"/>
    <mergeCell ref="B17:H17"/>
    <mergeCell ref="B7:H7"/>
    <mergeCell ref="B9:H9"/>
    <mergeCell ref="B36:H36"/>
    <mergeCell ref="B24:H24"/>
    <mergeCell ref="B62:H62"/>
    <mergeCell ref="B43:H43"/>
    <mergeCell ref="B91:H91"/>
    <mergeCell ref="B83:H83"/>
    <mergeCell ref="B73:H73"/>
    <mergeCell ref="B75:H75"/>
    <mergeCell ref="B64:H64"/>
  </mergeCells>
  <hyperlinks>
    <hyperlink ref="A1" location="ÍNDICE!A1" display="Indice" xr:uid="{66E7A292-58BA-42BC-830C-BEED80809CB1}"/>
  </hyperlinks>
  <pageMargins left="0.25" right="0.25" top="0.75" bottom="0.75" header="0.3" footer="0.3"/>
  <pageSetup paperSize="9" scale="27" orientation="portrait" r:id="rId1"/>
  <ignoredErrors>
    <ignoredError sqref="C89:D89 C99:D99 D22:E22 D7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2"/>
  <sheetViews>
    <sheetView showGridLines="0" topLeftCell="A13" zoomScaleNormal="100" workbookViewId="0">
      <selection activeCell="B34" sqref="B34:H34"/>
    </sheetView>
  </sheetViews>
  <sheetFormatPr baseColWidth="10" defaultColWidth="11.42578125" defaultRowHeight="15" x14ac:dyDescent="0.25"/>
  <cols>
    <col min="1" max="1" width="7.140625" style="229" bestFit="1" customWidth="1"/>
    <col min="2" max="2" width="70" style="229" bestFit="1" customWidth="1"/>
    <col min="3" max="4" width="17.5703125" style="229" customWidth="1"/>
    <col min="5" max="5" width="16.140625" style="229" customWidth="1"/>
    <col min="6" max="6" width="16.5703125" style="229" customWidth="1"/>
    <col min="7" max="7" width="17" style="229" customWidth="1"/>
    <col min="8" max="8" width="23.7109375" style="229" customWidth="1"/>
    <col min="9" max="9" width="14.28515625" style="229" customWidth="1"/>
    <col min="10" max="10" width="2.85546875" style="229" customWidth="1"/>
    <col min="11" max="11" width="15" style="229" customWidth="1"/>
    <col min="12" max="16384" width="11.42578125" style="229"/>
  </cols>
  <sheetData>
    <row r="1" spans="1:8" x14ac:dyDescent="0.25">
      <c r="A1" s="1" t="s">
        <v>437</v>
      </c>
    </row>
    <row r="2" spans="1:8" x14ac:dyDescent="0.25">
      <c r="B2" s="354" t="s">
        <v>97</v>
      </c>
      <c r="C2" s="354"/>
      <c r="D2" s="354"/>
      <c r="E2" s="354"/>
      <c r="F2" s="354"/>
      <c r="G2" s="354"/>
      <c r="H2" s="354"/>
    </row>
    <row r="3" spans="1:8" x14ac:dyDescent="0.25">
      <c r="B3" s="375" t="s">
        <v>534</v>
      </c>
      <c r="C3" s="375"/>
      <c r="D3" s="375"/>
      <c r="E3" s="375"/>
      <c r="F3" s="375"/>
      <c r="G3" s="375"/>
      <c r="H3" s="375"/>
    </row>
    <row r="4" spans="1:8" x14ac:dyDescent="0.25">
      <c r="B4" s="232"/>
      <c r="C4" s="232"/>
      <c r="D4" s="232"/>
      <c r="E4" s="232"/>
      <c r="F4" s="232"/>
      <c r="G4" s="232"/>
      <c r="H4" s="232"/>
    </row>
    <row r="5" spans="1:8" x14ac:dyDescent="0.25">
      <c r="B5" s="2" t="s">
        <v>253</v>
      </c>
    </row>
    <row r="7" spans="1:8" x14ac:dyDescent="0.25">
      <c r="B7" s="391" t="s">
        <v>550</v>
      </c>
      <c r="C7" s="391"/>
      <c r="D7" s="391"/>
      <c r="E7" s="391"/>
      <c r="F7" s="391"/>
      <c r="G7" s="391"/>
      <c r="H7" s="391"/>
    </row>
    <row r="8" spans="1:8" x14ac:dyDescent="0.25">
      <c r="B8" s="391"/>
      <c r="C8" s="391"/>
      <c r="D8" s="391"/>
      <c r="E8" s="391"/>
      <c r="F8" s="391"/>
      <c r="G8" s="391"/>
      <c r="H8" s="391"/>
    </row>
    <row r="9" spans="1:8" x14ac:dyDescent="0.25">
      <c r="B9" s="391" t="s">
        <v>360</v>
      </c>
      <c r="C9" s="391"/>
      <c r="D9" s="391"/>
      <c r="E9" s="391"/>
      <c r="F9" s="391"/>
      <c r="G9" s="391"/>
      <c r="H9" s="391"/>
    </row>
    <row r="10" spans="1:8" x14ac:dyDescent="0.25">
      <c r="B10" s="391"/>
      <c r="C10" s="391"/>
      <c r="D10" s="391"/>
      <c r="E10" s="391"/>
      <c r="F10" s="391"/>
      <c r="G10" s="391"/>
      <c r="H10" s="391"/>
    </row>
    <row r="11" spans="1:8" x14ac:dyDescent="0.25">
      <c r="B11" s="390" t="s">
        <v>438</v>
      </c>
      <c r="C11" s="390"/>
      <c r="D11" s="390"/>
      <c r="E11" s="390"/>
      <c r="F11" s="390"/>
      <c r="G11" s="390"/>
      <c r="H11" s="390"/>
    </row>
    <row r="12" spans="1:8" ht="20.25" customHeight="1" x14ac:dyDescent="0.25">
      <c r="B12" s="390"/>
      <c r="C12" s="390"/>
      <c r="D12" s="390"/>
      <c r="E12" s="390"/>
      <c r="F12" s="390"/>
      <c r="G12" s="390"/>
      <c r="H12" s="390"/>
    </row>
    <row r="14" spans="1:8" x14ac:dyDescent="0.25">
      <c r="B14" s="355" t="s">
        <v>254</v>
      </c>
      <c r="C14" s="355"/>
      <c r="D14" s="355"/>
      <c r="E14" s="355"/>
      <c r="F14" s="355"/>
      <c r="G14" s="355"/>
      <c r="H14" s="355"/>
    </row>
    <row r="16" spans="1:8" x14ac:dyDescent="0.25">
      <c r="B16" s="377" t="s">
        <v>365</v>
      </c>
      <c r="C16" s="352"/>
      <c r="D16" s="352"/>
      <c r="E16" s="352"/>
      <c r="F16" s="352"/>
      <c r="G16" s="352"/>
      <c r="H16" s="352"/>
    </row>
    <row r="17" spans="2:8" x14ac:dyDescent="0.25">
      <c r="B17" s="352"/>
      <c r="C17" s="352"/>
      <c r="D17" s="352"/>
      <c r="E17" s="352"/>
      <c r="F17" s="352"/>
      <c r="G17" s="352"/>
      <c r="H17" s="352"/>
    </row>
    <row r="19" spans="2:8" x14ac:dyDescent="0.25">
      <c r="B19" s="355" t="s">
        <v>255</v>
      </c>
      <c r="C19" s="355"/>
      <c r="D19" s="355"/>
      <c r="E19" s="355"/>
      <c r="F19" s="355"/>
      <c r="G19" s="355"/>
      <c r="H19" s="355"/>
    </row>
    <row r="21" spans="2:8" x14ac:dyDescent="0.25">
      <c r="B21" s="352" t="s">
        <v>256</v>
      </c>
      <c r="C21" s="352"/>
      <c r="D21" s="352"/>
      <c r="E21" s="352"/>
      <c r="F21" s="352"/>
      <c r="G21" s="352"/>
      <c r="H21" s="352"/>
    </row>
    <row r="22" spans="2:8" x14ac:dyDescent="0.25">
      <c r="B22" s="352"/>
      <c r="C22" s="352"/>
      <c r="D22" s="352"/>
      <c r="E22" s="352"/>
      <c r="F22" s="352"/>
      <c r="G22" s="352"/>
      <c r="H22" s="352"/>
    </row>
    <row r="24" spans="2:8" x14ac:dyDescent="0.25">
      <c r="B24" s="348" t="s">
        <v>257</v>
      </c>
      <c r="C24" s="348"/>
      <c r="D24" s="348"/>
      <c r="E24" s="348"/>
      <c r="F24" s="348"/>
      <c r="G24" s="348"/>
      <c r="H24" s="348"/>
    </row>
    <row r="26" spans="2:8" x14ac:dyDescent="0.25">
      <c r="B26" s="352" t="s">
        <v>593</v>
      </c>
      <c r="C26" s="352"/>
      <c r="D26" s="352"/>
      <c r="E26" s="352"/>
      <c r="F26" s="352"/>
      <c r="G26" s="352"/>
      <c r="H26" s="352"/>
    </row>
    <row r="27" spans="2:8" x14ac:dyDescent="0.25">
      <c r="B27" s="352"/>
      <c r="C27" s="352"/>
      <c r="D27" s="352"/>
      <c r="E27" s="352"/>
      <c r="F27" s="352"/>
      <c r="G27" s="352"/>
      <c r="H27" s="352"/>
    </row>
    <row r="29" spans="2:8" x14ac:dyDescent="0.25">
      <c r="B29" s="355" t="s">
        <v>258</v>
      </c>
      <c r="C29" s="355"/>
      <c r="D29" s="355"/>
      <c r="E29" s="355"/>
      <c r="F29" s="355"/>
      <c r="G29" s="355"/>
      <c r="H29" s="355"/>
    </row>
    <row r="31" spans="2:8" x14ac:dyDescent="0.25">
      <c r="B31" s="377" t="s">
        <v>461</v>
      </c>
      <c r="C31" s="377"/>
      <c r="D31" s="377"/>
      <c r="E31" s="377"/>
      <c r="F31" s="377"/>
      <c r="G31" s="377"/>
      <c r="H31" s="377"/>
    </row>
    <row r="32" spans="2:8" x14ac:dyDescent="0.25">
      <c r="B32" s="377"/>
      <c r="C32" s="377"/>
      <c r="D32" s="377"/>
      <c r="E32" s="377"/>
      <c r="F32" s="377"/>
      <c r="G32" s="377"/>
      <c r="H32" s="377"/>
    </row>
    <row r="34" spans="2:8" x14ac:dyDescent="0.25">
      <c r="B34" s="355" t="s">
        <v>259</v>
      </c>
      <c r="C34" s="355"/>
      <c r="D34" s="355"/>
      <c r="E34" s="355"/>
      <c r="F34" s="355"/>
      <c r="G34" s="355"/>
      <c r="H34" s="355"/>
    </row>
    <row r="36" spans="2:8" x14ac:dyDescent="0.25">
      <c r="B36" s="346" t="s">
        <v>260</v>
      </c>
      <c r="C36" s="346"/>
      <c r="D36" s="346"/>
      <c r="E36" s="346"/>
      <c r="F36" s="346"/>
      <c r="G36" s="346"/>
      <c r="H36" s="346"/>
    </row>
    <row r="38" spans="2:8" x14ac:dyDescent="0.25">
      <c r="B38" s="355" t="s">
        <v>261</v>
      </c>
      <c r="C38" s="355"/>
      <c r="D38" s="355"/>
      <c r="E38" s="355"/>
      <c r="F38" s="355"/>
      <c r="G38" s="355"/>
      <c r="H38" s="355"/>
    </row>
    <row r="40" spans="2:8" x14ac:dyDescent="0.25">
      <c r="B40" s="389" t="s">
        <v>551</v>
      </c>
      <c r="C40" s="389"/>
      <c r="D40" s="389"/>
      <c r="E40" s="389"/>
      <c r="F40" s="389"/>
      <c r="G40" s="389"/>
      <c r="H40" s="389"/>
    </row>
    <row r="41" spans="2:8" x14ac:dyDescent="0.25">
      <c r="B41" s="389"/>
      <c r="C41" s="389"/>
      <c r="D41" s="389"/>
      <c r="E41" s="389"/>
      <c r="F41" s="389"/>
      <c r="G41" s="389"/>
      <c r="H41" s="389"/>
    </row>
    <row r="42" spans="2:8" x14ac:dyDescent="0.25">
      <c r="B42" s="389"/>
      <c r="C42" s="389"/>
      <c r="D42" s="389"/>
      <c r="E42" s="389"/>
      <c r="F42" s="389"/>
      <c r="G42" s="389"/>
      <c r="H42" s="389"/>
    </row>
  </sheetData>
  <mergeCells count="17">
    <mergeCell ref="B26:H27"/>
    <mergeCell ref="B11:H12"/>
    <mergeCell ref="B2:H2"/>
    <mergeCell ref="B3:H3"/>
    <mergeCell ref="B14:H14"/>
    <mergeCell ref="B16:H17"/>
    <mergeCell ref="B19:H19"/>
    <mergeCell ref="B21:H22"/>
    <mergeCell ref="B24:H24"/>
    <mergeCell ref="B9:H10"/>
    <mergeCell ref="B7:H8"/>
    <mergeCell ref="B40:H42"/>
    <mergeCell ref="B29:H29"/>
    <mergeCell ref="B34:H34"/>
    <mergeCell ref="B36:H36"/>
    <mergeCell ref="B38:H38"/>
    <mergeCell ref="B31:H32"/>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J48"/>
  <sheetViews>
    <sheetView showGridLines="0" topLeftCell="A36" zoomScaleNormal="100" workbookViewId="0">
      <selection activeCell="E46" sqref="E46"/>
    </sheetView>
  </sheetViews>
  <sheetFormatPr baseColWidth="10" defaultColWidth="11.42578125" defaultRowHeight="12.75" x14ac:dyDescent="0.2"/>
  <cols>
    <col min="1" max="1" width="9" style="17" bestFit="1" customWidth="1"/>
    <col min="2" max="2" width="38" style="17" customWidth="1"/>
    <col min="3" max="3" width="26" style="17" bestFit="1" customWidth="1"/>
    <col min="4" max="4" width="22.140625" style="17" bestFit="1" customWidth="1"/>
    <col min="5" max="5" width="20.7109375" style="17" bestFit="1" customWidth="1"/>
    <col min="6" max="6" width="3.85546875" style="18" customWidth="1"/>
    <col min="7" max="7" width="2.85546875" style="17" customWidth="1"/>
    <col min="8" max="8" width="11.42578125" style="17"/>
    <col min="9" max="9" width="22.85546875" style="17" customWidth="1"/>
    <col min="10" max="16384" width="11.42578125" style="17"/>
  </cols>
  <sheetData>
    <row r="1" spans="1:10" ht="15" x14ac:dyDescent="0.25">
      <c r="A1" s="1" t="s">
        <v>437</v>
      </c>
    </row>
    <row r="2" spans="1:10" ht="15" x14ac:dyDescent="0.25">
      <c r="A2" s="1"/>
      <c r="B2" s="392" t="s">
        <v>344</v>
      </c>
      <c r="C2" s="392"/>
      <c r="D2" s="392"/>
      <c r="E2" s="392"/>
    </row>
    <row r="3" spans="1:10" ht="15" x14ac:dyDescent="0.25">
      <c r="B3" s="354" t="s">
        <v>97</v>
      </c>
      <c r="C3" s="354"/>
      <c r="D3" s="354"/>
      <c r="E3" s="354"/>
    </row>
    <row r="4" spans="1:10" ht="15" x14ac:dyDescent="0.25">
      <c r="B4" s="354" t="s">
        <v>552</v>
      </c>
      <c r="C4" s="354"/>
      <c r="D4" s="354"/>
      <c r="E4" s="354"/>
    </row>
    <row r="6" spans="1:10" ht="15" customHeight="1" x14ac:dyDescent="0.25">
      <c r="B6" s="20" t="s">
        <v>264</v>
      </c>
      <c r="C6" s="21" t="s">
        <v>265</v>
      </c>
      <c r="D6" s="21" t="s">
        <v>266</v>
      </c>
      <c r="E6" s="20" t="s">
        <v>267</v>
      </c>
      <c r="F6" s="19"/>
      <c r="G6" s="2"/>
      <c r="H6" s="2"/>
      <c r="I6" s="2"/>
      <c r="J6" s="2"/>
    </row>
    <row r="7" spans="1:10" ht="15" x14ac:dyDescent="0.25">
      <c r="B7" s="23" t="s">
        <v>108</v>
      </c>
      <c r="C7" s="24"/>
      <c r="D7" s="24"/>
      <c r="E7" s="23"/>
      <c r="F7" s="22"/>
      <c r="G7" s="22"/>
      <c r="H7" s="22"/>
      <c r="I7" s="22"/>
      <c r="J7" s="22"/>
    </row>
    <row r="8" spans="1:10" ht="15" x14ac:dyDescent="0.25">
      <c r="B8" s="26" t="s">
        <v>553</v>
      </c>
      <c r="C8" s="27" t="s">
        <v>269</v>
      </c>
      <c r="D8" s="326">
        <v>1000000</v>
      </c>
      <c r="E8" s="144">
        <v>12139728</v>
      </c>
      <c r="F8" s="2"/>
      <c r="G8" s="2"/>
      <c r="H8" s="2"/>
      <c r="I8" s="2"/>
      <c r="J8" s="2"/>
    </row>
    <row r="9" spans="1:10" s="229" customFormat="1" ht="15" x14ac:dyDescent="0.25">
      <c r="B9" s="26" t="s">
        <v>554</v>
      </c>
      <c r="C9" s="27" t="s">
        <v>555</v>
      </c>
      <c r="D9" s="326">
        <v>1000000</v>
      </c>
      <c r="E9" s="76">
        <v>15948528</v>
      </c>
      <c r="G9" s="124"/>
      <c r="H9" s="124"/>
      <c r="I9" s="124"/>
    </row>
    <row r="10" spans="1:10" s="229" customFormat="1" ht="15" x14ac:dyDescent="0.25">
      <c r="B10" s="26" t="s">
        <v>556</v>
      </c>
      <c r="C10" s="27" t="s">
        <v>269</v>
      </c>
      <c r="D10" s="326">
        <v>1000000</v>
      </c>
      <c r="E10" s="76">
        <v>9002655</v>
      </c>
      <c r="G10" s="124"/>
      <c r="H10" s="124"/>
      <c r="I10" s="124"/>
      <c r="J10" s="2"/>
    </row>
    <row r="11" spans="1:10" s="229" customFormat="1" ht="15" x14ac:dyDescent="0.25">
      <c r="B11" s="26" t="s">
        <v>557</v>
      </c>
      <c r="C11" s="27" t="s">
        <v>269</v>
      </c>
      <c r="D11" s="326">
        <v>1000000</v>
      </c>
      <c r="E11" s="76">
        <f>5086351+67306629</f>
        <v>72392980</v>
      </c>
      <c r="J11" s="2"/>
    </row>
    <row r="12" spans="1:10" s="229" customFormat="1" ht="15" x14ac:dyDescent="0.25">
      <c r="B12" s="26" t="s">
        <v>558</v>
      </c>
      <c r="C12" s="27" t="s">
        <v>269</v>
      </c>
      <c r="D12" s="326">
        <v>1000000</v>
      </c>
      <c r="E12" s="76">
        <f>216501208+623390322</f>
        <v>839891530</v>
      </c>
      <c r="J12" s="2"/>
    </row>
    <row r="13" spans="1:10" s="229" customFormat="1" ht="15" x14ac:dyDescent="0.25">
      <c r="B13" s="26" t="s">
        <v>559</v>
      </c>
      <c r="C13" s="27" t="s">
        <v>560</v>
      </c>
      <c r="D13" s="326">
        <v>1000000</v>
      </c>
      <c r="E13" s="76">
        <f>22719754179+2461411530</f>
        <v>25181165709</v>
      </c>
      <c r="J13" s="2"/>
    </row>
    <row r="14" spans="1:10" s="229" customFormat="1" ht="15" x14ac:dyDescent="0.25">
      <c r="B14" s="26" t="s">
        <v>561</v>
      </c>
      <c r="C14" s="27" t="s">
        <v>269</v>
      </c>
      <c r="D14" s="326">
        <v>1000000</v>
      </c>
      <c r="E14" s="76">
        <v>10108960000</v>
      </c>
      <c r="J14" s="2"/>
    </row>
    <row r="15" spans="1:10" s="229" customFormat="1" ht="15" x14ac:dyDescent="0.25">
      <c r="B15" s="26" t="s">
        <v>562</v>
      </c>
      <c r="C15" s="27" t="s">
        <v>268</v>
      </c>
      <c r="D15" s="326">
        <v>1000000</v>
      </c>
      <c r="E15" s="76">
        <f>53196728+112950378</f>
        <v>166147106</v>
      </c>
      <c r="J15" s="2"/>
    </row>
    <row r="16" spans="1:10" s="229" customFormat="1" ht="15" x14ac:dyDescent="0.25">
      <c r="B16" s="26" t="s">
        <v>563</v>
      </c>
      <c r="C16" s="27" t="s">
        <v>269</v>
      </c>
      <c r="D16" s="326">
        <v>1000000</v>
      </c>
      <c r="E16" s="76">
        <f>10373110000+78345155</f>
        <v>10451455155</v>
      </c>
      <c r="J16" s="2"/>
    </row>
    <row r="17" spans="2:10" s="229" customFormat="1" ht="15" x14ac:dyDescent="0.25">
      <c r="B17" s="26" t="s">
        <v>564</v>
      </c>
      <c r="C17" s="27" t="s">
        <v>269</v>
      </c>
      <c r="D17" s="326">
        <v>1000000</v>
      </c>
      <c r="E17" s="76">
        <v>112501490</v>
      </c>
      <c r="J17" s="2"/>
    </row>
    <row r="18" spans="2:10" s="229" customFormat="1" ht="15" x14ac:dyDescent="0.25">
      <c r="B18" s="26" t="s">
        <v>564</v>
      </c>
      <c r="C18" s="27" t="s">
        <v>565</v>
      </c>
      <c r="D18" s="326">
        <v>500000</v>
      </c>
      <c r="E18" s="76">
        <f>1500000000+3822000+700000000+1783600</f>
        <v>2205605600</v>
      </c>
    </row>
    <row r="19" spans="2:10" s="229" customFormat="1" ht="15" x14ac:dyDescent="0.25">
      <c r="B19" s="26" t="s">
        <v>566</v>
      </c>
      <c r="C19" s="27" t="s">
        <v>565</v>
      </c>
      <c r="D19" s="326">
        <v>1000000</v>
      </c>
      <c r="E19" s="76">
        <f>4000000+3945+50000000+49300+980000000+684000000+2087304936</f>
        <v>3805358181</v>
      </c>
      <c r="G19" s="2"/>
      <c r="H19" s="2"/>
      <c r="I19" s="2"/>
    </row>
    <row r="20" spans="2:10" s="229" customFormat="1" ht="15" x14ac:dyDescent="0.25">
      <c r="B20" s="26" t="s">
        <v>512</v>
      </c>
      <c r="C20" s="27" t="s">
        <v>363</v>
      </c>
      <c r="D20" s="326">
        <v>100000000</v>
      </c>
      <c r="E20" s="76">
        <v>10111210034</v>
      </c>
    </row>
    <row r="21" spans="2:10" s="229" customFormat="1" ht="15" x14ac:dyDescent="0.25">
      <c r="B21" s="26" t="s">
        <v>567</v>
      </c>
      <c r="C21" s="27" t="s">
        <v>568</v>
      </c>
      <c r="D21" s="326">
        <v>47124658</v>
      </c>
      <c r="E21" s="76">
        <v>753994521</v>
      </c>
    </row>
    <row r="22" spans="2:10" s="229" customFormat="1" ht="15" x14ac:dyDescent="0.25">
      <c r="B22" s="26" t="s">
        <v>566</v>
      </c>
      <c r="C22" s="27" t="s">
        <v>432</v>
      </c>
      <c r="D22" s="326">
        <v>10000000000</v>
      </c>
      <c r="E22" s="76">
        <f>10000000000+180821918+180+1</f>
        <v>10180822099</v>
      </c>
    </row>
    <row r="23" spans="2:10" s="229" customFormat="1" ht="15" x14ac:dyDescent="0.25">
      <c r="B23" s="26" t="s">
        <v>569</v>
      </c>
      <c r="C23" s="27" t="s">
        <v>432</v>
      </c>
      <c r="D23" s="326">
        <v>2350000000</v>
      </c>
      <c r="E23" s="76">
        <v>2350000000</v>
      </c>
      <c r="F23" s="2"/>
    </row>
    <row r="24" spans="2:10" s="229" customFormat="1" ht="15" x14ac:dyDescent="0.25">
      <c r="B24" s="26" t="s">
        <v>564</v>
      </c>
      <c r="C24" s="27" t="s">
        <v>570</v>
      </c>
      <c r="D24" s="326">
        <v>500000</v>
      </c>
      <c r="E24" s="76">
        <v>315000000</v>
      </c>
    </row>
    <row r="25" spans="2:10" s="229" customFormat="1" ht="15" x14ac:dyDescent="0.25">
      <c r="B25" s="26" t="s">
        <v>566</v>
      </c>
      <c r="C25" s="27" t="s">
        <v>570</v>
      </c>
      <c r="D25" s="326">
        <v>1000000</v>
      </c>
      <c r="E25" s="76">
        <v>315000000</v>
      </c>
    </row>
    <row r="26" spans="2:10" s="2" customFormat="1" ht="15" x14ac:dyDescent="0.25">
      <c r="B26" s="26" t="s">
        <v>567</v>
      </c>
      <c r="C26" s="327" t="s">
        <v>571</v>
      </c>
      <c r="D26" s="326">
        <v>0</v>
      </c>
      <c r="E26" s="76">
        <v>1471742250</v>
      </c>
      <c r="F26" s="229"/>
      <c r="G26" s="229"/>
      <c r="H26" s="229"/>
      <c r="I26" s="229"/>
    </row>
    <row r="27" spans="2:10" s="229" customFormat="1" ht="15" x14ac:dyDescent="0.25">
      <c r="B27" s="23" t="s">
        <v>270</v>
      </c>
      <c r="C27" s="31"/>
      <c r="D27" s="32"/>
      <c r="E27" s="33">
        <f>SUM(E8:E26)</f>
        <v>78478337566</v>
      </c>
    </row>
    <row r="28" spans="2:10" s="229" customFormat="1" ht="15" x14ac:dyDescent="0.25">
      <c r="B28" s="26" t="s">
        <v>556</v>
      </c>
      <c r="C28" s="27" t="s">
        <v>269</v>
      </c>
      <c r="D28" s="48">
        <v>1000</v>
      </c>
      <c r="E28" s="328">
        <v>90018.9</v>
      </c>
    </row>
    <row r="29" spans="2:10" s="229" customFormat="1" ht="15" x14ac:dyDescent="0.25">
      <c r="B29" s="26" t="s">
        <v>572</v>
      </c>
      <c r="C29" s="27" t="s">
        <v>573</v>
      </c>
      <c r="D29" s="36">
        <v>1000</v>
      </c>
      <c r="E29" s="329">
        <v>8079.36</v>
      </c>
    </row>
    <row r="30" spans="2:10" s="229" customFormat="1" ht="15" x14ac:dyDescent="0.25">
      <c r="B30" s="26" t="s">
        <v>548</v>
      </c>
      <c r="C30" s="27" t="s">
        <v>268</v>
      </c>
      <c r="D30" s="36">
        <v>1000</v>
      </c>
      <c r="E30" s="329">
        <f>768254.76+917183.57</f>
        <v>1685438.33</v>
      </c>
      <c r="F30" s="2"/>
    </row>
    <row r="31" spans="2:10" s="229" customFormat="1" ht="15" x14ac:dyDescent="0.25">
      <c r="B31" s="26" t="s">
        <v>574</v>
      </c>
      <c r="C31" s="27" t="s">
        <v>363</v>
      </c>
      <c r="D31" s="36">
        <v>25000</v>
      </c>
      <c r="E31" s="329">
        <v>50165.789999999994</v>
      </c>
      <c r="F31" s="2"/>
    </row>
    <row r="32" spans="2:10" s="229" customFormat="1" ht="15" x14ac:dyDescent="0.25">
      <c r="B32" s="26" t="s">
        <v>548</v>
      </c>
      <c r="C32" s="27" t="s">
        <v>363</v>
      </c>
      <c r="D32" s="36">
        <v>100000</v>
      </c>
      <c r="E32" s="329">
        <v>100313.98</v>
      </c>
      <c r="F32" s="2"/>
    </row>
    <row r="33" spans="2:10" s="229" customFormat="1" ht="15" x14ac:dyDescent="0.25">
      <c r="B33" s="26" t="s">
        <v>433</v>
      </c>
      <c r="C33" s="27" t="s">
        <v>432</v>
      </c>
      <c r="D33" s="36">
        <v>31313.87</v>
      </c>
      <c r="E33" s="329">
        <v>31313.87</v>
      </c>
      <c r="F33" s="2"/>
    </row>
    <row r="34" spans="2:10" s="229" customFormat="1" ht="15" x14ac:dyDescent="0.25">
      <c r="B34" s="23" t="s">
        <v>271</v>
      </c>
      <c r="C34" s="31"/>
      <c r="D34" s="37"/>
      <c r="E34" s="38">
        <f>SUM(E28:E33)</f>
        <v>1965330.2300000002</v>
      </c>
      <c r="F34" s="2"/>
    </row>
    <row r="35" spans="2:10" s="229" customFormat="1" ht="15" x14ac:dyDescent="0.25">
      <c r="B35" s="23" t="s">
        <v>272</v>
      </c>
      <c r="C35" s="31"/>
      <c r="D35" s="37"/>
      <c r="E35" s="38">
        <f>+'07'!C9</f>
        <v>6733.98</v>
      </c>
    </row>
    <row r="36" spans="2:10" s="229" customFormat="1" ht="15" x14ac:dyDescent="0.25">
      <c r="B36" s="23" t="s">
        <v>273</v>
      </c>
      <c r="C36" s="31"/>
      <c r="D36" s="37"/>
      <c r="E36" s="33">
        <f>+E35*E34</f>
        <v>13234494462.215401</v>
      </c>
      <c r="F36" s="2"/>
    </row>
    <row r="37" spans="2:10" s="229" customFormat="1" ht="15" x14ac:dyDescent="0.25">
      <c r="B37" s="23" t="s">
        <v>575</v>
      </c>
      <c r="C37" s="24"/>
      <c r="D37" s="24"/>
      <c r="E37" s="33">
        <f>+E36+E27</f>
        <v>91712832028.215393</v>
      </c>
    </row>
    <row r="38" spans="2:10" s="229" customFormat="1" ht="15" x14ac:dyDescent="0.25">
      <c r="B38" s="23" t="s">
        <v>449</v>
      </c>
      <c r="C38" s="24"/>
      <c r="D38" s="24"/>
      <c r="E38" s="330">
        <f>24181604113+10289706126</f>
        <v>34471310239</v>
      </c>
    </row>
    <row r="39" spans="2:10" ht="15" x14ac:dyDescent="0.25">
      <c r="B39" s="40"/>
      <c r="C39" s="41"/>
      <c r="D39" s="41"/>
      <c r="E39" s="40"/>
      <c r="F39" s="229"/>
      <c r="G39" s="229"/>
      <c r="H39" s="229"/>
      <c r="I39" s="229"/>
      <c r="J39" s="229"/>
    </row>
    <row r="40" spans="2:10" ht="15" x14ac:dyDescent="0.25">
      <c r="B40" s="23" t="s">
        <v>117</v>
      </c>
      <c r="C40" s="24"/>
      <c r="D40" s="24"/>
      <c r="E40" s="23"/>
      <c r="F40" s="2"/>
      <c r="G40" s="229"/>
      <c r="H40" s="229"/>
      <c r="I40" s="229"/>
      <c r="J40" s="229"/>
    </row>
    <row r="41" spans="2:10" ht="15" x14ac:dyDescent="0.25">
      <c r="B41" s="43" t="s">
        <v>338</v>
      </c>
      <c r="C41" s="44" t="s">
        <v>337</v>
      </c>
      <c r="D41" s="331">
        <v>200000000</v>
      </c>
      <c r="E41" s="200">
        <v>900000000</v>
      </c>
      <c r="F41" s="2"/>
      <c r="G41" s="229"/>
      <c r="H41" s="229"/>
      <c r="I41" s="229"/>
      <c r="J41" s="229"/>
    </row>
    <row r="42" spans="2:10" ht="15" x14ac:dyDescent="0.25">
      <c r="B42" s="23" t="str">
        <f>+B37</f>
        <v>TOTAL AL 30/06/2021</v>
      </c>
      <c r="C42" s="23"/>
      <c r="D42" s="23"/>
      <c r="E42" s="33">
        <f>SUM(E41:E41)</f>
        <v>900000000</v>
      </c>
      <c r="G42" s="229"/>
      <c r="H42" s="229"/>
      <c r="I42" s="229"/>
      <c r="J42" s="229"/>
    </row>
    <row r="43" spans="2:10" ht="15" x14ac:dyDescent="0.25">
      <c r="B43" s="23" t="str">
        <f>+B38</f>
        <v>TOTAL AL 31/12/2020</v>
      </c>
      <c r="C43" s="45"/>
      <c r="D43" s="45"/>
      <c r="E43" s="330">
        <v>851000000</v>
      </c>
      <c r="G43" s="229"/>
      <c r="H43" s="229"/>
      <c r="I43" s="229"/>
      <c r="J43" s="229"/>
    </row>
    <row r="44" spans="2:10" ht="15" x14ac:dyDescent="0.25">
      <c r="B44" s="243"/>
      <c r="C44" s="243"/>
      <c r="D44" s="243"/>
      <c r="E44" s="243"/>
      <c r="J44" s="229"/>
    </row>
    <row r="45" spans="2:10" ht="30" x14ac:dyDescent="0.2">
      <c r="B45" s="20" t="s">
        <v>488</v>
      </c>
      <c r="C45" s="20" t="s">
        <v>489</v>
      </c>
      <c r="D45" s="20" t="s">
        <v>490</v>
      </c>
      <c r="E45" s="20" t="s">
        <v>528</v>
      </c>
      <c r="F45" s="17"/>
    </row>
    <row r="46" spans="2:10" ht="15" x14ac:dyDescent="0.2">
      <c r="B46" s="332">
        <v>1</v>
      </c>
      <c r="C46" s="333">
        <v>200000000</v>
      </c>
      <c r="D46" s="333">
        <v>470969305</v>
      </c>
      <c r="E46" s="333">
        <v>900000000</v>
      </c>
      <c r="F46" s="17"/>
    </row>
    <row r="47" spans="2:10" ht="15" x14ac:dyDescent="0.25">
      <c r="B47" s="93" t="s">
        <v>575</v>
      </c>
      <c r="C47" s="330">
        <f>SUM(C46)</f>
        <v>200000000</v>
      </c>
      <c r="D47" s="330">
        <f>SUM(D46)</f>
        <v>470969305</v>
      </c>
      <c r="E47" s="330">
        <f>SUM(E46)</f>
        <v>900000000</v>
      </c>
      <c r="F47" s="17"/>
    </row>
    <row r="48" spans="2:10" ht="15" x14ac:dyDescent="0.25">
      <c r="B48" s="93" t="s">
        <v>449</v>
      </c>
      <c r="C48" s="330">
        <v>200000000</v>
      </c>
      <c r="D48" s="330">
        <f>+D47</f>
        <v>470969305</v>
      </c>
      <c r="E48" s="330">
        <v>851000000</v>
      </c>
      <c r="F48" s="17"/>
    </row>
  </sheetData>
  <mergeCells count="3">
    <mergeCell ref="B2:E2"/>
    <mergeCell ref="B3:E3"/>
    <mergeCell ref="B4:E4"/>
  </mergeCells>
  <hyperlinks>
    <hyperlink ref="A1" location="ÍNDICE!A1" display="Indice" xr:uid="{7A0B7356-4396-4B6E-9AE7-7158DBE129CF}"/>
  </hyperlinks>
  <pageMargins left="0.25" right="0.25" top="0.75" bottom="0.75" header="0.3" footer="0.3"/>
  <pageSetup paperSize="9" scale="4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8"/>
  <sheetViews>
    <sheetView showGridLines="0" topLeftCell="C1" zoomScaleNormal="100" workbookViewId="0">
      <selection activeCell="B9" sqref="B9:M16"/>
    </sheetView>
  </sheetViews>
  <sheetFormatPr baseColWidth="10" defaultColWidth="11.42578125" defaultRowHeight="15" x14ac:dyDescent="0.25"/>
  <cols>
    <col min="1" max="1" width="9" style="132" bestFit="1" customWidth="1"/>
    <col min="2" max="2" width="35.28515625" style="132" bestFit="1" customWidth="1"/>
    <col min="3" max="3" width="19.42578125" style="132" bestFit="1" customWidth="1"/>
    <col min="4" max="4" width="18.140625" style="132" bestFit="1" customWidth="1"/>
    <col min="5" max="6" width="15.42578125" style="132" bestFit="1" customWidth="1"/>
    <col min="7" max="7" width="19.42578125" style="132" bestFit="1" customWidth="1"/>
    <col min="8" max="8" width="18.140625" style="132" bestFit="1" customWidth="1"/>
    <col min="9" max="9" width="6.42578125" style="132" customWidth="1"/>
    <col min="10" max="10" width="6.42578125" style="132" bestFit="1" customWidth="1"/>
    <col min="11" max="11" width="18.140625" style="132" bestFit="1" customWidth="1"/>
    <col min="12" max="13" width="20.7109375" style="132" bestFit="1" customWidth="1"/>
    <col min="14" max="14" width="2.85546875" style="132" customWidth="1"/>
    <col min="15" max="16384" width="11.42578125" style="132"/>
  </cols>
  <sheetData>
    <row r="1" spans="1:13" x14ac:dyDescent="0.25">
      <c r="A1" s="1" t="s">
        <v>437</v>
      </c>
    </row>
    <row r="2" spans="1:13" x14ac:dyDescent="0.25">
      <c r="A2" s="1"/>
      <c r="B2" s="393" t="s">
        <v>348</v>
      </c>
      <c r="C2" s="393"/>
      <c r="D2" s="393"/>
      <c r="E2" s="393"/>
      <c r="F2" s="393"/>
      <c r="G2" s="393"/>
      <c r="H2" s="393"/>
      <c r="I2" s="393"/>
      <c r="J2" s="393"/>
      <c r="K2" s="393"/>
      <c r="L2" s="393"/>
      <c r="M2" s="393"/>
    </row>
    <row r="3" spans="1:13" x14ac:dyDescent="0.25">
      <c r="B3" s="394" t="s">
        <v>97</v>
      </c>
      <c r="C3" s="394"/>
      <c r="D3" s="394"/>
      <c r="E3" s="394"/>
      <c r="F3" s="394"/>
      <c r="G3" s="394"/>
      <c r="H3" s="394"/>
      <c r="I3" s="394"/>
      <c r="J3" s="394"/>
      <c r="K3" s="394"/>
      <c r="L3" s="394"/>
      <c r="M3" s="394"/>
    </row>
    <row r="4" spans="1:13" x14ac:dyDescent="0.25">
      <c r="B4" s="394" t="s">
        <v>576</v>
      </c>
      <c r="C4" s="394"/>
      <c r="D4" s="394"/>
      <c r="E4" s="394"/>
      <c r="F4" s="394"/>
      <c r="G4" s="394"/>
      <c r="H4" s="394"/>
      <c r="I4" s="394"/>
      <c r="J4" s="394"/>
      <c r="K4" s="394"/>
      <c r="L4" s="394"/>
      <c r="M4" s="394"/>
    </row>
    <row r="5" spans="1:13" x14ac:dyDescent="0.25">
      <c r="B5" s="395" t="s">
        <v>498</v>
      </c>
      <c r="C5" s="395"/>
      <c r="D5" s="395"/>
      <c r="E5" s="395"/>
      <c r="F5" s="395"/>
      <c r="G5" s="395"/>
      <c r="H5" s="395"/>
      <c r="I5" s="395"/>
      <c r="J5" s="395"/>
      <c r="K5" s="395"/>
      <c r="L5" s="395"/>
      <c r="M5" s="395"/>
    </row>
    <row r="6" spans="1:13" ht="15" customHeight="1" x14ac:dyDescent="0.25">
      <c r="B6" s="396" t="s">
        <v>274</v>
      </c>
      <c r="C6" s="398" t="s">
        <v>275</v>
      </c>
      <c r="D6" s="398"/>
      <c r="E6" s="398"/>
      <c r="F6" s="398"/>
      <c r="G6" s="398"/>
      <c r="H6" s="398" t="s">
        <v>276</v>
      </c>
      <c r="I6" s="398"/>
      <c r="J6" s="398"/>
      <c r="K6" s="398"/>
      <c r="L6" s="398"/>
      <c r="M6" s="399" t="s">
        <v>277</v>
      </c>
    </row>
    <row r="7" spans="1:13" ht="30" x14ac:dyDescent="0.25">
      <c r="B7" s="397"/>
      <c r="C7" s="303" t="s">
        <v>278</v>
      </c>
      <c r="D7" s="4" t="s">
        <v>279</v>
      </c>
      <c r="E7" s="4" t="s">
        <v>280</v>
      </c>
      <c r="F7" s="303" t="s">
        <v>450</v>
      </c>
      <c r="G7" s="4" t="s">
        <v>281</v>
      </c>
      <c r="H7" s="302" t="s">
        <v>282</v>
      </c>
      <c r="I7" s="302" t="s">
        <v>279</v>
      </c>
      <c r="J7" s="5" t="s">
        <v>280</v>
      </c>
      <c r="K7" s="303" t="s">
        <v>451</v>
      </c>
      <c r="L7" s="5" t="s">
        <v>283</v>
      </c>
      <c r="M7" s="400"/>
    </row>
    <row r="8" spans="1:13" x14ac:dyDescent="0.25">
      <c r="B8" s="6" t="s">
        <v>284</v>
      </c>
      <c r="C8" s="7"/>
      <c r="D8" s="7"/>
      <c r="E8" s="7"/>
      <c r="F8" s="7"/>
      <c r="G8" s="7"/>
      <c r="H8" s="8"/>
      <c r="I8" s="7"/>
      <c r="J8" s="7"/>
      <c r="K8" s="7"/>
      <c r="L8" s="7"/>
      <c r="M8" s="7"/>
    </row>
    <row r="9" spans="1:13" x14ac:dyDescent="0.25">
      <c r="B9" s="9" t="s">
        <v>285</v>
      </c>
      <c r="C9" s="10">
        <v>502676610</v>
      </c>
      <c r="D9" s="10">
        <v>7189091</v>
      </c>
      <c r="E9" s="11">
        <v>0</v>
      </c>
      <c r="F9" s="10">
        <v>0</v>
      </c>
      <c r="G9" s="10">
        <v>509865701</v>
      </c>
      <c r="H9" s="10">
        <v>-142640511</v>
      </c>
      <c r="I9" s="11">
        <v>0</v>
      </c>
      <c r="J9" s="10">
        <v>0</v>
      </c>
      <c r="K9" s="10">
        <v>-23087568</v>
      </c>
      <c r="L9" s="10">
        <v>-165728079</v>
      </c>
      <c r="M9" s="10">
        <v>344137622</v>
      </c>
    </row>
    <row r="10" spans="1:13" x14ac:dyDescent="0.25">
      <c r="B10" s="9" t="s">
        <v>286</v>
      </c>
      <c r="C10" s="10">
        <v>322819832</v>
      </c>
      <c r="D10" s="10">
        <v>14650908</v>
      </c>
      <c r="E10" s="11">
        <v>0</v>
      </c>
      <c r="F10" s="10">
        <v>0</v>
      </c>
      <c r="G10" s="10">
        <v>337470740</v>
      </c>
      <c r="H10" s="10">
        <v>-92889083</v>
      </c>
      <c r="I10" s="11">
        <v>0</v>
      </c>
      <c r="J10" s="10">
        <v>0</v>
      </c>
      <c r="K10" s="10">
        <v>-14612526</v>
      </c>
      <c r="L10" s="10">
        <v>-107501609</v>
      </c>
      <c r="M10" s="10">
        <v>229969131</v>
      </c>
    </row>
    <row r="11" spans="1:13" x14ac:dyDescent="0.25">
      <c r="B11" s="9" t="s">
        <v>287</v>
      </c>
      <c r="C11" s="10">
        <v>517459275</v>
      </c>
      <c r="D11" s="10">
        <v>44160045</v>
      </c>
      <c r="E11" s="11">
        <v>0</v>
      </c>
      <c r="F11" s="10">
        <v>0</v>
      </c>
      <c r="G11" s="10">
        <v>561619320</v>
      </c>
      <c r="H11" s="10">
        <v>-315153327</v>
      </c>
      <c r="I11" s="11">
        <v>0</v>
      </c>
      <c r="J11" s="10">
        <v>0</v>
      </c>
      <c r="K11" s="10">
        <v>-44802882</v>
      </c>
      <c r="L11" s="10">
        <v>-359956209</v>
      </c>
      <c r="M11" s="10">
        <v>201663111</v>
      </c>
    </row>
    <row r="12" spans="1:13" x14ac:dyDescent="0.25">
      <c r="B12" s="9" t="s">
        <v>288</v>
      </c>
      <c r="C12" s="10">
        <v>1140034165</v>
      </c>
      <c r="D12" s="10">
        <v>0</v>
      </c>
      <c r="E12" s="11">
        <v>0</v>
      </c>
      <c r="F12" s="10">
        <v>0</v>
      </c>
      <c r="G12" s="10">
        <v>1140034165</v>
      </c>
      <c r="H12" s="10">
        <v>-326667791</v>
      </c>
      <c r="I12" s="11">
        <v>0</v>
      </c>
      <c r="J12" s="10">
        <v>0</v>
      </c>
      <c r="K12" s="10">
        <v>-45172152</v>
      </c>
      <c r="L12" s="10">
        <v>-371839943</v>
      </c>
      <c r="M12" s="10">
        <v>768194222</v>
      </c>
    </row>
    <row r="13" spans="1:13" x14ac:dyDescent="0.25">
      <c r="B13" s="9" t="s">
        <v>289</v>
      </c>
      <c r="C13" s="10">
        <v>629617356</v>
      </c>
      <c r="D13" s="10">
        <v>3349091</v>
      </c>
      <c r="E13" s="11">
        <v>0</v>
      </c>
      <c r="F13" s="10">
        <v>0</v>
      </c>
      <c r="G13" s="10">
        <v>632966447</v>
      </c>
      <c r="H13" s="10">
        <v>-415459578</v>
      </c>
      <c r="I13" s="11">
        <v>0</v>
      </c>
      <c r="J13" s="10">
        <v>0</v>
      </c>
      <c r="K13" s="10">
        <v>-52990734</v>
      </c>
      <c r="L13" s="10">
        <v>-468450312</v>
      </c>
      <c r="M13" s="10">
        <v>164516135</v>
      </c>
    </row>
    <row r="14" spans="1:13" x14ac:dyDescent="0.25">
      <c r="B14" s="9" t="s">
        <v>290</v>
      </c>
      <c r="C14" s="10">
        <v>26735570</v>
      </c>
      <c r="D14" s="10">
        <v>0</v>
      </c>
      <c r="E14" s="11">
        <v>0</v>
      </c>
      <c r="F14" s="10"/>
      <c r="G14" s="10">
        <v>26735570</v>
      </c>
      <c r="H14" s="10">
        <v>-15141086</v>
      </c>
      <c r="I14" s="11"/>
      <c r="J14" s="10"/>
      <c r="K14" s="10">
        <v>-1104234</v>
      </c>
      <c r="L14" s="10">
        <v>-16245320</v>
      </c>
      <c r="M14" s="10">
        <v>10490250</v>
      </c>
    </row>
    <row r="15" spans="1:13" x14ac:dyDescent="0.25">
      <c r="B15" s="15" t="s">
        <v>577</v>
      </c>
      <c r="C15" s="16">
        <v>3139342808</v>
      </c>
      <c r="D15" s="16">
        <v>69349135</v>
      </c>
      <c r="E15" s="16">
        <v>0</v>
      </c>
      <c r="F15" s="16">
        <v>0</v>
      </c>
      <c r="G15" s="16">
        <v>3208691943</v>
      </c>
      <c r="H15" s="16">
        <v>-1307951376</v>
      </c>
      <c r="I15" s="16">
        <v>0</v>
      </c>
      <c r="J15" s="16">
        <v>0</v>
      </c>
      <c r="K15" s="16">
        <v>-181770096</v>
      </c>
      <c r="L15" s="16">
        <v>-1489721472</v>
      </c>
      <c r="M15" s="16">
        <v>1718970471</v>
      </c>
    </row>
    <row r="16" spans="1:13" x14ac:dyDescent="0.25">
      <c r="B16" s="15" t="s">
        <v>448</v>
      </c>
      <c r="C16" s="16">
        <v>3240527202</v>
      </c>
      <c r="D16" s="16">
        <v>91021365</v>
      </c>
      <c r="E16" s="16">
        <v>-192205759</v>
      </c>
      <c r="F16" s="16">
        <v>0</v>
      </c>
      <c r="G16" s="16">
        <v>3139342808</v>
      </c>
      <c r="H16" s="16">
        <v>-1018626354</v>
      </c>
      <c r="I16" s="16">
        <v>0</v>
      </c>
      <c r="J16" s="16">
        <v>0</v>
      </c>
      <c r="K16" s="16">
        <v>-289325022</v>
      </c>
      <c r="L16" s="16">
        <v>-1307951376</v>
      </c>
      <c r="M16" s="16">
        <v>1831391432</v>
      </c>
    </row>
    <row r="17" spans="7:13" x14ac:dyDescent="0.25">
      <c r="G17" s="235"/>
      <c r="L17" s="236"/>
      <c r="M17" s="236"/>
    </row>
    <row r="18" spans="7:13" x14ac:dyDescent="0.25">
      <c r="M18" s="236"/>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zoomScaleNormal="100" workbookViewId="0">
      <selection activeCell="B9" sqref="B9:M11"/>
    </sheetView>
  </sheetViews>
  <sheetFormatPr baseColWidth="10" defaultColWidth="11.42578125" defaultRowHeight="15" x14ac:dyDescent="0.25"/>
  <cols>
    <col min="1" max="1" width="9" style="132" bestFit="1" customWidth="1"/>
    <col min="2" max="2" width="22.140625" style="132" bestFit="1" customWidth="1"/>
    <col min="3" max="3" width="14.5703125" style="132" bestFit="1" customWidth="1"/>
    <col min="4" max="4" width="16.85546875" style="132" bestFit="1" customWidth="1"/>
    <col min="5" max="5" width="6.42578125" style="132" bestFit="1" customWidth="1"/>
    <col min="6" max="6" width="10.28515625" style="132" bestFit="1" customWidth="1"/>
    <col min="7" max="7" width="16.85546875" style="132" bestFit="1" customWidth="1"/>
    <col min="8" max="8" width="14.42578125" style="132" bestFit="1" customWidth="1"/>
    <col min="9" max="9" width="6.28515625" style="132" customWidth="1"/>
    <col min="10" max="10" width="6.42578125" style="132" bestFit="1" customWidth="1"/>
    <col min="11" max="11" width="14.140625" style="132" bestFit="1" customWidth="1"/>
    <col min="12" max="12" width="16.85546875" style="132" bestFit="1" customWidth="1"/>
    <col min="13" max="13" width="20.7109375" style="132" bestFit="1" customWidth="1"/>
    <col min="14" max="14" width="2.85546875" style="132" customWidth="1"/>
    <col min="15" max="16384" width="11.42578125" style="132"/>
  </cols>
  <sheetData>
    <row r="1" spans="1:13" x14ac:dyDescent="0.25">
      <c r="A1" s="1" t="s">
        <v>437</v>
      </c>
    </row>
    <row r="2" spans="1:13" x14ac:dyDescent="0.25">
      <c r="A2" s="1"/>
      <c r="B2" s="393" t="s">
        <v>458</v>
      </c>
      <c r="C2" s="393"/>
      <c r="D2" s="393"/>
      <c r="E2" s="393"/>
      <c r="F2" s="393"/>
      <c r="G2" s="393"/>
      <c r="H2" s="393"/>
      <c r="I2" s="393"/>
      <c r="J2" s="393"/>
      <c r="K2" s="393"/>
      <c r="L2" s="393"/>
      <c r="M2" s="393"/>
    </row>
    <row r="3" spans="1:13" x14ac:dyDescent="0.25">
      <c r="B3" s="394" t="s">
        <v>97</v>
      </c>
      <c r="C3" s="394"/>
      <c r="D3" s="394"/>
      <c r="E3" s="394"/>
      <c r="F3" s="394"/>
      <c r="G3" s="394"/>
      <c r="H3" s="394"/>
      <c r="I3" s="394"/>
      <c r="J3" s="394"/>
      <c r="K3" s="394"/>
      <c r="L3" s="394"/>
      <c r="M3" s="394"/>
    </row>
    <row r="4" spans="1:13" x14ac:dyDescent="0.25">
      <c r="B4" s="394" t="s">
        <v>578</v>
      </c>
      <c r="C4" s="394"/>
      <c r="D4" s="394"/>
      <c r="E4" s="394"/>
      <c r="F4" s="394"/>
      <c r="G4" s="394"/>
      <c r="H4" s="394"/>
      <c r="I4" s="394"/>
      <c r="J4" s="394"/>
      <c r="K4" s="394"/>
      <c r="L4" s="394"/>
      <c r="M4" s="394"/>
    </row>
    <row r="5" spans="1:13" x14ac:dyDescent="0.25">
      <c r="B5" s="395" t="s">
        <v>498</v>
      </c>
      <c r="C5" s="395"/>
      <c r="D5" s="395"/>
      <c r="E5" s="395"/>
      <c r="F5" s="395"/>
      <c r="G5" s="395"/>
      <c r="H5" s="395"/>
      <c r="I5" s="395"/>
      <c r="J5" s="395"/>
      <c r="K5" s="395"/>
      <c r="L5" s="395"/>
      <c r="M5" s="395"/>
    </row>
    <row r="6" spans="1:13" x14ac:dyDescent="0.25">
      <c r="B6" s="396" t="s">
        <v>274</v>
      </c>
      <c r="C6" s="398" t="s">
        <v>275</v>
      </c>
      <c r="D6" s="398"/>
      <c r="E6" s="398"/>
      <c r="F6" s="398"/>
      <c r="G6" s="398"/>
      <c r="H6" s="398" t="s">
        <v>276</v>
      </c>
      <c r="I6" s="398"/>
      <c r="J6" s="398"/>
      <c r="K6" s="398"/>
      <c r="L6" s="398"/>
      <c r="M6" s="399" t="s">
        <v>277</v>
      </c>
    </row>
    <row r="7" spans="1:13" ht="45" x14ac:dyDescent="0.25">
      <c r="B7" s="397"/>
      <c r="C7" s="234" t="s">
        <v>278</v>
      </c>
      <c r="D7" s="4" t="s">
        <v>279</v>
      </c>
      <c r="E7" s="4" t="s">
        <v>280</v>
      </c>
      <c r="F7" s="234" t="s">
        <v>450</v>
      </c>
      <c r="G7" s="4" t="s">
        <v>281</v>
      </c>
      <c r="H7" s="233" t="s">
        <v>282</v>
      </c>
      <c r="I7" s="233" t="s">
        <v>279</v>
      </c>
      <c r="J7" s="5" t="s">
        <v>280</v>
      </c>
      <c r="K7" s="234" t="s">
        <v>451</v>
      </c>
      <c r="L7" s="5" t="s">
        <v>283</v>
      </c>
      <c r="M7" s="400"/>
    </row>
    <row r="8" spans="1:13" x14ac:dyDescent="0.25">
      <c r="B8" s="6" t="s">
        <v>457</v>
      </c>
      <c r="C8" s="7"/>
      <c r="D8" s="7"/>
      <c r="E8" s="7"/>
      <c r="F8" s="7"/>
      <c r="G8" s="7"/>
      <c r="H8" s="8"/>
      <c r="I8" s="7"/>
      <c r="J8" s="7"/>
      <c r="K8" s="7"/>
      <c r="L8" s="7"/>
      <c r="M8" s="7"/>
    </row>
    <row r="9" spans="1:13" x14ac:dyDescent="0.25">
      <c r="B9" s="12" t="s">
        <v>120</v>
      </c>
      <c r="C9" s="10">
        <v>593462108</v>
      </c>
      <c r="D9" s="10">
        <v>593462108</v>
      </c>
      <c r="E9" s="13">
        <v>0</v>
      </c>
      <c r="F9" s="14">
        <v>0</v>
      </c>
      <c r="G9" s="10">
        <v>606673974</v>
      </c>
      <c r="H9" s="10">
        <v>-142882171</v>
      </c>
      <c r="I9" s="13">
        <v>0</v>
      </c>
      <c r="J9" s="14">
        <v>0</v>
      </c>
      <c r="K9" s="14">
        <v>-57072600</v>
      </c>
      <c r="L9" s="14">
        <v>-199954771</v>
      </c>
      <c r="M9" s="14">
        <v>406719203</v>
      </c>
    </row>
    <row r="10" spans="1:13" x14ac:dyDescent="0.25">
      <c r="B10" s="15" t="s">
        <v>577</v>
      </c>
      <c r="C10" s="16">
        <v>593462108</v>
      </c>
      <c r="D10" s="16">
        <v>593462108</v>
      </c>
      <c r="E10" s="16">
        <v>0</v>
      </c>
      <c r="F10" s="16">
        <v>0</v>
      </c>
      <c r="G10" s="16">
        <v>606673974</v>
      </c>
      <c r="H10" s="16">
        <v>-142882171</v>
      </c>
      <c r="I10" s="16">
        <v>0</v>
      </c>
      <c r="J10" s="16">
        <v>0</v>
      </c>
      <c r="K10" s="16">
        <v>-57072600</v>
      </c>
      <c r="L10" s="16">
        <v>-199954771</v>
      </c>
      <c r="M10" s="16">
        <v>406719203</v>
      </c>
    </row>
    <row r="11" spans="1:13" x14ac:dyDescent="0.25">
      <c r="B11" s="15" t="s">
        <v>448</v>
      </c>
      <c r="C11" s="16">
        <v>0</v>
      </c>
      <c r="D11" s="16">
        <v>593462108</v>
      </c>
      <c r="E11" s="16">
        <v>0</v>
      </c>
      <c r="F11" s="16">
        <v>0</v>
      </c>
      <c r="G11" s="16">
        <v>593462108</v>
      </c>
      <c r="H11" s="16">
        <v>0</v>
      </c>
      <c r="I11" s="16">
        <v>0</v>
      </c>
      <c r="J11" s="16">
        <v>0</v>
      </c>
      <c r="K11" s="16">
        <v>-142882171</v>
      </c>
      <c r="L11" s="16">
        <v>-142882171</v>
      </c>
      <c r="M11" s="16">
        <v>450579937</v>
      </c>
    </row>
    <row r="13" spans="1:13" x14ac:dyDescent="0.25">
      <c r="M13" s="236"/>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46"/>
  <sheetViews>
    <sheetView showGridLines="0" zoomScaleNormal="100" workbookViewId="0">
      <selection activeCell="D21" sqref="D21"/>
    </sheetView>
  </sheetViews>
  <sheetFormatPr baseColWidth="10" defaultColWidth="11.42578125" defaultRowHeight="15" x14ac:dyDescent="0.25"/>
  <cols>
    <col min="1" max="1" width="9" style="229" bestFit="1" customWidth="1"/>
    <col min="2" max="2" width="48.85546875" style="229" bestFit="1" customWidth="1"/>
    <col min="3" max="3" width="9.7109375" style="229" bestFit="1" customWidth="1"/>
    <col min="4" max="4" width="19.28515625" style="229" bestFit="1" customWidth="1"/>
    <col min="5" max="5" width="13" style="229" customWidth="1"/>
    <col min="6" max="6" width="11.5703125" style="229" customWidth="1"/>
    <col min="7" max="7" width="24.140625" style="229" bestFit="1" customWidth="1"/>
    <col min="8" max="8" width="6.7109375" style="229" bestFit="1" customWidth="1"/>
    <col min="9" max="9" width="19.42578125" style="229" bestFit="1" customWidth="1"/>
    <col min="10" max="10" width="10.140625" style="229" bestFit="1" customWidth="1"/>
    <col min="11" max="11" width="15.85546875" style="229" bestFit="1" customWidth="1"/>
    <col min="12" max="12" width="20.5703125" style="229" bestFit="1" customWidth="1"/>
    <col min="13" max="13" width="25" style="229" customWidth="1"/>
    <col min="14" max="14" width="11.28515625" style="229" bestFit="1" customWidth="1"/>
    <col min="15" max="15" width="2.85546875" style="229" customWidth="1"/>
    <col min="16" max="16384" width="11.42578125" style="229"/>
  </cols>
  <sheetData>
    <row r="1" spans="1:14" x14ac:dyDescent="0.25">
      <c r="A1" s="1" t="s">
        <v>437</v>
      </c>
    </row>
    <row r="2" spans="1:14" x14ac:dyDescent="0.25">
      <c r="A2" s="1"/>
      <c r="B2" s="393" t="s">
        <v>349</v>
      </c>
      <c r="C2" s="393"/>
      <c r="D2" s="393"/>
      <c r="E2" s="393"/>
      <c r="F2" s="393"/>
      <c r="G2" s="297"/>
      <c r="H2" s="297"/>
      <c r="I2" s="297"/>
      <c r="J2" s="297"/>
      <c r="K2" s="297"/>
      <c r="L2" s="297"/>
      <c r="M2" s="297"/>
      <c r="N2" s="297"/>
    </row>
    <row r="3" spans="1:14" x14ac:dyDescent="0.25">
      <c r="B3" s="354" t="s">
        <v>97</v>
      </c>
      <c r="C3" s="354"/>
      <c r="D3" s="354"/>
      <c r="E3" s="354"/>
      <c r="F3" s="354"/>
      <c r="G3" s="272"/>
      <c r="H3" s="272"/>
      <c r="I3" s="272"/>
      <c r="J3" s="272"/>
      <c r="K3" s="272"/>
      <c r="L3" s="272"/>
      <c r="M3" s="272"/>
      <c r="N3" s="272"/>
    </row>
    <row r="4" spans="1:14" x14ac:dyDescent="0.25">
      <c r="B4" s="401" t="s">
        <v>579</v>
      </c>
      <c r="C4" s="401"/>
      <c r="D4" s="401"/>
      <c r="E4" s="401"/>
      <c r="F4" s="401"/>
      <c r="G4" s="296"/>
      <c r="H4" s="296"/>
      <c r="I4" s="296"/>
      <c r="J4" s="296"/>
      <c r="K4" s="296"/>
      <c r="L4" s="296"/>
      <c r="M4" s="296"/>
      <c r="N4" s="296"/>
    </row>
    <row r="5" spans="1:14" ht="15.75" thickBot="1" x14ac:dyDescent="0.3"/>
    <row r="6" spans="1:14" ht="15.75" thickBot="1" x14ac:dyDescent="0.3">
      <c r="B6" s="402" t="s">
        <v>291</v>
      </c>
      <c r="C6" s="403"/>
      <c r="D6" s="403"/>
      <c r="E6" s="403"/>
      <c r="F6" s="404"/>
    </row>
    <row r="7" spans="1:14" x14ac:dyDescent="0.25">
      <c r="B7" s="405" t="s">
        <v>292</v>
      </c>
      <c r="C7" s="405" t="s">
        <v>293</v>
      </c>
      <c r="D7" s="405" t="s">
        <v>58</v>
      </c>
      <c r="E7" s="405" t="s">
        <v>294</v>
      </c>
      <c r="F7" s="405" t="s">
        <v>295</v>
      </c>
    </row>
    <row r="8" spans="1:14" ht="15.75" thickBot="1" x14ac:dyDescent="0.3">
      <c r="B8" s="406"/>
      <c r="C8" s="406"/>
      <c r="D8" s="406"/>
      <c r="E8" s="406"/>
      <c r="F8" s="406"/>
    </row>
    <row r="9" spans="1:14" x14ac:dyDescent="0.25">
      <c r="B9" s="281" t="s">
        <v>45</v>
      </c>
      <c r="C9" s="282">
        <v>17550</v>
      </c>
      <c r="D9" s="283">
        <v>3761200000</v>
      </c>
      <c r="E9" s="284">
        <f t="shared" ref="E9:E45" si="0">+D9/$D$46</f>
        <v>0.14317417900959648</v>
      </c>
      <c r="F9" s="285">
        <f t="shared" ref="F9:F45" si="1">+C9/$C$46</f>
        <v>0.23797578206571116</v>
      </c>
    </row>
    <row r="10" spans="1:14" x14ac:dyDescent="0.25">
      <c r="B10" s="286" t="s">
        <v>43</v>
      </c>
      <c r="C10" s="175">
        <v>17550</v>
      </c>
      <c r="D10" s="287">
        <v>3711200000</v>
      </c>
      <c r="E10" s="288">
        <f t="shared" si="0"/>
        <v>0.14127087449229353</v>
      </c>
      <c r="F10" s="289">
        <f t="shared" si="1"/>
        <v>0.23797578206571116</v>
      </c>
    </row>
    <row r="11" spans="1:14" x14ac:dyDescent="0.25">
      <c r="B11" s="286" t="s">
        <v>41</v>
      </c>
      <c r="C11" s="175">
        <v>17550</v>
      </c>
      <c r="D11" s="287">
        <v>3711200000</v>
      </c>
      <c r="E11" s="288">
        <f t="shared" si="0"/>
        <v>0.14127087449229353</v>
      </c>
      <c r="F11" s="289">
        <f t="shared" si="1"/>
        <v>0.23797578206571116</v>
      </c>
    </row>
    <row r="12" spans="1:14" x14ac:dyDescent="0.25">
      <c r="B12" s="286" t="s">
        <v>296</v>
      </c>
      <c r="C12" s="175">
        <v>12449</v>
      </c>
      <c r="D12" s="287">
        <v>3284000000</v>
      </c>
      <c r="E12" s="288">
        <f t="shared" si="0"/>
        <v>0.12500904069645719</v>
      </c>
      <c r="F12" s="289">
        <f t="shared" si="1"/>
        <v>0.16880686672000217</v>
      </c>
    </row>
    <row r="13" spans="1:14" x14ac:dyDescent="0.25">
      <c r="B13" s="286" t="s">
        <v>297</v>
      </c>
      <c r="C13" s="175">
        <v>300</v>
      </c>
      <c r="D13" s="287">
        <v>750000000</v>
      </c>
      <c r="E13" s="288">
        <f t="shared" si="0"/>
        <v>2.854956775954412E-2</v>
      </c>
      <c r="F13" s="289">
        <f t="shared" si="1"/>
        <v>4.0679620865933528E-3</v>
      </c>
    </row>
    <row r="14" spans="1:14" x14ac:dyDescent="0.25">
      <c r="B14" s="286" t="s">
        <v>298</v>
      </c>
      <c r="C14" s="175">
        <v>177</v>
      </c>
      <c r="D14" s="287">
        <v>402000000</v>
      </c>
      <c r="E14" s="288">
        <f t="shared" si="0"/>
        <v>1.5302568319115648E-2</v>
      </c>
      <c r="F14" s="289">
        <f t="shared" si="1"/>
        <v>2.4000976310900781E-3</v>
      </c>
    </row>
    <row r="15" spans="1:14" x14ac:dyDescent="0.25">
      <c r="B15" s="286" t="s">
        <v>299</v>
      </c>
      <c r="C15" s="175">
        <v>436</v>
      </c>
      <c r="D15" s="287">
        <v>551000000</v>
      </c>
      <c r="E15" s="288">
        <f t="shared" si="0"/>
        <v>2.0974415780678414E-2</v>
      </c>
      <c r="F15" s="289">
        <f t="shared" si="1"/>
        <v>5.9121048991823393E-3</v>
      </c>
    </row>
    <row r="16" spans="1:14" x14ac:dyDescent="0.25">
      <c r="B16" s="286" t="s">
        <v>300</v>
      </c>
      <c r="C16" s="175">
        <v>267</v>
      </c>
      <c r="D16" s="287">
        <v>467000000</v>
      </c>
      <c r="E16" s="288">
        <f t="shared" si="0"/>
        <v>1.7776864191609471E-2</v>
      </c>
      <c r="F16" s="289">
        <f t="shared" si="1"/>
        <v>3.6204862570680843E-3</v>
      </c>
    </row>
    <row r="17" spans="2:6" x14ac:dyDescent="0.25">
      <c r="B17" s="286" t="s">
        <v>301</v>
      </c>
      <c r="C17" s="175">
        <v>431</v>
      </c>
      <c r="D17" s="287">
        <v>846000000</v>
      </c>
      <c r="E17" s="288">
        <f t="shared" si="0"/>
        <v>3.2203912432765769E-2</v>
      </c>
      <c r="F17" s="289">
        <f t="shared" si="1"/>
        <v>5.8443055310724501E-3</v>
      </c>
    </row>
    <row r="18" spans="2:6" x14ac:dyDescent="0.25">
      <c r="B18" s="286" t="s">
        <v>302</v>
      </c>
      <c r="C18" s="175">
        <v>278</v>
      </c>
      <c r="D18" s="287">
        <v>728000000</v>
      </c>
      <c r="E18" s="288">
        <f t="shared" si="0"/>
        <v>2.7712113771930825E-2</v>
      </c>
      <c r="F18" s="289">
        <f t="shared" si="1"/>
        <v>3.7696448669098403E-3</v>
      </c>
    </row>
    <row r="19" spans="2:6" x14ac:dyDescent="0.25">
      <c r="B19" s="286" t="s">
        <v>303</v>
      </c>
      <c r="C19" s="175">
        <v>652</v>
      </c>
      <c r="D19" s="287">
        <v>1002000000</v>
      </c>
      <c r="E19" s="288">
        <f t="shared" si="0"/>
        <v>3.8142222526750945E-2</v>
      </c>
      <c r="F19" s="289">
        <f t="shared" si="1"/>
        <v>8.8410376015295531E-3</v>
      </c>
    </row>
    <row r="20" spans="2:6" x14ac:dyDescent="0.25">
      <c r="B20" s="286" t="s">
        <v>304</v>
      </c>
      <c r="C20" s="175">
        <v>254</v>
      </c>
      <c r="D20" s="287">
        <v>504000000</v>
      </c>
      <c r="E20" s="288">
        <f t="shared" si="0"/>
        <v>1.918530953441365E-2</v>
      </c>
      <c r="F20" s="289">
        <f t="shared" si="1"/>
        <v>3.444207899982372E-3</v>
      </c>
    </row>
    <row r="21" spans="2:6" x14ac:dyDescent="0.25">
      <c r="B21" s="286" t="s">
        <v>50</v>
      </c>
      <c r="C21" s="175">
        <v>154</v>
      </c>
      <c r="D21" s="287">
        <v>194000000</v>
      </c>
      <c r="E21" s="288">
        <f t="shared" si="0"/>
        <v>7.3848215271354123E-3</v>
      </c>
      <c r="F21" s="289">
        <f t="shared" si="1"/>
        <v>2.0882205377845877E-3</v>
      </c>
    </row>
    <row r="22" spans="2:6" x14ac:dyDescent="0.25">
      <c r="B22" s="286" t="s">
        <v>305</v>
      </c>
      <c r="C22" s="175">
        <v>664</v>
      </c>
      <c r="D22" s="287">
        <v>874000000</v>
      </c>
      <c r="E22" s="288">
        <f t="shared" si="0"/>
        <v>3.3269762962455415E-2</v>
      </c>
      <c r="F22" s="289">
        <f t="shared" si="1"/>
        <v>9.0037560849932884E-3</v>
      </c>
    </row>
    <row r="23" spans="2:6" x14ac:dyDescent="0.25">
      <c r="B23" s="286" t="s">
        <v>306</v>
      </c>
      <c r="C23" s="175">
        <v>1155</v>
      </c>
      <c r="D23" s="287">
        <v>1480000000</v>
      </c>
      <c r="E23" s="288">
        <f t="shared" si="0"/>
        <v>5.6337813712167062E-2</v>
      </c>
      <c r="F23" s="289">
        <f t="shared" si="1"/>
        <v>1.566165403338441E-2</v>
      </c>
    </row>
    <row r="24" spans="2:6" x14ac:dyDescent="0.25">
      <c r="B24" s="286" t="s">
        <v>307</v>
      </c>
      <c r="C24" s="175">
        <v>405</v>
      </c>
      <c r="D24" s="287">
        <v>1578000000</v>
      </c>
      <c r="E24" s="288">
        <f t="shared" si="0"/>
        <v>6.0068290566080831E-2</v>
      </c>
      <c r="F24" s="289">
        <f t="shared" si="1"/>
        <v>5.4917488169010263E-3</v>
      </c>
    </row>
    <row r="25" spans="2:6" x14ac:dyDescent="0.25">
      <c r="B25" s="286" t="s">
        <v>308</v>
      </c>
      <c r="C25" s="175">
        <v>58</v>
      </c>
      <c r="D25" s="287">
        <v>128000000</v>
      </c>
      <c r="E25" s="288">
        <f t="shared" si="0"/>
        <v>4.8724595642955296E-3</v>
      </c>
      <c r="F25" s="289">
        <f t="shared" si="1"/>
        <v>7.8647267007471487E-4</v>
      </c>
    </row>
    <row r="26" spans="2:6" x14ac:dyDescent="0.25">
      <c r="B26" s="286" t="s">
        <v>218</v>
      </c>
      <c r="C26" s="175">
        <v>19</v>
      </c>
      <c r="D26" s="287">
        <v>29000000</v>
      </c>
      <c r="E26" s="288">
        <f t="shared" si="0"/>
        <v>1.1039166200357061E-3</v>
      </c>
      <c r="F26" s="289">
        <f t="shared" si="1"/>
        <v>2.5763759881757903E-4</v>
      </c>
    </row>
    <row r="27" spans="2:6" x14ac:dyDescent="0.25">
      <c r="B27" s="286" t="s">
        <v>51</v>
      </c>
      <c r="C27" s="175">
        <v>19</v>
      </c>
      <c r="D27" s="287">
        <v>24000000</v>
      </c>
      <c r="E27" s="288">
        <f t="shared" si="0"/>
        <v>9.135861683054119E-4</v>
      </c>
      <c r="F27" s="289">
        <f t="shared" si="1"/>
        <v>2.5763759881757903E-4</v>
      </c>
    </row>
    <row r="28" spans="2:6" x14ac:dyDescent="0.25">
      <c r="B28" s="286" t="s">
        <v>53</v>
      </c>
      <c r="C28" s="175">
        <v>16</v>
      </c>
      <c r="D28" s="287">
        <v>31000000</v>
      </c>
      <c r="E28" s="288">
        <f t="shared" si="0"/>
        <v>1.1800488007278236E-3</v>
      </c>
      <c r="F28" s="289">
        <f t="shared" si="1"/>
        <v>2.1695797795164549E-4</v>
      </c>
    </row>
    <row r="29" spans="2:6" x14ac:dyDescent="0.25">
      <c r="B29" s="286" t="s">
        <v>309</v>
      </c>
      <c r="C29" s="175">
        <v>68</v>
      </c>
      <c r="D29" s="287">
        <v>274000000</v>
      </c>
      <c r="E29" s="288">
        <f t="shared" si="0"/>
        <v>1.0430108754820118E-2</v>
      </c>
      <c r="F29" s="289">
        <f t="shared" si="1"/>
        <v>9.2207140629449339E-4</v>
      </c>
    </row>
    <row r="30" spans="2:6" x14ac:dyDescent="0.25">
      <c r="B30" s="286" t="s">
        <v>310</v>
      </c>
      <c r="C30" s="175">
        <v>92</v>
      </c>
      <c r="D30" s="287">
        <v>161000000</v>
      </c>
      <c r="E30" s="288">
        <f t="shared" si="0"/>
        <v>6.1286405457154714E-3</v>
      </c>
      <c r="F30" s="289">
        <f t="shared" si="1"/>
        <v>1.2475083732219616E-3</v>
      </c>
    </row>
    <row r="31" spans="2:6" x14ac:dyDescent="0.25">
      <c r="B31" s="286" t="s">
        <v>311</v>
      </c>
      <c r="C31" s="175">
        <v>34</v>
      </c>
      <c r="D31" s="287">
        <v>67000000</v>
      </c>
      <c r="E31" s="288">
        <f t="shared" si="0"/>
        <v>2.5504280531859413E-3</v>
      </c>
      <c r="F31" s="289">
        <f t="shared" si="1"/>
        <v>4.6103570314724669E-4</v>
      </c>
    </row>
    <row r="32" spans="2:6" x14ac:dyDescent="0.25">
      <c r="B32" s="286" t="s">
        <v>312</v>
      </c>
      <c r="C32" s="175">
        <v>3169</v>
      </c>
      <c r="D32" s="287">
        <v>428500000</v>
      </c>
      <c r="E32" s="288">
        <f t="shared" si="0"/>
        <v>1.6311319713286209E-2</v>
      </c>
      <c r="F32" s="289">
        <f t="shared" si="1"/>
        <v>4.2971239508047786E-2</v>
      </c>
    </row>
    <row r="33" spans="2:6" x14ac:dyDescent="0.25">
      <c r="B33" s="286" t="s">
        <v>313</v>
      </c>
      <c r="C33" s="175">
        <v>0</v>
      </c>
      <c r="D33" s="287">
        <v>25000000</v>
      </c>
      <c r="E33" s="288">
        <f t="shared" si="0"/>
        <v>9.5165225865147067E-4</v>
      </c>
      <c r="F33" s="289">
        <f t="shared" si="1"/>
        <v>0</v>
      </c>
    </row>
    <row r="34" spans="2:6" x14ac:dyDescent="0.25">
      <c r="B34" s="286" t="s">
        <v>314</v>
      </c>
      <c r="C34" s="175">
        <v>0</v>
      </c>
      <c r="D34" s="287">
        <v>100000000</v>
      </c>
      <c r="E34" s="288">
        <f t="shared" si="0"/>
        <v>3.8066090346058827E-3</v>
      </c>
      <c r="F34" s="289">
        <f t="shared" si="1"/>
        <v>0</v>
      </c>
    </row>
    <row r="35" spans="2:6" x14ac:dyDescent="0.25">
      <c r="B35" s="286" t="s">
        <v>315</v>
      </c>
      <c r="C35" s="175">
        <v>0</v>
      </c>
      <c r="D35" s="287">
        <v>100000000</v>
      </c>
      <c r="E35" s="288">
        <f t="shared" si="0"/>
        <v>3.8066090346058827E-3</v>
      </c>
      <c r="F35" s="289">
        <f t="shared" si="1"/>
        <v>0</v>
      </c>
    </row>
    <row r="36" spans="2:6" x14ac:dyDescent="0.25">
      <c r="B36" s="286" t="s">
        <v>316</v>
      </c>
      <c r="C36" s="175">
        <v>0</v>
      </c>
      <c r="D36" s="287">
        <v>200000000</v>
      </c>
      <c r="E36" s="288">
        <f t="shared" si="0"/>
        <v>7.6132180692117654E-3</v>
      </c>
      <c r="F36" s="289">
        <f t="shared" si="1"/>
        <v>0</v>
      </c>
    </row>
    <row r="37" spans="2:6" x14ac:dyDescent="0.25">
      <c r="B37" s="286" t="s">
        <v>317</v>
      </c>
      <c r="C37" s="175">
        <v>0</v>
      </c>
      <c r="D37" s="287">
        <v>25000000</v>
      </c>
      <c r="E37" s="288">
        <f t="shared" si="0"/>
        <v>9.5165225865147067E-4</v>
      </c>
      <c r="F37" s="289">
        <f t="shared" si="1"/>
        <v>0</v>
      </c>
    </row>
    <row r="38" spans="2:6" x14ac:dyDescent="0.25">
      <c r="B38" s="286" t="s">
        <v>318</v>
      </c>
      <c r="C38" s="175">
        <v>0</v>
      </c>
      <c r="D38" s="287">
        <v>75000000</v>
      </c>
      <c r="E38" s="288">
        <f t="shared" si="0"/>
        <v>2.8549567759544119E-3</v>
      </c>
      <c r="F38" s="289">
        <f t="shared" si="1"/>
        <v>0</v>
      </c>
    </row>
    <row r="39" spans="2:6" x14ac:dyDescent="0.25">
      <c r="B39" s="286" t="s">
        <v>319</v>
      </c>
      <c r="C39" s="175">
        <v>0</v>
      </c>
      <c r="D39" s="287">
        <v>150000000</v>
      </c>
      <c r="E39" s="288">
        <f t="shared" si="0"/>
        <v>5.7099135519088238E-3</v>
      </c>
      <c r="F39" s="289">
        <f t="shared" si="1"/>
        <v>0</v>
      </c>
    </row>
    <row r="40" spans="2:6" x14ac:dyDescent="0.25">
      <c r="B40" s="286" t="s">
        <v>320</v>
      </c>
      <c r="C40" s="175">
        <v>0</v>
      </c>
      <c r="D40" s="287">
        <v>35000000</v>
      </c>
      <c r="E40" s="288">
        <f t="shared" si="0"/>
        <v>1.3323131621120589E-3</v>
      </c>
      <c r="F40" s="289">
        <f t="shared" si="1"/>
        <v>0</v>
      </c>
    </row>
    <row r="41" spans="2:6" x14ac:dyDescent="0.25">
      <c r="B41" s="286" t="s">
        <v>321</v>
      </c>
      <c r="C41" s="175">
        <v>0</v>
      </c>
      <c r="D41" s="287">
        <v>400000000</v>
      </c>
      <c r="E41" s="288">
        <f t="shared" si="0"/>
        <v>1.5226436138423531E-2</v>
      </c>
      <c r="F41" s="289">
        <f t="shared" si="1"/>
        <v>0</v>
      </c>
    </row>
    <row r="42" spans="2:6" x14ac:dyDescent="0.25">
      <c r="B42" s="286" t="s">
        <v>322</v>
      </c>
      <c r="C42" s="175">
        <v>0</v>
      </c>
      <c r="D42" s="287">
        <v>50000000</v>
      </c>
      <c r="E42" s="288">
        <f t="shared" si="0"/>
        <v>1.9033045173029413E-3</v>
      </c>
      <c r="F42" s="289">
        <f t="shared" si="1"/>
        <v>0</v>
      </c>
    </row>
    <row r="43" spans="2:6" x14ac:dyDescent="0.25">
      <c r="B43" s="286" t="s">
        <v>230</v>
      </c>
      <c r="C43" s="175">
        <v>0</v>
      </c>
      <c r="D43" s="287">
        <v>12000000</v>
      </c>
      <c r="E43" s="288">
        <f t="shared" si="0"/>
        <v>4.5679308415270595E-4</v>
      </c>
      <c r="F43" s="289">
        <f t="shared" si="1"/>
        <v>0</v>
      </c>
    </row>
    <row r="44" spans="2:6" x14ac:dyDescent="0.25">
      <c r="B44" s="286" t="s">
        <v>323</v>
      </c>
      <c r="C44" s="175">
        <v>0</v>
      </c>
      <c r="D44" s="287">
        <v>100000000</v>
      </c>
      <c r="E44" s="288">
        <f t="shared" si="0"/>
        <v>3.8066090346058827E-3</v>
      </c>
      <c r="F44" s="289">
        <f t="shared" si="1"/>
        <v>0</v>
      </c>
    </row>
    <row r="45" spans="2:6" ht="15.75" thickBot="1" x14ac:dyDescent="0.3">
      <c r="B45" s="286" t="s">
        <v>324</v>
      </c>
      <c r="C45" s="175">
        <v>0</v>
      </c>
      <c r="D45" s="290">
        <v>12000000</v>
      </c>
      <c r="E45" s="288">
        <f t="shared" si="0"/>
        <v>4.5679308415270595E-4</v>
      </c>
      <c r="F45" s="289">
        <f t="shared" si="1"/>
        <v>0</v>
      </c>
    </row>
    <row r="46" spans="2:6" ht="15.75" thickBot="1" x14ac:dyDescent="0.3">
      <c r="B46" s="291" t="s">
        <v>66</v>
      </c>
      <c r="C46" s="292">
        <f>SUM(C9:C45)</f>
        <v>73747</v>
      </c>
      <c r="D46" s="293">
        <f>SUM(D9:D45)</f>
        <v>26270100000</v>
      </c>
      <c r="E46" s="294">
        <f>SUM(E9:E45)</f>
        <v>0.99999999999999989</v>
      </c>
      <c r="F46" s="295">
        <f>SUM(F9:F45)</f>
        <v>1</v>
      </c>
    </row>
  </sheetData>
  <mergeCells count="9">
    <mergeCell ref="B2:F2"/>
    <mergeCell ref="B3:F3"/>
    <mergeCell ref="B4:F4"/>
    <mergeCell ref="B6:F6"/>
    <mergeCell ref="B7:B8"/>
    <mergeCell ref="C7:C8"/>
    <mergeCell ref="D7:D8"/>
    <mergeCell ref="E7:E8"/>
    <mergeCell ref="F7:F8"/>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IMSDNkLR0njDyhTP1jnYu/M16xJcAJomfA8BPXOTXPo=</DigestValue>
    </Reference>
    <Reference Type="http://www.w3.org/2000/09/xmldsig#Object" URI="#idOfficeObject">
      <DigestMethod Algorithm="http://www.w3.org/2001/04/xmlenc#sha256"/>
      <DigestValue>3B36JmldAHUsybuEBm+jYSJ+LnZaxbr/OjrHhImRbRE=</DigestValue>
    </Reference>
    <Reference Type="http://uri.etsi.org/01903#SignedProperties" URI="#idSignedProperties">
      <Transforms>
        <Transform Algorithm="http://www.w3.org/TR/2001/REC-xml-c14n-20010315"/>
      </Transforms>
      <DigestMethod Algorithm="http://www.w3.org/2001/04/xmlenc#sha256"/>
      <DigestValue>1kvU3Qs5ag4gtbG70u4/60IYXpCsnoLMLexi3Bj2Z40=</DigestValue>
    </Reference>
  </SignedInfo>
  <SignatureValue>EeOn95WOxZoD2i+GAgVa9rHCN3unOpvZvNsQhZj1x+3UsH1OWwlHUAjV5g9rH2RO+BM4IsfZrmuv
ewYzbeh9dpkbwKqv3Wq/oBG6iZSaSBPUiIvFE3f/JuxjBIyu40IFm4plsBCWOlGN1Pd/LSOqVaGa
kQqqfwzHWq2foVTmxOLdJJHGLSWqM9lEFI1l76GnYWI5WBBX/dbOsLE9YbZ4Ubau+juAGUOnqPKn
7YrTDI7tVvVL6pzy6ZykcgbpIAa/VZTdMmgmMW7EnCPiMaNGfe1PVaYg+mcZpvTl1nAy+1h+0qWM
x7EOSCrRE7h5k9Egy0kq7FgaYGYIvrM1CwLbgQ==</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miKKorrx7oyaBGGEkZ2Gw9fIOxZ0e7JOfIz6tyTq8ZI=</DigestValue>
      </Reference>
      <Reference URI="/xl/calcChain.xml?ContentType=application/vnd.openxmlformats-officedocument.spreadsheetml.calcChain+xml">
        <DigestMethod Algorithm="http://www.w3.org/2001/04/xmlenc#sha256"/>
        <DigestValue>slX5AfDTmCnh++Op03yrkyhLeEkbPASGTdbpSKQ6/Jg=</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wOAahjLTbSp8fImiBTtNM3X01VmNFbRjIrmYpNtTkgk=</DigestValue>
      </Reference>
      <Reference URI="/xl/externalLinks/externalLink1.xml?ContentType=application/vnd.openxmlformats-officedocument.spreadsheetml.externalLink+xml">
        <DigestMethod Algorithm="http://www.w3.org/2001/04/xmlenc#sha256"/>
        <DigestValue>EahZbweSOM84lo74SQXx3FKgd7YnIJiCM0CBerfNPcs=</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ICL05554fVnjJTK5pwgL8JhVVGB9RJB3sRPs4dA8Rd4=</DigestValue>
      </Reference>
      <Reference URI="/xl/printerSettings/printerSettings12.bin?ContentType=application/vnd.openxmlformats-officedocument.spreadsheetml.printerSettings">
        <DigestMethod Algorithm="http://www.w3.org/2001/04/xmlenc#sha256"/>
        <DigestValue>ZpHAtTFjLbwUiROtT8IHsLUyRN90jqM791Fia5t6dHI=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B00MjmozhoOS/OmX1TqTWc8RSZRCV/okkyrdPOzu9hs=</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zkEciIzQTR8t9e+pTeoHx3jrz3rMC/Xk8jmBtsNVS+w=</DigestValue>
      </Reference>
      <Reference URI="/xl/sharedStrings.xml?ContentType=application/vnd.openxmlformats-officedocument.spreadsheetml.sharedStrings+xml">
        <DigestMethod Algorithm="http://www.w3.org/2001/04/xmlenc#sha256"/>
        <DigestValue>gxp0FlSxOEQqHgOTJh2yIQX393DkBhAYnBjuiim0mjE=</DigestValue>
      </Reference>
      <Reference URI="/xl/styles.xml?ContentType=application/vnd.openxmlformats-officedocument.spreadsheetml.styles+xml">
        <DigestMethod Algorithm="http://www.w3.org/2001/04/xmlenc#sha256"/>
        <DigestValue>cm0IbDetDkUaEX+dUXMSNqvRH6NvYgS3fyQcUZldDeM=</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BCHlEOcQz0HTMQYnfNPPbec1HrKBDlNmdqhgy/gYMxs=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EdkacsVCUBCffXRwgHyr36BxQb0N/gH+nx5UqmyAxTI=</DigestValue>
      </Reference>
      <Reference URI="/xl/worksheets/sheet10.xml?ContentType=application/vnd.openxmlformats-officedocument.spreadsheetml.worksheet+xml">
        <DigestMethod Algorithm="http://www.w3.org/2001/04/xmlenc#sha256"/>
        <DigestValue>83g+VkiYCSsrDjWG60jCwCCLxvKnDBvezmqTGISesI4=</DigestValue>
      </Reference>
      <Reference URI="/xl/worksheets/sheet11.xml?ContentType=application/vnd.openxmlformats-officedocument.spreadsheetml.worksheet+xml">
        <DigestMethod Algorithm="http://www.w3.org/2001/04/xmlenc#sha256"/>
        <DigestValue>82vOgxOXVkjKhZXtCHYgPz/Uf7f31p7NdMuP6Zy7+Xk=</DigestValue>
      </Reference>
      <Reference URI="/xl/worksheets/sheet12.xml?ContentType=application/vnd.openxmlformats-officedocument.spreadsheetml.worksheet+xml">
        <DigestMethod Algorithm="http://www.w3.org/2001/04/xmlenc#sha256"/>
        <DigestValue>dn6QglJrvPIpBeNDcf5aWgztB8bWC02FjFpojd/MmPc=</DigestValue>
      </Reference>
      <Reference URI="/xl/worksheets/sheet13.xml?ContentType=application/vnd.openxmlformats-officedocument.spreadsheetml.worksheet+xml">
        <DigestMethod Algorithm="http://www.w3.org/2001/04/xmlenc#sha256"/>
        <DigestValue>3uEc9TYFMSiHJ1hD/MVxYZ3QQB1qUal7BdlQyF0IB5I=</DigestValue>
      </Reference>
      <Reference URI="/xl/worksheets/sheet14.xml?ContentType=application/vnd.openxmlformats-officedocument.spreadsheetml.worksheet+xml">
        <DigestMethod Algorithm="http://www.w3.org/2001/04/xmlenc#sha256"/>
        <DigestValue>1s1hZ/+ju3DsYiDlFdzsdyBfJnqUhHwDBRQzGkQJ7co=</DigestValue>
      </Reference>
      <Reference URI="/xl/worksheets/sheet15.xml?ContentType=application/vnd.openxmlformats-officedocument.spreadsheetml.worksheet+xml">
        <DigestMethod Algorithm="http://www.w3.org/2001/04/xmlenc#sha256"/>
        <DigestValue>41WewurRYLHq3MFHBV47i+O6nqWjzoKNzk30ln57rxY=</DigestValue>
      </Reference>
      <Reference URI="/xl/worksheets/sheet2.xml?ContentType=application/vnd.openxmlformats-officedocument.spreadsheetml.worksheet+xml">
        <DigestMethod Algorithm="http://www.w3.org/2001/04/xmlenc#sha256"/>
        <DigestValue>l5XnBiJXggkARe+VEAGTflagb1KE17iFs20alzdMKEM=</DigestValue>
      </Reference>
      <Reference URI="/xl/worksheets/sheet3.xml?ContentType=application/vnd.openxmlformats-officedocument.spreadsheetml.worksheet+xml">
        <DigestMethod Algorithm="http://www.w3.org/2001/04/xmlenc#sha256"/>
        <DigestValue>ysu6sy3sVSS7Osndd0rsvx7LNaBmmCWPtU9gXLo+8hI=</DigestValue>
      </Reference>
      <Reference URI="/xl/worksheets/sheet4.xml?ContentType=application/vnd.openxmlformats-officedocument.spreadsheetml.worksheet+xml">
        <DigestMethod Algorithm="http://www.w3.org/2001/04/xmlenc#sha256"/>
        <DigestValue>G1edXfzsKl+4CR5aGB68RYYv8aODM7MzDXLZ1UfNLdU=</DigestValue>
      </Reference>
      <Reference URI="/xl/worksheets/sheet5.xml?ContentType=application/vnd.openxmlformats-officedocument.spreadsheetml.worksheet+xml">
        <DigestMethod Algorithm="http://www.w3.org/2001/04/xmlenc#sha256"/>
        <DigestValue>0oggUIzrOuNkS5TyjacEZgMYa+p7AvUD5OuhDM+P3zg=</DigestValue>
      </Reference>
      <Reference URI="/xl/worksheets/sheet6.xml?ContentType=application/vnd.openxmlformats-officedocument.spreadsheetml.worksheet+xml">
        <DigestMethod Algorithm="http://www.w3.org/2001/04/xmlenc#sha256"/>
        <DigestValue>lHfVZzB4wLpg5t3ITgzW+1bkFi1AxizYb+I1UTlQbp8=</DigestValue>
      </Reference>
      <Reference URI="/xl/worksheets/sheet7.xml?ContentType=application/vnd.openxmlformats-officedocument.spreadsheetml.worksheet+xml">
        <DigestMethod Algorithm="http://www.w3.org/2001/04/xmlenc#sha256"/>
        <DigestValue>h41hQ5cKsRqJ/jv8k3iCMX+wu/OQG7Fu3kD2iM2SFPA=</DigestValue>
      </Reference>
      <Reference URI="/xl/worksheets/sheet8.xml?ContentType=application/vnd.openxmlformats-officedocument.spreadsheetml.worksheet+xml">
        <DigestMethod Algorithm="http://www.w3.org/2001/04/xmlenc#sha256"/>
        <DigestValue>/bXqcpHJWNDQ7c6aRdXwEzV3PQJYrgAW84BxiicPHcg=</DigestValue>
      </Reference>
      <Reference URI="/xl/worksheets/sheet9.xml?ContentType=application/vnd.openxmlformats-officedocument.spreadsheetml.worksheet+xml">
        <DigestMethod Algorithm="http://www.w3.org/2001/04/xmlenc#sha256"/>
        <DigestValue>0WY9WqqKrz2akKw0+y5dXqMC3fLu3B8unxogBK/SbYk=</DigestValue>
      </Reference>
    </Manifest>
    <SignatureProperties>
      <SignatureProperty Id="idSignatureTime" Target="#idPackageSignature">
        <mdssi:SignatureTime xmlns:mdssi="http://schemas.openxmlformats.org/package/2006/digital-signature">
          <mdssi:Format>YYYY-MM-DDThh:mm:ssTZD</mdssi:Format>
          <mdssi:Value>2021-08-13T16:58:36Z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16.0.14228/22</OfficeVersion>
          <ApplicationVersion>16.0.14228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2021-08-13T16:58:36Z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YZJbamcAWddj9iexCJEs+o4+V6mx/DyZoV9nctHL5UU=</DigestValue>
    </Reference>
    <Reference Type="http://www.w3.org/2000/09/xmldsig#Object" URI="#idOfficeObject">
      <DigestMethod Algorithm="http://www.w3.org/2001/04/xmlenc#sha256"/>
      <DigestValue>YymqiSkoKngDD0/PaCYpVo6ewfXSdzhJ9hatqw8lrrQ=</DigestValue>
    </Reference>
    <Reference Type="http://uri.etsi.org/01903#SignedProperties" URI="#idSignedProperties">
      <Transforms>
        <Transform Algorithm="http://www.w3.org/TR/2001/REC-xml-c14n-20010315"/>
      </Transforms>
      <DigestMethod Algorithm="http://www.w3.org/2001/04/xmlenc#sha256"/>
      <DigestValue>5bSFyGJEA9m0RyH7ZuChPJdGt3LnTVDvw7Qb3OiKgpE=</DigestValue>
    </Reference>
  </SignedInfo>
  <SignatureValue>tdrK5bynk0zsKUp5/zRf5ltEq4ysSTX60DRlr5Y01KLlVHsqEHtP/BLntYSSDX+Wno+mM2QhGlZA
L/rwK74h7dSckjFPhJZNhzYaYeeKZtc0uXztPTkT5lQnoYYoO7amlHNtyalZrrVxHh1l5VM2zI0Y
wIMKyGw/qycpl4lVlOI3U7TmlgazActXJVb8Ul/uPn+7mlXLgYmfw0h9pQHwtnbP5Kr0AVVMUKKC
3NaLt7lvvWLakd1BXMC79V4ujRW4ctnGTP5Sg7xsMNX8vNLN994wG2hGQsJknEi2A32LKQMLebFD
44pCesrk+fZyoGopNZoPjGjPucw9gI888VZbkQ==</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miKKorrx7oyaBGGEkZ2Gw9fIOxZ0e7JOfIz6tyTq8ZI=</DigestValue>
      </Reference>
      <Reference URI="/xl/calcChain.xml?ContentType=application/vnd.openxmlformats-officedocument.spreadsheetml.calcChain+xml">
        <DigestMethod Algorithm="http://www.w3.org/2001/04/xmlenc#sha256"/>
        <DigestValue>slX5AfDTmCnh++Op03yrkyhLeEkbPASGTdbpSKQ6/Jg=</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wOAahjLTbSp8fImiBTtNM3X01VmNFbRjIrmYpNtTkgk=</DigestValue>
      </Reference>
      <Reference URI="/xl/externalLinks/externalLink1.xml?ContentType=application/vnd.openxmlformats-officedocument.spreadsheetml.externalLink+xml">
        <DigestMethod Algorithm="http://www.w3.org/2001/04/xmlenc#sha256"/>
        <DigestValue>EahZbweSOM84lo74SQXx3FKgd7YnIJiCM0CBerfNPcs=</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ICL05554fVnjJTK5pwgL8JhVVGB9RJB3sRPs4dA8Rd4=</DigestValue>
      </Reference>
      <Reference URI="/xl/printerSettings/printerSettings12.bin?ContentType=application/vnd.openxmlformats-officedocument.spreadsheetml.printerSettings">
        <DigestMethod Algorithm="http://www.w3.org/2001/04/xmlenc#sha256"/>
        <DigestValue>ZpHAtTFjLbwUiROtT8IHsLUyRN90jqM791Fia5t6dHI=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B00MjmozhoOS/OmX1TqTWc8RSZRCV/okkyrdPOzu9hs=</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zkEciIzQTR8t9e+pTeoHx3jrz3rMC/Xk8jmBtsNVS+w=</DigestValue>
      </Reference>
      <Reference URI="/xl/sharedStrings.xml?ContentType=application/vnd.openxmlformats-officedocument.spreadsheetml.sharedStrings+xml">
        <DigestMethod Algorithm="http://www.w3.org/2001/04/xmlenc#sha256"/>
        <DigestValue>gxp0FlSxOEQqHgOTJh2yIQX393DkBhAYnBjuiim0mjE=</DigestValue>
      </Reference>
      <Reference URI="/xl/styles.xml?ContentType=application/vnd.openxmlformats-officedocument.spreadsheetml.styles+xml">
        <DigestMethod Algorithm="http://www.w3.org/2001/04/xmlenc#sha256"/>
        <DigestValue>cm0IbDetDkUaEX+dUXMSNqvRH6NvYgS3fyQcUZldDeM=</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BCHlEOcQz0HTMQYnfNPPbec1HrKBDlNmdqhgy/gYMxs=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EdkacsVCUBCffXRwgHyr36BxQb0N/gH+nx5UqmyAxTI=</DigestValue>
      </Reference>
      <Reference URI="/xl/worksheets/sheet10.xml?ContentType=application/vnd.openxmlformats-officedocument.spreadsheetml.worksheet+xml">
        <DigestMethod Algorithm="http://www.w3.org/2001/04/xmlenc#sha256"/>
        <DigestValue>83g+VkiYCSsrDjWG60jCwCCLxvKnDBvezmqTGISesI4=</DigestValue>
      </Reference>
      <Reference URI="/xl/worksheets/sheet11.xml?ContentType=application/vnd.openxmlformats-officedocument.spreadsheetml.worksheet+xml">
        <DigestMethod Algorithm="http://www.w3.org/2001/04/xmlenc#sha256"/>
        <DigestValue>82vOgxOXVkjKhZXtCHYgPz/Uf7f31p7NdMuP6Zy7+Xk=</DigestValue>
      </Reference>
      <Reference URI="/xl/worksheets/sheet12.xml?ContentType=application/vnd.openxmlformats-officedocument.spreadsheetml.worksheet+xml">
        <DigestMethod Algorithm="http://www.w3.org/2001/04/xmlenc#sha256"/>
        <DigestValue>dn6QglJrvPIpBeNDcf5aWgztB8bWC02FjFpojd/MmPc=</DigestValue>
      </Reference>
      <Reference URI="/xl/worksheets/sheet13.xml?ContentType=application/vnd.openxmlformats-officedocument.spreadsheetml.worksheet+xml">
        <DigestMethod Algorithm="http://www.w3.org/2001/04/xmlenc#sha256"/>
        <DigestValue>3uEc9TYFMSiHJ1hD/MVxYZ3QQB1qUal7BdlQyF0IB5I=</DigestValue>
      </Reference>
      <Reference URI="/xl/worksheets/sheet14.xml?ContentType=application/vnd.openxmlformats-officedocument.spreadsheetml.worksheet+xml">
        <DigestMethod Algorithm="http://www.w3.org/2001/04/xmlenc#sha256"/>
        <DigestValue>1s1hZ/+ju3DsYiDlFdzsdyBfJnqUhHwDBRQzGkQJ7co=</DigestValue>
      </Reference>
      <Reference URI="/xl/worksheets/sheet15.xml?ContentType=application/vnd.openxmlformats-officedocument.spreadsheetml.worksheet+xml">
        <DigestMethod Algorithm="http://www.w3.org/2001/04/xmlenc#sha256"/>
        <DigestValue>41WewurRYLHq3MFHBV47i+O6nqWjzoKNzk30ln57rxY=</DigestValue>
      </Reference>
      <Reference URI="/xl/worksheets/sheet2.xml?ContentType=application/vnd.openxmlformats-officedocument.spreadsheetml.worksheet+xml">
        <DigestMethod Algorithm="http://www.w3.org/2001/04/xmlenc#sha256"/>
        <DigestValue>l5XnBiJXggkARe+VEAGTflagb1KE17iFs20alzdMKEM=</DigestValue>
      </Reference>
      <Reference URI="/xl/worksheets/sheet3.xml?ContentType=application/vnd.openxmlformats-officedocument.spreadsheetml.worksheet+xml">
        <DigestMethod Algorithm="http://www.w3.org/2001/04/xmlenc#sha256"/>
        <DigestValue>ysu6sy3sVSS7Osndd0rsvx7LNaBmmCWPtU9gXLo+8hI=</DigestValue>
      </Reference>
      <Reference URI="/xl/worksheets/sheet4.xml?ContentType=application/vnd.openxmlformats-officedocument.spreadsheetml.worksheet+xml">
        <DigestMethod Algorithm="http://www.w3.org/2001/04/xmlenc#sha256"/>
        <DigestValue>G1edXfzsKl+4CR5aGB68RYYv8aODM7MzDXLZ1UfNLdU=</DigestValue>
      </Reference>
      <Reference URI="/xl/worksheets/sheet5.xml?ContentType=application/vnd.openxmlformats-officedocument.spreadsheetml.worksheet+xml">
        <DigestMethod Algorithm="http://www.w3.org/2001/04/xmlenc#sha256"/>
        <DigestValue>0oggUIzrOuNkS5TyjacEZgMYa+p7AvUD5OuhDM+P3zg=</DigestValue>
      </Reference>
      <Reference URI="/xl/worksheets/sheet6.xml?ContentType=application/vnd.openxmlformats-officedocument.spreadsheetml.worksheet+xml">
        <DigestMethod Algorithm="http://www.w3.org/2001/04/xmlenc#sha256"/>
        <DigestValue>lHfVZzB4wLpg5t3ITgzW+1bkFi1AxizYb+I1UTlQbp8=</DigestValue>
      </Reference>
      <Reference URI="/xl/worksheets/sheet7.xml?ContentType=application/vnd.openxmlformats-officedocument.spreadsheetml.worksheet+xml">
        <DigestMethod Algorithm="http://www.w3.org/2001/04/xmlenc#sha256"/>
        <DigestValue>h41hQ5cKsRqJ/jv8k3iCMX+wu/OQG7Fu3kD2iM2SFPA=</DigestValue>
      </Reference>
      <Reference URI="/xl/worksheets/sheet8.xml?ContentType=application/vnd.openxmlformats-officedocument.spreadsheetml.worksheet+xml">
        <DigestMethod Algorithm="http://www.w3.org/2001/04/xmlenc#sha256"/>
        <DigestValue>/bXqcpHJWNDQ7c6aRdXwEzV3PQJYrgAW84BxiicPHcg=</DigestValue>
      </Reference>
      <Reference URI="/xl/worksheets/sheet9.xml?ContentType=application/vnd.openxmlformats-officedocument.spreadsheetml.worksheet+xml">
        <DigestMethod Algorithm="http://www.w3.org/2001/04/xmlenc#sha256"/>
        <DigestValue>0WY9WqqKrz2akKw0+y5dXqMC3fLu3B8unxogBK/SbYk=</DigestValue>
      </Reference>
    </Manifest>
    <SignatureProperties>
      <SignatureProperty Id="idSignatureTime" Target="#idPackageSignature">
        <mdssi:SignatureTime xmlns:mdssi="http://schemas.openxmlformats.org/package/2006/digital-signature">
          <mdssi:Format>YYYY-MM-DDThh:mm:ssTZD</mdssi:Format>
          <mdssi:Value>2021-08-13T17:31:39Z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16.0.14228/22</OfficeVersion>
          <ApplicationVersion>16.0.14228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2021-08-13T17:31:39Z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Informe</xd:CommitmentTypeQualifier>
            </xd:CommitmentTypeQualifiers>
          </xd:CommitmentTypeIndication>
        </xd:SignedDataObject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39GSrhq1WXPgxzNJ85uTVabD64NZL1ZWSgpOROQdDZ8=</DigestValue>
    </Reference>
    <Reference Type="http://www.w3.org/2000/09/xmldsig#Object" URI="#idOfficeObject">
      <DigestMethod Algorithm="http://www.w3.org/2001/04/xmlenc#sha256"/>
      <DigestValue>oDBMEqdGDxiYXFKx/s8RSaddEJvolOB9BND41lOYtkY=</DigestValue>
    </Reference>
    <Reference Type="http://uri.etsi.org/01903#SignedProperties" URI="#idSignedProperties">
      <Transforms>
        <Transform Algorithm="http://www.w3.org/TR/2001/REC-xml-c14n-20010315"/>
      </Transforms>
      <DigestMethod Algorithm="http://www.w3.org/2001/04/xmlenc#sha256"/>
      <DigestValue>3RfquYhnMQBx+KgImow2p9Q9dVFenlXJhqXUz4C1m4I=</DigestValue>
    </Reference>
  </SignedInfo>
  <SignatureValue>PI1u5ZfqYKn5szm5FngTtkvNnZzwNOp0eNMbe9xNY0zdP6axUsfaJuiAbfF8jP5dJeA7chnM/wO9
aPtmBrEUm0MYOfJ0aKkcZ8VmZsbbeMdYhWEUv3SWrrE2yRqRRlABcuyQyIwoyVL3yalpSIvf1ICz
44wLhDk/bmqz1Groqqb10JNnB5PO4hdRrVYAJVXnXPMRi7Y/lJTaNHVAbD+FEb5otcKKetp6U1O+
wWaG4FBk87TraYPcXp0KTDLGV8SAD3GhgZ8Z54QsyIE2yGLdoDpR/tJcBTABR5C1tuCSX7rgVG1t
9VXsfykMrYxE+q8SUINAvZP/64XIrz/+0mkNDA==</SignatureValue>
  <KeyInfo>
    <X509Data>
      <X509Certificate>MIIH7DCCBdSgAwIBAgIIY3H83meG3HcwDQYJKoZIhvcNAQELBQAwWzEXMBUGA1UEBRMOUlVDIDgwMDUwMTcyLTExGjAYBgNVBAMTEUNBLURPQ1VNRU5UQSBTLkEuMRcwFQYDVQQKEw5ET0NVTUVOVEEgUy5BLjELMAkGA1UEBhMCUFkwHhcNMjEwNzIzMTUwMzQzWhcNMjMwNzIzMTUxMzQzWjCBkTELMAkGA1UEBhMCUFkxDjAMBgNVBAQMBUdFTEFZMRIwEAYDVQQFEwlDSTIwNTgwNjcxFTATBgNVBCoMDEVMSUFTIE1JR1VFTDEXMBUGA1UECgwOUEVSU09OQSBGSVNJQ0ExETAPBgNVBAsMCEZJUk1BIEYyMRswGQYDVQQDDBJFTElBUyBNSUdVRUwgR0VMQVkwggEiMA0GCSqGSIb3DQEBAQUAA4IBDwAwggEKAoIBAQC0WmM3cRqEHl4N5K37KrBcczB8qIokppciFRXbbHwsXhTNK3sxXjwKBKiJ+K4LkmAKCrL71rSDW+G9hWqN0yOQZhhBAyXZH5q5OlgzfTO9CW/cCsdYkLutHzchgX0nBz+fePbMIHwzZ4srV/0dyADd275wYCnU9gFEoiJXm+AwkVLMqk8vBxG/qhlB1aOCeoyqrJlD2TtzGtHW3XcU4md3HgSTHTRhjLX39b3N5kYJqmgz5Pv2vb67QSrrPmEMArKwffoMgInrk9GvvmLF0TA5Q2EEDH28i0Teqedu5Y7PSwhR0OBe1DR4adNbtgVY5YFzcdE+CZ2iJClaRw/iJpQXAgMBAAGjggN7MIIDdzAMBgNVHRMBAf8EAjAAMA4GA1UdDwEB/wQEAwIF4DAqBgNVHSUBAf8EIDAeBggrBgEFBQcDAQYIKwYBBQUHAwIGCCsGAQUFBwMEMB0GA1UdDgQWBBTwompHxt50DGMeDNz4iJ6nMArgA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Ddex5ImT3eq8/VlqsBmk7ah57q5691S2TU2GdjVp3ZFgJ/aKxY5xq2Ih9bVF1mxb2ibYvzworpF1V5PYQarbAj6u0UIj8RMWKIm6iRyA0yK4Rzxr5AD4LI4kD/JHw2m/54DkPPp3oPyGwWrSzZpiKKA6J2YcUNnd63NLsjTxcdFnqlOdQcuZlpb1Dich2FmUqcb/6JuEJxfbfJORJiw/uPYBBJ6EIRF3AlO76bErn6tJJOIWiJjTU4+Yxp2j2QnUvctKtrdMjkZepmCDY+8dn2Pb/dC7N1IBNPlJsZG+tZ0MACRwj+rV49hKYB2wekKiYGOAGrXKUjVTaugzUnRR0Y62kdh5NdwTRssdw2J52+MslJx5KUauFknlojdA8+N/YqWUoq2iLKVMoxQBVCG69nYEZA280ib0a76zGJF9m2Ac/oiclqPZz8aHr3UHjA8fq8Xp/nNHI9mFzsqzHgeFc7tNos6g4rA78D26ZfexxIOrMp3XOL2rPRGuT5qGwGRTnVKqUs8Dk9YSHmFgFM8KPly2PN4/nn1OJpe/Afda/cW6M8GXKOdcAb6gXLdFZMh8v0dFe4eCXEeTT15mlt039rPBM08etP8xybs7Cl7xuMN9pPKeEdkJyZqeUQH0NbUHAG6brqDpnKcqwnx9SFzNP7u0YAw50RCaVnR+BsGDomx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miKKorrx7oyaBGGEkZ2Gw9fIOxZ0e7JOfIz6tyTq8ZI=</DigestValue>
      </Reference>
      <Reference URI="/xl/calcChain.xml?ContentType=application/vnd.openxmlformats-officedocument.spreadsheetml.calcChain+xml">
        <DigestMethod Algorithm="http://www.w3.org/2001/04/xmlenc#sha256"/>
        <DigestValue>slX5AfDTmCnh++Op03yrkyhLeEkbPASGTdbpSKQ6/Jg=</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wOAahjLTbSp8fImiBTtNM3X01VmNFbRjIrmYpNtTkgk=</DigestValue>
      </Reference>
      <Reference URI="/xl/externalLinks/externalLink1.xml?ContentType=application/vnd.openxmlformats-officedocument.spreadsheetml.externalLink+xml">
        <DigestMethod Algorithm="http://www.w3.org/2001/04/xmlenc#sha256"/>
        <DigestValue>EahZbweSOM84lo74SQXx3FKgd7YnIJiCM0CBerfNPcs=</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TaA6KX/SRWPpmiasS8KGCRFI/mFTpQlGqiM07LbibG8=</DigestValue>
      </Reference>
      <Reference URI="/xl/printerSettings/printerSettings11.bin?ContentType=application/vnd.openxmlformats-officedocument.spreadsheetml.printerSettings">
        <DigestMethod Algorithm="http://www.w3.org/2001/04/xmlenc#sha256"/>
        <DigestValue>ICL05554fVnjJTK5pwgL8JhVVGB9RJB3sRPs4dA8Rd4=</DigestValue>
      </Reference>
      <Reference URI="/xl/printerSettings/printerSettings12.bin?ContentType=application/vnd.openxmlformats-officedocument.spreadsheetml.printerSettings">
        <DigestMethod Algorithm="http://www.w3.org/2001/04/xmlenc#sha256"/>
        <DigestValue>ZpHAtTFjLbwUiROtT8IHsLUyRN90jqM791Fia5t6dHI=</DigestValue>
      </Reference>
      <Reference URI="/xl/printerSettings/printerSettings13.bin?ContentType=application/vnd.openxmlformats-officedocument.spreadsheetml.printerSettings">
        <DigestMethod Algorithm="http://www.w3.org/2001/04/xmlenc#sha256"/>
        <DigestValue>7bcltT2yUheVpJ35+fRoiAgATZ7WWZkNqulb8f1Vydc=</DigestValue>
      </Reference>
      <Reference URI="/xl/printerSettings/printerSettings14.bin?ContentType=application/vnd.openxmlformats-officedocument.spreadsheetml.printerSettings">
        <DigestMethod Algorithm="http://www.w3.org/2001/04/xmlenc#sha256"/>
        <DigestValue>7bcltT2yUheVpJ35+fRoiAgATZ7WWZkNqulb8f1Vydc=</DigestValue>
      </Reference>
      <Reference URI="/xl/printerSettings/printerSettings15.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B00MjmozhoOS/OmX1TqTWc8RSZRCV/okkyrdPOzu9hs=</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zkEciIzQTR8t9e+pTeoHx3jrz3rMC/Xk8jmBtsNVS+w=</DigestValue>
      </Reference>
      <Reference URI="/xl/sharedStrings.xml?ContentType=application/vnd.openxmlformats-officedocument.spreadsheetml.sharedStrings+xml">
        <DigestMethod Algorithm="http://www.w3.org/2001/04/xmlenc#sha256"/>
        <DigestValue>gxp0FlSxOEQqHgOTJh2yIQX393DkBhAYnBjuiim0mjE=</DigestValue>
      </Reference>
      <Reference URI="/xl/styles.xml?ContentType=application/vnd.openxmlformats-officedocument.spreadsheetml.styles+xml">
        <DigestMethod Algorithm="http://www.w3.org/2001/04/xmlenc#sha256"/>
        <DigestValue>cm0IbDetDkUaEX+dUXMSNqvRH6NvYgS3fyQcUZldDeM=</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BCHlEOcQz0HTMQYnfNPPbec1HrKBDlNmdqhgy/gYMxs=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EdkacsVCUBCffXRwgHyr36BxQb0N/gH+nx5UqmyAxTI=</DigestValue>
      </Reference>
      <Reference URI="/xl/worksheets/sheet10.xml?ContentType=application/vnd.openxmlformats-officedocument.spreadsheetml.worksheet+xml">
        <DigestMethod Algorithm="http://www.w3.org/2001/04/xmlenc#sha256"/>
        <DigestValue>83g+VkiYCSsrDjWG60jCwCCLxvKnDBvezmqTGISesI4=</DigestValue>
      </Reference>
      <Reference URI="/xl/worksheets/sheet11.xml?ContentType=application/vnd.openxmlformats-officedocument.spreadsheetml.worksheet+xml">
        <DigestMethod Algorithm="http://www.w3.org/2001/04/xmlenc#sha256"/>
        <DigestValue>82vOgxOXVkjKhZXtCHYgPz/Uf7f31p7NdMuP6Zy7+Xk=</DigestValue>
      </Reference>
      <Reference URI="/xl/worksheets/sheet12.xml?ContentType=application/vnd.openxmlformats-officedocument.spreadsheetml.worksheet+xml">
        <DigestMethod Algorithm="http://www.w3.org/2001/04/xmlenc#sha256"/>
        <DigestValue>dn6QglJrvPIpBeNDcf5aWgztB8bWC02FjFpojd/MmPc=</DigestValue>
      </Reference>
      <Reference URI="/xl/worksheets/sheet13.xml?ContentType=application/vnd.openxmlformats-officedocument.spreadsheetml.worksheet+xml">
        <DigestMethod Algorithm="http://www.w3.org/2001/04/xmlenc#sha256"/>
        <DigestValue>3uEc9TYFMSiHJ1hD/MVxYZ3QQB1qUal7BdlQyF0IB5I=</DigestValue>
      </Reference>
      <Reference URI="/xl/worksheets/sheet14.xml?ContentType=application/vnd.openxmlformats-officedocument.spreadsheetml.worksheet+xml">
        <DigestMethod Algorithm="http://www.w3.org/2001/04/xmlenc#sha256"/>
        <DigestValue>1s1hZ/+ju3DsYiDlFdzsdyBfJnqUhHwDBRQzGkQJ7co=</DigestValue>
      </Reference>
      <Reference URI="/xl/worksheets/sheet15.xml?ContentType=application/vnd.openxmlformats-officedocument.spreadsheetml.worksheet+xml">
        <DigestMethod Algorithm="http://www.w3.org/2001/04/xmlenc#sha256"/>
        <DigestValue>41WewurRYLHq3MFHBV47i+O6nqWjzoKNzk30ln57rxY=</DigestValue>
      </Reference>
      <Reference URI="/xl/worksheets/sheet2.xml?ContentType=application/vnd.openxmlformats-officedocument.spreadsheetml.worksheet+xml">
        <DigestMethod Algorithm="http://www.w3.org/2001/04/xmlenc#sha256"/>
        <DigestValue>l5XnBiJXggkARe+VEAGTflagb1KE17iFs20alzdMKEM=</DigestValue>
      </Reference>
      <Reference URI="/xl/worksheets/sheet3.xml?ContentType=application/vnd.openxmlformats-officedocument.spreadsheetml.worksheet+xml">
        <DigestMethod Algorithm="http://www.w3.org/2001/04/xmlenc#sha256"/>
        <DigestValue>ysu6sy3sVSS7Osndd0rsvx7LNaBmmCWPtU9gXLo+8hI=</DigestValue>
      </Reference>
      <Reference URI="/xl/worksheets/sheet4.xml?ContentType=application/vnd.openxmlformats-officedocument.spreadsheetml.worksheet+xml">
        <DigestMethod Algorithm="http://www.w3.org/2001/04/xmlenc#sha256"/>
        <DigestValue>G1edXfzsKl+4CR5aGB68RYYv8aODM7MzDXLZ1UfNLdU=</DigestValue>
      </Reference>
      <Reference URI="/xl/worksheets/sheet5.xml?ContentType=application/vnd.openxmlformats-officedocument.spreadsheetml.worksheet+xml">
        <DigestMethod Algorithm="http://www.w3.org/2001/04/xmlenc#sha256"/>
        <DigestValue>0oggUIzrOuNkS5TyjacEZgMYa+p7AvUD5OuhDM+P3zg=</DigestValue>
      </Reference>
      <Reference URI="/xl/worksheets/sheet6.xml?ContentType=application/vnd.openxmlformats-officedocument.spreadsheetml.worksheet+xml">
        <DigestMethod Algorithm="http://www.w3.org/2001/04/xmlenc#sha256"/>
        <DigestValue>lHfVZzB4wLpg5t3ITgzW+1bkFi1AxizYb+I1UTlQbp8=</DigestValue>
      </Reference>
      <Reference URI="/xl/worksheets/sheet7.xml?ContentType=application/vnd.openxmlformats-officedocument.spreadsheetml.worksheet+xml">
        <DigestMethod Algorithm="http://www.w3.org/2001/04/xmlenc#sha256"/>
        <DigestValue>h41hQ5cKsRqJ/jv8k3iCMX+wu/OQG7Fu3kD2iM2SFPA=</DigestValue>
      </Reference>
      <Reference URI="/xl/worksheets/sheet8.xml?ContentType=application/vnd.openxmlformats-officedocument.spreadsheetml.worksheet+xml">
        <DigestMethod Algorithm="http://www.w3.org/2001/04/xmlenc#sha256"/>
        <DigestValue>/bXqcpHJWNDQ7c6aRdXwEzV3PQJYrgAW84BxiicPHcg=</DigestValue>
      </Reference>
      <Reference URI="/xl/worksheets/sheet9.xml?ContentType=application/vnd.openxmlformats-officedocument.spreadsheetml.worksheet+xml">
        <DigestMethod Algorithm="http://www.w3.org/2001/04/xmlenc#sha256"/>
        <DigestValue>0WY9WqqKrz2akKw0+y5dXqMC3fLu3B8unxogBK/SbYk=</DigestValue>
      </Reference>
    </Manifest>
    <SignatureProperties>
      <SignatureProperty Id="idSignatureTime" Target="#idPackageSignature">
        <mdssi:SignatureTime xmlns:mdssi="http://schemas.openxmlformats.org/package/2006/digital-signature">
          <mdssi:Format>YYYY-MM-DDThh:mm:ssTZD</mdssi:Format>
          <mdssi:Value>2021-08-16T13:34:25Z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16.0.14228/22</OfficeVersion>
          <ApplicationVersion>16.0.14228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2021-08-16T13:34:25Z</xd:SigningTime>
          <xd:SigningCertificate>
            <xd:Cert>
              <xd:CertDigest>
                <DigestMethod Algorithm="http://www.w3.org/2001/04/xmlenc#sha256"/>
                <DigestValue>rHSOMnqlJ8XAx97p8FzyBP54nAtlDZ5tUJTXML+lLMo=</DigestValue>
              </xd:CertDigest>
              <xd:IssuerSerial>
                <X509IssuerName>C=PY, O=DOCUMENTA S.A., CN=CA-DOCUMENTA S.A., SERIALNUMBER=RUC 80050172-1</X509IssuerName>
                <X509SerialNumber>7165786514273000567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
</file>

<file path=customXml/item5.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2.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4.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5.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2020-11-12T17:49:31Z</cp:lastPrinted>
  <dcterms:created xsi:type="dcterms:W3CDTF">2015-06-05T18:19:34Z</dcterms:created>
  <dcterms:modified xsi:type="dcterms:W3CDTF">2021-08-13T16:51:24Z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