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1/09 Septiembre/"/>
    </mc:Choice>
  </mc:AlternateContent>
  <xr:revisionPtr revIDLastSave="2253" documentId="8_{4921A1A9-EF47-46FC-8B65-0D44E93FEBFF}" xr6:coauthVersionLast="47" xr6:coauthVersionMax="47" xr10:uidLastSave="{DB3E9239-3FCB-4D17-8880-5D9B71272081}"/>
  <bookViews>
    <workbookView xWindow="-120" yWindow="-120" windowWidth="20730" windowHeight="11160" tabRatio="626" firstSheet="1" activeTab="10"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2" r:id="rId13"/>
    <sheet name="12" sheetId="9" r:id="rId14"/>
    <sheet name="13" sheetId="21" r:id="rId15"/>
    <sheet name="14"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8" i="16" l="1"/>
  <c r="F47" i="12" l="1"/>
  <c r="F46" i="12"/>
  <c r="F45" i="12"/>
  <c r="E100" i="12"/>
  <c r="D100" i="12"/>
  <c r="D101" i="12" s="1"/>
  <c r="C100" i="12"/>
  <c r="F92" i="12"/>
  <c r="F91" i="12"/>
  <c r="D91" i="12"/>
  <c r="C91" i="12"/>
  <c r="F89" i="12"/>
  <c r="E89" i="12"/>
  <c r="D89" i="12"/>
  <c r="C89" i="12"/>
  <c r="D80" i="12"/>
  <c r="C80" i="12" s="1"/>
  <c r="F79" i="12"/>
  <c r="F81" i="12" s="1"/>
  <c r="D79" i="12"/>
  <c r="C79" i="12"/>
  <c r="F71" i="12"/>
  <c r="D71" i="12"/>
  <c r="C71" i="12"/>
  <c r="E69" i="12"/>
  <c r="E63" i="12"/>
  <c r="B49" i="12"/>
  <c r="B83" i="12" s="1"/>
  <c r="B95" i="12" s="1"/>
  <c r="B101" i="12" s="1"/>
  <c r="B48" i="12"/>
  <c r="B82" i="12" s="1"/>
  <c r="B94" i="12" s="1"/>
  <c r="B100" i="12" s="1"/>
  <c r="D40" i="12"/>
  <c r="F32" i="12"/>
  <c r="F33" i="12" s="1"/>
  <c r="F35" i="12" s="1"/>
  <c r="D28" i="12"/>
  <c r="F25" i="12"/>
  <c r="E23" i="12"/>
  <c r="D20" i="12"/>
  <c r="D19" i="12"/>
  <c r="E17" i="12"/>
  <c r="D11" i="12"/>
  <c r="F82" i="12" l="1"/>
  <c r="F36" i="12"/>
  <c r="F93" i="12"/>
  <c r="F94" i="12" s="1"/>
  <c r="F43" i="12"/>
  <c r="F48" i="12" s="1"/>
  <c r="D92" i="12"/>
  <c r="D93" i="12" s="1"/>
  <c r="D94" i="12" s="1"/>
  <c r="D81" i="12"/>
  <c r="D82" i="12" s="1"/>
  <c r="C92" i="12"/>
  <c r="C93" i="12" s="1"/>
  <c r="C94" i="12" s="1"/>
  <c r="C81" i="12"/>
  <c r="C82" i="12" s="1"/>
  <c r="C150" i="14" l="1"/>
  <c r="D149" i="14"/>
  <c r="C149" i="14"/>
  <c r="E37" i="14"/>
  <c r="F37" i="14" s="1"/>
  <c r="G15" i="14"/>
  <c r="H15" i="14" s="1"/>
  <c r="E15" i="14"/>
  <c r="F15" i="14" s="1"/>
  <c r="E9" i="4"/>
  <c r="D9" i="4"/>
  <c r="I39" i="4"/>
  <c r="E33" i="20"/>
  <c r="E37" i="20" s="1"/>
  <c r="D33" i="20"/>
  <c r="D37" i="20" s="1"/>
  <c r="C37" i="14" l="1"/>
  <c r="D37" i="14" s="1"/>
  <c r="F35" i="15"/>
  <c r="F27" i="15"/>
  <c r="F34" i="15"/>
  <c r="F26" i="15"/>
  <c r="D101" i="14"/>
  <c r="B18" i="7"/>
  <c r="D13" i="4"/>
  <c r="E13" i="4"/>
  <c r="D18" i="4"/>
  <c r="E18" i="4"/>
  <c r="D23" i="4"/>
  <c r="E23" i="4"/>
  <c r="D27" i="4"/>
  <c r="E27" i="4"/>
  <c r="D30" i="4"/>
  <c r="E30" i="4"/>
  <c r="D33" i="4"/>
  <c r="E33" i="4"/>
  <c r="D36" i="4"/>
  <c r="E36" i="4"/>
  <c r="D150" i="14"/>
  <c r="N561" i="11"/>
  <c r="M561" i="11"/>
  <c r="L561" i="11"/>
  <c r="J561" i="11"/>
  <c r="G561" i="11"/>
  <c r="F100" i="16"/>
  <c r="E100" i="16"/>
  <c r="D100" i="16"/>
  <c r="C100" i="16"/>
  <c r="E72" i="20"/>
  <c r="D72" i="20"/>
  <c r="E64" i="20"/>
  <c r="D64" i="20"/>
  <c r="E61" i="20"/>
  <c r="D61" i="20"/>
  <c r="E56" i="20"/>
  <c r="D56" i="20"/>
  <c r="D44" i="20"/>
  <c r="E44" i="20"/>
  <c r="E39" i="20"/>
  <c r="D39" i="20"/>
  <c r="E10" i="20"/>
  <c r="D10" i="20"/>
  <c r="E42" i="4"/>
  <c r="I42" i="4" s="1"/>
  <c r="I7" i="4"/>
  <c r="H7" i="4"/>
  <c r="F36" i="15" l="1"/>
  <c r="F37" i="15" s="1"/>
  <c r="F22" i="15"/>
  <c r="F28" i="15"/>
  <c r="D60" i="20"/>
  <c r="E60" i="20"/>
  <c r="E54" i="20"/>
  <c r="D54" i="20"/>
  <c r="D38" i="4"/>
  <c r="E38" i="4"/>
  <c r="D25" i="4"/>
  <c r="E25" i="4"/>
  <c r="E39" i="4" s="1"/>
  <c r="C145" i="14"/>
  <c r="D145" i="14"/>
  <c r="D151" i="14" s="1"/>
  <c r="D76" i="20" l="1"/>
  <c r="D78" i="20" s="1"/>
  <c r="E76" i="20"/>
  <c r="E78" i="20" s="1"/>
  <c r="F29" i="15"/>
  <c r="C151" i="14"/>
  <c r="D39" i="4"/>
  <c r="F36" i="19"/>
  <c r="E36" i="19"/>
  <c r="F28" i="19"/>
  <c r="E28" i="19"/>
  <c r="F12" i="19"/>
  <c r="E12" i="19"/>
  <c r="F14" i="19"/>
  <c r="E14" i="19"/>
  <c r="F11" i="19"/>
  <c r="E11" i="19"/>
  <c r="E16" i="19" l="1"/>
  <c r="E18" i="19" s="1"/>
  <c r="F16" i="19"/>
  <c r="F18" i="19" s="1"/>
  <c r="F38" i="19" s="1"/>
  <c r="F40" i="19" s="1"/>
  <c r="E38" i="19"/>
  <c r="E40" i="19" s="1"/>
  <c r="C164" i="16" l="1"/>
  <c r="D164" i="16"/>
  <c r="C101" i="14" l="1"/>
  <c r="B19" i="7"/>
  <c r="I36" i="4"/>
  <c r="I23" i="4"/>
  <c r="I18" i="4"/>
  <c r="I13" i="4"/>
  <c r="I9" i="4"/>
  <c r="H36" i="4"/>
  <c r="H23" i="4"/>
  <c r="H18" i="4"/>
  <c r="H13" i="4"/>
  <c r="H9" i="4"/>
  <c r="H26" i="4" l="1"/>
  <c r="H27" i="4" s="1"/>
  <c r="H39" i="4" s="1"/>
  <c r="I26" i="4"/>
  <c r="I27" i="4" s="1"/>
  <c r="D126" i="16" l="1"/>
  <c r="N20" i="7"/>
  <c r="F68" i="16" l="1"/>
  <c r="D55" i="3" l="1"/>
  <c r="D107" i="16" l="1"/>
  <c r="C107" i="16"/>
  <c r="I45" i="4"/>
  <c r="I44" i="4"/>
  <c r="I43" i="4"/>
  <c r="H44" i="4"/>
  <c r="D74" i="14" l="1"/>
  <c r="C74" i="14"/>
  <c r="D66" i="14"/>
  <c r="C66" i="14"/>
  <c r="D46" i="14"/>
  <c r="B31" i="15" s="1"/>
  <c r="E37" i="15" s="1"/>
  <c r="C46" i="14"/>
  <c r="C69" i="14" l="1"/>
  <c r="E29" i="15"/>
  <c r="D76" i="14"/>
  <c r="D82" i="14"/>
  <c r="D88" i="14" s="1"/>
  <c r="D69" i="14"/>
  <c r="C82" i="14"/>
  <c r="C88" i="14" s="1"/>
  <c r="C98" i="14" s="1"/>
  <c r="C108" i="14" s="1"/>
  <c r="C121" i="14" s="1"/>
  <c r="C135" i="14" l="1"/>
  <c r="I39" i="16"/>
  <c r="H39" i="16"/>
  <c r="D136" i="16" l="1"/>
  <c r="C136" i="16"/>
  <c r="C126" i="16"/>
  <c r="G68" i="16"/>
  <c r="D51" i="16"/>
  <c r="C51" i="16"/>
  <c r="C137" i="14"/>
  <c r="D132" i="14"/>
  <c r="C132" i="14"/>
  <c r="C94" i="14"/>
  <c r="C84" i="14"/>
  <c r="C76" i="14"/>
  <c r="L282" i="11" l="1"/>
  <c r="H45" i="4" l="1"/>
  <c r="D113" i="14" l="1"/>
  <c r="C113" i="14"/>
  <c r="D20" i="16" l="1"/>
  <c r="C20" i="16"/>
  <c r="D14" i="16"/>
  <c r="C14" i="16"/>
  <c r="D137" i="14"/>
  <c r="D94" i="14"/>
  <c r="C11" i="16" l="1"/>
  <c r="C18" i="16" s="1"/>
  <c r="H26" i="16" s="1"/>
  <c r="C46" i="16" s="1"/>
  <c r="F55" i="16" s="1"/>
  <c r="C114" i="16" s="1"/>
  <c r="C121" i="16" s="1"/>
  <c r="C131" i="16" s="1"/>
  <c r="C139" i="16" s="1"/>
  <c r="C147" i="16" s="1"/>
  <c r="C159" i="16" s="1"/>
  <c r="C167" i="16" s="1"/>
  <c r="D11" i="16"/>
  <c r="D18" i="16" s="1"/>
  <c r="I26" i="16" s="1"/>
  <c r="D46" i="16" s="1"/>
  <c r="G55" i="16" s="1"/>
  <c r="D114" i="16" s="1"/>
  <c r="D121" i="16" s="1"/>
  <c r="D131" i="16" s="1"/>
  <c r="D139" i="16" s="1"/>
  <c r="D147" i="16" s="1"/>
  <c r="D159" i="16" s="1"/>
  <c r="D167" i="16" s="1"/>
  <c r="D42" i="4"/>
  <c r="H42" i="4" s="1"/>
  <c r="H43" i="4" l="1"/>
  <c r="D170" i="16" l="1"/>
  <c r="D154" i="16"/>
  <c r="C154" i="16"/>
  <c r="D144" i="16"/>
  <c r="C144" i="16"/>
  <c r="D111" i="16"/>
  <c r="C111" i="16"/>
  <c r="C88" i="16"/>
  <c r="D98" i="14"/>
  <c r="C143" i="14"/>
  <c r="C156" i="14" s="1"/>
  <c r="D84" i="14"/>
  <c r="D108" i="14" l="1"/>
  <c r="D121" i="14" s="1"/>
  <c r="D135" i="14" l="1"/>
  <c r="D143" i="14" s="1"/>
  <c r="D156" i="14" s="1"/>
  <c r="D51" i="3"/>
  <c r="M282" i="11" l="1"/>
  <c r="J282" i="11" l="1"/>
  <c r="G282" i="11"/>
  <c r="N282" i="11" l="1"/>
  <c r="G65" i="3" l="1"/>
  <c r="H64" i="3" s="1"/>
  <c r="D64" i="3"/>
  <c r="D63" i="3"/>
  <c r="D62" i="3"/>
  <c r="D61" i="3"/>
  <c r="F61" i="3" s="1"/>
  <c r="D60" i="3"/>
  <c r="F60" i="3" s="1"/>
  <c r="G56" i="3"/>
  <c r="H55" i="3" s="1"/>
  <c r="D54" i="3"/>
  <c r="D53" i="3"/>
  <c r="D52" i="3"/>
  <c r="F52" i="3" s="1"/>
  <c r="F51" i="3"/>
  <c r="F56" i="3" l="1"/>
  <c r="H61" i="3"/>
  <c r="H62" i="3"/>
  <c r="H63" i="3"/>
  <c r="H60" i="3"/>
  <c r="H52" i="3"/>
  <c r="H53" i="3"/>
  <c r="D56" i="3"/>
  <c r="H54" i="3"/>
  <c r="F65" i="3"/>
  <c r="H51" i="3"/>
  <c r="D65" i="3"/>
  <c r="H65" i="3" l="1"/>
  <c r="H56" i="3"/>
</calcChain>
</file>

<file path=xl/sharedStrings.xml><?xml version="1.0" encoding="utf-8"?>
<sst xmlns="http://schemas.openxmlformats.org/spreadsheetml/2006/main" count="2194" uniqueCount="728">
  <si>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</si>
  <si>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</si>
  <si>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</si>
  <si>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</si>
  <si>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</si>
  <si>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</si>
  <si>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</si>
  <si>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</si>
  <si>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</si>
  <si>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</si>
  <si>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</si>
  <si>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</si>
  <si>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</si>
  <si>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</si>
  <si>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</si>
  <si>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</si>
  <si>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</si>
  <si>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</si>
  <si>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</si>
  <si>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</si>
  <si>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</si>
  <si>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</si>
  <si>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</si>
  <si>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</si>
  <si>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</si>
  <si>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</si>
  <si>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</si>
  <si>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</si>
  <si>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</si>
  <si>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</si>
  <si>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</si>
  <si>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</si>
  <si>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</si>
  <si>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</si>
  <si>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</si>
  <si>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</si>
  <si>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</si>
  <si>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</si>
  <si>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</si>
  <si>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</si>
  <si>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</si>
  <si>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</si>
  <si>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</si>
  <si>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</si>
  <si>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</si>
  <si>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</si>
  <si>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</si>
  <si>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</si>
  <si>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</si>
  <si>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</si>
  <si>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</si>
  <si>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</si>
  <si>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</si>
  <si>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</si>
  <si>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</si>
  <si>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</si>
  <si>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4.            CAPITAL Y PROPIEDAD</t>
  </si>
  <si>
    <t>Capital Emitido</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</si>
  <si>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</si>
  <si>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</si>
  <si>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</si>
  <si>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</si>
  <si>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</si>
  <si>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</si>
  <si>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</si>
  <si>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</si>
  <si>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</si>
  <si>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</si>
  <si>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</si>
  <si>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</si>
  <si>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</si>
  <si>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</si>
  <si>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</si>
  <si>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</si>
  <si>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</si>
  <si>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</si>
  <si>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</si>
  <si>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</si>
  <si>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</si>
  <si>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</si>
  <si>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</si>
  <si>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</si>
  <si>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</si>
  <si>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</si>
  <si>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</si>
  <si>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</si>
  <si>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</si>
  <si>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</si>
  <si>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</si>
  <si>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</si>
  <si>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</si>
  <si>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</si>
  <si>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</si>
  <si>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</si>
  <si>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</si>
  <si>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</si>
  <si>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Juana Pabla Galeano:</t>
  </si>
  <si>
    <t>Síndico</t>
  </si>
  <si>
    <t>Myriam Celeste Silva:</t>
  </si>
  <si>
    <t>Gte. Administrativo</t>
  </si>
  <si>
    <t>Gte. Comercial</t>
  </si>
  <si>
    <t>Gte. Tecnología de la Información</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</si>
  <si>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</si>
  <si>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</si>
  <si>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</si>
  <si>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</si>
  <si>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</si>
  <si>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</si>
  <si>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</si>
  <si>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</si>
  <si>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</si>
  <si>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</si>
  <si>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</si>
  <si>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</si>
  <si>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</si>
  <si>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</si>
  <si>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</si>
  <si>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5.L</t>
  </si>
  <si>
    <t>Acreedores Varios</t>
  </si>
  <si>
    <t>5.K</t>
  </si>
  <si>
    <t>Bancos</t>
  </si>
  <si>
    <t>Cuenta a Pagar a Personas y Empresas Relacionadas</t>
  </si>
  <si>
    <t>Inversiones Temporarias</t>
  </si>
  <si>
    <t>Títulos de Renta Variable</t>
  </si>
  <si>
    <t>Títulos de Renta Fija</t>
  </si>
  <si>
    <t>Préstamos Financieros</t>
  </si>
  <si>
    <t>Sobregiro en Cuenta Corriente</t>
  </si>
  <si>
    <t>Títulos de Renta Fija en Reporto</t>
  </si>
  <si>
    <t>Préstamos en Bancos</t>
  </si>
  <si>
    <t>Créditos</t>
  </si>
  <si>
    <t>Intereses a Devengar</t>
  </si>
  <si>
    <t>Deudores por Intermediación</t>
  </si>
  <si>
    <t>5.E</t>
  </si>
  <si>
    <t>Operaciones en Reporto</t>
  </si>
  <si>
    <t>5.J</t>
  </si>
  <si>
    <t>Documentos y Cuentas por Cobrar</t>
  </si>
  <si>
    <t>Deudores Varios</t>
  </si>
  <si>
    <t>Provisiones</t>
  </si>
  <si>
    <t>Cuentas por Cobrar a Personas y Empresas Relacionadas</t>
  </si>
  <si>
    <t>Retenciones de Impuestos</t>
  </si>
  <si>
    <t>Otros Pasivos</t>
  </si>
  <si>
    <t>Otros Activos</t>
  </si>
  <si>
    <t>Otros Activos Corrientes</t>
  </si>
  <si>
    <t>Dividendos a Pagar en Efectivo</t>
  </si>
  <si>
    <t>Otros Pasivos Corrientes</t>
  </si>
  <si>
    <t>TOTAL ACTIVO CORRIENTE</t>
  </si>
  <si>
    <t>TOTAL PASIVO CORRIENTE</t>
  </si>
  <si>
    <t>ACTIVO NO CORRIENTE</t>
  </si>
  <si>
    <t>Inversiones Permanentes</t>
  </si>
  <si>
    <t>Títulos Renta Variable</t>
  </si>
  <si>
    <t>Acción de la Bolsa de Valores</t>
  </si>
  <si>
    <t>Bienes de Uso</t>
  </si>
  <si>
    <t>(Depreciación Acumulada)</t>
  </si>
  <si>
    <t>TOTAL PASIVO</t>
  </si>
  <si>
    <t>Activos Intangibles y Cargos Diferidos</t>
  </si>
  <si>
    <t>Licencia</t>
  </si>
  <si>
    <t>PATRIMONIO NETO</t>
  </si>
  <si>
    <t>Capital</t>
  </si>
  <si>
    <t>Valuación Acción BVPASA</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</si>
  <si>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</si>
  <si>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</si>
  <si>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</si>
  <si>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</si>
  <si>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</si>
  <si>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</si>
  <si>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</si>
  <si>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</si>
  <si>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</si>
  <si>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</si>
  <si>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</si>
  <si>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</si>
  <si>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</si>
  <si>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</si>
  <si>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</si>
  <si>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</si>
  <si>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</si>
  <si>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</si>
  <si>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</si>
  <si>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</si>
  <si>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</si>
  <si>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</si>
  <si>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</si>
  <si>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</si>
  <si>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</si>
  <si>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</si>
  <si>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</si>
  <si>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</si>
  <si>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Legal</t>
  </si>
  <si>
    <t>Facultativa</t>
  </si>
  <si>
    <t>Revalúo</t>
  </si>
  <si>
    <t>Acumulados</t>
  </si>
  <si>
    <t>Del Ejercicio</t>
  </si>
  <si>
    <t>Saldo al Inicio</t>
  </si>
  <si>
    <t>Movimientos Subsecuentes</t>
  </si>
  <si>
    <t>Dividendos a Pagar</t>
  </si>
  <si>
    <t>Valuación Acc BVPASA</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</si>
  <si>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</si>
  <si>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</si>
  <si>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</si>
  <si>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</si>
  <si>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</si>
  <si>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</si>
  <si>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</si>
  <si>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</si>
  <si>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</si>
  <si>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</si>
  <si>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</si>
  <si>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</si>
  <si>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Los estados financieros se han preparado de acuerdo con normas contables y criterios de valuación dictados por la Comisión Nacional de Valores y con normas de información financiera vigentes en 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</si>
  <si>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</si>
  <si>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</si>
  <si>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</si>
  <si>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</si>
  <si>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</si>
  <si>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</si>
  <si>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</si>
  <si>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</si>
  <si>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</si>
  <si>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</si>
  <si>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</si>
  <si>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</si>
  <si>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</si>
  <si>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</si>
  <si>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</si>
  <si>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</si>
  <si>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</si>
  <si>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</si>
  <si>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</si>
  <si>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</si>
  <si>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</si>
  <si>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</si>
  <si>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</si>
  <si>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</si>
  <si>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</si>
  <si>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</si>
  <si>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</si>
  <si>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Continental Gs.</t>
  </si>
  <si>
    <t>Bancos Varios Gs.</t>
  </si>
  <si>
    <t>Banco Continental USD</t>
  </si>
  <si>
    <t>Bancos Varios USD</t>
  </si>
  <si>
    <t>Sub-Total Cuenta Propia</t>
  </si>
  <si>
    <t>Cuenta Compensadora</t>
  </si>
  <si>
    <t>Banco Itaú Operativo Gs.</t>
  </si>
  <si>
    <t>Banco Itaú Operativo USD</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</si>
  <si>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</si>
  <si>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</si>
  <si>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</si>
  <si>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</si>
  <si>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</si>
  <si>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</si>
  <si>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</si>
  <si>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</si>
  <si>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</si>
  <si>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Adelanto de Vto.</t>
  </si>
  <si>
    <t>Agente Colocador</t>
  </si>
  <si>
    <t>OTROS ACTIVOS CORRIENTES</t>
  </si>
  <si>
    <t>Anticipo Impuesto a la Renta</t>
  </si>
  <si>
    <t>Anticipo Proveedores</t>
  </si>
  <si>
    <t>OTROS ACTIVOS NO CORRIENTES</t>
  </si>
  <si>
    <t>I) Préstamos Financieros (corto y largo plazo)</t>
  </si>
  <si>
    <t>Fecha Op.</t>
  </si>
  <si>
    <t>Comitente Reportador</t>
  </si>
  <si>
    <t>Cod. Negociación</t>
  </si>
  <si>
    <t>Moneda</t>
  </si>
  <si>
    <t>Monto Inicial</t>
  </si>
  <si>
    <t>Plazo</t>
  </si>
  <si>
    <t>Fecha de Vencimiento</t>
  </si>
  <si>
    <t>TOTAL OPERACIÓN EN REPORTO</t>
  </si>
  <si>
    <t>TC. SET</t>
  </si>
  <si>
    <t>K) Documentos y Cuentas por Pagar (corto y largo plazo)</t>
  </si>
  <si>
    <t>Servicios a Pagar Gs.</t>
  </si>
  <si>
    <t>Servicios a Pagar USD</t>
  </si>
  <si>
    <t>Intermediación Negociación de Títulos</t>
  </si>
  <si>
    <t>N) Cuentas por Pagar a Personas y Empresas Relacionadas (corto y largo plazo)</t>
  </si>
  <si>
    <t xml:space="preserve">NOMBRE </t>
  </si>
  <si>
    <t>RELACIÓN</t>
  </si>
  <si>
    <t>TIPO DE OPERACIÓN</t>
  </si>
  <si>
    <t>ANTIGUED DE LA DEUDA</t>
  </si>
  <si>
    <t>VENCIMIENTO</t>
  </si>
  <si>
    <t>Servicio</t>
  </si>
  <si>
    <t>Myriam Silva</t>
  </si>
  <si>
    <t>Auditora Interna</t>
  </si>
  <si>
    <t>TOTALES</t>
  </si>
  <si>
    <t>Tarjeta de Crédito</t>
  </si>
  <si>
    <t>Anticipo de Cliente</t>
  </si>
  <si>
    <t>Q) Saldos y Transacciones con Personas y Empresas Relacionadas (Corriente y No Corriente)</t>
  </si>
  <si>
    <t>NOMBRE</t>
  </si>
  <si>
    <t>Crédito</t>
  </si>
  <si>
    <t>R) Resultado con Personas y Empresas Vinculadas</t>
  </si>
  <si>
    <t>INGRESOS</t>
  </si>
  <si>
    <t>EGRESOS</t>
  </si>
  <si>
    <t>Juana Pabla Galeano</t>
  </si>
  <si>
    <t>Lucia Emilia Ayala Person</t>
  </si>
  <si>
    <t>S) Patrimonio</t>
  </si>
  <si>
    <t>SALDO AL INICIO</t>
  </si>
  <si>
    <t>AUMENTOS</t>
  </si>
  <si>
    <t>DISMINUCIÓN</t>
  </si>
  <si>
    <t>SALDO AL CIERRE</t>
  </si>
  <si>
    <t>Aporte no Capitalizado</t>
  </si>
  <si>
    <t>Reservas</t>
  </si>
  <si>
    <t>U) Ingresos Operativos</t>
  </si>
  <si>
    <t>Por Operaciones</t>
  </si>
  <si>
    <t>Por Servicios</t>
  </si>
  <si>
    <t>Ingresos por Operaciones y Servicios Extrabursátil</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</si>
  <si>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</si>
  <si>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</si>
  <si>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</si>
  <si>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</si>
  <si>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</si>
  <si>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</si>
  <si>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</si>
  <si>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</si>
  <si>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</si>
  <si>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</si>
  <si>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</si>
  <si>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</si>
  <si>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</si>
  <si>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</si>
  <si>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W) Otros Ingresos y Egresos</t>
  </si>
  <si>
    <t>Ingresos Varios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</si>
  <si>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</si>
  <si>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</si>
  <si>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</si>
  <si>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</si>
  <si>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</si>
  <si>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</si>
  <si>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</si>
  <si>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</si>
  <si>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</si>
  <si>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INFIRMACIÓN SOBRE EL DOCUMENTO Y EMISOR</t>
  </si>
  <si>
    <t>EMISOR</t>
  </si>
  <si>
    <t>TIPO DE TÍTULO</t>
  </si>
  <si>
    <t>CANTIDAD DE TÍTULOS</t>
  </si>
  <si>
    <t>VALOR NOMINAL UNITARIO</t>
  </si>
  <si>
    <t>VALOR CONTABLE</t>
  </si>
  <si>
    <t>RESULTADO</t>
  </si>
  <si>
    <t>Bono Subordinado</t>
  </si>
  <si>
    <t>Bono</t>
  </si>
  <si>
    <t>SUB TOTAL GS</t>
  </si>
  <si>
    <t>SUB TOTAL USD</t>
  </si>
  <si>
    <t>TIPO DE CAMBIO</t>
  </si>
  <si>
    <t>SUB TOTAL EN GS</t>
  </si>
  <si>
    <t>CUENTAS</t>
  </si>
  <si>
    <t>VALOR DE COSTO</t>
  </si>
  <si>
    <t>VALOR DE COTIZACIÓN</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</si>
  <si>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</si>
  <si>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</si>
  <si>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</si>
  <si>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</si>
  <si>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</si>
  <si>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</si>
  <si>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</si>
  <si>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</si>
  <si>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</si>
  <si>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</si>
  <si>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</si>
  <si>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</si>
  <si>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</si>
  <si>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</si>
  <si>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</si>
  <si>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</si>
  <si>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</si>
  <si>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</si>
  <si>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</si>
  <si>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</si>
  <si>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</si>
  <si>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</si>
  <si>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</si>
  <si>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</si>
  <si>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</si>
  <si>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</si>
  <si>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</si>
  <si>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</si>
  <si>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</si>
  <si>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</si>
  <si>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</si>
  <si>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</si>
  <si>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</si>
  <si>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</si>
  <si>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</si>
  <si>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</si>
  <si>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</si>
  <si>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</si>
  <si>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</si>
  <si>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</si>
  <si>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</si>
  <si>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</si>
  <si>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</si>
  <si>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</si>
  <si>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</si>
  <si>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</si>
  <si>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</si>
  <si>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</si>
  <si>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</si>
  <si>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</si>
  <si>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</si>
  <si>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</si>
  <si>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</si>
  <si>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</si>
  <si>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</si>
  <si>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</si>
  <si>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B</t>
  </si>
  <si>
    <t>Roberto Fabian Elías Díaz</t>
  </si>
  <si>
    <t>Cimar S.A.</t>
  </si>
  <si>
    <t>Maria Lourdes Gamarra Marin</t>
  </si>
  <si>
    <t>C</t>
  </si>
  <si>
    <t>Hugo Teodoro Berkemeyer Rodriguez</t>
  </si>
  <si>
    <t>Marcelo Emilio Ayala Person</t>
  </si>
  <si>
    <t>CAPITAL SUSCRIPTO</t>
  </si>
  <si>
    <t>% Participación en el Capital Suscripto</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</si>
  <si>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</si>
  <si>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</si>
  <si>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</si>
  <si>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</si>
  <si>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</si>
  <si>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</si>
  <si>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</si>
  <si>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</si>
  <si>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Gte. Operaciones</t>
  </si>
  <si>
    <t>B) Posición en Moneda Extranjera</t>
  </si>
  <si>
    <t>Cadiem Casa de Bolsa S.A.</t>
  </si>
  <si>
    <t>Acciones Ordinarias</t>
  </si>
  <si>
    <t>B.V.P.A. S.A.</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</si>
  <si>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</si>
  <si>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</si>
  <si>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</si>
  <si>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</si>
  <si>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Accionista - Director</t>
  </si>
  <si>
    <t>ANEXO I</t>
  </si>
  <si>
    <t>COMPOSICIÓN ACCIONARIA - ANEXO DE CAPITAL</t>
  </si>
  <si>
    <t>BIENES DE USO - ANEXO II</t>
  </si>
  <si>
    <t>CARTERA DE INVERSIONES - ANEXO I</t>
  </si>
  <si>
    <t>ANEXO II</t>
  </si>
  <si>
    <t>ANEXO DE CAPITAL</t>
  </si>
  <si>
    <r>
      <t>Acreedores Varios:</t>
    </r>
    <r>
      <rPr>
        <sz val="11"/>
        <color theme="1"/>
        <rFont val="Museo Sans 100"/>
        <family val="3"/>
      </rPr>
      <t xml:space="preserve"> La composición es la siguiente</t>
    </r>
  </si>
  <si>
    <r>
      <t>L) Acreedores por Intermediación (Corto y Largo Plazo):</t>
    </r>
    <r>
      <rPr>
        <sz val="11"/>
        <color theme="1"/>
        <rFont val="Museo Sans 100"/>
        <family val="3"/>
      </rPr>
      <t xml:space="preserve"> La composición es la siguiente</t>
    </r>
  </si>
  <si>
    <r>
      <t>M) Administración de Cartera:</t>
    </r>
    <r>
      <rPr>
        <sz val="11"/>
        <color theme="1"/>
        <rFont val="Museo Sans 100"/>
        <family val="3"/>
      </rPr>
      <t xml:space="preserve"> La entidad no cuenta con obligaciones a la fecha</t>
    </r>
  </si>
  <si>
    <r>
      <t>O) Obligaciones por Contrato de Underwriting (Corto y Largo Plazo):</t>
    </r>
    <r>
      <rPr>
        <sz val="11"/>
        <color theme="1"/>
        <rFont val="Museo Sans 100"/>
        <family val="3"/>
      </rPr>
      <t xml:space="preserve"> La entidad no cuenta obligaciones al respecto</t>
    </r>
  </si>
  <si>
    <r>
      <t>P) Otros Pasivos Corrientes y No Corrientes:</t>
    </r>
    <r>
      <rPr>
        <sz val="11"/>
        <color theme="1"/>
        <rFont val="Museo Sans 100"/>
        <family val="3"/>
      </rPr>
      <t xml:space="preserve"> La composición es la siguiente</t>
    </r>
  </si>
  <si>
    <r>
      <t>T) Previsiones:</t>
    </r>
    <r>
      <rPr>
        <sz val="11"/>
        <color theme="1"/>
        <rFont val="Museo Sans 100"/>
        <family val="3"/>
      </rPr>
      <t xml:space="preserve"> La entidad no considera necesario realizar previsiones</t>
    </r>
  </si>
  <si>
    <r>
      <t xml:space="preserve">J) Operación en Reporto: </t>
    </r>
    <r>
      <rPr>
        <sz val="11"/>
        <color theme="1"/>
        <rFont val="Museo Sans 100"/>
        <family val="3"/>
      </rPr>
      <t>Las operaciones Reportadas activas a la fecha son las siguientes</t>
    </r>
  </si>
  <si>
    <r>
      <t>Deudores por Intermediación:</t>
    </r>
    <r>
      <rPr>
        <sz val="11"/>
        <color theme="1"/>
        <rFont val="Museo Sans 100"/>
        <family val="3"/>
      </rPr>
      <t xml:space="preserve"> La composición es la siguiente</t>
    </r>
  </si>
  <si>
    <r>
      <t>Documentos y Cuentas por Cobrar:</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</si>
  <si>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</si>
  <si>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</si>
  <si>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Cuentas Por Cobrar a Personas y Empresas Relacionadas:</t>
    </r>
    <r>
      <rPr>
        <sz val="11"/>
        <color theme="1"/>
        <rFont val="Museo Sans 100"/>
        <family val="3"/>
      </rPr>
      <t xml:space="preserve"> La composición es la siguiente</t>
    </r>
  </si>
  <si>
    <r>
      <t>F) Cargos Diferidos:</t>
    </r>
    <r>
      <rPr>
        <sz val="11"/>
        <color theme="1"/>
        <rFont val="Museo Sans 100"/>
        <family val="3"/>
      </rPr>
      <t xml:space="preserve"> A la fecha del presente informe la entidad no tiene datos que informar en esta nota</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</si>
  <si>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</si>
  <si>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</si>
  <si>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</si>
  <si>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</si>
  <si>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Valuación Acción AFPISA</t>
  </si>
  <si>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</si>
  <si>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</si>
  <si>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</si>
  <si>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TOTAL OPERACIÓN EN REPORTO AL</t>
  </si>
  <si>
    <t>Prov. p/ Pago de Gratificaciones</t>
  </si>
  <si>
    <t>Licencias</t>
  </si>
  <si>
    <t>CDA</t>
  </si>
  <si>
    <t>Administrativo</t>
  </si>
  <si>
    <t>Accionista - Administrativo</t>
  </si>
  <si>
    <t>Fondos Patrimoniales - Abiertos</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</si>
  <si>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</si>
  <si>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</si>
  <si>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</si>
  <si>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</si>
  <si>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</si>
  <si>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 Participación en el Capital Propio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</si>
  <si>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</si>
  <si>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</si>
  <si>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</si>
  <si>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</si>
  <si>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</si>
  <si>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</si>
  <si>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</si>
  <si>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</si>
  <si>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</si>
  <si>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</si>
  <si>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</si>
  <si>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</si>
  <si>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</si>
  <si>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</si>
  <si>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</si>
  <si>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</si>
  <si>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</si>
  <si>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</si>
  <si>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</si>
  <si>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</si>
  <si>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</si>
  <si>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</si>
  <si>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</si>
  <si>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</si>
  <si>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</si>
  <si>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</si>
  <si>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</si>
  <si>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</si>
  <si>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</si>
  <si>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</si>
  <si>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</si>
  <si>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GASTOS OPERATIVOS</t>
  </si>
  <si>
    <t>Gastos por Comisiones y Servicios</t>
  </si>
  <si>
    <t>Aranceles por Negociación Bolsa de Valores</t>
  </si>
  <si>
    <t>5.V</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</si>
  <si>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</si>
  <si>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</si>
  <si>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</si>
  <si>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</si>
  <si>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</si>
  <si>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</si>
  <si>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</si>
  <si>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</si>
  <si>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</si>
  <si>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</si>
  <si>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</si>
  <si>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</si>
  <si>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</si>
  <si>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</si>
  <si>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5.W</t>
  </si>
  <si>
    <t>RESULTADOS FINANCIEROS</t>
  </si>
  <si>
    <t>Generados por Activos</t>
  </si>
  <si>
    <t>Diferencia de Cambio</t>
  </si>
  <si>
    <t>Generados por Pasivos</t>
  </si>
  <si>
    <t>Diferencia de Cambio.</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</si>
  <si>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</si>
  <si>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</si>
  <si>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</si>
  <si>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</si>
  <si>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</si>
  <si>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</si>
  <si>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</si>
  <si>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</si>
  <si>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</si>
  <si>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</si>
  <si>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</si>
  <si>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</si>
  <si>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</si>
  <si>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</si>
  <si>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</si>
  <si>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</si>
  <si>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Folletos e Impresiones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</si>
  <si>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</si>
  <si>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</si>
  <si>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</si>
  <si>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</si>
  <si>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</si>
  <si>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</si>
  <si>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</si>
  <si>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</si>
  <si>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</si>
  <si>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</si>
  <si>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</si>
  <si>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</si>
  <si>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</si>
  <si>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</si>
  <si>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</si>
  <si>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Sub-Total Cuenta Compensadora</t>
  </si>
  <si>
    <t>Impuesto a la Renta a Pagar</t>
  </si>
  <si>
    <t>IVA a Pagar</t>
  </si>
  <si>
    <t>Aporte y Retenciones a Pagar</t>
  </si>
  <si>
    <t>Pagaré</t>
  </si>
  <si>
    <t>Deuda Privada</t>
  </si>
  <si>
    <t>Retención IDU</t>
  </si>
  <si>
    <t>Gastos de Viaje</t>
  </si>
  <si>
    <t>Honorarios</t>
  </si>
  <si>
    <t>Índice</t>
  </si>
  <si>
    <t>Otras Deudas</t>
  </si>
  <si>
    <t>5.Y</t>
  </si>
  <si>
    <t>5.Z</t>
  </si>
  <si>
    <t>Valuación Acción
BVPASA</t>
  </si>
  <si>
    <t>Operación de Reporto</t>
  </si>
  <si>
    <t>IVA Crédito</t>
  </si>
  <si>
    <t>Gastos a Devengar</t>
  </si>
  <si>
    <t>PYFIN03F0940</t>
  </si>
  <si>
    <t>TC SET</t>
  </si>
  <si>
    <t>Ingresos a Devengar</t>
  </si>
  <si>
    <t>TOTAL AL 31/12/2020</t>
  </si>
  <si>
    <t>NOTAS A LOS ESTADOS CONTABLES (NOTA 6 a NOTA 12)</t>
  </si>
  <si>
    <t>5.H</t>
  </si>
  <si>
    <t>5.P</t>
  </si>
  <si>
    <t>5.S</t>
  </si>
  <si>
    <t>5.U</t>
  </si>
  <si>
    <t>Dividendos Cobrados</t>
  </si>
  <si>
    <t>Anexo I</t>
  </si>
  <si>
    <t>Anexo II</t>
  </si>
  <si>
    <t>FLUJO DE EFECTIVO</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</si>
  <si>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</si>
  <si>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14</t>
  </si>
  <si>
    <t>INTAGIBLES - ANEXO III</t>
  </si>
  <si>
    <t>El Comercio</t>
  </si>
  <si>
    <t>Sub-Total Gs.</t>
  </si>
  <si>
    <t xml:space="preserve">TC. SET </t>
  </si>
  <si>
    <t>Sub-Total USD</t>
  </si>
  <si>
    <t>Anexo III</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</si>
  <si>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</si>
  <si>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</si>
  <si>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</si>
  <si>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</si>
  <si>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Bienes de Uso - Costo Revaluado</t>
  </si>
  <si>
    <t>Capitalización de Utilidades</t>
  </si>
  <si>
    <t>Integración de Acciones</t>
  </si>
  <si>
    <t>Finexpar USD</t>
  </si>
  <si>
    <t>Banco BASA USD</t>
  </si>
  <si>
    <t>Visión Banco</t>
  </si>
  <si>
    <t>Finexpar Gs.</t>
  </si>
  <si>
    <t>El capital social se fija en Gs. 30.000.000.000 según Acta de Asamblea N° 31 de fecha 20/11/2020, distribuido en 30.000 acciones nominativas con Valor Nominal Gs. 1.000.000, de Clase Ordinaria Voto Múltiple (OVM) Ordinaria Simple (OS) Preferidas.</t>
  </si>
  <si>
    <t>Gs. 26.000.000.000</t>
  </si>
  <si>
    <t>Gs. 24.426.000.000</t>
  </si>
  <si>
    <t>Presidente con el 22,45% de los Votos - 13,09% del Capital</t>
  </si>
  <si>
    <t>Vice-Presidente con el 22,45% de los Votos – 13,09% del Capital</t>
  </si>
  <si>
    <t>Director con el 22,45% de los Votos – 13,30 % del Capital</t>
  </si>
  <si>
    <t>Accionista con el 22,51% de los Votos – 13,44 % del Capital</t>
  </si>
  <si>
    <t>Tipo de cambio comprador</t>
  </si>
  <si>
    <t xml:space="preserve">Tipo de cambio vendedor       </t>
  </si>
  <si>
    <t>Banco Itaú Vto. Gs.</t>
  </si>
  <si>
    <t>Banco Itaú Vto. USD</t>
  </si>
  <si>
    <t>Banco Itaú Paraguay S.A.</t>
  </si>
  <si>
    <t>Banco GNB Fusión</t>
  </si>
  <si>
    <t>(*)</t>
  </si>
  <si>
    <t>CANTIDAD</t>
  </si>
  <si>
    <t>VALOR NOMINAL</t>
  </si>
  <si>
    <t>VALOR LIBRO DE ACCIÓN</t>
  </si>
  <si>
    <t>VALOR ÚLTIMO REMATE</t>
  </si>
  <si>
    <t>(En Guaraníes)</t>
  </si>
  <si>
    <t>FLUJO DE EFECTIVO POR ACTIVIDADES DE FINANCIAMIENTO</t>
  </si>
  <si>
    <r>
      <t xml:space="preserve">D) Disponibilidades: </t>
    </r>
    <r>
      <rPr>
        <sz val="11"/>
        <color theme="1"/>
        <rFont val="Museo Sans 100"/>
        <family val="3"/>
      </rPr>
      <t>La cuenta disponibilidades está compuesta por valores de Cuenta Propia y valores de Cuentas Compensadoras, que se detallan a continuación.</t>
    </r>
  </si>
  <si>
    <t>(*) Banco BBVA en el año 2020</t>
  </si>
  <si>
    <t>Revalúo del Período</t>
  </si>
  <si>
    <t>Depreciación del Período</t>
  </si>
  <si>
    <t>Natalia Raquel Trinidad</t>
  </si>
  <si>
    <t>Viviana Mabel Cabrera</t>
  </si>
  <si>
    <t>Roberto Rufino Acosta</t>
  </si>
  <si>
    <t>Rodrigo Fernando García</t>
  </si>
  <si>
    <t>Jessica Pamela Díaz</t>
  </si>
  <si>
    <t>Jorge Ramón Ugarte</t>
  </si>
  <si>
    <r>
      <t xml:space="preserve">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t>
    </r>
    <r>
      <rPr>
        <sz val="11"/>
        <rFont val="Museo Sans 100"/>
        <family val="3"/>
      </rPr>
      <t>En el Registro Público de Comercio Número 147, Serie E, folio 1652 y sgtes de fecha 16/02/2015</t>
    </r>
    <r>
      <rPr>
        <sz val="11"/>
        <color theme="1"/>
        <rFont val="Museo Sans 100"/>
        <family val="3"/>
      </rPr>
      <t>.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r>
  </si>
  <si>
    <t>Banco Familiar USD</t>
  </si>
  <si>
    <t>Sudameris Bank USD</t>
  </si>
  <si>
    <t>Visión Banco USD</t>
  </si>
  <si>
    <t>Solar S.A. Ahorro y Finanzas USD</t>
  </si>
  <si>
    <t>Banco Atlas USD</t>
  </si>
  <si>
    <t>Banco Itaú Propia USD</t>
  </si>
  <si>
    <t>Finexpar S.A.E.C.A.</t>
  </si>
  <si>
    <t>PYTNA01F8731</t>
  </si>
  <si>
    <t>PYG</t>
  </si>
  <si>
    <t>PYTNA01F1249</t>
  </si>
  <si>
    <t>PYNUC01F9189</t>
  </si>
  <si>
    <t>PYTNA01F0902</t>
  </si>
  <si>
    <t>PYCEC03F1369</t>
  </si>
  <si>
    <t>SUB-TOTAL OPERACIÓN EN REPORTO Gs</t>
  </si>
  <si>
    <t>Monto Contable</t>
  </si>
  <si>
    <t>SUB-TOTAL OPERACIÓN EN REPORTO USD</t>
  </si>
  <si>
    <t>Gte. Extructuraciones</t>
  </si>
  <si>
    <t>Controlada</t>
  </si>
  <si>
    <t>Gte. Tecnologia</t>
  </si>
  <si>
    <t>Operativo</t>
  </si>
  <si>
    <t>Por Inversiones</t>
  </si>
  <si>
    <t>Grupo Vazquez S.A.E.</t>
  </si>
  <si>
    <t>Izaguirre Barrail Inversora S.A.E.C.A.</t>
  </si>
  <si>
    <t>Ministerio de Hacienda</t>
  </si>
  <si>
    <t>Bonos del Tesoro</t>
  </si>
  <si>
    <t>Nucleo S.A.</t>
  </si>
  <si>
    <t>Visión Banco S.A.E.C.A.</t>
  </si>
  <si>
    <t>Cemento Concepción S.A.E.C.A.</t>
  </si>
  <si>
    <t>Electroban S.A.E.C.A.</t>
  </si>
  <si>
    <t>Acciones Preferidas</t>
  </si>
  <si>
    <t>Credicentro S.A.E.C.A.</t>
  </si>
  <si>
    <t>Banco Basa S.A.</t>
  </si>
  <si>
    <t>Bono Financiero</t>
  </si>
  <si>
    <t>Financiera el Comercio S.A.E.C.A.</t>
  </si>
  <si>
    <t>Liliana Yolanda Meza:</t>
  </si>
  <si>
    <t>Natalia Raquel Trinidad:</t>
  </si>
  <si>
    <t>Roberto Rufino Acosta:</t>
  </si>
  <si>
    <t>Viviana Mabel Cabrera:</t>
  </si>
  <si>
    <t>Rodrigo Fernando García:</t>
  </si>
  <si>
    <t>5.N</t>
  </si>
  <si>
    <t>Gastos a Devengar.</t>
  </si>
  <si>
    <t>Forward</t>
  </si>
  <si>
    <t>No se incurrió a ningún cambio de procedimiento en la aplicación contable y/o estimación contable en refencia a los estados contables anteriores al presente.</t>
  </si>
  <si>
    <r>
      <rPr>
        <b/>
        <sz val="16"/>
        <color theme="1"/>
        <rFont val="Museo Sans 100"/>
        <family val="3"/>
      </rPr>
      <t xml:space="preserve">ESTADOS FINANCIEROS
CADIEM CASA DE BOLSA S.A.
</t>
    </r>
    <r>
      <rPr>
        <u/>
        <sz val="14"/>
        <color theme="1"/>
        <rFont val="Museo Sans 100"/>
        <family val="3"/>
      </rPr>
      <t>s/ Res. N° 30/2021</t>
    </r>
    <r>
      <rPr>
        <sz val="11"/>
        <color theme="1"/>
        <rFont val="Museo Sans 100"/>
        <family val="3"/>
      </rPr>
      <t xml:space="preserve">
Título III Anexo F</t>
    </r>
  </si>
  <si>
    <t>Información al 30/09/2021</t>
  </si>
  <si>
    <t>Correspondiente al 30/09/2021, presentado en forma comparativa con el ejercicio cerrado al 31/12/2020</t>
  </si>
  <si>
    <t>Recaudaciones a Depositar</t>
  </si>
  <si>
    <t>Correspondiente al 30/09/2021, presentado en forma comparativa con el ejercicio cerrado al 30/09/2020</t>
  </si>
  <si>
    <t>Corresponde al 30/09/2021 presentado de forma comparativa al 30/09/2020</t>
  </si>
  <si>
    <t>Notas a los Estados Contables al 30 de septiembre de 2021</t>
  </si>
  <si>
    <t>Las inversiones a largo plazo se evalúan según su costo histórico más lo que resultare del VPP, exceptuando las acciones de la BVPASA que se valoriza según último valor negociado.</t>
  </si>
  <si>
    <t>SALDO
AL</t>
  </si>
  <si>
    <t>Tipo
de
Cambio</t>
  </si>
  <si>
    <t>Monto
Ajustado</t>
  </si>
  <si>
    <t>Banco GNB USD</t>
  </si>
  <si>
    <t>(*) Se expone el saldo al 31/12/2020 para una mejor comparación con el cierre al 30/09/2021</t>
  </si>
  <si>
    <t>Préstamos</t>
  </si>
  <si>
    <t>Beneficios</t>
  </si>
  <si>
    <t>Los estados contables fueron aprobados por Acta de Directorio N° 177 de fecha 29/10/2021 sin ninguna observación que mencionar.</t>
  </si>
  <si>
    <t>Inmueble</t>
  </si>
  <si>
    <t>Linea de Sobregiro</t>
  </si>
  <si>
    <t>INSTITUCIÓN</t>
  </si>
  <si>
    <t>Banco Familiar</t>
  </si>
  <si>
    <t>Interfisa Banco</t>
  </si>
  <si>
    <t>PYTNA02F1255</t>
  </si>
  <si>
    <t>PYGVA03F1663</t>
  </si>
  <si>
    <t>TOTAL 30/09/2021</t>
  </si>
  <si>
    <t>TOTAL 30/09/2020</t>
  </si>
  <si>
    <t>Ingresos Varios Administrativos</t>
  </si>
  <si>
    <r>
      <t xml:space="preserve">A) Compromisos Directos: </t>
    </r>
    <r>
      <rPr>
        <sz val="11"/>
        <color theme="1"/>
        <rFont val="Museo Sans 100"/>
        <family val="3"/>
      </rPr>
      <t>A la fecha del informe no existen compromisos directos relevantes que informar o detallar en la presente nota.</t>
    </r>
  </si>
  <si>
    <t>Cartera de Inversiones al 30/09/2021 comparativo al 31/12/2020</t>
  </si>
  <si>
    <t>INFORMACIÓN SOBRE EL EMISOR AL 30/09/2021</t>
  </si>
  <si>
    <t>TOTAL AL 30/09/2021</t>
  </si>
  <si>
    <t>Cuadro de Bienes de Uso al 30 de septiembre del 2021</t>
  </si>
  <si>
    <t>Cuadro de Intangibles por al 30 de septiembre del 2021</t>
  </si>
  <si>
    <t>Composición Accionaria al 30/09/2021</t>
  </si>
  <si>
    <t>Gastos a Rendir</t>
  </si>
  <si>
    <t>Maria Estela Ayala</t>
  </si>
  <si>
    <t>Miriam Concepcion Ayala</t>
  </si>
  <si>
    <r>
      <t xml:space="preserve">C) Garantías Constituidas: </t>
    </r>
    <r>
      <rPr>
        <sz val="11"/>
        <rFont val="Museo Sans 100"/>
        <family val="3"/>
      </rPr>
      <t>La empresa cuenta con un Seguro de Caución “Desempeño de una Actividad o Profesión”, Póliza N°.: 007.1514.002059/000 con la Consolidada de Seguros vigente desde 05/07/2021 al 05/07/2022, por valor de Gs. 572.331.000-</t>
    </r>
  </si>
  <si>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1.000.000 con el Sudameris Bank SAECA con fecha inicio 02/09/2021 y fin 30/09/2021 a un tipo de cambio final de Gs 6.941 cada USD 1.</t>
    </r>
  </si>
  <si>
    <t>Alemán Paraguayo Canadiense S.A. (ALPACASA)</t>
  </si>
  <si>
    <t>Automaq SAECA</t>
  </si>
  <si>
    <t>LCR SA</t>
  </si>
  <si>
    <t>Import Center</t>
  </si>
  <si>
    <t>Cupon</t>
  </si>
  <si>
    <t>Tu Financiera S.A.</t>
  </si>
  <si>
    <t>Sudameris Bank SAECA</t>
  </si>
  <si>
    <t>LLC Bridge Search Capital</t>
  </si>
  <si>
    <t>Acciones</t>
  </si>
  <si>
    <t>Hugo Martínez</t>
  </si>
  <si>
    <t>Rodrigo Garcia</t>
  </si>
  <si>
    <t>Los cambios de Políticas y Procedimientos de Contabilidad con relación al año anterior obedecen a las nuevas exigencias emanadas por la Ley 6380/19, específicamente en relación a la Valuación de Bienes de Uso e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</si>
</sst>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64" formatCode="_-* #,##0_-;\-* #,##0_-;_-* &quot;-&quot;_-;_-@_-"/>
    <numFmt numFmtId="165" formatCode="_-* #,##0.00_-;\-* #,##0.00_-;_-* &quot;-&quot;??_-;_-@_-"/>
    <numFmt numFmtId="166" formatCode="_-* #,##0\ _€_-;\-* #,##0\ _€_-;_-* &quot;-&quot;\ _€_-;_-@_-"/>
    <numFmt numFmtId="167" formatCode="_(* #,##0_);_(* \(#,##0\);_(* &quot;-&quot;_);_(@_)"/>
    <numFmt numFmtId="168" formatCode="#,##0_);\(#,##0\);\ &quot;-&quot;_)"/>
    <numFmt numFmtId="169" formatCode="_(* #,##0.00_);_(* \(#,##0.00\);_(* &quot;-&quot;_);_(@_)"/>
    <numFmt numFmtId="170" formatCode="_ * #,##0.00_ ;_ * \-#,##0.00_ ;_ * &quot;-&quot;_ ;_ @_ "/>
    <numFmt numFmtId="171" formatCode="_-* #,##0_-;\-* #,##0_-;_-* &quot;-&quot;??_-;_-@_-"/>
    <numFmt numFmtId="172" formatCode="#,###.0,"/>
    <numFmt numFmtId="173" formatCode="_(* #,##0.0_);_(* \(#,##0.0\);_(* &quot;-&quot;_);_(@_)"/>
  </numFmts>
  <fonts count="35"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sz val="11"/>
      <color rgb="FFFFFFFF"/>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color theme="0"/>
      <name val="Museo Sans 100"/>
      <family val="3"/>
    </font>
    <font>
      <i/>
      <sz val="10"/>
      <color rgb="FFFF0000"/>
      <name val="Museo Sans 100"/>
      <family val="3"/>
    </font>
    <font>
      <sz val="11"/>
      <color rgb="FFFF0000"/>
      <name val="Museo Sans 100"/>
      <family val="3"/>
    </font>
    <font>
      <u/>
      <sz val="11"/>
      <name val="Museo Sans 100"/>
      <family val="3"/>
    </font>
    <font>
      <u/>
      <sz val="11"/>
      <color theme="1"/>
      <name val="Museo Sans 100"/>
      <family val="3"/>
    </font>
    <font>
      <u val="singleAccounting"/>
      <sz val="11"/>
      <color theme="1"/>
      <name val="Museo Sans 100"/>
      <family val="3"/>
    </font>
    <font>
      <b/>
      <sz val="10"/>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double">
        <color indexed="64"/>
      </bottom>
      <diagonal/>
    </border>
  </borders>
  <cellStyleXfs count="12">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cellStyleXfs>
  <cellXfs count="571">
    <xf numFmtId="0" fontId="0" fillId="0" borderId="0" xfId="0"/>
    <xf numFmtId="0" fontId="8" fillId="0" borderId="0" xfId="3" applyFont="1"/>
    <xf numFmtId="0" fontId="12" fillId="0" borderId="9" xfId="0" applyFont="1" applyFill="1" applyBorder="1"/>
    <xf numFmtId="0" fontId="12" fillId="0" borderId="30" xfId="0" applyFont="1" applyFill="1" applyBorder="1"/>
    <xf numFmtId="41" fontId="12" fillId="0" borderId="30" xfId="1" applyFont="1" applyFill="1" applyBorder="1"/>
    <xf numFmtId="41" fontId="12" fillId="0" borderId="30" xfId="0" applyNumberFormat="1" applyFont="1" applyFill="1" applyBorder="1"/>
    <xf numFmtId="0" fontId="12" fillId="0" borderId="30" xfId="0" applyFont="1" applyFill="1" applyBorder="1" applyAlignment="1">
      <alignment horizontal="center"/>
    </xf>
    <xf numFmtId="41" fontId="12" fillId="0" borderId="30" xfId="1" applyFont="1" applyFill="1" applyBorder="1" applyAlignment="1">
      <alignment horizontal="center"/>
    </xf>
    <xf numFmtId="10" fontId="12" fillId="0" borderId="30" xfId="2" applyNumberFormat="1" applyFont="1" applyFill="1" applyBorder="1"/>
    <xf numFmtId="10" fontId="12" fillId="0" borderId="10" xfId="2" applyNumberFormat="1" applyFont="1" applyFill="1" applyBorder="1"/>
    <xf numFmtId="0" fontId="12" fillId="0" borderId="31" xfId="0" applyFont="1" applyFill="1" applyBorder="1"/>
    <xf numFmtId="0" fontId="12" fillId="0" borderId="0" xfId="0" applyFont="1" applyFill="1" applyBorder="1"/>
    <xf numFmtId="41" fontId="12" fillId="0" borderId="0" xfId="1" applyFont="1" applyFill="1" applyBorder="1"/>
    <xf numFmtId="41" fontId="12" fillId="0" borderId="0" xfId="0" applyNumberFormat="1" applyFont="1" applyFill="1" applyBorder="1"/>
    <xf numFmtId="0" fontId="12" fillId="0" borderId="0" xfId="0" applyFont="1" applyFill="1" applyBorder="1" applyAlignment="1">
      <alignment horizontal="center"/>
    </xf>
    <xf numFmtId="41" fontId="12" fillId="0" borderId="0" xfId="1" applyFont="1" applyFill="1" applyBorder="1" applyAlignment="1">
      <alignment horizontal="center"/>
    </xf>
    <xf numFmtId="10" fontId="12" fillId="0" borderId="0" xfId="2" applyNumberFormat="1" applyFont="1" applyFill="1" applyBorder="1"/>
    <xf numFmtId="10" fontId="12" fillId="0" borderId="32" xfId="2" applyNumberFormat="1" applyFont="1" applyFill="1" applyBorder="1"/>
    <xf numFmtId="41" fontId="12" fillId="0" borderId="32" xfId="1" applyFont="1" applyFill="1" applyBorder="1"/>
    <xf numFmtId="0" fontId="12" fillId="0" borderId="26" xfId="0" applyFont="1" applyFill="1" applyBorder="1"/>
    <xf numFmtId="0" fontId="12" fillId="0" borderId="27" xfId="0" applyFont="1" applyFill="1" applyBorder="1"/>
    <xf numFmtId="41" fontId="12" fillId="0" borderId="27" xfId="1" applyFont="1" applyFill="1" applyBorder="1"/>
    <xf numFmtId="41" fontId="12" fillId="0" borderId="27" xfId="0" applyNumberFormat="1" applyFont="1" applyFill="1" applyBorder="1"/>
    <xf numFmtId="0" fontId="12" fillId="0" borderId="27" xfId="0" applyFont="1" applyFill="1" applyBorder="1" applyAlignment="1">
      <alignment horizontal="center"/>
    </xf>
    <xf numFmtId="41" fontId="12" fillId="0" borderId="27" xfId="1" applyFont="1" applyFill="1" applyBorder="1" applyAlignment="1">
      <alignment horizontal="center"/>
    </xf>
    <xf numFmtId="10" fontId="12" fillId="0" borderId="27" xfId="2" applyNumberFormat="1" applyFont="1" applyFill="1" applyBorder="1"/>
    <xf numFmtId="10" fontId="12" fillId="0" borderId="28" xfId="2" applyNumberFormat="1" applyFont="1" applyFill="1" applyBorder="1"/>
    <xf numFmtId="41" fontId="11" fillId="0" borderId="29" xfId="0" applyNumberFormat="1" applyFont="1" applyFill="1" applyBorder="1"/>
    <xf numFmtId="0" fontId="11" fillId="0" borderId="29" xfId="0" applyFont="1" applyFill="1" applyBorder="1"/>
    <xf numFmtId="9" fontId="11" fillId="0" borderId="29" xfId="2" applyFont="1" applyFill="1" applyBorder="1"/>
    <xf numFmtId="41" fontId="10" fillId="0" borderId="0" xfId="0" applyNumberFormat="1" applyFont="1"/>
    <xf numFmtId="0" fontId="10" fillId="0" borderId="0" xfId="0" applyFont="1"/>
    <xf numFmtId="9" fontId="10" fillId="0" borderId="0" xfId="2" applyFont="1"/>
    <xf numFmtId="41" fontId="5" fillId="0" borderId="0" xfId="0" applyNumberFormat="1" applyFont="1"/>
    <xf numFmtId="0" fontId="10" fillId="3" borderId="25" xfId="0"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0" xfId="6" applyFont="1" applyFill="1" applyAlignment="1">
      <alignment horizontal="center" vertical="center" wrapText="1"/>
    </xf>
    <xf numFmtId="0" fontId="14" fillId="0" borderId="18" xfId="5" applyFont="1" applyBorder="1" applyAlignment="1">
      <alignment vertical="center"/>
    </xf>
    <xf numFmtId="168" fontId="15" fillId="0" borderId="18" xfId="5" applyNumberFormat="1" applyFont="1" applyBorder="1" applyAlignment="1">
      <alignment horizontal="right" vertical="center"/>
    </xf>
    <xf numFmtId="0" fontId="15" fillId="0" borderId="18" xfId="5" applyFont="1" applyBorder="1" applyAlignment="1">
      <alignment vertical="center"/>
    </xf>
    <xf numFmtId="0" fontId="15" fillId="0" borderId="20" xfId="5" applyFont="1" applyBorder="1" applyAlignment="1">
      <alignment vertical="center"/>
    </xf>
    <xf numFmtId="168" fontId="15" fillId="0" borderId="20" xfId="5" applyNumberFormat="1" applyFont="1" applyBorder="1" applyAlignment="1">
      <alignment horizontal="right" vertical="center"/>
    </xf>
    <xf numFmtId="41" fontId="15" fillId="0" borderId="20"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8" fontId="15" fillId="0" borderId="15" xfId="5" applyNumberFormat="1" applyFont="1" applyBorder="1" applyAlignment="1">
      <alignment horizontal="right" vertical="center"/>
    </xf>
    <xf numFmtId="168"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17" fontId="13" fillId="0" borderId="4" xfId="0"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9" fillId="0" borderId="4" xfId="0" applyFont="1" applyBorder="1" applyAlignment="1">
      <alignment horizontal="right"/>
    </xf>
    <xf numFmtId="0" fontId="10" fillId="0" borderId="18" xfId="0" applyFont="1" applyBorder="1"/>
    <xf numFmtId="0" fontId="5" fillId="0" borderId="20" xfId="0" applyFont="1" applyBorder="1"/>
    <xf numFmtId="0" fontId="5" fillId="0" borderId="0" xfId="0" applyFont="1" applyAlignment="1">
      <alignment wrapText="1"/>
    </xf>
    <xf numFmtId="41" fontId="5" fillId="0" borderId="20" xfId="1" applyFont="1" applyBorder="1"/>
    <xf numFmtId="41" fontId="5" fillId="0" borderId="18" xfId="1" applyFont="1" applyBorder="1"/>
    <xf numFmtId="41" fontId="5" fillId="0" borderId="15" xfId="1" applyFont="1" applyBorder="1"/>
    <xf numFmtId="3" fontId="10" fillId="0" borderId="4" xfId="0" applyNumberFormat="1" applyFont="1" applyBorder="1" applyAlignment="1">
      <alignment horizontal="left"/>
    </xf>
    <xf numFmtId="3" fontId="10" fillId="0" borderId="18" xfId="0" applyNumberFormat="1" applyFont="1" applyBorder="1" applyAlignment="1">
      <alignment horizontal="right"/>
    </xf>
    <xf numFmtId="41" fontId="10" fillId="0" borderId="4" xfId="1" applyFont="1" applyBorder="1"/>
    <xf numFmtId="41" fontId="10" fillId="0" borderId="18" xfId="1" applyFont="1" applyBorder="1"/>
    <xf numFmtId="41" fontId="10" fillId="0" borderId="16" xfId="1" applyFont="1" applyBorder="1"/>
    <xf numFmtId="0" fontId="5" fillId="0" borderId="12" xfId="0" applyFont="1" applyBorder="1"/>
    <xf numFmtId="169" fontId="5" fillId="0" borderId="20" xfId="1" applyNumberFormat="1" applyFont="1" applyBorder="1"/>
    <xf numFmtId="4" fontId="5" fillId="0" borderId="20" xfId="0" applyNumberFormat="1" applyFont="1" applyBorder="1" applyAlignment="1">
      <alignment horizontal="right"/>
    </xf>
    <xf numFmtId="4" fontId="10" fillId="0" borderId="4" xfId="0" applyNumberFormat="1" applyFont="1" applyBorder="1" applyAlignment="1">
      <alignment horizontal="right"/>
    </xf>
    <xf numFmtId="169" fontId="10" fillId="0" borderId="4" xfId="1" applyNumberFormat="1" applyFont="1" applyBorder="1"/>
    <xf numFmtId="0" fontId="10" fillId="0" borderId="15" xfId="0" applyFont="1" applyBorder="1"/>
    <xf numFmtId="0" fontId="5" fillId="0" borderId="4" xfId="0" applyFont="1" applyBorder="1"/>
    <xf numFmtId="3" fontId="5" fillId="0" borderId="4" xfId="0" applyNumberFormat="1" applyFont="1" applyBorder="1" applyAlignment="1">
      <alignment horizontal="right"/>
    </xf>
    <xf numFmtId="9" fontId="20" fillId="0" borderId="4" xfId="0" applyNumberFormat="1" applyFont="1" applyBorder="1" applyAlignment="1">
      <alignment horizontal="right"/>
    </xf>
    <xf numFmtId="0" fontId="5" fillId="0" borderId="18" xfId="0" applyFont="1" applyBorder="1"/>
    <xf numFmtId="3" fontId="5" fillId="0" borderId="18" xfId="0" applyNumberFormat="1" applyFont="1" applyBorder="1" applyAlignment="1">
      <alignment horizontal="left" vertical="center"/>
    </xf>
    <xf numFmtId="0" fontId="5" fillId="0" borderId="15" xfId="0" applyFont="1" applyBorder="1"/>
    <xf numFmtId="3" fontId="5" fillId="0" borderId="15" xfId="0" applyNumberFormat="1" applyFont="1" applyBorder="1" applyAlignment="1">
      <alignment horizontal="left"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20" fillId="0" borderId="0" xfId="0" applyFont="1" applyAlignment="1">
      <alignment horizontal="right"/>
    </xf>
    <xf numFmtId="0" fontId="10" fillId="0" borderId="13" xfId="0" applyFont="1" applyBorder="1"/>
    <xf numFmtId="3" fontId="10" fillId="0" borderId="15" xfId="0" applyNumberFormat="1" applyFont="1" applyBorder="1" applyAlignment="1">
      <alignment horizontal="right"/>
    </xf>
    <xf numFmtId="0" fontId="19" fillId="0" borderId="15" xfId="0" applyFont="1" applyBorder="1" applyAlignment="1">
      <alignment horizontal="right"/>
    </xf>
    <xf numFmtId="41" fontId="5" fillId="0" borderId="0" xfId="1" applyFont="1"/>
    <xf numFmtId="169" fontId="5" fillId="0" borderId="18" xfId="1" applyNumberFormat="1" applyFont="1" applyBorder="1"/>
    <xf numFmtId="4" fontId="5" fillId="0" borderId="18" xfId="0" applyNumberFormat="1" applyFont="1" applyBorder="1" applyAlignment="1">
      <alignment horizontal="right"/>
    </xf>
    <xf numFmtId="169" fontId="5" fillId="0" borderId="4" xfId="0" applyNumberFormat="1" applyFont="1" applyBorder="1" applyAlignment="1">
      <alignment horizontal="right"/>
    </xf>
    <xf numFmtId="3" fontId="5" fillId="0" borderId="18" xfId="0" applyNumberFormat="1" applyFont="1" applyBorder="1" applyAlignment="1">
      <alignment horizontal="right"/>
    </xf>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0" fontId="5" fillId="0" borderId="15" xfId="0" applyFont="1" applyBorder="1" applyAlignment="1">
      <alignment horizontal="left" vertical="center"/>
    </xf>
    <xf numFmtId="14" fontId="14" fillId="0" borderId="4" xfId="8" applyNumberFormat="1" applyFont="1" applyBorder="1" applyAlignment="1">
      <alignment horizontal="center" vertical="center"/>
    </xf>
    <xf numFmtId="41" fontId="15" fillId="0" borderId="19" xfId="1" quotePrefix="1" applyFont="1" applyBorder="1" applyAlignment="1">
      <alignment horizontal="left" vertical="center"/>
    </xf>
    <xf numFmtId="41" fontId="15" fillId="0" borderId="20" xfId="1" quotePrefix="1" applyFont="1" applyBorder="1" applyAlignment="1">
      <alignment horizontal="left" vertical="center"/>
    </xf>
    <xf numFmtId="41" fontId="15" fillId="0" borderId="20" xfId="1" applyFont="1" applyBorder="1" applyAlignment="1">
      <alignment horizontal="left" vertical="center"/>
    </xf>
    <xf numFmtId="0" fontId="10" fillId="0" borderId="1" xfId="0" applyFont="1" applyBorder="1" applyAlignment="1">
      <alignment vertical="center"/>
    </xf>
    <xf numFmtId="14" fontId="10" fillId="0" borderId="18" xfId="0" applyNumberFormat="1" applyFont="1" applyBorder="1" applyAlignment="1">
      <alignment horizontal="center" vertical="center"/>
    </xf>
    <xf numFmtId="0" fontId="5" fillId="0" borderId="19" xfId="0" applyFont="1" applyBorder="1" applyAlignment="1"/>
    <xf numFmtId="41" fontId="5" fillId="0" borderId="23" xfId="1" applyFont="1" applyBorder="1" applyAlignment="1">
      <alignment horizontal="right"/>
    </xf>
    <xf numFmtId="0" fontId="5" fillId="0" borderId="22" xfId="0" applyFont="1" applyBorder="1" applyAlignment="1"/>
    <xf numFmtId="41" fontId="5" fillId="0" borderId="11"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14" fontId="10" fillId="0" borderId="18" xfId="0" applyNumberFormat="1" applyFont="1" applyFill="1" applyBorder="1" applyAlignment="1">
      <alignment horizontal="center" vertical="center"/>
    </xf>
    <xf numFmtId="0" fontId="5" fillId="0" borderId="1" xfId="0" applyFont="1" applyBorder="1" applyAlignment="1"/>
    <xf numFmtId="41" fontId="5" fillId="0" borderId="18" xfId="1" applyFont="1" applyBorder="1" applyAlignment="1">
      <alignment horizontal="right"/>
    </xf>
    <xf numFmtId="0" fontId="10" fillId="0" borderId="18" xfId="0" applyFont="1" applyBorder="1" applyAlignment="1">
      <alignment horizontal="center" vertical="center" wrapText="1"/>
    </xf>
    <xf numFmtId="3" fontId="10" fillId="0" borderId="4" xfId="0" applyNumberFormat="1" applyFont="1" applyBorder="1" applyAlignment="1">
      <alignment horizontal="center" vertical="center" wrapText="1"/>
    </xf>
    <xf numFmtId="14" fontId="10" fillId="0" borderId="18"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8" xfId="0" applyNumberFormat="1" applyFont="1" applyBorder="1"/>
    <xf numFmtId="41" fontId="5" fillId="0" borderId="20" xfId="1" applyFont="1" applyBorder="1" applyAlignment="1">
      <alignment horizontal="right"/>
    </xf>
    <xf numFmtId="0" fontId="10" fillId="0" borderId="1" xfId="0" applyFont="1" applyBorder="1" applyAlignment="1">
      <alignment vertical="center" wrapText="1"/>
    </xf>
    <xf numFmtId="41" fontId="5" fillId="0" borderId="20" xfId="1" applyFont="1" applyBorder="1" applyAlignment="1">
      <alignment vertical="center"/>
    </xf>
    <xf numFmtId="0" fontId="5" fillId="0" borderId="12" xfId="0" applyFont="1" applyBorder="1" applyAlignment="1"/>
    <xf numFmtId="41" fontId="5" fillId="0" borderId="20" xfId="1" applyFont="1" applyBorder="1" applyAlignment="1">
      <alignment horizontal="center"/>
    </xf>
    <xf numFmtId="41" fontId="10" fillId="0" borderId="4" xfId="1" applyFont="1" applyBorder="1" applyAlignment="1">
      <alignment horizontal="center" vertical="center"/>
    </xf>
    <xf numFmtId="3" fontId="5" fillId="0" borderId="5" xfId="0" applyNumberFormat="1" applyFont="1" applyBorder="1" applyAlignment="1">
      <alignment horizontal="left" vertical="center"/>
    </xf>
    <xf numFmtId="3" fontId="5" fillId="0" borderId="0" xfId="0" applyNumberFormat="1" applyFont="1" applyAlignment="1">
      <alignment horizontal="left" vertical="center"/>
    </xf>
    <xf numFmtId="3" fontId="10" fillId="0" borderId="4" xfId="0" applyNumberFormat="1" applyFont="1" applyBorder="1" applyAlignment="1">
      <alignment horizontal="center" vertical="center"/>
    </xf>
    <xf numFmtId="41" fontId="15" fillId="0" borderId="19" xfId="1" applyFont="1" applyBorder="1" applyAlignment="1">
      <alignment vertical="center"/>
    </xf>
    <xf numFmtId="41" fontId="15" fillId="0" borderId="12" xfId="1" applyFont="1" applyBorder="1" applyAlignment="1">
      <alignment vertical="center"/>
    </xf>
    <xf numFmtId="41" fontId="15" fillId="0" borderId="12" xfId="1" quotePrefix="1" applyFont="1" applyBorder="1" applyAlignment="1">
      <alignment horizontal="left" vertical="center"/>
    </xf>
    <xf numFmtId="41" fontId="5" fillId="0" borderId="20" xfId="1" applyFont="1" applyFill="1" applyBorder="1"/>
    <xf numFmtId="41" fontId="15" fillId="0" borderId="22" xfId="1" applyFont="1" applyBorder="1" applyAlignment="1">
      <alignment vertical="center"/>
    </xf>
    <xf numFmtId="0" fontId="10" fillId="0" borderId="0" xfId="0" applyFont="1" applyAlignment="1">
      <alignment horizontal="justify" vertical="center"/>
    </xf>
    <xf numFmtId="0" fontId="14" fillId="0" borderId="1" xfId="0" applyFont="1" applyBorder="1" applyAlignment="1">
      <alignment vertical="center"/>
    </xf>
    <xf numFmtId="14" fontId="14" fillId="0" borderId="18" xfId="0" applyNumberFormat="1" applyFont="1" applyBorder="1" applyAlignment="1">
      <alignment horizontal="center" vertical="center"/>
    </xf>
    <xf numFmtId="0" fontId="15" fillId="0" borderId="19" xfId="0" applyFont="1" applyBorder="1" applyAlignment="1"/>
    <xf numFmtId="41" fontId="15" fillId="0" borderId="18" xfId="1" applyFont="1" applyBorder="1"/>
    <xf numFmtId="0" fontId="15" fillId="0" borderId="12" xfId="0" applyFont="1" applyBorder="1" applyAlignment="1"/>
    <xf numFmtId="41" fontId="15" fillId="0" borderId="20" xfId="1" applyFont="1" applyBorder="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8" xfId="8" applyNumberFormat="1" applyFont="1" applyBorder="1" applyAlignment="1">
      <alignment horizontal="center" vertical="center"/>
    </xf>
    <xf numFmtId="0" fontId="15" fillId="0" borderId="19" xfId="8" applyFont="1" applyBorder="1" applyAlignment="1"/>
    <xf numFmtId="41" fontId="15" fillId="0" borderId="23" xfId="1" applyFont="1" applyBorder="1"/>
    <xf numFmtId="0" fontId="15" fillId="0" borderId="12" xfId="8" applyFont="1" applyBorder="1" applyAlignment="1"/>
    <xf numFmtId="41" fontId="15" fillId="0" borderId="11" xfId="1" applyFont="1" applyBorder="1"/>
    <xf numFmtId="0" fontId="14" fillId="0" borderId="1" xfId="8" applyFont="1" applyBorder="1" applyAlignment="1"/>
    <xf numFmtId="0" fontId="14" fillId="0" borderId="4" xfId="0" applyFont="1" applyBorder="1"/>
    <xf numFmtId="14" fontId="5" fillId="0" borderId="18" xfId="0" applyNumberFormat="1" applyFont="1" applyBorder="1" applyAlignment="1">
      <alignment horizontal="center" vertical="center"/>
    </xf>
    <xf numFmtId="0" fontId="5" fillId="0" borderId="0" xfId="0" applyFont="1" applyAlignment="1">
      <alignment horizontal="center" vertical="center"/>
    </xf>
    <xf numFmtId="14" fontId="5" fillId="0" borderId="20" xfId="0" applyNumberFormat="1" applyFont="1" applyBorder="1" applyAlignment="1">
      <alignment horizontal="center" vertical="center"/>
    </xf>
    <xf numFmtId="0" fontId="5" fillId="0" borderId="20" xfId="0" applyFont="1" applyBorder="1" applyAlignment="1">
      <alignment horizontal="center" vertical="center"/>
    </xf>
    <xf numFmtId="0" fontId="5" fillId="0" borderId="18" xfId="0" applyFont="1" applyBorder="1" applyAlignment="1">
      <alignment horizontal="center"/>
    </xf>
    <xf numFmtId="0" fontId="5" fillId="0" borderId="20"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1" xfId="0" applyFont="1" applyBorder="1"/>
    <xf numFmtId="0" fontId="10" fillId="0" borderId="3" xfId="0" applyFont="1" applyBorder="1"/>
    <xf numFmtId="0" fontId="10" fillId="0" borderId="2" xfId="0" applyFont="1" applyBorder="1"/>
    <xf numFmtId="169" fontId="5" fillId="0" borderId="4" xfId="1" applyNumberFormat="1" applyFont="1" applyBorder="1" applyAlignment="1">
      <alignment horizontal="center" vertical="center"/>
    </xf>
    <xf numFmtId="169" fontId="5" fillId="0" borderId="19" xfId="1" applyNumberFormat="1" applyFont="1" applyBorder="1" applyAlignment="1">
      <alignment horizontal="center"/>
    </xf>
    <xf numFmtId="169" fontId="5" fillId="0" borderId="23" xfId="0" applyNumberFormat="1" applyFont="1" applyBorder="1" applyAlignment="1">
      <alignment horizontal="center"/>
    </xf>
    <xf numFmtId="169" fontId="5" fillId="0" borderId="12" xfId="1" applyNumberFormat="1" applyFont="1" applyBorder="1" applyAlignment="1">
      <alignment horizontal="center"/>
    </xf>
    <xf numFmtId="169" fontId="5" fillId="0" borderId="11" xfId="0" applyNumberFormat="1" applyFont="1" applyBorder="1" applyAlignment="1">
      <alignment horizontal="center"/>
    </xf>
    <xf numFmtId="169" fontId="5" fillId="0" borderId="15" xfId="1" applyNumberFormat="1" applyFont="1" applyBorder="1"/>
    <xf numFmtId="169" fontId="5" fillId="0" borderId="22" xfId="1" applyNumberFormat="1" applyFont="1" applyBorder="1" applyAlignment="1">
      <alignment horizontal="center"/>
    </xf>
    <xf numFmtId="169" fontId="5" fillId="0" borderId="14" xfId="0" applyNumberFormat="1" applyFont="1" applyBorder="1" applyAlignment="1">
      <alignment horizontal="center"/>
    </xf>
    <xf numFmtId="41" fontId="10" fillId="0" borderId="15" xfId="1" applyFont="1" applyBorder="1"/>
    <xf numFmtId="0" fontId="10" fillId="0" borderId="15" xfId="0" applyFont="1" applyBorder="1" applyAlignment="1">
      <alignment horizontal="center"/>
    </xf>
    <xf numFmtId="169" fontId="5" fillId="0" borderId="18" xfId="1" applyNumberFormat="1" applyFont="1" applyBorder="1" applyAlignment="1">
      <alignment horizontal="center"/>
    </xf>
    <xf numFmtId="169" fontId="5" fillId="0" borderId="15" xfId="1" applyNumberFormat="1" applyFont="1" applyBorder="1" applyAlignment="1">
      <alignment horizontal="center"/>
    </xf>
    <xf numFmtId="169" fontId="5" fillId="0" borderId="18" xfId="0" applyNumberFormat="1" applyFont="1" applyBorder="1" applyAlignment="1">
      <alignment horizontal="center"/>
    </xf>
    <xf numFmtId="169" fontId="5" fillId="0" borderId="20" xfId="1" applyNumberFormat="1" applyFont="1" applyBorder="1" applyAlignment="1">
      <alignment horizontal="center"/>
    </xf>
    <xf numFmtId="169" fontId="5" fillId="0" borderId="20" xfId="0" applyNumberFormat="1" applyFont="1" applyBorder="1" applyAlignment="1">
      <alignment horizontal="center"/>
    </xf>
    <xf numFmtId="169" fontId="5" fillId="0" borderId="15" xfId="0" applyNumberFormat="1" applyFont="1" applyBorder="1" applyAlignment="1">
      <alignment horizontal="center"/>
    </xf>
    <xf numFmtId="41" fontId="5" fillId="0" borderId="18" xfId="1" applyFont="1" applyBorder="1" applyAlignment="1">
      <alignment horizontal="center"/>
    </xf>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7" fontId="10" fillId="0" borderId="4" xfId="0" applyNumberFormat="1" applyFont="1" applyBorder="1" applyAlignment="1">
      <alignment horizontal="left"/>
    </xf>
    <xf numFmtId="0" fontId="5" fillId="0" borderId="12" xfId="0" applyFont="1" applyBorder="1" applyAlignment="1">
      <alignment vertical="center"/>
    </xf>
    <xf numFmtId="41" fontId="5" fillId="0" borderId="15" xfId="1" applyFont="1" applyBorder="1" applyAlignment="1">
      <alignment horizontal="left" vertical="center"/>
    </xf>
    <xf numFmtId="10" fontId="5" fillId="0" borderId="15" xfId="0" applyNumberFormat="1" applyFont="1" applyBorder="1" applyAlignment="1">
      <alignment horizontal="center" vertical="center"/>
    </xf>
    <xf numFmtId="0" fontId="5" fillId="0" borderId="0" xfId="0" applyFont="1" applyFill="1" applyAlignment="1">
      <alignment wrapText="1"/>
    </xf>
    <xf numFmtId="41" fontId="5" fillId="0" borderId="4" xfId="1" applyFont="1" applyBorder="1"/>
    <xf numFmtId="0" fontId="10" fillId="0" borderId="0" xfId="0" applyFont="1" applyFill="1"/>
    <xf numFmtId="41" fontId="5" fillId="0" borderId="0" xfId="1" applyFont="1" applyFill="1"/>
    <xf numFmtId="41" fontId="10" fillId="0" borderId="0" xfId="1" applyFont="1" applyAlignment="1">
      <alignment horizontal="center" vertical="center"/>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6" fontId="5" fillId="0" borderId="4" xfId="1" applyNumberFormat="1" applyFont="1" applyBorder="1" applyAlignment="1">
      <alignment horizontal="center" vertical="center"/>
    </xf>
    <xf numFmtId="166" fontId="5" fillId="0" borderId="4" xfId="1" applyNumberFormat="1" applyFont="1" applyBorder="1"/>
    <xf numFmtId="166"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6" fontId="5" fillId="0" borderId="3" xfId="1" applyNumberFormat="1" applyFont="1" applyBorder="1"/>
    <xf numFmtId="166"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3" fontId="5" fillId="0" borderId="20" xfId="0" applyNumberFormat="1" applyFont="1" applyBorder="1" applyAlignment="1">
      <alignment horizontal="left" vertical="center"/>
    </xf>
    <xf numFmtId="3" fontId="5" fillId="0" borderId="20" xfId="0" applyNumberFormat="1" applyFont="1" applyBorder="1" applyAlignment="1">
      <alignment horizontal="right"/>
    </xf>
    <xf numFmtId="0" fontId="5" fillId="0" borderId="0" xfId="0" applyFont="1" applyAlignment="1"/>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20" xfId="0" applyFont="1" applyBorder="1" applyAlignment="1">
      <alignment vertical="center"/>
    </xf>
    <xf numFmtId="0" fontId="5" fillId="0" borderId="19" xfId="0" applyFont="1" applyBorder="1"/>
    <xf numFmtId="14" fontId="10" fillId="0" borderId="3" xfId="0" applyNumberFormat="1" applyFont="1" applyBorder="1"/>
    <xf numFmtId="0" fontId="10" fillId="0" borderId="23" xfId="0" applyFont="1" applyBorder="1" applyAlignment="1">
      <alignment horizontal="center" vertical="center" wrapText="1"/>
    </xf>
    <xf numFmtId="170" fontId="5" fillId="0" borderId="18" xfId="7" applyNumberFormat="1" applyFont="1" applyBorder="1"/>
    <xf numFmtId="0" fontId="5" fillId="0" borderId="22" xfId="0" applyFont="1" applyBorder="1"/>
    <xf numFmtId="0" fontId="15" fillId="0" borderId="20" xfId="8" applyFont="1" applyBorder="1" applyAlignment="1"/>
    <xf numFmtId="0" fontId="14" fillId="0" borderId="18" xfId="4" applyFont="1" applyFill="1" applyBorder="1" applyAlignment="1">
      <alignment horizontal="center" vertical="center"/>
    </xf>
    <xf numFmtId="17" fontId="14" fillId="0" borderId="4" xfId="4" applyNumberFormat="1" applyFont="1" applyFill="1" applyBorder="1" applyAlignment="1">
      <alignment horizontal="center" vertical="center"/>
    </xf>
    <xf numFmtId="0" fontId="14" fillId="0" borderId="4" xfId="4" applyFont="1" applyFill="1" applyBorder="1" applyAlignment="1">
      <alignment horizontal="center" vertical="center"/>
    </xf>
    <xf numFmtId="41" fontId="15" fillId="0" borderId="0" xfId="1" applyFont="1" applyFill="1" applyAlignment="1">
      <alignment vertical="center"/>
    </xf>
    <xf numFmtId="41" fontId="15" fillId="0" borderId="18" xfId="1" applyFont="1" applyFill="1" applyBorder="1" applyAlignment="1">
      <alignment vertical="center"/>
    </xf>
    <xf numFmtId="0" fontId="15" fillId="0" borderId="18" xfId="4" applyFont="1" applyFill="1" applyBorder="1" applyAlignment="1">
      <alignment vertical="center"/>
    </xf>
    <xf numFmtId="170" fontId="15" fillId="0" borderId="15" xfId="1" applyNumberFormat="1" applyFont="1" applyFill="1" applyBorder="1" applyAlignment="1">
      <alignment vertical="center"/>
    </xf>
    <xf numFmtId="41" fontId="5" fillId="0" borderId="18" xfId="1" applyFont="1" applyFill="1" applyBorder="1"/>
    <xf numFmtId="0" fontId="15" fillId="0" borderId="0" xfId="4" applyFont="1" applyFill="1" applyAlignment="1">
      <alignment vertical="center"/>
    </xf>
    <xf numFmtId="41" fontId="23" fillId="0" borderId="20" xfId="1" applyFont="1" applyFill="1" applyBorder="1" applyAlignment="1">
      <alignment horizontal="center"/>
    </xf>
    <xf numFmtId="0" fontId="14" fillId="0" borderId="19" xfId="0" applyFont="1" applyFill="1" applyBorder="1" applyAlignment="1">
      <alignment vertical="center" wrapText="1"/>
    </xf>
    <xf numFmtId="14" fontId="14" fillId="0" borderId="4" xfId="0" applyNumberFormat="1" applyFont="1" applyFill="1" applyBorder="1" applyAlignment="1">
      <alignment horizontal="center" vertical="center" wrapText="1"/>
    </xf>
    <xf numFmtId="0" fontId="15" fillId="0" borderId="19" xfId="0" applyFont="1" applyFill="1" applyBorder="1"/>
    <xf numFmtId="41" fontId="15" fillId="0" borderId="20" xfId="1" applyFont="1" applyFill="1" applyBorder="1" applyAlignment="1">
      <alignment horizontal="center"/>
    </xf>
    <xf numFmtId="41" fontId="15" fillId="0" borderId="23" xfId="1" applyFont="1" applyFill="1" applyBorder="1" applyAlignment="1">
      <alignment horizontal="center"/>
    </xf>
    <xf numFmtId="0" fontId="15" fillId="0" borderId="20" xfId="0" applyFont="1" applyFill="1" applyBorder="1"/>
    <xf numFmtId="41" fontId="14" fillId="0" borderId="4" xfId="1" applyFont="1" applyFill="1" applyBorder="1" applyAlignment="1">
      <alignment horizontal="center" vertical="center"/>
    </xf>
    <xf numFmtId="0" fontId="15" fillId="0" borderId="15" xfId="4" applyFont="1" applyFill="1" applyBorder="1" applyAlignment="1">
      <alignment vertical="center"/>
    </xf>
    <xf numFmtId="41" fontId="15" fillId="0" borderId="23" xfId="1" applyFont="1" applyFill="1" applyBorder="1" applyAlignment="1">
      <alignment vertical="center"/>
    </xf>
    <xf numFmtId="170" fontId="15" fillId="0" borderId="14" xfId="1" applyNumberFormat="1" applyFont="1" applyFill="1" applyBorder="1" applyAlignment="1">
      <alignment vertical="center"/>
    </xf>
    <xf numFmtId="0" fontId="14" fillId="0" borderId="4" xfId="0" applyFont="1" applyFill="1" applyBorder="1" applyAlignment="1"/>
    <xf numFmtId="166" fontId="5" fillId="0" borderId="3" xfId="1" applyNumberFormat="1" applyFont="1" applyBorder="1" applyAlignment="1">
      <alignment horizontal="center" vertical="center"/>
    </xf>
    <xf numFmtId="41" fontId="5" fillId="0" borderId="20" xfId="1" applyFont="1" applyBorder="1" applyAlignment="1"/>
    <xf numFmtId="0" fontId="14" fillId="0" borderId="4" xfId="8" applyFont="1" applyBorder="1" applyAlignment="1"/>
    <xf numFmtId="14" fontId="10" fillId="0" borderId="0" xfId="0" applyNumberFormat="1" applyFont="1"/>
    <xf numFmtId="0" fontId="10" fillId="0" borderId="0" xfId="0" applyFont="1" applyAlignment="1">
      <alignment horizontal="right"/>
    </xf>
    <xf numFmtId="0" fontId="23" fillId="0" borderId="0" xfId="4" applyFont="1" applyAlignment="1">
      <alignment vertical="center"/>
    </xf>
    <xf numFmtId="41" fontId="10" fillId="2" borderId="0" xfId="1" applyFont="1" applyFill="1" applyAlignment="1">
      <alignment vertical="center"/>
    </xf>
    <xf numFmtId="41" fontId="14" fillId="0" borderId="4" xfId="1" applyFont="1" applyBorder="1" applyAlignment="1">
      <alignment vertical="center" wrapText="1"/>
    </xf>
    <xf numFmtId="0" fontId="14" fillId="0" borderId="4" xfId="4" applyFont="1" applyBorder="1" applyAlignment="1">
      <alignment horizontal="center" vertical="center"/>
    </xf>
    <xf numFmtId="17" fontId="23" fillId="0" borderId="4" xfId="4" applyNumberFormat="1" applyFont="1" applyBorder="1" applyAlignment="1">
      <alignment horizontal="center" vertical="center" wrapText="1"/>
    </xf>
    <xf numFmtId="168" fontId="14" fillId="0" borderId="20" xfId="4" applyNumberFormat="1" applyFont="1" applyBorder="1" applyAlignment="1">
      <alignment vertical="center"/>
    </xf>
    <xf numFmtId="168" fontId="23" fillId="0" borderId="20" xfId="4" applyNumberFormat="1" applyFont="1" applyBorder="1" applyAlignment="1">
      <alignment horizontal="center" vertical="center" wrapText="1"/>
    </xf>
    <xf numFmtId="41" fontId="10" fillId="0" borderId="20" xfId="1" applyFont="1" applyBorder="1" applyAlignment="1">
      <alignment horizontal="right" vertical="center"/>
    </xf>
    <xf numFmtId="41" fontId="10" fillId="0" borderId="20" xfId="1" applyFont="1" applyFill="1" applyBorder="1" applyAlignment="1">
      <alignment horizontal="right" vertical="center"/>
    </xf>
    <xf numFmtId="41" fontId="15" fillId="0" borderId="18" xfId="1" applyFont="1" applyBorder="1" applyAlignment="1">
      <alignment vertical="center" wrapText="1"/>
    </xf>
    <xf numFmtId="17" fontId="27" fillId="0" borderId="18" xfId="4" applyNumberFormat="1" applyFont="1" applyBorder="1" applyAlignment="1">
      <alignment horizontal="center" vertical="center" wrapText="1"/>
    </xf>
    <xf numFmtId="41" fontId="14" fillId="2" borderId="18" xfId="1" quotePrefix="1" applyFont="1" applyFill="1" applyBorder="1" applyAlignment="1">
      <alignment horizontal="center" vertical="center" wrapText="1"/>
    </xf>
    <xf numFmtId="41" fontId="5" fillId="0" borderId="20" xfId="1" applyFont="1" applyFill="1" applyBorder="1" applyAlignment="1">
      <alignment horizontal="right" vertical="center"/>
    </xf>
    <xf numFmtId="3" fontId="5" fillId="0" borderId="19" xfId="0" applyNumberFormat="1" applyFont="1" applyBorder="1" applyAlignment="1">
      <alignment vertical="center"/>
    </xf>
    <xf numFmtId="3" fontId="5" fillId="0" borderId="23" xfId="0" applyNumberFormat="1" applyFont="1" applyBorder="1" applyAlignment="1">
      <alignment vertical="center"/>
    </xf>
    <xf numFmtId="3" fontId="5" fillId="0" borderId="12" xfId="0" applyNumberFormat="1" applyFont="1" applyBorder="1" applyAlignment="1">
      <alignment vertical="center"/>
    </xf>
    <xf numFmtId="3" fontId="5" fillId="0" borderId="11" xfId="0" applyNumberFormat="1" applyFont="1" applyBorder="1" applyAlignment="1">
      <alignment vertical="center"/>
    </xf>
    <xf numFmtId="0" fontId="10" fillId="0" borderId="3" xfId="0" applyFont="1" applyBorder="1" applyAlignment="1"/>
    <xf numFmtId="0" fontId="5" fillId="0" borderId="11" xfId="0" applyFont="1" applyBorder="1" applyAlignment="1">
      <alignment vertical="center"/>
    </xf>
    <xf numFmtId="0" fontId="15" fillId="0" borderId="20" xfId="4" applyFont="1" applyFill="1" applyBorder="1" applyAlignment="1">
      <alignment vertical="center"/>
    </xf>
    <xf numFmtId="170" fontId="15" fillId="0" borderId="20" xfId="1" applyNumberFormat="1" applyFont="1" applyFill="1" applyBorder="1" applyAlignment="1">
      <alignment vertical="center"/>
    </xf>
    <xf numFmtId="170" fontId="15" fillId="0" borderId="11" xfId="1" applyNumberFormat="1" applyFont="1" applyFill="1" applyBorder="1" applyAlignment="1">
      <alignment vertical="center"/>
    </xf>
    <xf numFmtId="14" fontId="10" fillId="0" borderId="18" xfId="0" applyNumberFormat="1" applyFont="1" applyBorder="1"/>
    <xf numFmtId="169" fontId="5" fillId="0" borderId="5" xfId="1" applyNumberFormat="1" applyFont="1" applyBorder="1" applyAlignment="1">
      <alignment horizontal="center"/>
    </xf>
    <xf numFmtId="169" fontId="5" fillId="0" borderId="23" xfId="1" applyNumberFormat="1" applyFont="1" applyBorder="1" applyAlignment="1">
      <alignment horizontal="center"/>
    </xf>
    <xf numFmtId="169" fontId="5" fillId="0" borderId="21" xfId="1" applyNumberFormat="1" applyFont="1" applyBorder="1" applyAlignment="1">
      <alignment horizontal="center"/>
    </xf>
    <xf numFmtId="169" fontId="5" fillId="0" borderId="14" xfId="1" applyNumberFormat="1" applyFont="1" applyBorder="1" applyAlignment="1">
      <alignment horizontal="center"/>
    </xf>
    <xf numFmtId="0" fontId="5" fillId="0" borderId="0" xfId="0" applyFont="1" applyBorder="1"/>
    <xf numFmtId="41" fontId="10" fillId="0" borderId="0" xfId="1" applyFont="1" applyBorder="1" applyAlignment="1">
      <alignment horizontal="center"/>
    </xf>
    <xf numFmtId="0" fontId="5" fillId="0" borderId="0" xfId="0" applyFont="1" applyBorder="1" applyAlignment="1">
      <alignment horizontal="left"/>
    </xf>
    <xf numFmtId="167" fontId="10" fillId="0" borderId="0" xfId="0" applyNumberFormat="1" applyFont="1" applyBorder="1" applyAlignment="1">
      <alignment horizontal="left"/>
    </xf>
    <xf numFmtId="41" fontId="10" fillId="0" borderId="0" xfId="1" applyFont="1" applyBorder="1" applyAlignment="1">
      <alignment horizontal="center" vertical="center"/>
    </xf>
    <xf numFmtId="14" fontId="10" fillId="0" borderId="4" xfId="0" applyNumberFormat="1" applyFont="1" applyBorder="1" applyAlignment="1">
      <alignment horizontal="right" vertical="center" wrapText="1"/>
    </xf>
    <xf numFmtId="0" fontId="5" fillId="0" borderId="0" xfId="0" applyFont="1" applyFill="1"/>
    <xf numFmtId="0" fontId="9" fillId="0" borderId="20" xfId="0" applyFont="1" applyFill="1" applyBorder="1"/>
    <xf numFmtId="168" fontId="23" fillId="0" borderId="20" xfId="4" applyNumberFormat="1" applyFont="1" applyFill="1" applyBorder="1" applyAlignment="1">
      <alignment horizontal="center" vertical="center" wrapText="1"/>
    </xf>
    <xf numFmtId="168" fontId="26" fillId="0" borderId="20" xfId="4" applyNumberFormat="1" applyFont="1" applyFill="1" applyBorder="1" applyAlignment="1">
      <alignment vertical="center"/>
    </xf>
    <xf numFmtId="0" fontId="14" fillId="0" borderId="20" xfId="0" applyFont="1" applyFill="1" applyBorder="1"/>
    <xf numFmtId="0" fontId="14" fillId="0" borderId="4" xfId="0" applyFont="1" applyFill="1" applyBorder="1"/>
    <xf numFmtId="168" fontId="23" fillId="0" borderId="4" xfId="4" applyNumberFormat="1" applyFont="1" applyFill="1" applyBorder="1" applyAlignment="1">
      <alignment horizontal="center" vertical="center" wrapText="1"/>
    </xf>
    <xf numFmtId="41" fontId="10" fillId="0" borderId="4" xfId="1" applyFont="1" applyFill="1" applyBorder="1" applyAlignment="1">
      <alignment horizontal="right" vertical="center"/>
    </xf>
    <xf numFmtId="168" fontId="14" fillId="0" borderId="4" xfId="4" applyNumberFormat="1" applyFont="1" applyFill="1" applyBorder="1" applyAlignment="1">
      <alignment vertical="center"/>
    </xf>
    <xf numFmtId="41" fontId="10" fillId="0" borderId="34" xfId="1" applyFont="1" applyFill="1" applyBorder="1" applyAlignment="1">
      <alignment horizontal="right" vertical="center"/>
    </xf>
    <xf numFmtId="168" fontId="14" fillId="0" borderId="0" xfId="4" applyNumberFormat="1" applyFont="1" applyFill="1" applyAlignment="1">
      <alignment vertical="center"/>
    </xf>
    <xf numFmtId="168" fontId="23" fillId="0" borderId="0" xfId="4" applyNumberFormat="1" applyFont="1" applyFill="1" applyAlignment="1">
      <alignment horizontal="center" vertical="center" wrapText="1"/>
    </xf>
    <xf numFmtId="41" fontId="5" fillId="0" borderId="0" xfId="1" applyFont="1" applyFill="1" applyAlignment="1">
      <alignment horizontal="right" vertical="center"/>
    </xf>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34" xfId="1" applyFont="1" applyFill="1" applyBorder="1"/>
    <xf numFmtId="41" fontId="5" fillId="0" borderId="18" xfId="1" applyFont="1" applyFill="1" applyBorder="1" applyAlignment="1">
      <alignment horizontal="center"/>
    </xf>
    <xf numFmtId="41" fontId="5" fillId="0" borderId="15" xfId="1" applyFont="1" applyFill="1" applyBorder="1" applyAlignment="1">
      <alignment horizontal="center"/>
    </xf>
    <xf numFmtId="41" fontId="5" fillId="0" borderId="20" xfId="1" applyFont="1" applyFill="1" applyBorder="1" applyAlignment="1">
      <alignment horizontal="center"/>
    </xf>
    <xf numFmtId="0" fontId="10" fillId="0" borderId="1" xfId="0" applyFont="1" applyFill="1" applyBorder="1" applyAlignment="1"/>
    <xf numFmtId="41" fontId="15" fillId="0" borderId="18" xfId="1" applyFont="1" applyFill="1" applyBorder="1"/>
    <xf numFmtId="0" fontId="15" fillId="0" borderId="12" xfId="0" applyFont="1" applyBorder="1"/>
    <xf numFmtId="41" fontId="15" fillId="0" borderId="20" xfId="1" applyFont="1" applyFill="1" applyBorder="1"/>
    <xf numFmtId="0" fontId="14" fillId="0" borderId="4" xfId="4" applyFont="1" applyBorder="1" applyAlignment="1">
      <alignment vertical="center"/>
    </xf>
    <xf numFmtId="17" fontId="23" fillId="0" borderId="4" xfId="4" quotePrefix="1" applyNumberFormat="1" applyFont="1" applyBorder="1" applyAlignment="1">
      <alignment horizontal="center" vertical="center"/>
    </xf>
    <xf numFmtId="168" fontId="23" fillId="0" borderId="4" xfId="4" applyNumberFormat="1" applyFont="1" applyBorder="1" applyAlignment="1">
      <alignment vertical="center"/>
    </xf>
    <xf numFmtId="168" fontId="23" fillId="0" borderId="4" xfId="4" applyNumberFormat="1" applyFont="1" applyBorder="1" applyAlignment="1">
      <alignment horizontal="center"/>
    </xf>
    <xf numFmtId="41" fontId="23" fillId="0" borderId="4" xfId="1" applyFont="1" applyBorder="1" applyAlignment="1">
      <alignment horizontal="center"/>
    </xf>
    <xf numFmtId="168" fontId="23" fillId="0" borderId="18" xfId="4" applyNumberFormat="1" applyFont="1" applyBorder="1" applyAlignment="1">
      <alignment vertical="center"/>
    </xf>
    <xf numFmtId="168" fontId="23" fillId="0" borderId="18" xfId="4" applyNumberFormat="1" applyFont="1" applyBorder="1" applyAlignment="1">
      <alignment horizontal="center"/>
    </xf>
    <xf numFmtId="41" fontId="23" fillId="0" borderId="18" xfId="1" applyFont="1" applyBorder="1" applyAlignment="1">
      <alignment horizontal="center"/>
    </xf>
    <xf numFmtId="168" fontId="23" fillId="0" borderId="19" xfId="4" applyNumberFormat="1" applyFont="1" applyBorder="1" applyAlignment="1">
      <alignment horizontal="center"/>
    </xf>
    <xf numFmtId="168" fontId="24" fillId="0" borderId="20" xfId="4" applyNumberFormat="1" applyFont="1" applyBorder="1" applyAlignment="1">
      <alignment vertical="center"/>
    </xf>
    <xf numFmtId="41" fontId="24" fillId="0" borderId="20" xfId="1" applyFont="1" applyBorder="1" applyAlignment="1">
      <alignment horizontal="center"/>
    </xf>
    <xf numFmtId="168" fontId="23" fillId="0" borderId="12" xfId="4" applyNumberFormat="1" applyFont="1" applyBorder="1" applyAlignment="1">
      <alignment horizontal="center"/>
    </xf>
    <xf numFmtId="168" fontId="23" fillId="0" borderId="20" xfId="4" applyNumberFormat="1" applyFont="1" applyBorder="1" applyAlignment="1">
      <alignment vertical="center"/>
    </xf>
    <xf numFmtId="41" fontId="23" fillId="0" borderId="20" xfId="1" applyFont="1" applyBorder="1" applyAlignment="1">
      <alignment horizontal="center"/>
    </xf>
    <xf numFmtId="41" fontId="23" fillId="0" borderId="20" xfId="1" applyFont="1" applyBorder="1" applyAlignment="1">
      <alignment horizontal="right"/>
    </xf>
    <xf numFmtId="168" fontId="24" fillId="0" borderId="15" xfId="4" applyNumberFormat="1" applyFont="1" applyBorder="1" applyAlignment="1">
      <alignment vertical="center"/>
    </xf>
    <xf numFmtId="168" fontId="23" fillId="0" borderId="22" xfId="4" applyNumberFormat="1" applyFont="1" applyBorder="1" applyAlignment="1">
      <alignment horizontal="center"/>
    </xf>
    <xf numFmtId="41" fontId="24" fillId="0" borderId="15" xfId="1" applyFont="1" applyBorder="1" applyAlignment="1">
      <alignment horizontal="center"/>
    </xf>
    <xf numFmtId="41" fontId="10" fillId="0" borderId="0" xfId="1" applyFont="1"/>
    <xf numFmtId="9" fontId="5" fillId="0" borderId="0" xfId="2" applyFont="1"/>
    <xf numFmtId="0" fontId="15" fillId="0" borderId="12" xfId="0" applyFont="1" applyFill="1" applyBorder="1"/>
    <xf numFmtId="41" fontId="15" fillId="0" borderId="11" xfId="1" applyFont="1" applyFill="1" applyBorder="1" applyAlignment="1">
      <alignment horizontal="center"/>
    </xf>
    <xf numFmtId="167" fontId="28" fillId="0" borderId="0" xfId="0" applyNumberFormat="1" applyFont="1" applyAlignment="1">
      <alignment horizontal="left"/>
    </xf>
    <xf numFmtId="41" fontId="5" fillId="0" borderId="20" xfId="1" applyFont="1" applyBorder="1" applyAlignment="1">
      <alignment horizontal="right" vertical="center"/>
    </xf>
    <xf numFmtId="14" fontId="10" fillId="2" borderId="4" xfId="0" applyNumberFormat="1" applyFont="1" applyFill="1" applyBorder="1" applyAlignment="1">
      <alignment horizontal="center" vertical="center" wrapText="1"/>
    </xf>
    <xf numFmtId="41" fontId="5" fillId="2" borderId="18" xfId="1" applyFont="1" applyFill="1" applyBorder="1"/>
    <xf numFmtId="41" fontId="5" fillId="2" borderId="20" xfId="1" applyFont="1" applyFill="1" applyBorder="1"/>
    <xf numFmtId="41" fontId="10" fillId="2" borderId="4" xfId="1" applyFont="1" applyFill="1" applyBorder="1"/>
    <xf numFmtId="41" fontId="10" fillId="0" borderId="4" xfId="1" applyFont="1" applyFill="1" applyBorder="1" applyAlignment="1">
      <alignment horizontal="right"/>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10" fillId="0" borderId="0" xfId="0" applyFont="1" applyAlignment="1">
      <alignment horizontal="left" vertical="center" wrapText="1"/>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8"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1" fillId="3" borderId="25" xfId="0" applyFont="1" applyFill="1" applyBorder="1" applyAlignment="1">
      <alignment horizontal="center" vertical="center" wrapText="1"/>
    </xf>
    <xf numFmtId="168" fontId="5" fillId="0" borderId="0" xfId="0" applyNumberFormat="1" applyFont="1" applyAlignment="1"/>
    <xf numFmtId="41" fontId="5" fillId="0" borderId="0" xfId="0" applyNumberFormat="1" applyFont="1" applyAlignment="1"/>
    <xf numFmtId="0" fontId="5" fillId="0" borderId="0" xfId="0" applyFont="1" applyBorder="1" applyAlignment="1"/>
    <xf numFmtId="41" fontId="5" fillId="0" borderId="0" xfId="1" applyFont="1" applyBorder="1"/>
    <xf numFmtId="0" fontId="5" fillId="0" borderId="18" xfId="0" applyFont="1" applyBorder="1" applyAlignment="1"/>
    <xf numFmtId="0" fontId="5" fillId="0" borderId="20" xfId="0" applyFont="1" applyBorder="1" applyAlignment="1"/>
    <xf numFmtId="0" fontId="5" fillId="0" borderId="15" xfId="0" applyFont="1" applyBorder="1" applyAlignment="1"/>
    <xf numFmtId="0" fontId="10" fillId="0" borderId="4" xfId="0" applyFont="1" applyBorder="1" applyAlignment="1"/>
    <xf numFmtId="0" fontId="10" fillId="0" borderId="22" xfId="0" applyFont="1" applyBorder="1" applyAlignment="1"/>
    <xf numFmtId="170" fontId="10" fillId="0" borderId="20" xfId="1" applyNumberFormat="1" applyFont="1" applyBorder="1" applyAlignment="1">
      <alignment horizontal="center"/>
    </xf>
    <xf numFmtId="170" fontId="10" fillId="0" borderId="20" xfId="1" applyNumberFormat="1" applyFont="1" applyBorder="1"/>
    <xf numFmtId="41" fontId="10" fillId="0" borderId="4" xfId="0" applyNumberFormat="1" applyFont="1" applyBorder="1"/>
    <xf numFmtId="41" fontId="10" fillId="0" borderId="0" xfId="0" applyNumberFormat="1" applyFont="1" applyBorder="1"/>
    <xf numFmtId="170" fontId="5" fillId="0" borderId="18" xfId="1" applyNumberFormat="1" applyFont="1" applyBorder="1"/>
    <xf numFmtId="170" fontId="5" fillId="0" borderId="15" xfId="1" applyNumberFormat="1" applyFont="1" applyBorder="1"/>
    <xf numFmtId="0" fontId="5" fillId="0" borderId="0" xfId="0" applyFont="1"/>
    <xf numFmtId="0" fontId="14" fillId="4" borderId="18" xfId="6" applyFont="1" applyFill="1" applyBorder="1" applyAlignment="1">
      <alignment horizontal="center" vertical="center" wrapText="1"/>
    </xf>
    <xf numFmtId="0" fontId="14" fillId="4" borderId="4" xfId="6" applyFont="1" applyFill="1" applyBorder="1" applyAlignment="1">
      <alignment horizontal="center" vertical="center" wrapText="1"/>
    </xf>
    <xf numFmtId="168" fontId="23" fillId="0" borderId="20" xfId="4" applyNumberFormat="1" applyFont="1" applyBorder="1" applyAlignment="1">
      <alignment horizontal="center"/>
    </xf>
    <xf numFmtId="168" fontId="23" fillId="0" borderId="15" xfId="4" applyNumberFormat="1" applyFont="1" applyBorder="1" applyAlignment="1">
      <alignment horizontal="center"/>
    </xf>
    <xf numFmtId="41" fontId="23" fillId="0" borderId="5" xfId="1" applyFont="1" applyFill="1" applyBorder="1" applyAlignment="1">
      <alignment horizontal="center"/>
    </xf>
    <xf numFmtId="41" fontId="24" fillId="0" borderId="0" xfId="1" applyFont="1" applyBorder="1" applyAlignment="1">
      <alignment horizontal="center"/>
    </xf>
    <xf numFmtId="41" fontId="23" fillId="0" borderId="0" xfId="1" applyFont="1" applyFill="1" applyBorder="1" applyAlignment="1">
      <alignment horizontal="center"/>
    </xf>
    <xf numFmtId="41" fontId="24" fillId="0" borderId="0" xfId="1" applyFont="1" applyFill="1" applyBorder="1" applyAlignment="1">
      <alignment horizontal="center"/>
    </xf>
    <xf numFmtId="41" fontId="23" fillId="0" borderId="0" xfId="1" applyFont="1" applyBorder="1" applyAlignment="1">
      <alignment horizontal="center"/>
    </xf>
    <xf numFmtId="168" fontId="23" fillId="0" borderId="0" xfId="4" applyNumberFormat="1" applyFont="1" applyBorder="1" applyAlignment="1">
      <alignment horizontal="right"/>
    </xf>
    <xf numFmtId="41" fontId="23" fillId="0" borderId="0" xfId="1" applyFont="1" applyBorder="1" applyAlignment="1">
      <alignment horizontal="right"/>
    </xf>
    <xf numFmtId="168" fontId="23" fillId="0" borderId="21" xfId="4" applyNumberFormat="1" applyFont="1" applyBorder="1" applyAlignment="1">
      <alignment horizontal="right"/>
    </xf>
    <xf numFmtId="0" fontId="16" fillId="0" borderId="0" xfId="0" applyFont="1" applyBorder="1"/>
    <xf numFmtId="41" fontId="5" fillId="0" borderId="11" xfId="1" applyFont="1" applyFill="1" applyBorder="1"/>
    <xf numFmtId="169" fontId="5" fillId="0" borderId="18" xfId="1" applyNumberFormat="1" applyFont="1" applyFill="1" applyBorder="1"/>
    <xf numFmtId="169" fontId="5" fillId="0" borderId="20" xfId="1" applyNumberFormat="1" applyFont="1" applyFill="1" applyBorder="1"/>
    <xf numFmtId="41" fontId="14" fillId="0" borderId="4" xfId="1" applyFont="1" applyFill="1" applyBorder="1"/>
    <xf numFmtId="3" fontId="15" fillId="0" borderId="18" xfId="0" applyNumberFormat="1" applyFont="1" applyBorder="1" applyAlignment="1">
      <alignment horizontal="center" vertical="center"/>
    </xf>
    <xf numFmtId="3" fontId="15" fillId="0" borderId="20" xfId="0" applyNumberFormat="1" applyFont="1" applyBorder="1" applyAlignment="1">
      <alignment horizontal="center" vertical="center"/>
    </xf>
    <xf numFmtId="41" fontId="30" fillId="0" borderId="20" xfId="1" applyFont="1" applyBorder="1" applyAlignment="1">
      <alignment horizontal="center" vertical="center"/>
    </xf>
    <xf numFmtId="3" fontId="15" fillId="0" borderId="15" xfId="0" applyNumberFormat="1" applyFont="1" applyBorder="1" applyAlignment="1">
      <alignment horizontal="center" vertical="center"/>
    </xf>
    <xf numFmtId="41" fontId="15" fillId="0" borderId="15" xfId="7" applyFont="1" applyFill="1" applyBorder="1" applyAlignment="1">
      <alignment horizontal="center" vertical="center"/>
    </xf>
    <xf numFmtId="167" fontId="5" fillId="0" borderId="0" xfId="0" applyNumberFormat="1" applyFont="1"/>
    <xf numFmtId="3" fontId="14" fillId="0" borderId="4" xfId="0" applyNumberFormat="1" applyFont="1" applyBorder="1" applyAlignment="1">
      <alignment horizontal="right"/>
    </xf>
    <xf numFmtId="41" fontId="5" fillId="0" borderId="15" xfId="1" applyFont="1" applyFill="1" applyBorder="1"/>
    <xf numFmtId="0" fontId="14" fillId="0" borderId="4" xfId="0" applyFont="1" applyBorder="1" applyAlignment="1">
      <alignment horizontal="center"/>
    </xf>
    <xf numFmtId="0" fontId="15" fillId="0" borderId="4" xfId="1" applyNumberFormat="1" applyFont="1" applyFill="1" applyBorder="1" applyAlignment="1">
      <alignment horizontal="center" vertical="center"/>
    </xf>
    <xf numFmtId="41" fontId="15" fillId="0" borderId="4" xfId="1" applyFont="1" applyFill="1" applyBorder="1" applyAlignment="1">
      <alignment horizontal="center" vertical="center"/>
    </xf>
    <xf numFmtId="14" fontId="14" fillId="0" borderId="4" xfId="5" applyNumberFormat="1" applyFont="1" applyBorder="1" applyAlignment="1">
      <alignment horizontal="center" vertical="center"/>
    </xf>
    <xf numFmtId="0" fontId="26" fillId="0" borderId="20" xfId="4" applyFont="1" applyFill="1" applyBorder="1" applyAlignment="1">
      <alignment vertical="center"/>
    </xf>
    <xf numFmtId="41" fontId="16" fillId="0" borderId="0" xfId="1" applyFont="1" applyBorder="1" applyAlignment="1">
      <alignment horizontal="left"/>
    </xf>
    <xf numFmtId="170" fontId="5" fillId="0" borderId="18" xfId="1" applyNumberFormat="1" applyFont="1" applyBorder="1" applyAlignment="1">
      <alignment horizontal="center"/>
    </xf>
    <xf numFmtId="170" fontId="5" fillId="0" borderId="15" xfId="1" applyNumberFormat="1" applyFont="1" applyBorder="1" applyAlignment="1">
      <alignment horizontal="center"/>
    </xf>
    <xf numFmtId="0" fontId="5" fillId="0" borderId="0" xfId="0" applyFont="1" applyAlignment="1">
      <alignment horizontal="left"/>
    </xf>
    <xf numFmtId="0" fontId="5" fillId="0" borderId="0" xfId="0" applyFont="1"/>
    <xf numFmtId="0" fontId="5" fillId="0" borderId="21" xfId="0"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xf>
    <xf numFmtId="10" fontId="5" fillId="0" borderId="0" xfId="2" applyNumberFormat="1" applyFont="1"/>
    <xf numFmtId="0" fontId="5" fillId="0" borderId="5" xfId="0" applyFont="1" applyBorder="1" applyAlignment="1">
      <alignment horizontal="center" vertical="center"/>
    </xf>
    <xf numFmtId="41" fontId="5" fillId="0" borderId="18" xfId="1" applyFont="1" applyBorder="1" applyAlignment="1">
      <alignment horizontal="center" vertical="center"/>
    </xf>
    <xf numFmtId="41" fontId="5" fillId="0" borderId="20" xfId="1" applyFont="1" applyBorder="1" applyAlignment="1">
      <alignment horizontal="center" vertical="center"/>
    </xf>
    <xf numFmtId="14" fontId="5" fillId="0" borderId="15" xfId="0" applyNumberFormat="1" applyFont="1" applyBorder="1" applyAlignment="1">
      <alignment horizontal="center" vertical="center"/>
    </xf>
    <xf numFmtId="41" fontId="5" fillId="0" borderId="15" xfId="1" applyFont="1" applyBorder="1" applyAlignment="1">
      <alignment horizontal="center" vertical="center"/>
    </xf>
    <xf numFmtId="14" fontId="5" fillId="0" borderId="0" xfId="0" applyNumberFormat="1" applyFont="1" applyAlignment="1">
      <alignment horizontal="center" vertical="center"/>
    </xf>
    <xf numFmtId="41" fontId="5" fillId="0" borderId="0" xfId="1" applyFont="1" applyBorder="1" applyAlignment="1">
      <alignment horizontal="center" vertical="center"/>
    </xf>
    <xf numFmtId="169" fontId="5" fillId="0" borderId="18" xfId="1" applyNumberFormat="1" applyFont="1" applyBorder="1" applyAlignment="1">
      <alignment horizontal="center" vertical="center"/>
    </xf>
    <xf numFmtId="41" fontId="10" fillId="0" borderId="0" xfId="1" applyFont="1" applyBorder="1"/>
    <xf numFmtId="14" fontId="5" fillId="0" borderId="4" xfId="0" applyNumberFormat="1" applyFont="1" applyBorder="1"/>
    <xf numFmtId="0" fontId="32" fillId="0" borderId="0" xfId="0" applyFont="1" applyAlignment="1">
      <alignment horizontal="center"/>
    </xf>
    <xf numFmtId="169" fontId="33" fillId="0" borderId="0" xfId="1" applyNumberFormat="1" applyFont="1"/>
    <xf numFmtId="3" fontId="5" fillId="0" borderId="22" xfId="0" applyNumberFormat="1" applyFont="1" applyBorder="1" applyAlignment="1">
      <alignment vertical="center"/>
    </xf>
    <xf numFmtId="3" fontId="5" fillId="0" borderId="14" xfId="0" applyNumberFormat="1" applyFont="1" applyBorder="1" applyAlignment="1">
      <alignment vertical="center"/>
    </xf>
    <xf numFmtId="3" fontId="5" fillId="0" borderId="0" xfId="0" applyNumberFormat="1" applyFont="1" applyBorder="1" applyAlignment="1">
      <alignment horizontal="left" vertical="center"/>
    </xf>
    <xf numFmtId="3" fontId="5" fillId="0" borderId="0" xfId="0" applyNumberFormat="1" applyFont="1"/>
    <xf numFmtId="0" fontId="5" fillId="0" borderId="0" xfId="0" applyFont="1" applyAlignment="1">
      <alignment horizontal="left"/>
    </xf>
    <xf numFmtId="0" fontId="5" fillId="0" borderId="0" xfId="0" applyFont="1"/>
    <xf numFmtId="0" fontId="16" fillId="0" borderId="0" xfId="0" applyFont="1" applyAlignment="1">
      <alignment horizontal="left"/>
    </xf>
    <xf numFmtId="0" fontId="5" fillId="0" borderId="0" xfId="0" applyFont="1"/>
    <xf numFmtId="0" fontId="5" fillId="0" borderId="0" xfId="0" applyFont="1"/>
    <xf numFmtId="41" fontId="15" fillId="0" borderId="18" xfId="1" applyFont="1" applyBorder="1" applyAlignment="1">
      <alignment horizontal="center" vertical="center"/>
    </xf>
    <xf numFmtId="17" fontId="14" fillId="0" borderId="18" xfId="4" applyNumberFormat="1" applyFont="1" applyFill="1" applyBorder="1" applyAlignment="1">
      <alignment horizontal="center" vertical="center"/>
    </xf>
    <xf numFmtId="0" fontId="10" fillId="0" borderId="4" xfId="0" applyFont="1" applyBorder="1" applyAlignment="1">
      <alignment horizontal="center" vertical="center" wrapText="1"/>
    </xf>
    <xf numFmtId="14" fontId="10" fillId="0" borderId="4" xfId="1" applyNumberFormat="1" applyFont="1" applyBorder="1" applyAlignment="1">
      <alignment horizontal="center" vertical="center" wrapText="1"/>
    </xf>
    <xf numFmtId="0" fontId="5" fillId="0" borderId="4" xfId="0" applyFont="1" applyBorder="1" applyAlignment="1">
      <alignment horizontal="left" vertical="center" wrapText="1"/>
    </xf>
    <xf numFmtId="169" fontId="5" fillId="0" borderId="4" xfId="11" applyNumberFormat="1" applyFont="1" applyFill="1" applyBorder="1" applyAlignment="1">
      <alignment horizontal="center" vertical="center"/>
    </xf>
    <xf numFmtId="14" fontId="10" fillId="0" borderId="15" xfId="0" applyNumberFormat="1" applyFont="1" applyFill="1" applyBorder="1" applyAlignment="1">
      <alignment horizontal="right" vertical="center" wrapText="1"/>
    </xf>
    <xf numFmtId="14" fontId="10" fillId="0" borderId="4" xfId="0" applyNumberFormat="1" applyFont="1" applyBorder="1"/>
    <xf numFmtId="171" fontId="5" fillId="0" borderId="18" xfId="10" applyNumberFormat="1" applyFont="1" applyBorder="1"/>
    <xf numFmtId="171" fontId="5" fillId="0" borderId="15" xfId="10" applyNumberFormat="1" applyFont="1" applyBorder="1"/>
    <xf numFmtId="171" fontId="10" fillId="0" borderId="4" xfId="10" applyNumberFormat="1" applyFont="1" applyBorder="1"/>
    <xf numFmtId="0" fontId="5" fillId="0" borderId="0" xfId="0" applyFont="1" applyBorder="1" applyAlignment="1">
      <alignment horizontal="center" vertical="center"/>
    </xf>
    <xf numFmtId="0" fontId="15" fillId="0" borderId="12" xfId="8" applyFont="1" applyBorder="1"/>
    <xf numFmtId="0" fontId="15" fillId="0" borderId="0" xfId="0" applyFont="1" applyAlignment="1">
      <alignment vertical="top" wrapText="1"/>
    </xf>
    <xf numFmtId="0" fontId="10" fillId="0" borderId="0" xfId="0" applyFont="1" applyAlignment="1">
      <alignment horizontal="left" vertical="center"/>
    </xf>
    <xf numFmtId="0" fontId="10" fillId="0" borderId="0" xfId="0" applyFont="1" applyAlignment="1">
      <alignment horizontal="left"/>
    </xf>
    <xf numFmtId="14" fontId="10" fillId="0" borderId="0" xfId="0" applyNumberFormat="1" applyFont="1" applyAlignment="1">
      <alignment horizontal="left"/>
    </xf>
    <xf numFmtId="172" fontId="34" fillId="0" borderId="0" xfId="10" applyNumberFormat="1" applyFont="1" applyFill="1" applyAlignment="1">
      <alignment horizontal="right"/>
    </xf>
    <xf numFmtId="3" fontId="5" fillId="0" borderId="5" xfId="0" applyNumberFormat="1" applyFont="1" applyBorder="1" applyAlignment="1">
      <alignment horizontal="right"/>
    </xf>
    <xf numFmtId="41" fontId="5" fillId="0" borderId="18" xfId="7" applyFont="1" applyFill="1" applyBorder="1"/>
    <xf numFmtId="41" fontId="5" fillId="0" borderId="0" xfId="1" applyFont="1" applyFill="1" applyBorder="1"/>
    <xf numFmtId="3" fontId="10" fillId="0" borderId="1" xfId="0" applyNumberFormat="1" applyFont="1" applyBorder="1" applyAlignment="1">
      <alignment horizontal="right"/>
    </xf>
    <xf numFmtId="170" fontId="5" fillId="0" borderId="21" xfId="1" applyNumberFormat="1" applyFont="1" applyFill="1" applyBorder="1" applyAlignment="1"/>
    <xf numFmtId="170" fontId="5" fillId="0" borderId="15" xfId="1" applyNumberFormat="1" applyFont="1" applyFill="1" applyBorder="1" applyAlignment="1"/>
    <xf numFmtId="170" fontId="5" fillId="0" borderId="15" xfId="0" applyNumberFormat="1" applyFont="1" applyBorder="1" applyAlignment="1">
      <alignment horizontal="right"/>
    </xf>
    <xf numFmtId="170" fontId="5" fillId="0" borderId="4" xfId="1" applyNumberFormat="1" applyFont="1" applyFill="1" applyBorder="1" applyAlignment="1"/>
    <xf numFmtId="170" fontId="10" fillId="0" borderId="21" xfId="1" applyNumberFormat="1" applyFont="1" applyFill="1" applyBorder="1" applyAlignment="1"/>
    <xf numFmtId="170" fontId="10" fillId="0" borderId="4" xfId="1" applyNumberFormat="1" applyFont="1" applyFill="1" applyBorder="1" applyAlignment="1"/>
    <xf numFmtId="170" fontId="10" fillId="0" borderId="22" xfId="0" applyNumberFormat="1" applyFont="1" applyBorder="1" applyAlignment="1">
      <alignment horizontal="right"/>
    </xf>
    <xf numFmtId="3" fontId="10" fillId="0" borderId="22" xfId="0" applyNumberFormat="1" applyFont="1" applyBorder="1" applyAlignment="1">
      <alignment horizontal="right"/>
    </xf>
    <xf numFmtId="173" fontId="10" fillId="0" borderId="15" xfId="1" applyNumberFormat="1" applyFont="1" applyBorder="1"/>
    <xf numFmtId="3" fontId="14" fillId="0" borderId="15" xfId="0" applyNumberFormat="1" applyFont="1" applyBorder="1"/>
    <xf numFmtId="0" fontId="14" fillId="0" borderId="22" xfId="0" applyFont="1" applyBorder="1"/>
    <xf numFmtId="170" fontId="5" fillId="0" borderId="4" xfId="1" applyNumberFormat="1" applyFont="1" applyBorder="1"/>
    <xf numFmtId="170" fontId="10" fillId="0" borderId="4" xfId="1" applyNumberFormat="1" applyFont="1" applyBorder="1"/>
    <xf numFmtId="0" fontId="10" fillId="0" borderId="0" xfId="0" applyFont="1" applyAlignment="1">
      <alignment horizontal="left"/>
    </xf>
    <xf numFmtId="0" fontId="5" fillId="0" borderId="0" xfId="0" applyFont="1"/>
    <xf numFmtId="41" fontId="5" fillId="0" borderId="0" xfId="1" applyFont="1" applyAlignment="1">
      <alignment horizontal="center"/>
    </xf>
    <xf numFmtId="41" fontId="11" fillId="0" borderId="29" xfId="1" applyFont="1" applyFill="1" applyBorder="1" applyAlignment="1">
      <alignment horizontal="center"/>
    </xf>
    <xf numFmtId="41" fontId="10" fillId="0" borderId="0" xfId="1" applyFont="1" applyAlignment="1">
      <alignment horizontal="center"/>
    </xf>
    <xf numFmtId="0" fontId="5" fillId="0" borderId="0" xfId="0" applyFont="1"/>
    <xf numFmtId="0" fontId="5" fillId="6" borderId="19"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3"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166" fontId="10" fillId="0" borderId="1" xfId="1" applyNumberFormat="1" applyFont="1" applyBorder="1" applyAlignment="1">
      <alignment horizontal="center"/>
    </xf>
    <xf numFmtId="166" fontId="10" fillId="0" borderId="3" xfId="1" applyNumberFormat="1" applyFont="1" applyBorder="1" applyAlignment="1">
      <alignment horizontal="center"/>
    </xf>
    <xf numFmtId="0" fontId="10" fillId="0" borderId="0" xfId="0" applyFont="1" applyAlignment="1">
      <alignment horizontal="left" vertical="center" wrapText="1"/>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22" fillId="0" borderId="0" xfId="4" applyFont="1" applyAlignment="1">
      <alignment horizontal="center"/>
    </xf>
    <xf numFmtId="0" fontId="23" fillId="0" borderId="0" xfId="4" applyFont="1" applyAlignment="1">
      <alignment horizontal="center"/>
    </xf>
    <xf numFmtId="0" fontId="23" fillId="0" borderId="0" xfId="4" applyFont="1" applyFill="1" applyAlignment="1">
      <alignment horizontal="center"/>
    </xf>
    <xf numFmtId="0" fontId="31" fillId="0" borderId="19" xfId="3" applyFont="1" applyFill="1" applyBorder="1" applyAlignment="1">
      <alignment horizontal="center" vertical="center"/>
    </xf>
    <xf numFmtId="0" fontId="31" fillId="0" borderId="12" xfId="3" applyFont="1" applyFill="1" applyBorder="1" applyAlignment="1">
      <alignment horizontal="center" vertical="center"/>
    </xf>
    <xf numFmtId="0" fontId="31" fillId="0" borderId="22" xfId="3" applyFont="1" applyFill="1" applyBorder="1" applyAlignment="1">
      <alignment horizontal="center" vertical="center"/>
    </xf>
    <xf numFmtId="0" fontId="31" fillId="0" borderId="18" xfId="3" applyFont="1" applyFill="1" applyBorder="1" applyAlignment="1">
      <alignment horizontal="center" vertical="center"/>
    </xf>
    <xf numFmtId="0" fontId="31" fillId="0" borderId="20" xfId="3" applyFont="1" applyFill="1" applyBorder="1" applyAlignment="1">
      <alignment horizontal="center" vertical="center"/>
    </xf>
    <xf numFmtId="0" fontId="31" fillId="0" borderId="15" xfId="3" applyFont="1" applyFill="1" applyBorder="1" applyAlignment="1">
      <alignment horizontal="center" vertical="center"/>
    </xf>
    <xf numFmtId="0" fontId="21" fillId="0" borderId="0" xfId="0" applyFont="1" applyFill="1" applyAlignment="1">
      <alignment horizontal="left"/>
    </xf>
    <xf numFmtId="0" fontId="22" fillId="2" borderId="0" xfId="5" applyFont="1" applyFill="1" applyAlignment="1">
      <alignment horizontal="center" vertical="center"/>
    </xf>
    <xf numFmtId="0" fontId="23" fillId="0" borderId="0" xfId="4" applyFont="1" applyAlignment="1">
      <alignment horizontal="center" vertical="top"/>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8"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5" fillId="0" borderId="0" xfId="0" applyFont="1" applyAlignment="1">
      <alignment horizontal="left" wrapText="1"/>
    </xf>
    <xf numFmtId="0" fontId="30" fillId="0" borderId="0" xfId="0" applyFont="1" applyAlignment="1">
      <alignment horizontal="left" wrapText="1"/>
    </xf>
    <xf numFmtId="0" fontId="5" fillId="0" borderId="0" xfId="0" applyFont="1" applyAlignment="1">
      <alignment horizontal="left" vertical="center" wrapText="1"/>
    </xf>
    <xf numFmtId="0" fontId="5" fillId="0" borderId="0" xfId="0" applyFont="1" applyFill="1" applyAlignment="1">
      <alignment horizontal="left" wrapText="1"/>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Fill="1" applyAlignment="1">
      <alignment horizontal="left" vertical="center" wrapText="1"/>
    </xf>
    <xf numFmtId="0" fontId="10" fillId="0" borderId="1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0" xfId="0" applyFont="1" applyFill="1" applyAlignment="1">
      <alignment horizontal="left" vertical="center"/>
    </xf>
    <xf numFmtId="41" fontId="10" fillId="0" borderId="1" xfId="1" applyFont="1" applyBorder="1" applyAlignment="1">
      <alignment horizontal="center"/>
    </xf>
    <xf numFmtId="41" fontId="10" fillId="0" borderId="2" xfId="1" applyFont="1" applyBorder="1" applyAlignment="1">
      <alignment horizontal="center"/>
    </xf>
    <xf numFmtId="41" fontId="10" fillId="0" borderId="3" xfId="1" applyFont="1" applyBorder="1" applyAlignment="1">
      <alignment horizontal="center"/>
    </xf>
    <xf numFmtId="3" fontId="10" fillId="0" borderId="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41" fontId="15" fillId="0" borderId="18" xfId="1" applyFont="1" applyBorder="1" applyAlignment="1">
      <alignment horizontal="center" vertical="center"/>
    </xf>
    <xf numFmtId="41" fontId="15" fillId="0" borderId="15" xfId="1"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xf>
    <xf numFmtId="0" fontId="15" fillId="0" borderId="18" xfId="0" applyFont="1" applyBorder="1" applyAlignment="1">
      <alignment horizontal="center" vertical="center"/>
    </xf>
    <xf numFmtId="0" fontId="15" fillId="0" borderId="20" xfId="0" applyFont="1" applyBorder="1" applyAlignment="1">
      <alignment horizontal="center" vertical="center"/>
    </xf>
    <xf numFmtId="0" fontId="15" fillId="0" borderId="15" xfId="0" applyFont="1" applyBorder="1" applyAlignment="1">
      <alignment horizontal="center" vertical="center"/>
    </xf>
    <xf numFmtId="17" fontId="13" fillId="0" borderId="1" xfId="0" applyNumberFormat="1" applyFont="1" applyBorder="1" applyAlignment="1">
      <alignment horizontal="center" vertical="center" wrapText="1"/>
    </xf>
    <xf numFmtId="17" fontId="13" fillId="0" borderId="3" xfId="0" applyNumberFormat="1" applyFont="1" applyBorder="1" applyAlignment="1">
      <alignment horizontal="center" vertical="center" wrapText="1"/>
    </xf>
    <xf numFmtId="0" fontId="14" fillId="0" borderId="0" xfId="0" applyFont="1" applyFill="1" applyAlignment="1">
      <alignment horizontal="left" wrapText="1"/>
    </xf>
    <xf numFmtId="0" fontId="10" fillId="0" borderId="0" xfId="0" applyFont="1" applyFill="1" applyAlignment="1">
      <alignment horizontal="left" vertical="center" wrapText="1"/>
    </xf>
    <xf numFmtId="0" fontId="15" fillId="0" borderId="0" xfId="0" applyFont="1" applyFill="1" applyAlignment="1">
      <alignment horizontal="left" vertical="top" wrapText="1"/>
    </xf>
    <xf numFmtId="0" fontId="17" fillId="0" borderId="0" xfId="0" applyFont="1" applyAlignment="1">
      <alignment horizontal="center" vertical="center"/>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4" borderId="18" xfId="6" applyFont="1" applyFill="1" applyBorder="1" applyAlignment="1">
      <alignment horizontal="center" vertical="center" wrapText="1"/>
    </xf>
    <xf numFmtId="0" fontId="14" fillId="4" borderId="15" xfId="6" applyFont="1" applyFill="1" applyBorder="1" applyAlignment="1">
      <alignment horizontal="center" vertical="center" wrapText="1"/>
    </xf>
    <xf numFmtId="0" fontId="14" fillId="4" borderId="4" xfId="6" applyFont="1" applyFill="1" applyBorder="1" applyAlignment="1">
      <alignment horizontal="center" vertical="center" wrapText="1"/>
    </xf>
    <xf numFmtId="0" fontId="14" fillId="0" borderId="18" xfId="6" applyFont="1" applyBorder="1" applyAlignment="1">
      <alignment horizontal="center" vertical="center" wrapText="1"/>
    </xf>
    <xf numFmtId="0" fontId="14" fillId="0" borderId="15" xfId="6" applyFont="1" applyBorder="1" applyAlignment="1">
      <alignment horizontal="center" vertical="center" wrapText="1"/>
    </xf>
    <xf numFmtId="0" fontId="11" fillId="3" borderId="17"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41" fontId="11" fillId="3" borderId="25" xfId="1" applyFont="1" applyFill="1" applyBorder="1" applyAlignment="1">
      <alignment horizontal="center" vertical="center" wrapText="1"/>
    </xf>
    <xf numFmtId="41" fontId="11" fillId="3" borderId="33" xfId="1" applyFont="1" applyFill="1" applyBorder="1" applyAlignment="1">
      <alignment horizontal="center" vertical="center" wrapText="1"/>
    </xf>
    <xf numFmtId="0" fontId="11" fillId="3" borderId="25"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0" borderId="26" xfId="0" applyFont="1" applyFill="1" applyBorder="1" applyAlignment="1">
      <alignment horizontal="center"/>
    </xf>
    <xf numFmtId="0" fontId="11" fillId="0" borderId="27" xfId="0" applyFont="1" applyFill="1" applyBorder="1" applyAlignment="1">
      <alignment horizontal="center"/>
    </xf>
    <xf numFmtId="0" fontId="11" fillId="0" borderId="28" xfId="0" applyFont="1" applyFill="1" applyBorder="1" applyAlignment="1">
      <alignment horizont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41" fontId="11" fillId="3" borderId="17" xfId="1" applyFont="1" applyFill="1" applyBorder="1" applyAlignment="1">
      <alignment horizontal="center" vertical="center" wrapText="1"/>
    </xf>
    <xf numFmtId="41" fontId="11" fillId="3" borderId="24" xfId="1" applyFont="1" applyFill="1" applyBorder="1" applyAlignment="1">
      <alignment horizontal="center" vertical="center" wrapText="1"/>
    </xf>
    <xf numFmtId="0" fontId="11" fillId="0" borderId="0" xfId="0" applyFont="1" applyAlignment="1">
      <alignment horizontal="center"/>
    </xf>
  </cellXfs>
  <cellStyles count="12">
    <cellStyle name="Hipervínculo" xfId="3" builtinId="8"/>
    <cellStyle name="Millares" xfId="10" builtinId="3"/>
    <cellStyle name="Millares [0]" xfId="1" builtinId="6"/>
    <cellStyle name="Millares [0] 10" xfId="11" xr:uid="{CE97DC9D-30BC-49DD-9D57-9E779C8EA74D}"/>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zoomScaleNormal="100" workbookViewId="0">
      <selection activeCell="J8" sqref="J8"/>
    </sheetView>
  </sheetViews>
  <sheetFormatPr baseColWidth="10" defaultColWidth="9.140625" defaultRowHeight="15" x14ac:dyDescent="0.25"/>
  <cols>
    <col min="1" max="1" width="2.85546875" style="339" customWidth="1"/>
    <col min="2" max="6" width="23" style="339" customWidth="1"/>
    <col min="7" max="7" width="2.85546875" style="339" customWidth="1"/>
    <col min="8" max="16384" width="9.140625" style="339"/>
  </cols>
  <sheetData>
    <row r="2" spans="2:6" x14ac:dyDescent="0.25">
      <c r="B2" s="461" t="s">
        <v>678</v>
      </c>
      <c r="C2" s="462"/>
      <c r="D2" s="462"/>
      <c r="E2" s="462"/>
      <c r="F2" s="463"/>
    </row>
    <row r="3" spans="2:6" x14ac:dyDescent="0.25">
      <c r="B3" s="464"/>
      <c r="C3" s="465"/>
      <c r="D3" s="465"/>
      <c r="E3" s="465"/>
      <c r="F3" s="466"/>
    </row>
    <row r="4" spans="2:6" x14ac:dyDescent="0.25">
      <c r="B4" s="464"/>
      <c r="C4" s="465"/>
      <c r="D4" s="465"/>
      <c r="E4" s="465"/>
      <c r="F4" s="466"/>
    </row>
    <row r="5" spans="2:6" x14ac:dyDescent="0.25">
      <c r="B5" s="464"/>
      <c r="C5" s="465"/>
      <c r="D5" s="465"/>
      <c r="E5" s="465"/>
      <c r="F5" s="466"/>
    </row>
    <row r="6" spans="2:6" x14ac:dyDescent="0.25">
      <c r="B6" s="464"/>
      <c r="C6" s="465"/>
      <c r="D6" s="465"/>
      <c r="E6" s="465"/>
      <c r="F6" s="466"/>
    </row>
    <row r="7" spans="2:6" x14ac:dyDescent="0.25">
      <c r="B7" s="464"/>
      <c r="C7" s="465"/>
      <c r="D7" s="465"/>
      <c r="E7" s="465"/>
      <c r="F7" s="466"/>
    </row>
    <row r="8" spans="2:6" x14ac:dyDescent="0.25">
      <c r="B8" s="464"/>
      <c r="C8" s="465"/>
      <c r="D8" s="465"/>
      <c r="E8" s="465"/>
      <c r="F8" s="466"/>
    </row>
    <row r="9" spans="2:6" x14ac:dyDescent="0.25">
      <c r="B9" s="464"/>
      <c r="C9" s="465"/>
      <c r="D9" s="465"/>
      <c r="E9" s="465"/>
      <c r="F9" s="466"/>
    </row>
    <row r="10" spans="2:6" x14ac:dyDescent="0.25">
      <c r="B10" s="464"/>
      <c r="C10" s="465"/>
      <c r="D10" s="465"/>
      <c r="E10" s="465"/>
      <c r="F10" s="466"/>
    </row>
    <row r="11" spans="2:6" x14ac:dyDescent="0.25">
      <c r="B11" s="464"/>
      <c r="C11" s="465"/>
      <c r="D11" s="465"/>
      <c r="E11" s="465"/>
      <c r="F11" s="466"/>
    </row>
    <row r="12" spans="2:6" x14ac:dyDescent="0.25">
      <c r="B12" s="464"/>
      <c r="C12" s="465"/>
      <c r="D12" s="465"/>
      <c r="E12" s="465"/>
      <c r="F12" s="466"/>
    </row>
    <row r="13" spans="2:6" x14ac:dyDescent="0.25">
      <c r="B13" s="464"/>
      <c r="C13" s="465"/>
      <c r="D13" s="465"/>
      <c r="E13" s="465"/>
      <c r="F13" s="466"/>
    </row>
    <row r="14" spans="2:6" x14ac:dyDescent="0.25">
      <c r="B14" s="464"/>
      <c r="C14" s="465"/>
      <c r="D14" s="465"/>
      <c r="E14" s="465"/>
      <c r="F14" s="466"/>
    </row>
    <row r="15" spans="2:6" x14ac:dyDescent="0.25">
      <c r="B15" s="464"/>
      <c r="C15" s="465"/>
      <c r="D15" s="465"/>
      <c r="E15" s="465"/>
      <c r="F15" s="466"/>
    </row>
    <row r="16" spans="2:6" x14ac:dyDescent="0.25">
      <c r="B16" s="464"/>
      <c r="C16" s="465"/>
      <c r="D16" s="465"/>
      <c r="E16" s="465"/>
      <c r="F16" s="466"/>
    </row>
    <row r="17" spans="2:6" x14ac:dyDescent="0.25">
      <c r="B17" s="464"/>
      <c r="C17" s="465"/>
      <c r="D17" s="465"/>
      <c r="E17" s="465"/>
      <c r="F17" s="466"/>
    </row>
    <row r="18" spans="2:6" x14ac:dyDescent="0.25">
      <c r="B18" s="464"/>
      <c r="C18" s="465"/>
      <c r="D18" s="465"/>
      <c r="E18" s="465"/>
      <c r="F18" s="466"/>
    </row>
    <row r="19" spans="2:6" x14ac:dyDescent="0.25">
      <c r="B19" s="464"/>
      <c r="C19" s="465"/>
      <c r="D19" s="465"/>
      <c r="E19" s="465"/>
      <c r="F19" s="466"/>
    </row>
    <row r="20" spans="2:6" x14ac:dyDescent="0.25">
      <c r="B20" s="464"/>
      <c r="C20" s="465"/>
      <c r="D20" s="465"/>
      <c r="E20" s="465"/>
      <c r="F20" s="466"/>
    </row>
    <row r="21" spans="2:6" x14ac:dyDescent="0.25">
      <c r="B21" s="464"/>
      <c r="C21" s="465"/>
      <c r="D21" s="465"/>
      <c r="E21" s="465"/>
      <c r="F21" s="466"/>
    </row>
    <row r="22" spans="2:6" x14ac:dyDescent="0.25">
      <c r="B22" s="464"/>
      <c r="C22" s="465"/>
      <c r="D22" s="465"/>
      <c r="E22" s="465"/>
      <c r="F22" s="466"/>
    </row>
    <row r="23" spans="2:6" x14ac:dyDescent="0.25">
      <c r="B23" s="464"/>
      <c r="C23" s="465"/>
      <c r="D23" s="465"/>
      <c r="E23" s="465"/>
      <c r="F23" s="466"/>
    </row>
    <row r="24" spans="2:6" x14ac:dyDescent="0.25">
      <c r="B24" s="467"/>
      <c r="C24" s="468"/>
      <c r="D24" s="468"/>
      <c r="E24" s="468"/>
      <c r="F24" s="469"/>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10" sqref="B10"/>
    </sheetView>
  </sheetViews>
  <sheetFormatPr baseColWidth="10" defaultColWidth="11.42578125" defaultRowHeight="15" x14ac:dyDescent="0.25"/>
  <cols>
    <col min="1" max="1" width="2.85546875" style="339" customWidth="1"/>
    <col min="2" max="2" width="68.85546875" style="339" customWidth="1"/>
    <col min="3" max="3" width="11.42578125" style="339"/>
    <col min="4" max="4" width="2.85546875" style="339" customWidth="1"/>
    <col min="5" max="16384" width="11.42578125" style="339"/>
  </cols>
  <sheetData>
    <row r="2" spans="2:3" x14ac:dyDescent="0.25">
      <c r="B2" s="470" t="s">
        <v>0</v>
      </c>
      <c r="C2" s="470"/>
    </row>
    <row r="3" spans="2:3" x14ac:dyDescent="0.25">
      <c r="B3" s="187"/>
    </row>
    <row r="4" spans="2:3" x14ac:dyDescent="0.25">
      <c r="B4" s="1" t="s">
        <v>1</v>
      </c>
      <c r="C4" s="202" t="s">
        <v>2</v>
      </c>
    </row>
    <row r="5" spans="2:3" x14ac:dyDescent="0.25">
      <c r="B5" s="1" t="s">
        <v>3</v>
      </c>
      <c r="C5" s="202" t="s">
        <v>4</v>
      </c>
    </row>
    <row r="6" spans="2:3" x14ac:dyDescent="0.25">
      <c r="B6" s="1" t="s">
        <v>5</v>
      </c>
      <c r="C6" s="202" t="s">
        <v>6</v>
      </c>
    </row>
    <row r="7" spans="2:3" x14ac:dyDescent="0.25">
      <c r="B7" s="1" t="s">
        <v>584</v>
      </c>
      <c r="C7" s="202" t="s">
        <v>7</v>
      </c>
    </row>
    <row r="8" spans="2:3" x14ac:dyDescent="0.25">
      <c r="B8" s="1" t="s">
        <v>8</v>
      </c>
      <c r="C8" s="202" t="s">
        <v>9</v>
      </c>
    </row>
    <row r="9" spans="2:3" x14ac:dyDescent="0.25">
      <c r="B9" s="203" t="s">
        <v>412</v>
      </c>
      <c r="C9" s="202" t="s">
        <v>10</v>
      </c>
    </row>
    <row r="10" spans="2:3" x14ac:dyDescent="0.25">
      <c r="B10" s="203" t="s">
        <v>410</v>
      </c>
      <c r="C10" s="202" t="s">
        <v>11</v>
      </c>
    </row>
    <row r="11" spans="2:3" x14ac:dyDescent="0.25">
      <c r="B11" s="203" t="s">
        <v>12</v>
      </c>
      <c r="C11" s="202" t="s">
        <v>13</v>
      </c>
    </row>
    <row r="12" spans="2:3" x14ac:dyDescent="0.25">
      <c r="B12" s="203" t="s">
        <v>411</v>
      </c>
      <c r="C12" s="202" t="s">
        <v>14</v>
      </c>
    </row>
    <row r="13" spans="2:3" x14ac:dyDescent="0.25">
      <c r="B13" s="203" t="s">
        <v>576</v>
      </c>
      <c r="C13" s="202" t="s">
        <v>15</v>
      </c>
    </row>
    <row r="14" spans="2:3" x14ac:dyDescent="0.25">
      <c r="B14" s="203" t="s">
        <v>431</v>
      </c>
      <c r="C14" s="202" t="s">
        <v>16</v>
      </c>
    </row>
    <row r="15" spans="2:3" x14ac:dyDescent="0.25">
      <c r="B15" s="203" t="s">
        <v>430</v>
      </c>
      <c r="C15" s="202" t="s">
        <v>17</v>
      </c>
    </row>
    <row r="16" spans="2:3" x14ac:dyDescent="0.25">
      <c r="B16" s="203" t="s">
        <v>587</v>
      </c>
      <c r="C16" s="202" t="s">
        <v>18</v>
      </c>
    </row>
    <row r="17" spans="2:3" x14ac:dyDescent="0.25">
      <c r="B17" s="203" t="s">
        <v>429</v>
      </c>
      <c r="C17" s="202" t="s">
        <v>586</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M95"/>
  <sheetViews>
    <sheetView showGridLines="0" topLeftCell="A81" zoomScaleNormal="100" workbookViewId="0">
      <selection activeCell="B84" sqref="B84:H95"/>
    </sheetView>
  </sheetViews>
  <sheetFormatPr baseColWidth="10" defaultColWidth="11.42578125" defaultRowHeight="15" x14ac:dyDescent="0.25"/>
  <cols>
    <col min="1" max="1" width="2.85546875" style="339" customWidth="1"/>
    <col min="2" max="2" width="6.140625" style="339" customWidth="1"/>
    <col min="3" max="3" width="23.140625" style="339" customWidth="1"/>
    <col min="4" max="8" width="22.5703125" style="339" customWidth="1"/>
    <col min="9" max="9" width="2.7109375" style="339" customWidth="1"/>
    <col min="10" max="16384" width="11.42578125" style="339"/>
  </cols>
  <sheetData>
    <row r="1" spans="1:8" x14ac:dyDescent="0.25">
      <c r="A1" s="1" t="s">
        <v>564</v>
      </c>
    </row>
    <row r="2" spans="1:8" x14ac:dyDescent="0.25">
      <c r="B2" s="471" t="s">
        <v>1</v>
      </c>
      <c r="C2" s="471"/>
      <c r="D2" s="471"/>
      <c r="E2" s="471"/>
      <c r="F2" s="471"/>
    </row>
    <row r="3" spans="1:8" x14ac:dyDescent="0.25">
      <c r="B3" s="472" t="s">
        <v>679</v>
      </c>
      <c r="C3" s="472"/>
      <c r="D3" s="472"/>
      <c r="E3" s="472"/>
      <c r="F3" s="472"/>
    </row>
    <row r="4" spans="1:8" x14ac:dyDescent="0.25">
      <c r="B4" s="473" t="s">
        <v>19</v>
      </c>
      <c r="C4" s="473"/>
      <c r="D4" s="473"/>
      <c r="E4" s="473"/>
      <c r="F4" s="473"/>
    </row>
    <row r="5" spans="1:8" x14ac:dyDescent="0.25">
      <c r="B5" s="330"/>
      <c r="C5" s="330"/>
      <c r="D5" s="330"/>
      <c r="E5" s="330"/>
      <c r="F5" s="330"/>
    </row>
    <row r="6" spans="1:8" x14ac:dyDescent="0.25">
      <c r="B6" s="31" t="s">
        <v>20</v>
      </c>
      <c r="E6" s="331" t="s">
        <v>420</v>
      </c>
      <c r="F6" s="331"/>
      <c r="G6" s="331"/>
      <c r="H6" s="331"/>
    </row>
    <row r="7" spans="1:8" x14ac:dyDescent="0.25">
      <c r="B7" s="31" t="s">
        <v>21</v>
      </c>
      <c r="C7" s="31"/>
      <c r="D7" s="31"/>
      <c r="E7" s="339" t="s">
        <v>22</v>
      </c>
    </row>
    <row r="8" spans="1:8" x14ac:dyDescent="0.25">
      <c r="B8" s="31" t="s">
        <v>23</v>
      </c>
      <c r="C8" s="31"/>
      <c r="D8" s="31"/>
      <c r="E8" s="339" t="s">
        <v>24</v>
      </c>
    </row>
    <row r="9" spans="1:8" x14ac:dyDescent="0.25">
      <c r="B9" s="31" t="s">
        <v>25</v>
      </c>
      <c r="C9" s="31"/>
      <c r="D9" s="31"/>
      <c r="E9" s="339" t="s">
        <v>26</v>
      </c>
    </row>
    <row r="10" spans="1:8" x14ac:dyDescent="0.25">
      <c r="B10" s="31" t="s">
        <v>27</v>
      </c>
      <c r="C10" s="31"/>
      <c r="D10" s="31"/>
      <c r="E10" s="339" t="s">
        <v>28</v>
      </c>
    </row>
    <row r="11" spans="1:8" x14ac:dyDescent="0.25">
      <c r="B11" s="31" t="s">
        <v>29</v>
      </c>
      <c r="C11" s="31"/>
      <c r="D11" s="31"/>
      <c r="E11" s="339" t="s">
        <v>30</v>
      </c>
    </row>
    <row r="12" spans="1:8" x14ac:dyDescent="0.25">
      <c r="B12" s="31" t="s">
        <v>31</v>
      </c>
      <c r="C12" s="31"/>
      <c r="D12" s="31"/>
      <c r="E12" s="339" t="s">
        <v>32</v>
      </c>
    </row>
    <row r="13" spans="1:8" x14ac:dyDescent="0.25">
      <c r="B13" s="31" t="s">
        <v>33</v>
      </c>
      <c r="C13" s="31"/>
      <c r="D13" s="31"/>
      <c r="E13" s="339" t="s">
        <v>26</v>
      </c>
    </row>
    <row r="15" spans="1:8" x14ac:dyDescent="0.25">
      <c r="B15" s="473" t="s">
        <v>34</v>
      </c>
      <c r="C15" s="473"/>
      <c r="D15" s="473"/>
      <c r="E15" s="473"/>
      <c r="F15" s="473"/>
    </row>
    <row r="17" spans="2:8" ht="16.5" customHeight="1" x14ac:dyDescent="0.25">
      <c r="B17" s="475" t="s">
        <v>35</v>
      </c>
      <c r="C17" s="475"/>
      <c r="D17" s="475"/>
      <c r="E17" s="475"/>
      <c r="F17" s="475"/>
      <c r="G17" s="475"/>
      <c r="H17" s="475"/>
    </row>
    <row r="18" spans="2:8" x14ac:dyDescent="0.25">
      <c r="B18" s="475"/>
      <c r="C18" s="475"/>
      <c r="D18" s="475"/>
      <c r="E18" s="475"/>
      <c r="F18" s="475"/>
      <c r="G18" s="475"/>
      <c r="H18" s="475"/>
    </row>
    <row r="19" spans="2:8" x14ac:dyDescent="0.25">
      <c r="B19" s="475"/>
      <c r="C19" s="475"/>
      <c r="D19" s="475"/>
      <c r="E19" s="475"/>
      <c r="F19" s="475"/>
      <c r="G19" s="475"/>
      <c r="H19" s="475"/>
    </row>
    <row r="20" spans="2:8" x14ac:dyDescent="0.25">
      <c r="B20" s="475"/>
      <c r="C20" s="475"/>
      <c r="D20" s="475"/>
      <c r="E20" s="475"/>
      <c r="F20" s="475"/>
      <c r="G20" s="475"/>
      <c r="H20" s="475"/>
    </row>
    <row r="21" spans="2:8" x14ac:dyDescent="0.25">
      <c r="B21" s="475"/>
      <c r="C21" s="475"/>
      <c r="D21" s="475"/>
      <c r="E21" s="475"/>
      <c r="F21" s="475"/>
      <c r="G21" s="475"/>
      <c r="H21" s="475"/>
    </row>
    <row r="23" spans="2:8" x14ac:dyDescent="0.25">
      <c r="B23" s="481" t="s">
        <v>36</v>
      </c>
      <c r="C23" s="481"/>
      <c r="D23" s="481"/>
      <c r="E23" s="481"/>
      <c r="F23" s="481"/>
      <c r="G23" s="481"/>
      <c r="H23" s="481"/>
    </row>
    <row r="25" spans="2:8" x14ac:dyDescent="0.25">
      <c r="B25" s="476" t="s">
        <v>37</v>
      </c>
      <c r="C25" s="476"/>
      <c r="D25" s="333"/>
      <c r="E25" s="477" t="s">
        <v>38</v>
      </c>
      <c r="F25" s="477"/>
    </row>
    <row r="26" spans="2:8" x14ac:dyDescent="0.25">
      <c r="B26" s="477" t="s">
        <v>39</v>
      </c>
      <c r="C26" s="477"/>
      <c r="D26" s="334"/>
    </row>
    <row r="27" spans="2:8" x14ac:dyDescent="0.25">
      <c r="B27" s="474" t="s">
        <v>40</v>
      </c>
      <c r="C27" s="474"/>
      <c r="D27" s="331"/>
      <c r="E27" s="475" t="s">
        <v>41</v>
      </c>
      <c r="F27" s="475"/>
    </row>
    <row r="28" spans="2:8" x14ac:dyDescent="0.25">
      <c r="B28" s="474" t="s">
        <v>42</v>
      </c>
      <c r="C28" s="474"/>
      <c r="D28" s="331"/>
      <c r="E28" s="475" t="s">
        <v>43</v>
      </c>
      <c r="F28" s="475"/>
    </row>
    <row r="29" spans="2:8" x14ac:dyDescent="0.25">
      <c r="B29" s="474" t="s">
        <v>44</v>
      </c>
      <c r="C29" s="474"/>
      <c r="D29" s="331"/>
      <c r="E29" s="475" t="s">
        <v>45</v>
      </c>
      <c r="F29" s="475"/>
    </row>
    <row r="30" spans="2:8" x14ac:dyDescent="0.25">
      <c r="B30" s="474" t="s">
        <v>423</v>
      </c>
      <c r="C30" s="474"/>
      <c r="D30" s="331"/>
      <c r="E30" s="332" t="s">
        <v>291</v>
      </c>
      <c r="F30" s="332"/>
    </row>
    <row r="31" spans="2:8" x14ac:dyDescent="0.25">
      <c r="B31" s="478" t="s">
        <v>46</v>
      </c>
      <c r="C31" s="478"/>
      <c r="D31" s="335"/>
      <c r="E31" s="332"/>
      <c r="F31" s="332"/>
    </row>
    <row r="32" spans="2:8" x14ac:dyDescent="0.25">
      <c r="B32" s="474" t="s">
        <v>47</v>
      </c>
      <c r="C32" s="474"/>
      <c r="D32" s="331"/>
      <c r="E32" s="475" t="s">
        <v>48</v>
      </c>
      <c r="F32" s="475"/>
    </row>
    <row r="33" spans="2:8" x14ac:dyDescent="0.25">
      <c r="B33" s="474" t="s">
        <v>49</v>
      </c>
      <c r="C33" s="474"/>
      <c r="D33" s="331"/>
      <c r="E33" s="475" t="s">
        <v>628</v>
      </c>
      <c r="F33" s="475"/>
    </row>
    <row r="34" spans="2:8" x14ac:dyDescent="0.25">
      <c r="B34" s="474" t="s">
        <v>415</v>
      </c>
      <c r="C34" s="474"/>
      <c r="D34" s="331"/>
      <c r="E34" s="475" t="s">
        <v>629</v>
      </c>
      <c r="F34" s="475"/>
    </row>
    <row r="35" spans="2:8" x14ac:dyDescent="0.25">
      <c r="B35" s="474" t="s">
        <v>52</v>
      </c>
      <c r="C35" s="474"/>
      <c r="D35" s="474"/>
      <c r="E35" s="475" t="s">
        <v>630</v>
      </c>
      <c r="F35" s="475"/>
    </row>
    <row r="36" spans="2:8" x14ac:dyDescent="0.25">
      <c r="B36" s="474" t="s">
        <v>54</v>
      </c>
      <c r="C36" s="474"/>
      <c r="D36" s="331"/>
      <c r="E36" s="475" t="s">
        <v>631</v>
      </c>
      <c r="F36" s="475"/>
    </row>
    <row r="37" spans="2:8" x14ac:dyDescent="0.25">
      <c r="B37" s="474" t="s">
        <v>416</v>
      </c>
      <c r="C37" s="474"/>
      <c r="D37" s="331"/>
      <c r="E37" s="475" t="s">
        <v>632</v>
      </c>
      <c r="F37" s="475"/>
    </row>
    <row r="38" spans="2:8" x14ac:dyDescent="0.25">
      <c r="B38" s="474" t="s">
        <v>55</v>
      </c>
      <c r="C38" s="474"/>
      <c r="D38" s="331"/>
      <c r="E38" s="475" t="s">
        <v>633</v>
      </c>
      <c r="F38" s="475"/>
    </row>
    <row r="40" spans="2:8" x14ac:dyDescent="0.25">
      <c r="B40" s="334" t="s">
        <v>56</v>
      </c>
    </row>
    <row r="42" spans="2:8" ht="16.5" customHeight="1" x14ac:dyDescent="0.25">
      <c r="B42" s="475" t="s">
        <v>604</v>
      </c>
      <c r="C42" s="475"/>
      <c r="D42" s="475"/>
      <c r="E42" s="475"/>
      <c r="F42" s="475"/>
      <c r="G42" s="475"/>
      <c r="H42" s="475"/>
    </row>
    <row r="43" spans="2:8" x14ac:dyDescent="0.25">
      <c r="B43" s="475"/>
      <c r="C43" s="475"/>
      <c r="D43" s="475"/>
      <c r="E43" s="475"/>
      <c r="F43" s="475"/>
      <c r="G43" s="475"/>
      <c r="H43" s="475"/>
    </row>
    <row r="44" spans="2:8" x14ac:dyDescent="0.25">
      <c r="B44" s="31" t="s">
        <v>57</v>
      </c>
      <c r="E44" s="339" t="s">
        <v>605</v>
      </c>
    </row>
    <row r="45" spans="2:8" x14ac:dyDescent="0.25">
      <c r="B45" s="31" t="s">
        <v>58</v>
      </c>
      <c r="E45" s="339" t="s">
        <v>606</v>
      </c>
    </row>
    <row r="46" spans="2:8" x14ac:dyDescent="0.25">
      <c r="B46" s="31" t="s">
        <v>59</v>
      </c>
      <c r="E46" s="339" t="s">
        <v>606</v>
      </c>
    </row>
    <row r="47" spans="2:8" x14ac:dyDescent="0.25">
      <c r="B47" s="31" t="s">
        <v>60</v>
      </c>
      <c r="E47" s="339" t="s">
        <v>61</v>
      </c>
    </row>
    <row r="49" spans="2:8" x14ac:dyDescent="0.25">
      <c r="B49" s="483" t="s">
        <v>62</v>
      </c>
      <c r="C49" s="484"/>
      <c r="D49" s="484"/>
      <c r="E49" s="484"/>
      <c r="F49" s="484"/>
      <c r="G49" s="484"/>
      <c r="H49" s="485"/>
    </row>
    <row r="50" spans="2:8" ht="59.25" customHeight="1" x14ac:dyDescent="0.25">
      <c r="B50" s="190" t="s">
        <v>63</v>
      </c>
      <c r="C50" s="190" t="s">
        <v>64</v>
      </c>
      <c r="D50" s="190" t="s">
        <v>65</v>
      </c>
      <c r="E50" s="190" t="s">
        <v>66</v>
      </c>
      <c r="F50" s="190" t="s">
        <v>67</v>
      </c>
      <c r="G50" s="191" t="s">
        <v>68</v>
      </c>
      <c r="H50" s="192" t="s">
        <v>69</v>
      </c>
    </row>
    <row r="51" spans="2:8" x14ac:dyDescent="0.25">
      <c r="B51" s="193">
        <v>1</v>
      </c>
      <c r="C51" s="193" t="s">
        <v>70</v>
      </c>
      <c r="D51" s="92">
        <f>+G51/1000000</f>
        <v>6000</v>
      </c>
      <c r="E51" s="195" t="s">
        <v>71</v>
      </c>
      <c r="F51" s="196">
        <f>5*D51</f>
        <v>30000</v>
      </c>
      <c r="G51" s="92">
        <v>6000000000</v>
      </c>
      <c r="H51" s="197">
        <f>+G51/$G$56</f>
        <v>0.24563989191844757</v>
      </c>
    </row>
    <row r="52" spans="2:8" x14ac:dyDescent="0.25">
      <c r="B52" s="193">
        <v>2</v>
      </c>
      <c r="C52" s="193" t="s">
        <v>70</v>
      </c>
      <c r="D52" s="92">
        <f>+G52/1000000</f>
        <v>12426</v>
      </c>
      <c r="E52" s="195" t="s">
        <v>72</v>
      </c>
      <c r="F52" s="196">
        <f>1*D52</f>
        <v>12426</v>
      </c>
      <c r="G52" s="92">
        <v>12426000000</v>
      </c>
      <c r="H52" s="197">
        <f t="shared" ref="H52:H55" si="0">+G52/$G$56</f>
        <v>0.50872021616310492</v>
      </c>
    </row>
    <row r="53" spans="2:8" x14ac:dyDescent="0.25">
      <c r="B53" s="193">
        <v>3</v>
      </c>
      <c r="C53" s="193" t="s">
        <v>70</v>
      </c>
      <c r="D53" s="92">
        <f>+G53/1000000</f>
        <v>2000</v>
      </c>
      <c r="E53" s="195" t="s">
        <v>73</v>
      </c>
      <c r="F53" s="196">
        <v>0</v>
      </c>
      <c r="G53" s="92">
        <v>2000000000</v>
      </c>
      <c r="H53" s="197">
        <f t="shared" si="0"/>
        <v>8.1879963972815856E-2</v>
      </c>
    </row>
    <row r="54" spans="2:8" x14ac:dyDescent="0.25">
      <c r="B54" s="193">
        <v>4</v>
      </c>
      <c r="C54" s="193" t="s">
        <v>70</v>
      </c>
      <c r="D54" s="92">
        <f>+G54/1000000</f>
        <v>2000</v>
      </c>
      <c r="E54" s="195" t="s">
        <v>74</v>
      </c>
      <c r="F54" s="196">
        <v>0</v>
      </c>
      <c r="G54" s="92">
        <v>2000000000</v>
      </c>
      <c r="H54" s="197">
        <f t="shared" si="0"/>
        <v>8.1879963972815856E-2</v>
      </c>
    </row>
    <row r="55" spans="2:8" x14ac:dyDescent="0.25">
      <c r="B55" s="193">
        <v>5</v>
      </c>
      <c r="C55" s="239" t="s">
        <v>70</v>
      </c>
      <c r="D55" s="92">
        <f>+G55/1000000</f>
        <v>2000</v>
      </c>
      <c r="E55" s="195" t="s">
        <v>75</v>
      </c>
      <c r="F55" s="196">
        <v>0</v>
      </c>
      <c r="G55" s="92">
        <v>2000000000</v>
      </c>
      <c r="H55" s="197">
        <f t="shared" si="0"/>
        <v>8.1879963972815856E-2</v>
      </c>
    </row>
    <row r="56" spans="2:8" x14ac:dyDescent="0.25">
      <c r="B56" s="479" t="s">
        <v>76</v>
      </c>
      <c r="C56" s="480"/>
      <c r="D56" s="64">
        <f>SUM(D51:D55)</f>
        <v>24426</v>
      </c>
      <c r="E56" s="199"/>
      <c r="F56" s="123">
        <f>SUM(F51:F54)</f>
        <v>42426</v>
      </c>
      <c r="G56" s="123">
        <f>SUM(G51:G55)</f>
        <v>24426000000</v>
      </c>
      <c r="H56" s="200">
        <f>SUM(H51:H55)</f>
        <v>1</v>
      </c>
    </row>
    <row r="58" spans="2:8" x14ac:dyDescent="0.25">
      <c r="B58" s="483" t="s">
        <v>77</v>
      </c>
      <c r="C58" s="484"/>
      <c r="D58" s="484"/>
      <c r="E58" s="484"/>
      <c r="F58" s="484"/>
      <c r="G58" s="484"/>
      <c r="H58" s="485"/>
    </row>
    <row r="59" spans="2:8" ht="59.25" customHeight="1" x14ac:dyDescent="0.25">
      <c r="B59" s="190" t="s">
        <v>63</v>
      </c>
      <c r="C59" s="190" t="s">
        <v>64</v>
      </c>
      <c r="D59" s="190" t="s">
        <v>65</v>
      </c>
      <c r="E59" s="190" t="s">
        <v>66</v>
      </c>
      <c r="F59" s="190" t="s">
        <v>67</v>
      </c>
      <c r="G59" s="191" t="s">
        <v>68</v>
      </c>
      <c r="H59" s="192" t="s">
        <v>78</v>
      </c>
    </row>
    <row r="60" spans="2:8" x14ac:dyDescent="0.25">
      <c r="B60" s="193">
        <v>1</v>
      </c>
      <c r="C60" s="194" t="s">
        <v>70</v>
      </c>
      <c r="D60" s="186">
        <f>+G60/1000000</f>
        <v>6000</v>
      </c>
      <c r="E60" s="195" t="s">
        <v>71</v>
      </c>
      <c r="F60" s="196">
        <f>5*D60</f>
        <v>30000</v>
      </c>
      <c r="G60" s="92">
        <v>6000000000</v>
      </c>
      <c r="H60" s="197">
        <f>+G60/$G$65</f>
        <v>0.24563989191844757</v>
      </c>
    </row>
    <row r="61" spans="2:8" x14ac:dyDescent="0.25">
      <c r="B61" s="193">
        <v>2</v>
      </c>
      <c r="C61" s="194" t="s">
        <v>70</v>
      </c>
      <c r="D61" s="186">
        <f>+G61/1000000</f>
        <v>12426</v>
      </c>
      <c r="E61" s="195" t="s">
        <v>72</v>
      </c>
      <c r="F61" s="196">
        <f>1*D61</f>
        <v>12426</v>
      </c>
      <c r="G61" s="92">
        <v>12426000000</v>
      </c>
      <c r="H61" s="197">
        <f t="shared" ref="H61:H64" si="1">+G61/$G$65</f>
        <v>0.50872021616310492</v>
      </c>
    </row>
    <row r="62" spans="2:8" x14ac:dyDescent="0.25">
      <c r="B62" s="193">
        <v>3</v>
      </c>
      <c r="C62" s="194" t="s">
        <v>70</v>
      </c>
      <c r="D62" s="186">
        <f>+G62/1000000</f>
        <v>2000</v>
      </c>
      <c r="E62" s="195" t="s">
        <v>73</v>
      </c>
      <c r="F62" s="196">
        <v>0</v>
      </c>
      <c r="G62" s="92">
        <v>2000000000</v>
      </c>
      <c r="H62" s="197">
        <f t="shared" si="1"/>
        <v>8.1879963972815856E-2</v>
      </c>
    </row>
    <row r="63" spans="2:8" x14ac:dyDescent="0.25">
      <c r="B63" s="193">
        <v>4</v>
      </c>
      <c r="C63" s="194" t="s">
        <v>70</v>
      </c>
      <c r="D63" s="186">
        <f>+G63/1000000</f>
        <v>2000</v>
      </c>
      <c r="E63" s="195" t="s">
        <v>74</v>
      </c>
      <c r="F63" s="196">
        <v>0</v>
      </c>
      <c r="G63" s="92">
        <v>2000000000</v>
      </c>
      <c r="H63" s="197">
        <f t="shared" si="1"/>
        <v>8.1879963972815856E-2</v>
      </c>
    </row>
    <row r="64" spans="2:8" x14ac:dyDescent="0.25">
      <c r="B64" s="193">
        <v>5</v>
      </c>
      <c r="C64" s="198" t="s">
        <v>70</v>
      </c>
      <c r="D64" s="186">
        <f>+G64/1000000</f>
        <v>2000</v>
      </c>
      <c r="E64" s="195" t="s">
        <v>75</v>
      </c>
      <c r="F64" s="196">
        <v>0</v>
      </c>
      <c r="G64" s="92">
        <v>2000000000</v>
      </c>
      <c r="H64" s="197">
        <f t="shared" si="1"/>
        <v>8.1879963972815856E-2</v>
      </c>
    </row>
    <row r="65" spans="2:8" x14ac:dyDescent="0.25">
      <c r="B65" s="479" t="s">
        <v>76</v>
      </c>
      <c r="C65" s="480"/>
      <c r="D65" s="64">
        <f>SUM(D60:D64)</f>
        <v>24426</v>
      </c>
      <c r="E65" s="199"/>
      <c r="F65" s="123">
        <f>SUM(F60:F63)</f>
        <v>42426</v>
      </c>
      <c r="G65" s="123">
        <f>SUM(G60:G64)</f>
        <v>24426000000</v>
      </c>
      <c r="H65" s="200">
        <f>SUM(H60:H64)</f>
        <v>1</v>
      </c>
    </row>
    <row r="66" spans="2:8" x14ac:dyDescent="0.25">
      <c r="B66" s="482" t="s">
        <v>417</v>
      </c>
      <c r="C66" s="482"/>
      <c r="D66" s="482"/>
      <c r="E66" s="482"/>
    </row>
    <row r="68" spans="2:8" x14ac:dyDescent="0.25">
      <c r="B68" s="481" t="s">
        <v>79</v>
      </c>
      <c r="C68" s="481"/>
      <c r="D68" s="481"/>
      <c r="E68" s="481"/>
      <c r="F68" s="481"/>
      <c r="G68" s="481"/>
      <c r="H68" s="481"/>
    </row>
    <row r="70" spans="2:8" x14ac:dyDescent="0.25">
      <c r="B70" s="31" t="s">
        <v>80</v>
      </c>
      <c r="D70" s="339" t="s">
        <v>81</v>
      </c>
    </row>
    <row r="71" spans="2:8" x14ac:dyDescent="0.25">
      <c r="B71" s="31" t="s">
        <v>21</v>
      </c>
      <c r="D71" s="339" t="s">
        <v>82</v>
      </c>
    </row>
    <row r="72" spans="2:8" x14ac:dyDescent="0.25">
      <c r="B72" s="31" t="s">
        <v>83</v>
      </c>
      <c r="D72" s="339" t="s">
        <v>84</v>
      </c>
    </row>
    <row r="73" spans="2:8" x14ac:dyDescent="0.25">
      <c r="B73" s="31" t="s">
        <v>27</v>
      </c>
      <c r="D73" s="339" t="s">
        <v>85</v>
      </c>
    </row>
    <row r="75" spans="2:8" x14ac:dyDescent="0.25">
      <c r="B75" s="473" t="s">
        <v>86</v>
      </c>
      <c r="C75" s="473"/>
      <c r="D75" s="473"/>
      <c r="E75" s="473"/>
      <c r="F75" s="473"/>
      <c r="G75" s="473"/>
      <c r="H75" s="473"/>
    </row>
    <row r="77" spans="2:8" x14ac:dyDescent="0.25">
      <c r="B77" s="473" t="s">
        <v>449</v>
      </c>
      <c r="C77" s="473"/>
      <c r="D77" s="473"/>
      <c r="E77" s="473"/>
      <c r="F77" s="473"/>
      <c r="G77" s="473"/>
      <c r="H77" s="473"/>
    </row>
    <row r="78" spans="2:8" x14ac:dyDescent="0.25">
      <c r="B78" s="31" t="s">
        <v>87</v>
      </c>
      <c r="E78" s="339" t="s">
        <v>88</v>
      </c>
    </row>
    <row r="79" spans="2:8" x14ac:dyDescent="0.25">
      <c r="B79" s="31" t="s">
        <v>83</v>
      </c>
      <c r="E79" s="339" t="s">
        <v>26</v>
      </c>
    </row>
    <row r="80" spans="2:8" x14ac:dyDescent="0.25">
      <c r="B80" s="31" t="s">
        <v>89</v>
      </c>
      <c r="E80" s="339" t="s">
        <v>90</v>
      </c>
    </row>
    <row r="81" spans="2:13" x14ac:dyDescent="0.25">
      <c r="B81" s="31" t="s">
        <v>91</v>
      </c>
      <c r="E81" s="201">
        <v>0.81842999999999999</v>
      </c>
    </row>
    <row r="82" spans="2:13" x14ac:dyDescent="0.25">
      <c r="B82" s="31" t="s">
        <v>92</v>
      </c>
      <c r="E82" s="201">
        <v>0.81840000000000002</v>
      </c>
    </row>
    <row r="83" spans="2:13" x14ac:dyDescent="0.25">
      <c r="B83" s="473" t="s">
        <v>450</v>
      </c>
      <c r="C83" s="473"/>
      <c r="D83" s="473"/>
      <c r="E83" s="473"/>
      <c r="F83" s="473"/>
      <c r="G83" s="473"/>
      <c r="H83" s="473"/>
    </row>
    <row r="84" spans="2:13" x14ac:dyDescent="0.25">
      <c r="B84" s="187" t="s">
        <v>93</v>
      </c>
      <c r="D84" s="474" t="s">
        <v>607</v>
      </c>
      <c r="E84" s="474"/>
      <c r="F84" s="474"/>
      <c r="G84" s="474"/>
      <c r="H84" s="474"/>
      <c r="L84" s="398"/>
      <c r="M84" s="398"/>
    </row>
    <row r="85" spans="2:13" x14ac:dyDescent="0.25">
      <c r="B85" s="31" t="s">
        <v>94</v>
      </c>
      <c r="D85" s="474" t="s">
        <v>608</v>
      </c>
      <c r="E85" s="474"/>
      <c r="F85" s="474"/>
      <c r="G85" s="474"/>
      <c r="H85" s="474"/>
      <c r="L85" s="398"/>
      <c r="M85" s="398"/>
    </row>
    <row r="86" spans="2:13" x14ac:dyDescent="0.25">
      <c r="B86" s="31" t="s">
        <v>95</v>
      </c>
      <c r="D86" s="474" t="s">
        <v>609</v>
      </c>
      <c r="E86" s="474"/>
      <c r="F86" s="474"/>
      <c r="G86" s="474"/>
      <c r="H86" s="474"/>
      <c r="L86" s="398"/>
      <c r="M86" s="398"/>
    </row>
    <row r="87" spans="2:13" x14ac:dyDescent="0.25">
      <c r="B87" s="31" t="s">
        <v>669</v>
      </c>
      <c r="D87" s="474" t="s">
        <v>610</v>
      </c>
      <c r="E87" s="474"/>
      <c r="F87" s="474"/>
      <c r="G87" s="474"/>
      <c r="H87" s="474"/>
      <c r="L87" s="398"/>
      <c r="M87" s="398"/>
    </row>
    <row r="88" spans="2:13" x14ac:dyDescent="0.25">
      <c r="B88" s="31" t="s">
        <v>96</v>
      </c>
      <c r="D88" s="339" t="s">
        <v>97</v>
      </c>
    </row>
    <row r="89" spans="2:13" x14ac:dyDescent="0.25">
      <c r="B89" s="31" t="s">
        <v>98</v>
      </c>
      <c r="D89" s="339" t="s">
        <v>99</v>
      </c>
    </row>
    <row r="90" spans="2:13" x14ac:dyDescent="0.25">
      <c r="B90" s="31" t="s">
        <v>670</v>
      </c>
      <c r="D90" s="339" t="s">
        <v>100</v>
      </c>
    </row>
    <row r="91" spans="2:13" x14ac:dyDescent="0.25">
      <c r="B91" s="31" t="s">
        <v>671</v>
      </c>
      <c r="D91" s="339" t="s">
        <v>101</v>
      </c>
    </row>
    <row r="92" spans="2:13" x14ac:dyDescent="0.25">
      <c r="B92" s="31" t="s">
        <v>672</v>
      </c>
      <c r="D92" s="339" t="s">
        <v>102</v>
      </c>
    </row>
    <row r="93" spans="2:13" x14ac:dyDescent="0.25">
      <c r="B93" s="31" t="s">
        <v>673</v>
      </c>
      <c r="D93" s="339" t="s">
        <v>418</v>
      </c>
    </row>
    <row r="94" spans="2:13" x14ac:dyDescent="0.25">
      <c r="B94" s="31" t="s">
        <v>633</v>
      </c>
      <c r="D94" s="339" t="s">
        <v>55</v>
      </c>
    </row>
    <row r="95" spans="2:13" x14ac:dyDescent="0.25">
      <c r="B95" s="31" t="s">
        <v>103</v>
      </c>
      <c r="D95" s="339" t="s">
        <v>104</v>
      </c>
    </row>
  </sheetData>
  <mergeCells count="45">
    <mergeCell ref="D87:H87"/>
    <mergeCell ref="D84:H84"/>
    <mergeCell ref="D85:H85"/>
    <mergeCell ref="D86:H86"/>
    <mergeCell ref="B68:H68"/>
    <mergeCell ref="B75:H75"/>
    <mergeCell ref="B77:H77"/>
    <mergeCell ref="B83:H83"/>
    <mergeCell ref="B65:C65"/>
    <mergeCell ref="B17:H21"/>
    <mergeCell ref="B23:H23"/>
    <mergeCell ref="B42:H43"/>
    <mergeCell ref="B66:E66"/>
    <mergeCell ref="B49:H49"/>
    <mergeCell ref="B56:C56"/>
    <mergeCell ref="B58:H58"/>
    <mergeCell ref="B38:C38"/>
    <mergeCell ref="E38:F38"/>
    <mergeCell ref="B33:C33"/>
    <mergeCell ref="B34:C34"/>
    <mergeCell ref="B36:C36"/>
    <mergeCell ref="B37:C37"/>
    <mergeCell ref="E32:F32"/>
    <mergeCell ref="E37:F37"/>
    <mergeCell ref="E36:F36"/>
    <mergeCell ref="B25:C25"/>
    <mergeCell ref="E25:F25"/>
    <mergeCell ref="B26:C26"/>
    <mergeCell ref="B31:C31"/>
    <mergeCell ref="E27:F27"/>
    <mergeCell ref="E28:F28"/>
    <mergeCell ref="E29:F29"/>
    <mergeCell ref="B27:C27"/>
    <mergeCell ref="B28:C28"/>
    <mergeCell ref="B29:C29"/>
    <mergeCell ref="B30:C30"/>
    <mergeCell ref="B2:F2"/>
    <mergeCell ref="B3:F3"/>
    <mergeCell ref="B4:F4"/>
    <mergeCell ref="B15:F15"/>
    <mergeCell ref="B35:D35"/>
    <mergeCell ref="B32:C32"/>
    <mergeCell ref="E33:F33"/>
    <mergeCell ref="E34:F34"/>
    <mergeCell ref="E35:F35"/>
  </mergeCells>
  <hyperlinks>
    <hyperlink ref="B66:E66" location="'14'!A1" display="Cuadro s/ Res. 950/06 expresado en el Anexo de Capital" xr:uid="{6E4C359A-86FC-46E0-99D3-E10723B8E899}"/>
    <hyperlink ref="A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I57"/>
  <sheetViews>
    <sheetView showGridLines="0" topLeftCell="A28" zoomScale="80" zoomScaleNormal="80" workbookViewId="0">
      <selection activeCell="E45" sqref="E45"/>
    </sheetView>
  </sheetViews>
  <sheetFormatPr baseColWidth="10" defaultColWidth="11.42578125" defaultRowHeight="15" x14ac:dyDescent="0.25"/>
  <cols>
    <col min="1" max="1" width="2.85546875" style="339" customWidth="1"/>
    <col min="2" max="2" width="81.7109375" style="339" bestFit="1" customWidth="1"/>
    <col min="3" max="3" width="10.5703125" style="339" customWidth="1"/>
    <col min="4" max="5" width="19.85546875" style="339" customWidth="1"/>
    <col min="6" max="6" width="59.140625" style="339" bestFit="1" customWidth="1"/>
    <col min="7" max="7" width="7.85546875" style="339" customWidth="1"/>
    <col min="8" max="9" width="19.85546875" style="339" customWidth="1"/>
    <col min="10" max="10" width="2.85546875" style="339" customWidth="1"/>
    <col min="11" max="16384" width="11.42578125" style="339"/>
  </cols>
  <sheetData>
    <row r="1" spans="1:9" x14ac:dyDescent="0.25">
      <c r="A1" s="1" t="s">
        <v>564</v>
      </c>
    </row>
    <row r="2" spans="1:9" x14ac:dyDescent="0.25">
      <c r="B2" s="486" t="s">
        <v>105</v>
      </c>
      <c r="C2" s="486"/>
      <c r="D2" s="486"/>
      <c r="E2" s="486"/>
      <c r="F2" s="486"/>
      <c r="G2" s="486"/>
      <c r="H2" s="486"/>
      <c r="I2" s="486"/>
    </row>
    <row r="3" spans="1:9" x14ac:dyDescent="0.25">
      <c r="B3" s="487" t="s">
        <v>3</v>
      </c>
      <c r="C3" s="487"/>
      <c r="D3" s="487"/>
      <c r="E3" s="487"/>
      <c r="F3" s="487"/>
      <c r="G3" s="487"/>
      <c r="H3" s="487"/>
      <c r="I3" s="487"/>
    </row>
    <row r="4" spans="1:9" x14ac:dyDescent="0.25">
      <c r="B4" s="488" t="s">
        <v>680</v>
      </c>
      <c r="C4" s="488"/>
      <c r="D4" s="488"/>
      <c r="E4" s="488"/>
      <c r="F4" s="488"/>
      <c r="G4" s="488"/>
      <c r="H4" s="488"/>
      <c r="I4" s="488"/>
    </row>
    <row r="5" spans="1:9" x14ac:dyDescent="0.25">
      <c r="B5" s="488" t="s">
        <v>106</v>
      </c>
      <c r="C5" s="488"/>
      <c r="D5" s="488"/>
      <c r="E5" s="488"/>
      <c r="F5" s="488"/>
      <c r="G5" s="488"/>
      <c r="H5" s="488"/>
      <c r="I5" s="488"/>
    </row>
    <row r="6" spans="1:9" x14ac:dyDescent="0.25">
      <c r="B6" s="226"/>
      <c r="C6" s="226"/>
      <c r="D6" s="226"/>
      <c r="E6" s="221"/>
      <c r="F6" s="226"/>
      <c r="G6" s="226"/>
      <c r="H6" s="226"/>
      <c r="I6" s="226"/>
    </row>
    <row r="7" spans="1:9" x14ac:dyDescent="0.25">
      <c r="B7" s="301" t="s">
        <v>107</v>
      </c>
      <c r="C7" s="247" t="s">
        <v>108</v>
      </c>
      <c r="D7" s="302">
        <v>44469</v>
      </c>
      <c r="E7" s="302">
        <v>44196</v>
      </c>
      <c r="F7" s="301" t="s">
        <v>109</v>
      </c>
      <c r="G7" s="247" t="s">
        <v>108</v>
      </c>
      <c r="H7" s="302">
        <f>+D7</f>
        <v>44469</v>
      </c>
      <c r="I7" s="302">
        <f>+E7</f>
        <v>44196</v>
      </c>
    </row>
    <row r="8" spans="1:9" x14ac:dyDescent="0.25">
      <c r="B8" s="303" t="s">
        <v>110</v>
      </c>
      <c r="C8" s="304"/>
      <c r="D8" s="304"/>
      <c r="E8" s="305"/>
      <c r="F8" s="306" t="s">
        <v>111</v>
      </c>
      <c r="G8" s="307"/>
      <c r="H8" s="307"/>
      <c r="I8" s="308"/>
    </row>
    <row r="9" spans="1:9" x14ac:dyDescent="0.25">
      <c r="B9" s="306" t="s">
        <v>112</v>
      </c>
      <c r="C9" s="307" t="s">
        <v>113</v>
      </c>
      <c r="D9" s="364">
        <f>+SUM(D10:D12)</f>
        <v>13739176874</v>
      </c>
      <c r="E9" s="364">
        <f>+SUM(E10:E12)</f>
        <v>5439011242</v>
      </c>
      <c r="F9" s="306" t="s">
        <v>114</v>
      </c>
      <c r="G9" s="309"/>
      <c r="H9" s="308">
        <f>+SUM(H10:H12)</f>
        <v>9556826534</v>
      </c>
      <c r="I9" s="308">
        <f>+SUM(I10:I12)</f>
        <v>3138237903</v>
      </c>
    </row>
    <row r="10" spans="1:9" x14ac:dyDescent="0.25">
      <c r="B10" s="310" t="s">
        <v>115</v>
      </c>
      <c r="C10" s="362"/>
      <c r="D10" s="365">
        <v>2000000</v>
      </c>
      <c r="E10" s="311">
        <v>1000000</v>
      </c>
      <c r="F10" s="310" t="s">
        <v>116</v>
      </c>
      <c r="G10" s="312" t="s">
        <v>117</v>
      </c>
      <c r="H10" s="311">
        <v>8938940911</v>
      </c>
      <c r="I10" s="311">
        <v>2700968223</v>
      </c>
    </row>
    <row r="11" spans="1:9" x14ac:dyDescent="0.25">
      <c r="B11" s="310" t="s">
        <v>681</v>
      </c>
      <c r="C11" s="362"/>
      <c r="D11" s="365">
        <v>2000000000</v>
      </c>
      <c r="E11" s="311">
        <v>0</v>
      </c>
      <c r="F11" s="310" t="s">
        <v>118</v>
      </c>
      <c r="G11" s="312" t="s">
        <v>119</v>
      </c>
      <c r="H11" s="311">
        <v>282105951</v>
      </c>
      <c r="I11" s="311">
        <v>298124023</v>
      </c>
    </row>
    <row r="12" spans="1:9" x14ac:dyDescent="0.25">
      <c r="B12" s="310" t="s">
        <v>120</v>
      </c>
      <c r="C12" s="362"/>
      <c r="D12" s="365">
        <v>11737176874</v>
      </c>
      <c r="E12" s="311">
        <v>5438011242</v>
      </c>
      <c r="F12" s="310" t="s">
        <v>121</v>
      </c>
      <c r="G12" s="312" t="s">
        <v>674</v>
      </c>
      <c r="H12" s="311">
        <v>335779672</v>
      </c>
      <c r="I12" s="311">
        <v>139145657</v>
      </c>
    </row>
    <row r="13" spans="1:9" x14ac:dyDescent="0.25">
      <c r="B13" s="313" t="s">
        <v>122</v>
      </c>
      <c r="C13" s="362" t="s">
        <v>582</v>
      </c>
      <c r="D13" s="366">
        <f>+SUM(D14:D17)</f>
        <v>148233338848</v>
      </c>
      <c r="E13" s="227">
        <f>+SUM(E14:E17)</f>
        <v>24181604113</v>
      </c>
      <c r="F13" s="313" t="s">
        <v>125</v>
      </c>
      <c r="G13" s="312"/>
      <c r="H13" s="314">
        <f>+SUM(H14:H17)</f>
        <v>138365917167</v>
      </c>
      <c r="I13" s="314">
        <f>+SUM(I14:I17)</f>
        <v>11881508817</v>
      </c>
    </row>
    <row r="14" spans="1:9" x14ac:dyDescent="0.25">
      <c r="B14" s="310" t="s">
        <v>123</v>
      </c>
      <c r="C14" s="362"/>
      <c r="D14" s="367">
        <v>5019704348</v>
      </c>
      <c r="E14" s="311">
        <v>4240086458</v>
      </c>
      <c r="F14" s="310" t="s">
        <v>126</v>
      </c>
      <c r="G14" s="312" t="s">
        <v>529</v>
      </c>
      <c r="H14" s="311">
        <v>4223686457</v>
      </c>
      <c r="I14" s="311">
        <v>0</v>
      </c>
    </row>
    <row r="15" spans="1:9" x14ac:dyDescent="0.25">
      <c r="B15" s="310" t="s">
        <v>124</v>
      </c>
      <c r="C15" s="362"/>
      <c r="D15" s="365">
        <v>67047839800</v>
      </c>
      <c r="E15" s="311">
        <v>14731194723</v>
      </c>
      <c r="F15" s="310" t="s">
        <v>128</v>
      </c>
      <c r="G15" s="312" t="s">
        <v>529</v>
      </c>
      <c r="H15" s="311">
        <v>13651568141</v>
      </c>
      <c r="I15" s="311">
        <v>6956817025</v>
      </c>
    </row>
    <row r="16" spans="1:9" x14ac:dyDescent="0.25">
      <c r="B16" s="57" t="s">
        <v>127</v>
      </c>
      <c r="C16" s="57"/>
      <c r="D16" s="365">
        <v>76165794700</v>
      </c>
      <c r="E16" s="311">
        <v>5210321760</v>
      </c>
      <c r="F16" s="310" t="s">
        <v>130</v>
      </c>
      <c r="G16" s="312"/>
      <c r="H16" s="311">
        <v>0</v>
      </c>
      <c r="I16" s="311">
        <v>26308278</v>
      </c>
    </row>
    <row r="17" spans="2:9" x14ac:dyDescent="0.25">
      <c r="B17" s="57" t="s">
        <v>461</v>
      </c>
      <c r="C17" s="57"/>
      <c r="D17" s="347">
        <v>0</v>
      </c>
      <c r="E17" s="59">
        <v>1172</v>
      </c>
      <c r="F17" s="310" t="s">
        <v>133</v>
      </c>
      <c r="G17" s="312" t="s">
        <v>134</v>
      </c>
      <c r="H17" s="311">
        <v>120490662569</v>
      </c>
      <c r="I17" s="311">
        <v>4898383514</v>
      </c>
    </row>
    <row r="18" spans="2:9" x14ac:dyDescent="0.25">
      <c r="B18" s="313" t="s">
        <v>129</v>
      </c>
      <c r="C18" s="362" t="s">
        <v>132</v>
      </c>
      <c r="D18" s="368">
        <f>+SUM(D19:D22)</f>
        <v>1376099903</v>
      </c>
      <c r="E18" s="314">
        <f>+SUM(E19:E22)</f>
        <v>2152900290</v>
      </c>
      <c r="F18" s="313" t="s">
        <v>137</v>
      </c>
      <c r="G18" s="312"/>
      <c r="H18" s="314">
        <f>+SUM(H19:H22)</f>
        <v>374007057</v>
      </c>
      <c r="I18" s="314">
        <f>+SUM(I19:I22)</f>
        <v>140315834</v>
      </c>
    </row>
    <row r="19" spans="2:9" x14ac:dyDescent="0.25">
      <c r="B19" s="310" t="s">
        <v>131</v>
      </c>
      <c r="C19" s="362" t="s">
        <v>132</v>
      </c>
      <c r="D19" s="365">
        <v>256733580</v>
      </c>
      <c r="E19" s="311">
        <v>361990604</v>
      </c>
      <c r="F19" s="310" t="s">
        <v>556</v>
      </c>
      <c r="G19" s="312"/>
      <c r="H19" s="311">
        <v>0</v>
      </c>
      <c r="I19" s="311">
        <v>0</v>
      </c>
    </row>
    <row r="20" spans="2:9" x14ac:dyDescent="0.25">
      <c r="B20" s="310" t="s">
        <v>135</v>
      </c>
      <c r="C20" s="362" t="s">
        <v>132</v>
      </c>
      <c r="D20" s="365">
        <v>11715000</v>
      </c>
      <c r="E20" s="311">
        <v>237084032</v>
      </c>
      <c r="F20" s="310" t="s">
        <v>557</v>
      </c>
      <c r="G20" s="312"/>
      <c r="H20" s="311">
        <v>111345239</v>
      </c>
      <c r="I20" s="311">
        <v>0</v>
      </c>
    </row>
    <row r="21" spans="2:9" x14ac:dyDescent="0.25">
      <c r="B21" s="310" t="s">
        <v>136</v>
      </c>
      <c r="C21" s="362" t="s">
        <v>132</v>
      </c>
      <c r="D21" s="365">
        <v>30623080</v>
      </c>
      <c r="E21" s="311">
        <v>110629198</v>
      </c>
      <c r="F21" s="310" t="s">
        <v>139</v>
      </c>
      <c r="G21" s="312"/>
      <c r="H21" s="311">
        <v>721655</v>
      </c>
      <c r="I21" s="311">
        <v>721655</v>
      </c>
    </row>
    <row r="22" spans="2:9" x14ac:dyDescent="0.25">
      <c r="B22" s="310" t="s">
        <v>138</v>
      </c>
      <c r="C22" s="362" t="s">
        <v>132</v>
      </c>
      <c r="D22" s="365">
        <v>1077028243</v>
      </c>
      <c r="E22" s="311">
        <v>1443196456</v>
      </c>
      <c r="F22" s="310" t="s">
        <v>558</v>
      </c>
      <c r="G22" s="312"/>
      <c r="H22" s="311">
        <v>261940163</v>
      </c>
      <c r="I22" s="311">
        <v>139594179</v>
      </c>
    </row>
    <row r="23" spans="2:9" x14ac:dyDescent="0.25">
      <c r="B23" s="313" t="s">
        <v>141</v>
      </c>
      <c r="C23" s="362"/>
      <c r="D23" s="368">
        <f>+SUM(D24)</f>
        <v>3075387883</v>
      </c>
      <c r="E23" s="314">
        <f>+SUM(E24)</f>
        <v>211534545</v>
      </c>
      <c r="F23" s="313" t="s">
        <v>140</v>
      </c>
      <c r="G23" s="312"/>
      <c r="H23" s="314">
        <f>+SUM(H24:H25)</f>
        <v>1024757249</v>
      </c>
      <c r="I23" s="314">
        <f>+SUM(I24:I25)</f>
        <v>517028240</v>
      </c>
    </row>
    <row r="24" spans="2:9" x14ac:dyDescent="0.25">
      <c r="B24" s="310" t="s">
        <v>142</v>
      </c>
      <c r="C24" s="362" t="s">
        <v>577</v>
      </c>
      <c r="D24" s="365">
        <v>3075387883</v>
      </c>
      <c r="E24" s="311">
        <v>211534545</v>
      </c>
      <c r="F24" s="310" t="s">
        <v>143</v>
      </c>
      <c r="G24" s="312"/>
      <c r="H24" s="311">
        <v>46912165</v>
      </c>
      <c r="I24" s="311">
        <v>0</v>
      </c>
    </row>
    <row r="25" spans="2:9" x14ac:dyDescent="0.25">
      <c r="B25" s="313" t="s">
        <v>145</v>
      </c>
      <c r="C25" s="362"/>
      <c r="D25" s="368">
        <f>+D9+D13+D18+D23</f>
        <v>166424003508</v>
      </c>
      <c r="E25" s="314">
        <f>+E9+E13+E18+E23</f>
        <v>31985050190</v>
      </c>
      <c r="F25" s="310" t="s">
        <v>144</v>
      </c>
      <c r="G25" s="312" t="s">
        <v>578</v>
      </c>
      <c r="H25" s="311">
        <v>977845084</v>
      </c>
      <c r="I25" s="311">
        <v>517028240</v>
      </c>
    </row>
    <row r="26" spans="2:9" x14ac:dyDescent="0.25">
      <c r="B26" s="313" t="s">
        <v>147</v>
      </c>
      <c r="C26" s="362"/>
      <c r="D26" s="369"/>
      <c r="E26" s="314"/>
      <c r="F26" s="313" t="s">
        <v>146</v>
      </c>
      <c r="G26" s="312"/>
      <c r="H26" s="314">
        <f>+H9+H13+H18+H23</f>
        <v>149321508007</v>
      </c>
      <c r="I26" s="314">
        <f>+I9+I13+I18+I23</f>
        <v>15677090794</v>
      </c>
    </row>
    <row r="27" spans="2:9" x14ac:dyDescent="0.25">
      <c r="B27" s="313" t="s">
        <v>148</v>
      </c>
      <c r="C27" s="362" t="s">
        <v>582</v>
      </c>
      <c r="D27" s="368">
        <f>+SUM(D28:D29)</f>
        <v>18028818299</v>
      </c>
      <c r="E27" s="314">
        <f>+SUM(E28:E29)</f>
        <v>9545006530</v>
      </c>
      <c r="F27" s="313" t="s">
        <v>153</v>
      </c>
      <c r="G27" s="312"/>
      <c r="H27" s="314">
        <f>+H26</f>
        <v>149321508007</v>
      </c>
      <c r="I27" s="314">
        <f>+I26</f>
        <v>15677090794</v>
      </c>
    </row>
    <row r="28" spans="2:9" x14ac:dyDescent="0.25">
      <c r="B28" s="310" t="s">
        <v>149</v>
      </c>
      <c r="C28" s="362"/>
      <c r="D28" s="365">
        <v>17128818299</v>
      </c>
      <c r="E28" s="311">
        <v>8694006530</v>
      </c>
      <c r="F28" s="313" t="s">
        <v>156</v>
      </c>
      <c r="G28" s="312" t="s">
        <v>579</v>
      </c>
      <c r="H28" s="312"/>
      <c r="I28" s="314"/>
    </row>
    <row r="29" spans="2:9" x14ac:dyDescent="0.25">
      <c r="B29" s="310" t="s">
        <v>150</v>
      </c>
      <c r="C29" s="362"/>
      <c r="D29" s="365">
        <v>900000000</v>
      </c>
      <c r="E29" s="311">
        <v>851000000</v>
      </c>
      <c r="F29" s="310" t="s">
        <v>157</v>
      </c>
      <c r="G29" s="312"/>
      <c r="H29" s="311">
        <v>24426000000</v>
      </c>
      <c r="I29" s="311">
        <v>17110000000</v>
      </c>
    </row>
    <row r="30" spans="2:9" x14ac:dyDescent="0.25">
      <c r="B30" s="313" t="s">
        <v>151</v>
      </c>
      <c r="C30" s="362" t="s">
        <v>583</v>
      </c>
      <c r="D30" s="369">
        <f>+D31+D32</f>
        <v>1780394870</v>
      </c>
      <c r="E30" s="314">
        <f>+E31+E32</f>
        <v>1831391431</v>
      </c>
      <c r="F30" s="310" t="s">
        <v>158</v>
      </c>
      <c r="G30" s="312"/>
      <c r="H30" s="311">
        <v>885500000</v>
      </c>
      <c r="I30" s="311">
        <v>836500000</v>
      </c>
    </row>
    <row r="31" spans="2:9" x14ac:dyDescent="0.25">
      <c r="B31" s="57" t="s">
        <v>597</v>
      </c>
      <c r="C31" s="57"/>
      <c r="D31" s="87">
        <v>3285962894</v>
      </c>
      <c r="E31" s="59">
        <v>3064304311</v>
      </c>
      <c r="F31" s="310" t="s">
        <v>160</v>
      </c>
      <c r="G31" s="312"/>
      <c r="H31" s="311">
        <v>1551435974</v>
      </c>
      <c r="I31" s="311">
        <v>1120059427</v>
      </c>
    </row>
    <row r="32" spans="2:9" x14ac:dyDescent="0.25">
      <c r="B32" s="310" t="s">
        <v>152</v>
      </c>
      <c r="C32" s="362"/>
      <c r="D32" s="365">
        <v>-1505568024</v>
      </c>
      <c r="E32" s="311">
        <v>-1232912880</v>
      </c>
      <c r="F32" s="310" t="s">
        <v>161</v>
      </c>
      <c r="G32" s="312"/>
      <c r="H32" s="311">
        <v>227468427</v>
      </c>
      <c r="I32" s="311">
        <v>227468427</v>
      </c>
    </row>
    <row r="33" spans="2:9" x14ac:dyDescent="0.25">
      <c r="B33" s="313" t="s">
        <v>154</v>
      </c>
      <c r="C33" s="362" t="s">
        <v>592</v>
      </c>
      <c r="D33" s="370">
        <f>+SUM(D34:D35)</f>
        <v>127814618</v>
      </c>
      <c r="E33" s="315">
        <f>+SUM(E34:E35)</f>
        <v>129157354</v>
      </c>
      <c r="F33" s="310" t="s">
        <v>163</v>
      </c>
      <c r="G33" s="312"/>
      <c r="H33" s="311">
        <v>0</v>
      </c>
      <c r="I33" s="311">
        <v>0</v>
      </c>
    </row>
    <row r="34" spans="2:9" x14ac:dyDescent="0.25">
      <c r="B34" s="310" t="s">
        <v>155</v>
      </c>
      <c r="C34" s="362"/>
      <c r="D34" s="365">
        <v>209115027</v>
      </c>
      <c r="E34" s="311">
        <v>195903161</v>
      </c>
      <c r="F34" s="310" t="s">
        <v>165</v>
      </c>
      <c r="G34" s="312"/>
      <c r="H34" s="311">
        <v>10060790481</v>
      </c>
      <c r="I34" s="311">
        <v>8627530939</v>
      </c>
    </row>
    <row r="35" spans="2:9" x14ac:dyDescent="0.25">
      <c r="B35" s="310" t="s">
        <v>159</v>
      </c>
      <c r="C35" s="362"/>
      <c r="D35" s="365">
        <v>-81300409</v>
      </c>
      <c r="E35" s="311">
        <v>-66745807</v>
      </c>
      <c r="F35" s="310"/>
      <c r="G35" s="312"/>
      <c r="H35" s="312"/>
      <c r="I35" s="311"/>
    </row>
    <row r="36" spans="2:9" x14ac:dyDescent="0.25">
      <c r="B36" s="313" t="s">
        <v>162</v>
      </c>
      <c r="C36" s="362"/>
      <c r="D36" s="368">
        <f>+SUM(D37)</f>
        <v>111671594</v>
      </c>
      <c r="E36" s="314">
        <f>+SUM(E37)</f>
        <v>108044082</v>
      </c>
      <c r="F36" s="313" t="s">
        <v>167</v>
      </c>
      <c r="G36" s="312"/>
      <c r="H36" s="314">
        <f>+SUM(H29:H35)</f>
        <v>37151194882</v>
      </c>
      <c r="I36" s="314">
        <f>+SUM(I29:I35)</f>
        <v>27921558793</v>
      </c>
    </row>
    <row r="37" spans="2:9" x14ac:dyDescent="0.25">
      <c r="B37" s="310" t="s">
        <v>164</v>
      </c>
      <c r="C37" s="362" t="s">
        <v>577</v>
      </c>
      <c r="D37" s="365">
        <v>111671594</v>
      </c>
      <c r="E37" s="311">
        <v>108044082</v>
      </c>
      <c r="F37" s="310"/>
      <c r="G37" s="312"/>
      <c r="H37" s="312"/>
      <c r="I37" s="314"/>
    </row>
    <row r="38" spans="2:9" x14ac:dyDescent="0.25">
      <c r="B38" s="313" t="s">
        <v>166</v>
      </c>
      <c r="C38" s="362"/>
      <c r="D38" s="368">
        <f>+D27+D30+D33+D36</f>
        <v>20048699381</v>
      </c>
      <c r="E38" s="314">
        <f>+E27+E30+E33+E36</f>
        <v>11613599397</v>
      </c>
      <c r="F38" s="313"/>
      <c r="G38" s="312"/>
      <c r="H38" s="314"/>
      <c r="I38" s="314"/>
    </row>
    <row r="39" spans="2:9" x14ac:dyDescent="0.25">
      <c r="B39" s="313" t="s">
        <v>168</v>
      </c>
      <c r="C39" s="362"/>
      <c r="D39" s="368">
        <f>+D25+D38</f>
        <v>186472702889</v>
      </c>
      <c r="E39" s="314">
        <f>+E25+E38</f>
        <v>43598649587</v>
      </c>
      <c r="F39" s="313" t="s">
        <v>169</v>
      </c>
      <c r="G39" s="312"/>
      <c r="H39" s="314">
        <f>+H27+H36</f>
        <v>186472702889</v>
      </c>
      <c r="I39" s="314">
        <f>+I27+I36</f>
        <v>43598649587</v>
      </c>
    </row>
    <row r="40" spans="2:9" x14ac:dyDescent="0.25">
      <c r="B40" s="316"/>
      <c r="C40" s="363"/>
      <c r="D40" s="371"/>
      <c r="E40" s="318"/>
      <c r="F40" s="316"/>
      <c r="G40" s="317"/>
      <c r="H40" s="317"/>
      <c r="I40" s="318"/>
    </row>
    <row r="41" spans="2:9" x14ac:dyDescent="0.25">
      <c r="B41" s="277"/>
      <c r="C41" s="277"/>
      <c r="D41" s="277"/>
      <c r="E41" s="277"/>
      <c r="F41" s="277"/>
      <c r="G41" s="277"/>
      <c r="H41" s="277"/>
      <c r="I41" s="277"/>
    </row>
    <row r="42" spans="2:9" x14ac:dyDescent="0.25">
      <c r="B42" s="220" t="s">
        <v>413</v>
      </c>
      <c r="C42" s="218" t="s">
        <v>108</v>
      </c>
      <c r="D42" s="421">
        <f>+D7</f>
        <v>44469</v>
      </c>
      <c r="E42" s="219">
        <f>+E7</f>
        <v>44196</v>
      </c>
      <c r="F42" s="220" t="s">
        <v>414</v>
      </c>
      <c r="G42" s="220" t="s">
        <v>108</v>
      </c>
      <c r="H42" s="219">
        <f>+D42</f>
        <v>44469</v>
      </c>
      <c r="I42" s="219">
        <f>+E42</f>
        <v>44196</v>
      </c>
    </row>
    <row r="43" spans="2:9" x14ac:dyDescent="0.25">
      <c r="B43" s="223" t="s">
        <v>463</v>
      </c>
      <c r="C43" s="489">
        <v>12</v>
      </c>
      <c r="D43" s="222">
        <v>689559820660</v>
      </c>
      <c r="E43" s="236">
        <v>94497965895</v>
      </c>
      <c r="F43" s="223" t="s">
        <v>465</v>
      </c>
      <c r="G43" s="492">
        <v>12</v>
      </c>
      <c r="H43" s="222">
        <f>+D43</f>
        <v>689559820660</v>
      </c>
      <c r="I43" s="236">
        <f>+E43</f>
        <v>94497965895</v>
      </c>
    </row>
    <row r="44" spans="2:9" x14ac:dyDescent="0.25">
      <c r="B44" s="263" t="s">
        <v>464</v>
      </c>
      <c r="C44" s="490"/>
      <c r="D44" s="264">
        <v>63992299.689999998</v>
      </c>
      <c r="E44" s="265">
        <v>8289832.4400000004</v>
      </c>
      <c r="F44" s="263" t="s">
        <v>466</v>
      </c>
      <c r="G44" s="493"/>
      <c r="H44" s="264">
        <f>+D44</f>
        <v>63992299.689999998</v>
      </c>
      <c r="I44" s="265">
        <f t="shared" ref="I44:I45" si="0">+E44</f>
        <v>8289832.4400000004</v>
      </c>
    </row>
    <row r="45" spans="2:9" x14ac:dyDescent="0.25">
      <c r="B45" s="235" t="s">
        <v>554</v>
      </c>
      <c r="C45" s="491"/>
      <c r="D45" s="224">
        <v>1000000</v>
      </c>
      <c r="E45" s="237">
        <v>500000</v>
      </c>
      <c r="F45" s="235" t="s">
        <v>466</v>
      </c>
      <c r="G45" s="494"/>
      <c r="H45" s="224">
        <f>+D45</f>
        <v>1000000</v>
      </c>
      <c r="I45" s="237">
        <f t="shared" si="0"/>
        <v>500000</v>
      </c>
    </row>
    <row r="47" spans="2:9" x14ac:dyDescent="0.25">
      <c r="B47" s="338" t="s">
        <v>594</v>
      </c>
      <c r="C47" s="338"/>
      <c r="D47" s="338"/>
      <c r="E47" s="338"/>
      <c r="F47" s="338"/>
      <c r="G47" s="338"/>
      <c r="H47" s="338"/>
      <c r="I47" s="338"/>
    </row>
    <row r="51" spans="4:4" x14ac:dyDescent="0.25">
      <c r="D51" s="87"/>
    </row>
    <row r="52" spans="4:4" x14ac:dyDescent="0.25">
      <c r="D52" s="87"/>
    </row>
    <row r="53" spans="4:4" x14ac:dyDescent="0.25">
      <c r="D53" s="87"/>
    </row>
    <row r="54" spans="4:4" x14ac:dyDescent="0.25">
      <c r="D54" s="87"/>
    </row>
    <row r="55" spans="4:4" x14ac:dyDescent="0.25">
      <c r="D55" s="87"/>
    </row>
    <row r="56" spans="4:4" x14ac:dyDescent="0.25">
      <c r="D56" s="87"/>
    </row>
    <row r="57" spans="4:4" x14ac:dyDescent="0.25">
      <c r="D57" s="87"/>
    </row>
  </sheetData>
  <mergeCells count="6">
    <mergeCell ref="B2:I2"/>
    <mergeCell ref="B3:I3"/>
    <mergeCell ref="B4:I4"/>
    <mergeCell ref="B5:I5"/>
    <mergeCell ref="C43:C45"/>
    <mergeCell ref="G43:G45"/>
  </mergeCells>
  <hyperlinks>
    <hyperlink ref="A1" location="ÍNDICE!A1" display="Indice" xr:uid="{0EB71D50-0B54-478A-8667-514F6BB43E98}"/>
    <hyperlink ref="C43" location="'10'!A35" display="'10'!A35" xr:uid="{BA0F2327-1ABF-4F3C-96D4-E40D0798CE05}"/>
    <hyperlink ref="G43" location="'10'!A35" display="'10'!A35" xr:uid="{EB5EB9DA-DCB7-4534-80F4-F06B59C144EA}"/>
  </hyperlink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G92"/>
  <sheetViews>
    <sheetView showGridLines="0" topLeftCell="A5" zoomScaleNormal="100" workbookViewId="0">
      <selection activeCell="F22" sqref="F22"/>
    </sheetView>
  </sheetViews>
  <sheetFormatPr baseColWidth="10" defaultColWidth="11.42578125" defaultRowHeight="15" x14ac:dyDescent="0.25"/>
  <cols>
    <col min="1" max="1" width="2.85546875" style="339" customWidth="1"/>
    <col min="2" max="2" width="80.85546875" style="339" bestFit="1" customWidth="1"/>
    <col min="3" max="3" width="6" style="339" bestFit="1" customWidth="1"/>
    <col min="4" max="5" width="18.5703125" style="339" customWidth="1"/>
    <col min="6" max="6" width="5" style="339" customWidth="1"/>
    <col min="7" max="7" width="2.85546875" style="339" customWidth="1"/>
    <col min="8" max="16384" width="11.42578125" style="339"/>
  </cols>
  <sheetData>
    <row r="1" spans="1:7" x14ac:dyDescent="0.25">
      <c r="A1" s="1" t="s">
        <v>564</v>
      </c>
    </row>
    <row r="2" spans="1:7" x14ac:dyDescent="0.25">
      <c r="B2" s="496" t="s">
        <v>105</v>
      </c>
      <c r="C2" s="496"/>
      <c r="D2" s="496"/>
      <c r="E2" s="496"/>
    </row>
    <row r="3" spans="1:7" x14ac:dyDescent="0.25">
      <c r="B3" s="497" t="s">
        <v>5</v>
      </c>
      <c r="C3" s="497"/>
      <c r="D3" s="497"/>
      <c r="E3" s="497"/>
    </row>
    <row r="4" spans="1:7" x14ac:dyDescent="0.25">
      <c r="B4" s="498" t="s">
        <v>682</v>
      </c>
      <c r="C4" s="498"/>
      <c r="D4" s="498"/>
      <c r="E4" s="498"/>
    </row>
    <row r="5" spans="1:7" x14ac:dyDescent="0.25">
      <c r="B5" s="498" t="s">
        <v>106</v>
      </c>
      <c r="C5" s="498"/>
      <c r="D5" s="498"/>
      <c r="E5" s="498"/>
    </row>
    <row r="6" spans="1:7" x14ac:dyDescent="0.25">
      <c r="B6" s="244"/>
      <c r="C6" s="244"/>
      <c r="D6" s="244"/>
      <c r="E6" s="245"/>
    </row>
    <row r="7" spans="1:7" x14ac:dyDescent="0.25">
      <c r="B7" s="246" t="s">
        <v>170</v>
      </c>
      <c r="C7" s="247" t="s">
        <v>108</v>
      </c>
      <c r="D7" s="248">
        <v>44469</v>
      </c>
      <c r="E7" s="248">
        <v>44104</v>
      </c>
    </row>
    <row r="8" spans="1:7" x14ac:dyDescent="0.25">
      <c r="B8" s="253"/>
      <c r="C8" s="254"/>
      <c r="D8" s="254"/>
      <c r="E8" s="255"/>
    </row>
    <row r="9" spans="1:7" x14ac:dyDescent="0.25">
      <c r="B9" s="249" t="s">
        <v>491</v>
      </c>
      <c r="C9" s="250"/>
      <c r="D9" s="250"/>
      <c r="E9" s="251"/>
    </row>
    <row r="10" spans="1:7" x14ac:dyDescent="0.25">
      <c r="B10" s="278" t="s">
        <v>492</v>
      </c>
      <c r="C10" s="279"/>
      <c r="D10" s="252">
        <f>SUM(D11:D12)</f>
        <v>2900199958</v>
      </c>
      <c r="E10" s="252">
        <f>SUM(E11:E12)</f>
        <v>3165969086</v>
      </c>
      <c r="F10" s="277"/>
      <c r="G10" s="277"/>
    </row>
    <row r="11" spans="1:7" x14ac:dyDescent="0.25">
      <c r="B11" s="233" t="s">
        <v>493</v>
      </c>
      <c r="C11" s="279"/>
      <c r="D11" s="256">
        <v>84975384</v>
      </c>
      <c r="E11" s="256">
        <v>199610447</v>
      </c>
      <c r="F11" s="277"/>
      <c r="G11" s="277"/>
    </row>
    <row r="12" spans="1:7" x14ac:dyDescent="0.25">
      <c r="B12" s="233" t="s">
        <v>494</v>
      </c>
      <c r="C12" s="279"/>
      <c r="D12" s="256">
        <v>2815224574</v>
      </c>
      <c r="E12" s="324">
        <v>2966358639</v>
      </c>
      <c r="F12" s="277"/>
      <c r="G12" s="277"/>
    </row>
    <row r="13" spans="1:7" x14ac:dyDescent="0.25">
      <c r="B13" s="233"/>
      <c r="C13" s="279"/>
      <c r="D13" s="279"/>
      <c r="E13" s="256"/>
      <c r="F13" s="277"/>
      <c r="G13" s="277"/>
    </row>
    <row r="14" spans="1:7" x14ac:dyDescent="0.25">
      <c r="B14" s="280" t="s">
        <v>530</v>
      </c>
      <c r="C14" s="279"/>
      <c r="D14" s="252">
        <v>0</v>
      </c>
      <c r="E14" s="252">
        <v>0</v>
      </c>
      <c r="F14" s="277"/>
      <c r="G14" s="277"/>
    </row>
    <row r="15" spans="1:7" x14ac:dyDescent="0.25">
      <c r="B15" s="233" t="s">
        <v>531</v>
      </c>
      <c r="C15" s="279"/>
      <c r="D15" s="256">
        <v>0</v>
      </c>
      <c r="E15" s="256">
        <v>0</v>
      </c>
      <c r="F15" s="277"/>
      <c r="G15" s="277"/>
    </row>
    <row r="16" spans="1:7" x14ac:dyDescent="0.25">
      <c r="B16" s="233" t="s">
        <v>532</v>
      </c>
      <c r="C16" s="279"/>
      <c r="D16" s="256">
        <v>0</v>
      </c>
      <c r="E16" s="256">
        <v>0</v>
      </c>
      <c r="F16" s="277"/>
      <c r="G16" s="277"/>
    </row>
    <row r="17" spans="2:7" x14ac:dyDescent="0.25">
      <c r="B17" s="263"/>
      <c r="C17" s="279"/>
      <c r="D17" s="279"/>
      <c r="E17" s="256"/>
      <c r="F17" s="277"/>
      <c r="G17" s="277"/>
    </row>
    <row r="18" spans="2:7" x14ac:dyDescent="0.25">
      <c r="B18" s="389" t="s">
        <v>495</v>
      </c>
      <c r="C18" s="279"/>
      <c r="D18" s="256">
        <v>0</v>
      </c>
      <c r="E18" s="324">
        <v>0</v>
      </c>
      <c r="F18" s="277"/>
      <c r="G18" s="277"/>
    </row>
    <row r="19" spans="2:7" x14ac:dyDescent="0.25">
      <c r="B19" s="263" t="s">
        <v>533</v>
      </c>
      <c r="C19" s="279"/>
      <c r="D19" s="256">
        <v>0</v>
      </c>
      <c r="E19" s="256">
        <v>0</v>
      </c>
      <c r="F19" s="277"/>
      <c r="G19" s="277"/>
    </row>
    <row r="20" spans="2:7" x14ac:dyDescent="0.25">
      <c r="B20" s="263" t="s">
        <v>534</v>
      </c>
      <c r="C20" s="279"/>
      <c r="D20" s="256">
        <v>0</v>
      </c>
      <c r="E20" s="256">
        <v>0</v>
      </c>
      <c r="F20" s="277"/>
      <c r="G20" s="277"/>
    </row>
    <row r="21" spans="2:7" x14ac:dyDescent="0.25">
      <c r="B21" s="263"/>
      <c r="C21" s="279"/>
      <c r="D21" s="256"/>
      <c r="E21" s="256"/>
      <c r="F21" s="277"/>
      <c r="G21" s="277"/>
    </row>
    <row r="22" spans="2:7" x14ac:dyDescent="0.25">
      <c r="B22" s="263" t="s">
        <v>535</v>
      </c>
      <c r="C22" s="279"/>
      <c r="D22" s="256">
        <v>0</v>
      </c>
      <c r="E22" s="256">
        <v>0</v>
      </c>
      <c r="F22" s="277"/>
      <c r="G22" s="277"/>
    </row>
    <row r="23" spans="2:7" x14ac:dyDescent="0.25">
      <c r="B23" s="233" t="s">
        <v>536</v>
      </c>
      <c r="C23" s="279"/>
      <c r="D23" s="256">
        <v>0</v>
      </c>
      <c r="E23" s="256">
        <v>0</v>
      </c>
      <c r="F23" s="277"/>
      <c r="G23" s="277"/>
    </row>
    <row r="24" spans="2:7" x14ac:dyDescent="0.25">
      <c r="B24" s="233" t="s">
        <v>496</v>
      </c>
      <c r="C24" s="279"/>
      <c r="D24" s="256">
        <v>1124107588</v>
      </c>
      <c r="E24" s="324">
        <v>1171821713</v>
      </c>
      <c r="F24" s="277"/>
      <c r="G24" s="277"/>
    </row>
    <row r="25" spans="2:7" x14ac:dyDescent="0.25">
      <c r="B25" s="233" t="s">
        <v>497</v>
      </c>
      <c r="C25" s="279"/>
      <c r="D25" s="256">
        <v>4723322719</v>
      </c>
      <c r="E25" s="324">
        <v>2849976673</v>
      </c>
      <c r="F25" s="277"/>
      <c r="G25" s="277"/>
    </row>
    <row r="26" spans="2:7" x14ac:dyDescent="0.25">
      <c r="B26" s="233" t="s">
        <v>498</v>
      </c>
      <c r="C26" s="279"/>
      <c r="D26" s="256">
        <v>1660877417</v>
      </c>
      <c r="E26" s="256">
        <v>4146417387</v>
      </c>
      <c r="F26" s="277"/>
      <c r="G26" s="277"/>
    </row>
    <row r="27" spans="2:7" x14ac:dyDescent="0.25">
      <c r="B27" s="233" t="s">
        <v>537</v>
      </c>
      <c r="C27" s="279"/>
      <c r="D27" s="256">
        <v>0</v>
      </c>
      <c r="E27" s="256">
        <v>0</v>
      </c>
      <c r="F27" s="277"/>
      <c r="G27" s="277"/>
    </row>
    <row r="28" spans="2:7" x14ac:dyDescent="0.25">
      <c r="B28" s="233" t="s">
        <v>171</v>
      </c>
      <c r="C28" s="279" t="s">
        <v>580</v>
      </c>
      <c r="D28" s="256">
        <v>14972669097</v>
      </c>
      <c r="E28" s="256">
        <v>2706040476</v>
      </c>
      <c r="F28" s="277"/>
      <c r="G28" s="277"/>
    </row>
    <row r="29" spans="2:7" x14ac:dyDescent="0.25">
      <c r="B29" s="233" t="s">
        <v>538</v>
      </c>
      <c r="C29" s="279" t="s">
        <v>580</v>
      </c>
      <c r="D29" s="256">
        <v>0</v>
      </c>
      <c r="E29" s="256">
        <v>0</v>
      </c>
      <c r="F29" s="277"/>
      <c r="G29" s="277"/>
    </row>
    <row r="30" spans="2:7" x14ac:dyDescent="0.25">
      <c r="B30" s="281"/>
      <c r="C30" s="279"/>
      <c r="D30" s="256"/>
      <c r="E30" s="256"/>
      <c r="F30" s="277"/>
      <c r="G30" s="277"/>
    </row>
    <row r="31" spans="2:7" x14ac:dyDescent="0.25">
      <c r="B31" s="233" t="s">
        <v>172</v>
      </c>
      <c r="C31" s="279" t="s">
        <v>580</v>
      </c>
      <c r="D31" s="256">
        <v>549065295</v>
      </c>
      <c r="E31" s="256">
        <v>374633603</v>
      </c>
      <c r="F31" s="277"/>
      <c r="G31" s="277"/>
    </row>
    <row r="32" spans="2:7" x14ac:dyDescent="0.25">
      <c r="B32" s="233"/>
      <c r="C32" s="279"/>
      <c r="D32" s="279"/>
      <c r="E32" s="256"/>
      <c r="F32" s="277"/>
      <c r="G32" s="277"/>
    </row>
    <row r="33" spans="2:7" x14ac:dyDescent="0.25">
      <c r="B33" s="281" t="s">
        <v>499</v>
      </c>
      <c r="C33" s="279"/>
      <c r="D33" s="252">
        <f>SUM(D34:D36)</f>
        <v>-8161086769</v>
      </c>
      <c r="E33" s="252">
        <f>SUM(E34:E36)</f>
        <v>-4284470687</v>
      </c>
      <c r="F33" s="277"/>
      <c r="G33" s="277"/>
    </row>
    <row r="34" spans="2:7" x14ac:dyDescent="0.25">
      <c r="B34" s="233" t="s">
        <v>500</v>
      </c>
      <c r="C34" s="279"/>
      <c r="D34" s="256">
        <v>-3559859213</v>
      </c>
      <c r="E34" s="256">
        <v>-1625686656</v>
      </c>
      <c r="F34" s="277"/>
      <c r="G34" s="277"/>
    </row>
    <row r="35" spans="2:7" x14ac:dyDescent="0.25">
      <c r="B35" s="233" t="s">
        <v>501</v>
      </c>
      <c r="C35" s="279"/>
      <c r="D35" s="256">
        <v>-209306580</v>
      </c>
      <c r="E35" s="256">
        <v>-186851586</v>
      </c>
      <c r="F35" s="277"/>
      <c r="G35" s="277"/>
    </row>
    <row r="36" spans="2:7" x14ac:dyDescent="0.25">
      <c r="B36" s="233" t="s">
        <v>173</v>
      </c>
      <c r="C36" s="279" t="s">
        <v>502</v>
      </c>
      <c r="D36" s="256">
        <v>-4391920976</v>
      </c>
      <c r="E36" s="256">
        <v>-2471932445</v>
      </c>
      <c r="F36" s="277"/>
      <c r="G36" s="277"/>
    </row>
    <row r="37" spans="2:7" x14ac:dyDescent="0.25">
      <c r="B37" s="281" t="s">
        <v>503</v>
      </c>
      <c r="C37" s="279"/>
      <c r="D37" s="252">
        <f>+SUM(D11:D33)</f>
        <v>17769155305</v>
      </c>
      <c r="E37" s="252">
        <f>+SUM(E11:E33)</f>
        <v>10130388251</v>
      </c>
      <c r="F37" s="277"/>
      <c r="G37" s="277"/>
    </row>
    <row r="38" spans="2:7" x14ac:dyDescent="0.25">
      <c r="B38" s="281"/>
      <c r="C38" s="279"/>
      <c r="D38" s="279"/>
      <c r="E38" s="256"/>
      <c r="F38" s="277"/>
      <c r="G38" s="277"/>
    </row>
    <row r="39" spans="2:7" x14ac:dyDescent="0.25">
      <c r="B39" s="281" t="s">
        <v>504</v>
      </c>
      <c r="C39" s="279"/>
      <c r="D39" s="252">
        <f>SUM(D40:D42)</f>
        <v>-554734333</v>
      </c>
      <c r="E39" s="252">
        <f>SUM(E40:E42)</f>
        <v>-263551522</v>
      </c>
      <c r="F39" s="277"/>
      <c r="G39" s="277"/>
    </row>
    <row r="40" spans="2:7" x14ac:dyDescent="0.25">
      <c r="B40" s="233" t="s">
        <v>505</v>
      </c>
      <c r="C40" s="279"/>
      <c r="D40" s="256">
        <v>-331241544</v>
      </c>
      <c r="E40" s="256">
        <v>-138602491</v>
      </c>
      <c r="F40" s="277"/>
      <c r="G40" s="277"/>
    </row>
    <row r="41" spans="2:7" x14ac:dyDescent="0.25">
      <c r="B41" s="233" t="s">
        <v>539</v>
      </c>
      <c r="C41" s="279"/>
      <c r="D41" s="256">
        <v>0</v>
      </c>
      <c r="E41" s="256">
        <v>0</v>
      </c>
      <c r="F41" s="277"/>
      <c r="G41" s="277"/>
    </row>
    <row r="42" spans="2:7" x14ac:dyDescent="0.25">
      <c r="B42" s="233" t="s">
        <v>174</v>
      </c>
      <c r="C42" s="279" t="s">
        <v>502</v>
      </c>
      <c r="D42" s="256">
        <v>-223492789</v>
      </c>
      <c r="E42" s="256">
        <v>-124949031</v>
      </c>
      <c r="F42" s="277"/>
      <c r="G42" s="277"/>
    </row>
    <row r="43" spans="2:7" x14ac:dyDescent="0.25">
      <c r="B43" s="281"/>
      <c r="C43" s="279"/>
      <c r="D43" s="279"/>
      <c r="E43" s="252"/>
      <c r="F43" s="277"/>
      <c r="G43" s="277"/>
    </row>
    <row r="44" spans="2:7" x14ac:dyDescent="0.25">
      <c r="B44" s="281" t="s">
        <v>506</v>
      </c>
      <c r="C44" s="279"/>
      <c r="D44" s="252">
        <f>SUM(D45:D53)</f>
        <v>-7290314293</v>
      </c>
      <c r="E44" s="252">
        <f t="shared" ref="E44" si="0">SUM(E45:E53)</f>
        <v>-5815827808</v>
      </c>
      <c r="F44" s="277"/>
      <c r="G44" s="277"/>
    </row>
    <row r="45" spans="2:7" x14ac:dyDescent="0.25">
      <c r="B45" s="233" t="s">
        <v>507</v>
      </c>
      <c r="C45" s="279"/>
      <c r="D45" s="256">
        <v>-5196567848</v>
      </c>
      <c r="E45" s="256">
        <v>-4222921233</v>
      </c>
      <c r="F45" s="277"/>
      <c r="G45" s="277"/>
    </row>
    <row r="46" spans="2:7" x14ac:dyDescent="0.25">
      <c r="B46" s="233" t="s">
        <v>508</v>
      </c>
      <c r="C46" s="279"/>
      <c r="D46" s="256">
        <v>-287209746</v>
      </c>
      <c r="E46" s="256">
        <v>-304347861</v>
      </c>
      <c r="F46" s="277"/>
      <c r="G46" s="277"/>
    </row>
    <row r="47" spans="2:7" x14ac:dyDescent="0.25">
      <c r="B47" s="233" t="s">
        <v>509</v>
      </c>
      <c r="C47" s="279"/>
      <c r="D47" s="256">
        <v>-31551631</v>
      </c>
      <c r="E47" s="256">
        <v>-28503050</v>
      </c>
      <c r="F47" s="277"/>
      <c r="G47" s="277"/>
    </row>
    <row r="48" spans="2:7" x14ac:dyDescent="0.25">
      <c r="B48" s="233" t="s">
        <v>510</v>
      </c>
      <c r="C48" s="279"/>
      <c r="D48" s="256">
        <v>-462232491</v>
      </c>
      <c r="E48" s="256">
        <v>-453255115</v>
      </c>
      <c r="F48" s="277"/>
      <c r="G48" s="277"/>
    </row>
    <row r="49" spans="2:7" x14ac:dyDescent="0.25">
      <c r="B49" s="233" t="s">
        <v>511</v>
      </c>
      <c r="C49" s="279"/>
      <c r="D49" s="256">
        <v>-241703175</v>
      </c>
      <c r="E49" s="256">
        <v>-214535457</v>
      </c>
      <c r="F49" s="277"/>
      <c r="G49" s="277"/>
    </row>
    <row r="50" spans="2:7" x14ac:dyDescent="0.25">
      <c r="B50" s="233" t="s">
        <v>512</v>
      </c>
      <c r="C50" s="279"/>
      <c r="D50" s="256">
        <v>-10770845</v>
      </c>
      <c r="E50" s="256">
        <v>-9656186</v>
      </c>
      <c r="F50" s="277"/>
      <c r="G50" s="277"/>
    </row>
    <row r="51" spans="2:7" x14ac:dyDescent="0.25">
      <c r="B51" s="233" t="s">
        <v>513</v>
      </c>
      <c r="C51" s="279"/>
      <c r="D51" s="256">
        <v>-2013567</v>
      </c>
      <c r="E51" s="256">
        <v>-6011476</v>
      </c>
      <c r="F51" s="277"/>
      <c r="G51" s="277"/>
    </row>
    <row r="52" spans="2:7" x14ac:dyDescent="0.25">
      <c r="B52" s="233" t="s">
        <v>514</v>
      </c>
      <c r="C52" s="279"/>
      <c r="D52" s="256">
        <v>-45495788</v>
      </c>
      <c r="E52" s="256">
        <v>-25799741</v>
      </c>
      <c r="F52" s="277"/>
      <c r="G52" s="277"/>
    </row>
    <row r="53" spans="2:7" x14ac:dyDescent="0.25">
      <c r="B53" s="233" t="s">
        <v>175</v>
      </c>
      <c r="C53" s="279" t="s">
        <v>502</v>
      </c>
      <c r="D53" s="256">
        <v>-1012769202</v>
      </c>
      <c r="E53" s="256">
        <v>-550797689</v>
      </c>
      <c r="F53" s="277"/>
      <c r="G53" s="277"/>
    </row>
    <row r="54" spans="2:7" x14ac:dyDescent="0.25">
      <c r="B54" s="281" t="s">
        <v>515</v>
      </c>
      <c r="C54" s="279"/>
      <c r="D54" s="252">
        <f>+D37+D39+D44</f>
        <v>9924106679</v>
      </c>
      <c r="E54" s="252">
        <f>+E37+E39+E44</f>
        <v>4051008921</v>
      </c>
      <c r="F54" s="277"/>
      <c r="G54" s="277"/>
    </row>
    <row r="55" spans="2:7" x14ac:dyDescent="0.25">
      <c r="B55" s="281"/>
      <c r="C55" s="279"/>
      <c r="D55" s="279"/>
      <c r="E55" s="252"/>
      <c r="F55" s="277"/>
      <c r="G55" s="277"/>
    </row>
    <row r="56" spans="2:7" x14ac:dyDescent="0.25">
      <c r="B56" s="281" t="s">
        <v>516</v>
      </c>
      <c r="C56" s="279" t="s">
        <v>517</v>
      </c>
      <c r="D56" s="252">
        <f>SUM(D57:D59)</f>
        <v>118202379</v>
      </c>
      <c r="E56" s="251">
        <f>SUM(E57:E59)</f>
        <v>690792915</v>
      </c>
      <c r="F56" s="277"/>
      <c r="G56" s="277"/>
    </row>
    <row r="57" spans="2:7" x14ac:dyDescent="0.25">
      <c r="B57" s="233" t="s">
        <v>176</v>
      </c>
      <c r="C57" s="279"/>
      <c r="D57" s="256">
        <v>118202379</v>
      </c>
      <c r="E57" s="324">
        <v>690792915</v>
      </c>
      <c r="F57" s="277"/>
      <c r="G57" s="277"/>
    </row>
    <row r="58" spans="2:7" x14ac:dyDescent="0.25">
      <c r="B58" s="233" t="s">
        <v>177</v>
      </c>
      <c r="C58" s="279"/>
      <c r="D58" s="256">
        <v>0</v>
      </c>
      <c r="E58" s="256">
        <v>0</v>
      </c>
      <c r="F58" s="277"/>
      <c r="G58" s="277"/>
    </row>
    <row r="59" spans="2:7" x14ac:dyDescent="0.25">
      <c r="B59" s="233"/>
      <c r="C59" s="279"/>
      <c r="D59" s="279"/>
      <c r="E59" s="256"/>
      <c r="F59" s="277"/>
      <c r="G59" s="277"/>
    </row>
    <row r="60" spans="2:7" x14ac:dyDescent="0.25">
      <c r="B60" s="281" t="s">
        <v>518</v>
      </c>
      <c r="C60" s="279" t="s">
        <v>566</v>
      </c>
      <c r="D60" s="252">
        <f>+D61+D64</f>
        <v>18481423</v>
      </c>
      <c r="E60" s="252">
        <f>+E61+E64</f>
        <v>506635319</v>
      </c>
      <c r="F60" s="277"/>
      <c r="G60" s="277"/>
    </row>
    <row r="61" spans="2:7" x14ac:dyDescent="0.25">
      <c r="B61" s="281" t="s">
        <v>519</v>
      </c>
      <c r="C61" s="279"/>
      <c r="D61" s="252">
        <f>SUM(D62:D63)</f>
        <v>-271986389</v>
      </c>
      <c r="E61" s="252">
        <f>SUM(E62:E63)</f>
        <v>1255678120</v>
      </c>
      <c r="F61" s="277"/>
      <c r="G61" s="277"/>
    </row>
    <row r="62" spans="2:7" x14ac:dyDescent="0.25">
      <c r="B62" s="233" t="s">
        <v>178</v>
      </c>
      <c r="C62" s="279"/>
      <c r="D62" s="256">
        <v>0</v>
      </c>
      <c r="E62" s="256">
        <v>0</v>
      </c>
      <c r="F62" s="277"/>
      <c r="G62" s="277"/>
    </row>
    <row r="63" spans="2:7" x14ac:dyDescent="0.25">
      <c r="B63" s="233" t="s">
        <v>520</v>
      </c>
      <c r="C63" s="279"/>
      <c r="D63" s="256">
        <v>-271986389</v>
      </c>
      <c r="E63" s="256">
        <v>1255678120</v>
      </c>
      <c r="F63" s="277"/>
      <c r="G63" s="277"/>
    </row>
    <row r="64" spans="2:7" x14ac:dyDescent="0.25">
      <c r="B64" s="281" t="s">
        <v>521</v>
      </c>
      <c r="C64" s="279"/>
      <c r="D64" s="252">
        <f>SUM(D65:D67)</f>
        <v>290467812</v>
      </c>
      <c r="E64" s="252">
        <f>SUM(E65:E67)</f>
        <v>-749042801</v>
      </c>
      <c r="F64" s="277"/>
      <c r="G64" s="277"/>
    </row>
    <row r="65" spans="2:7" x14ac:dyDescent="0.25">
      <c r="B65" s="233" t="s">
        <v>485</v>
      </c>
      <c r="C65" s="279"/>
      <c r="D65" s="256">
        <v>0</v>
      </c>
      <c r="E65" s="256">
        <v>0</v>
      </c>
      <c r="F65" s="277"/>
      <c r="G65" s="277"/>
    </row>
    <row r="66" spans="2:7" x14ac:dyDescent="0.25">
      <c r="B66" s="233" t="s">
        <v>522</v>
      </c>
      <c r="C66" s="279"/>
      <c r="D66" s="256">
        <v>290467812</v>
      </c>
      <c r="E66" s="256">
        <v>-749042801</v>
      </c>
      <c r="F66" s="277"/>
      <c r="G66" s="277"/>
    </row>
    <row r="67" spans="2:7" x14ac:dyDescent="0.25">
      <c r="B67" s="233"/>
      <c r="C67" s="279"/>
      <c r="D67" s="279"/>
      <c r="E67" s="256"/>
      <c r="F67" s="277"/>
      <c r="G67" s="277"/>
    </row>
    <row r="68" spans="2:7" x14ac:dyDescent="0.25">
      <c r="B68" s="281" t="s">
        <v>540</v>
      </c>
      <c r="C68" s="279" t="s">
        <v>567</v>
      </c>
      <c r="D68" s="252">
        <v>0</v>
      </c>
      <c r="E68" s="252">
        <v>0</v>
      </c>
      <c r="F68" s="277"/>
      <c r="G68" s="277"/>
    </row>
    <row r="69" spans="2:7" x14ac:dyDescent="0.25">
      <c r="B69" s="233" t="s">
        <v>541</v>
      </c>
      <c r="C69" s="279"/>
      <c r="D69" s="256">
        <v>0</v>
      </c>
      <c r="E69" s="256">
        <v>0</v>
      </c>
      <c r="F69" s="277"/>
      <c r="G69" s="277"/>
    </row>
    <row r="70" spans="2:7" x14ac:dyDescent="0.25">
      <c r="B70" s="233" t="s">
        <v>542</v>
      </c>
      <c r="C70" s="279"/>
      <c r="D70" s="256">
        <v>0</v>
      </c>
      <c r="E70" s="256">
        <v>0</v>
      </c>
      <c r="F70" s="277"/>
      <c r="G70" s="277"/>
    </row>
    <row r="71" spans="2:7" x14ac:dyDescent="0.25">
      <c r="B71" s="233"/>
      <c r="C71" s="279"/>
      <c r="D71" s="279"/>
      <c r="E71" s="256"/>
      <c r="F71" s="277"/>
      <c r="G71" s="277"/>
    </row>
    <row r="72" spans="2:7" x14ac:dyDescent="0.25">
      <c r="B72" s="281" t="s">
        <v>523</v>
      </c>
      <c r="C72" s="279"/>
      <c r="D72" s="252">
        <f>SUM(D73:D75)</f>
        <v>0</v>
      </c>
      <c r="E72" s="252">
        <f>SUM(E73:E75)</f>
        <v>-14364951</v>
      </c>
      <c r="F72" s="277"/>
      <c r="G72" s="277"/>
    </row>
    <row r="73" spans="2:7" x14ac:dyDescent="0.25">
      <c r="B73" s="233" t="s">
        <v>524</v>
      </c>
      <c r="C73" s="279"/>
      <c r="D73" s="256">
        <v>0</v>
      </c>
      <c r="E73" s="256">
        <v>85736435</v>
      </c>
      <c r="F73" s="277"/>
      <c r="G73" s="277"/>
    </row>
    <row r="74" spans="2:7" x14ac:dyDescent="0.25">
      <c r="B74" s="233" t="s">
        <v>525</v>
      </c>
      <c r="C74" s="279"/>
      <c r="D74" s="256">
        <v>0</v>
      </c>
      <c r="E74" s="256">
        <v>-100101386</v>
      </c>
      <c r="F74" s="277"/>
      <c r="G74" s="277"/>
    </row>
    <row r="75" spans="2:7" x14ac:dyDescent="0.25">
      <c r="B75" s="233"/>
      <c r="C75" s="279"/>
      <c r="D75" s="279"/>
      <c r="E75" s="256"/>
      <c r="F75" s="277"/>
      <c r="G75" s="277"/>
    </row>
    <row r="76" spans="2:7" x14ac:dyDescent="0.25">
      <c r="B76" s="282" t="s">
        <v>526</v>
      </c>
      <c r="C76" s="283"/>
      <c r="D76" s="284">
        <f>+D54+D56+D60+D72</f>
        <v>10060790481</v>
      </c>
      <c r="E76" s="284">
        <f>+E54+E56+E60+E72</f>
        <v>5234072204</v>
      </c>
      <c r="F76" s="277"/>
      <c r="G76" s="277"/>
    </row>
    <row r="77" spans="2:7" x14ac:dyDescent="0.25">
      <c r="B77" s="282" t="s">
        <v>527</v>
      </c>
      <c r="C77" s="283"/>
      <c r="D77" s="284">
        <v>0</v>
      </c>
      <c r="E77" s="252">
        <v>0</v>
      </c>
      <c r="F77" s="277"/>
      <c r="G77" s="277"/>
    </row>
    <row r="78" spans="2:7" ht="15.75" thickBot="1" x14ac:dyDescent="0.3">
      <c r="B78" s="285" t="s">
        <v>528</v>
      </c>
      <c r="C78" s="283"/>
      <c r="D78" s="286">
        <f>+D76-D77</f>
        <v>10060790481</v>
      </c>
      <c r="E78" s="286">
        <f>+E76-E77</f>
        <v>5234072204</v>
      </c>
      <c r="F78" s="277"/>
      <c r="G78" s="277"/>
    </row>
    <row r="79" spans="2:7" ht="15.75" thickTop="1" x14ac:dyDescent="0.25">
      <c r="B79" s="287"/>
      <c r="C79" s="288"/>
      <c r="D79" s="288"/>
      <c r="E79" s="289"/>
      <c r="F79" s="277"/>
      <c r="G79" s="277"/>
    </row>
    <row r="80" spans="2:7" x14ac:dyDescent="0.25">
      <c r="B80" s="495" t="s">
        <v>595</v>
      </c>
      <c r="C80" s="495"/>
      <c r="D80" s="495"/>
      <c r="E80" s="495"/>
      <c r="F80" s="495"/>
      <c r="G80" s="495"/>
    </row>
    <row r="81" spans="2:7" x14ac:dyDescent="0.25">
      <c r="B81" s="277"/>
      <c r="C81" s="277"/>
      <c r="D81" s="277"/>
      <c r="E81" s="277"/>
      <c r="F81" s="277"/>
      <c r="G81" s="277"/>
    </row>
    <row r="82" spans="2:7" x14ac:dyDescent="0.25">
      <c r="B82" s="277"/>
      <c r="C82" s="277"/>
      <c r="D82" s="277"/>
      <c r="E82" s="277"/>
      <c r="F82" s="277"/>
      <c r="G82" s="277"/>
    </row>
    <row r="83" spans="2:7" x14ac:dyDescent="0.25">
      <c r="B83" s="277"/>
      <c r="C83" s="277"/>
      <c r="D83" s="277"/>
      <c r="E83" s="277"/>
      <c r="F83" s="277"/>
      <c r="G83" s="277"/>
    </row>
    <row r="84" spans="2:7" x14ac:dyDescent="0.25">
      <c r="B84" s="277"/>
      <c r="C84" s="277"/>
      <c r="D84" s="277"/>
      <c r="E84" s="277"/>
      <c r="F84" s="277"/>
      <c r="G84" s="277"/>
    </row>
    <row r="85" spans="2:7" x14ac:dyDescent="0.25">
      <c r="B85" s="277"/>
      <c r="C85" s="277"/>
      <c r="D85" s="277"/>
      <c r="E85" s="277"/>
      <c r="F85" s="277"/>
      <c r="G85" s="277"/>
    </row>
    <row r="86" spans="2:7" x14ac:dyDescent="0.25">
      <c r="B86" s="277"/>
      <c r="C86" s="277"/>
      <c r="D86" s="277"/>
      <c r="E86" s="277"/>
      <c r="F86" s="277"/>
      <c r="G86" s="277"/>
    </row>
    <row r="87" spans="2:7" x14ac:dyDescent="0.25">
      <c r="B87" s="277"/>
      <c r="C87" s="277"/>
      <c r="D87" s="277"/>
      <c r="E87" s="277"/>
      <c r="F87" s="277"/>
      <c r="G87" s="277"/>
    </row>
    <row r="88" spans="2:7" x14ac:dyDescent="0.25">
      <c r="B88" s="277"/>
      <c r="C88" s="277"/>
      <c r="D88" s="277"/>
      <c r="E88" s="277"/>
      <c r="F88" s="277"/>
      <c r="G88" s="277"/>
    </row>
    <row r="89" spans="2:7" x14ac:dyDescent="0.25">
      <c r="B89" s="277"/>
      <c r="C89" s="277"/>
      <c r="D89" s="277"/>
      <c r="E89" s="277"/>
      <c r="F89" s="277"/>
      <c r="G89" s="277"/>
    </row>
    <row r="90" spans="2:7" x14ac:dyDescent="0.25">
      <c r="B90" s="277"/>
      <c r="C90" s="277"/>
      <c r="D90" s="277"/>
      <c r="E90" s="277"/>
      <c r="F90" s="277"/>
      <c r="G90" s="277"/>
    </row>
    <row r="91" spans="2:7" x14ac:dyDescent="0.25">
      <c r="B91" s="277"/>
      <c r="C91" s="277"/>
      <c r="D91" s="277"/>
      <c r="E91" s="277"/>
      <c r="F91" s="277"/>
      <c r="G91" s="277"/>
    </row>
    <row r="92" spans="2:7" x14ac:dyDescent="0.25">
      <c r="B92" s="277"/>
      <c r="C92" s="277"/>
      <c r="D92" s="277"/>
      <c r="E92" s="277"/>
      <c r="F92" s="277"/>
      <c r="G92" s="277"/>
    </row>
  </sheetData>
  <mergeCells count="5">
    <mergeCell ref="B80:G80"/>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59" orientation="portrait" r:id="rId1"/>
  <ignoredErrors>
    <ignoredError sqref="D44:E44 D56:E56 D64:E64 D72:E7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H44"/>
  <sheetViews>
    <sheetView showGridLines="0" topLeftCell="A28" zoomScaleNormal="100" workbookViewId="0">
      <selection activeCell="B2" sqref="B2:H42"/>
    </sheetView>
  </sheetViews>
  <sheetFormatPr baseColWidth="10" defaultColWidth="11.42578125" defaultRowHeight="15" x14ac:dyDescent="0.25"/>
  <cols>
    <col min="1" max="1" width="2.85546875" style="339" customWidth="1"/>
    <col min="2" max="2" width="2.7109375" style="339" customWidth="1"/>
    <col min="3" max="3" width="101.140625" style="339" bestFit="1" customWidth="1"/>
    <col min="4" max="4" width="4.28515625" style="339" customWidth="1"/>
    <col min="5" max="6" width="20.42578125" style="339" customWidth="1"/>
    <col min="7" max="7" width="2.85546875" style="339" customWidth="1"/>
    <col min="8" max="16384" width="11.42578125" style="339"/>
  </cols>
  <sheetData>
    <row r="1" spans="1:8" x14ac:dyDescent="0.25">
      <c r="A1" s="1" t="s">
        <v>564</v>
      </c>
    </row>
    <row r="2" spans="1:8" x14ac:dyDescent="0.25">
      <c r="B2" s="496" t="s">
        <v>105</v>
      </c>
      <c r="C2" s="496"/>
      <c r="D2" s="496"/>
      <c r="E2" s="496"/>
      <c r="F2" s="496"/>
      <c r="G2" s="496"/>
    </row>
    <row r="3" spans="1:8" x14ac:dyDescent="0.25">
      <c r="B3" s="497" t="s">
        <v>468</v>
      </c>
      <c r="C3" s="497"/>
      <c r="D3" s="497"/>
      <c r="E3" s="497"/>
      <c r="F3" s="497"/>
      <c r="G3" s="497"/>
    </row>
    <row r="4" spans="1:8" x14ac:dyDescent="0.25">
      <c r="B4" s="498" t="s">
        <v>682</v>
      </c>
      <c r="C4" s="498"/>
      <c r="D4" s="498"/>
      <c r="E4" s="498"/>
      <c r="F4" s="498"/>
      <c r="G4" s="498"/>
    </row>
    <row r="5" spans="1:8" x14ac:dyDescent="0.25">
      <c r="B5" s="337"/>
      <c r="C5" s="337"/>
      <c r="D5" s="337"/>
      <c r="E5" s="337"/>
      <c r="F5" s="337"/>
      <c r="G5" s="337"/>
    </row>
    <row r="6" spans="1:8" x14ac:dyDescent="0.25">
      <c r="E6" s="248">
        <v>44469</v>
      </c>
      <c r="F6" s="248">
        <v>44104</v>
      </c>
      <c r="G6" s="93"/>
    </row>
    <row r="7" spans="1:8" x14ac:dyDescent="0.25">
      <c r="B7" s="31" t="s">
        <v>469</v>
      </c>
      <c r="C7" s="333" t="s">
        <v>470</v>
      </c>
      <c r="D7" s="31"/>
      <c r="E7" s="31"/>
      <c r="F7" s="242"/>
      <c r="G7" s="242"/>
    </row>
    <row r="8" spans="1:8" x14ac:dyDescent="0.25">
      <c r="B8" s="243"/>
      <c r="C8" s="339" t="s">
        <v>471</v>
      </c>
      <c r="E8" s="188">
        <v>17895591945</v>
      </c>
      <c r="F8" s="188">
        <v>14851934417</v>
      </c>
      <c r="G8" s="188"/>
      <c r="H8" s="277"/>
    </row>
    <row r="9" spans="1:8" x14ac:dyDescent="0.25">
      <c r="C9" s="339" t="s">
        <v>472</v>
      </c>
      <c r="E9" s="188">
        <v>-4992076078</v>
      </c>
      <c r="F9" s="188">
        <v>-4094359981</v>
      </c>
      <c r="G9" s="188"/>
      <c r="H9" s="277"/>
    </row>
    <row r="10" spans="1:8" x14ac:dyDescent="0.25">
      <c r="C10" s="339" t="s">
        <v>543</v>
      </c>
      <c r="E10" s="188">
        <v>0</v>
      </c>
      <c r="F10" s="188">
        <v>0</v>
      </c>
      <c r="G10" s="188"/>
      <c r="H10" s="277"/>
    </row>
    <row r="11" spans="1:8" x14ac:dyDescent="0.25">
      <c r="B11" s="151"/>
      <c r="C11" s="336" t="s">
        <v>473</v>
      </c>
      <c r="D11" s="151"/>
      <c r="E11" s="290">
        <f>+SUM(E8:E10)</f>
        <v>12903515867</v>
      </c>
      <c r="F11" s="290">
        <f>+SUM(F8:F10)</f>
        <v>10757574436</v>
      </c>
      <c r="G11" s="290"/>
      <c r="H11" s="277"/>
    </row>
    <row r="12" spans="1:8" x14ac:dyDescent="0.25">
      <c r="B12" s="31"/>
      <c r="C12" s="31" t="s">
        <v>544</v>
      </c>
      <c r="D12" s="31"/>
      <c r="E12" s="291">
        <f>+E13</f>
        <v>0</v>
      </c>
      <c r="F12" s="291">
        <f>+F13</f>
        <v>0</v>
      </c>
      <c r="G12" s="291"/>
      <c r="H12" s="277"/>
    </row>
    <row r="13" spans="1:8" x14ac:dyDescent="0.25">
      <c r="C13" s="339" t="s">
        <v>545</v>
      </c>
      <c r="E13" s="188">
        <v>0</v>
      </c>
      <c r="F13" s="188">
        <v>0</v>
      </c>
      <c r="G13" s="188"/>
      <c r="H13" s="277"/>
    </row>
    <row r="14" spans="1:8" x14ac:dyDescent="0.25">
      <c r="B14" s="243"/>
      <c r="C14" s="31" t="s">
        <v>474</v>
      </c>
      <c r="D14" s="31"/>
      <c r="E14" s="291">
        <f>+E15</f>
        <v>-8701882443</v>
      </c>
      <c r="F14" s="291">
        <f>+F15</f>
        <v>15024182755</v>
      </c>
      <c r="G14" s="291"/>
      <c r="H14" s="277"/>
    </row>
    <row r="15" spans="1:8" x14ac:dyDescent="0.25">
      <c r="C15" s="339" t="s">
        <v>475</v>
      </c>
      <c r="E15" s="188">
        <v>-8701882443</v>
      </c>
      <c r="F15" s="188">
        <v>15024182755</v>
      </c>
      <c r="G15" s="188"/>
      <c r="H15" s="277"/>
    </row>
    <row r="16" spans="1:8" x14ac:dyDescent="0.25">
      <c r="B16" s="31"/>
      <c r="C16" s="31" t="s">
        <v>546</v>
      </c>
      <c r="D16" s="31"/>
      <c r="E16" s="291">
        <f>+E11+E14</f>
        <v>4201633424</v>
      </c>
      <c r="F16" s="291">
        <f>+F11+F14</f>
        <v>25781757191</v>
      </c>
      <c r="G16" s="291"/>
      <c r="H16" s="277"/>
    </row>
    <row r="17" spans="2:8" x14ac:dyDescent="0.25">
      <c r="C17" s="339" t="s">
        <v>547</v>
      </c>
      <c r="E17" s="188">
        <v>-191068134</v>
      </c>
      <c r="F17" s="188">
        <v>0</v>
      </c>
      <c r="G17" s="188"/>
      <c r="H17" s="277"/>
    </row>
    <row r="18" spans="2:8" x14ac:dyDescent="0.25">
      <c r="C18" s="31" t="s">
        <v>476</v>
      </c>
      <c r="E18" s="291">
        <f>+E16+E17</f>
        <v>4010565290</v>
      </c>
      <c r="F18" s="291">
        <f>+F16+F17</f>
        <v>25781757191</v>
      </c>
      <c r="G18" s="291"/>
      <c r="H18" s="277"/>
    </row>
    <row r="19" spans="2:8" x14ac:dyDescent="0.25">
      <c r="C19" s="31"/>
      <c r="E19" s="188"/>
      <c r="F19" s="291"/>
      <c r="G19" s="291"/>
      <c r="H19" s="277"/>
    </row>
    <row r="20" spans="2:8" x14ac:dyDescent="0.25">
      <c r="B20" s="31" t="s">
        <v>477</v>
      </c>
      <c r="C20" s="333" t="s">
        <v>478</v>
      </c>
      <c r="D20" s="31"/>
      <c r="E20" s="291"/>
      <c r="F20" s="291"/>
      <c r="G20" s="291"/>
      <c r="H20" s="277"/>
    </row>
    <row r="21" spans="2:8" x14ac:dyDescent="0.25">
      <c r="C21" s="339" t="s">
        <v>548</v>
      </c>
      <c r="E21" s="188">
        <v>-258592500</v>
      </c>
      <c r="F21" s="188">
        <v>0</v>
      </c>
      <c r="G21" s="188"/>
      <c r="H21" s="277"/>
    </row>
    <row r="22" spans="2:8" x14ac:dyDescent="0.25">
      <c r="C22" s="339" t="s">
        <v>122</v>
      </c>
      <c r="E22" s="188">
        <v>-123963803217</v>
      </c>
      <c r="F22" s="188">
        <v>5438217649</v>
      </c>
      <c r="G22" s="188"/>
      <c r="H22" s="277"/>
    </row>
    <row r="23" spans="2:8" x14ac:dyDescent="0.25">
      <c r="C23" s="339" t="s">
        <v>549</v>
      </c>
      <c r="E23" s="188">
        <v>0</v>
      </c>
      <c r="F23" s="188">
        <v>0</v>
      </c>
      <c r="G23" s="188"/>
      <c r="H23" s="277"/>
    </row>
    <row r="24" spans="2:8" x14ac:dyDescent="0.25">
      <c r="C24" s="339" t="s">
        <v>479</v>
      </c>
      <c r="E24" s="188">
        <v>-234870449</v>
      </c>
      <c r="F24" s="188">
        <v>-50931652</v>
      </c>
      <c r="G24" s="188"/>
      <c r="H24" s="277"/>
    </row>
    <row r="25" spans="2:8" x14ac:dyDescent="0.25">
      <c r="C25" s="339" t="s">
        <v>550</v>
      </c>
      <c r="E25" s="188">
        <v>0</v>
      </c>
      <c r="F25" s="188">
        <v>0</v>
      </c>
      <c r="G25" s="188"/>
      <c r="H25" s="277"/>
    </row>
    <row r="26" spans="2:8" x14ac:dyDescent="0.25">
      <c r="B26" s="500"/>
      <c r="C26" s="339" t="s">
        <v>551</v>
      </c>
      <c r="E26" s="188">
        <v>0</v>
      </c>
      <c r="F26" s="188">
        <v>0</v>
      </c>
      <c r="G26" s="188"/>
      <c r="H26" s="277"/>
    </row>
    <row r="27" spans="2:8" x14ac:dyDescent="0.25">
      <c r="B27" s="500"/>
      <c r="C27" s="339" t="s">
        <v>480</v>
      </c>
      <c r="E27" s="188">
        <v>239769699</v>
      </c>
      <c r="F27" s="188">
        <v>290326332</v>
      </c>
      <c r="G27" s="188"/>
      <c r="H27" s="277"/>
    </row>
    <row r="28" spans="2:8" x14ac:dyDescent="0.25">
      <c r="C28" s="31" t="s">
        <v>481</v>
      </c>
      <c r="D28" s="319"/>
      <c r="E28" s="291">
        <f>+SUM(E21:E27)</f>
        <v>-124217496467</v>
      </c>
      <c r="F28" s="291">
        <f>+SUM(F21:F27)</f>
        <v>5677612329</v>
      </c>
      <c r="G28" s="291"/>
      <c r="H28" s="277"/>
    </row>
    <row r="29" spans="2:8" x14ac:dyDescent="0.25">
      <c r="B29" s="243"/>
      <c r="E29" s="188"/>
      <c r="F29" s="188"/>
      <c r="G29" s="188"/>
      <c r="H29" s="277"/>
    </row>
    <row r="30" spans="2:8" x14ac:dyDescent="0.25">
      <c r="B30" s="31" t="s">
        <v>482</v>
      </c>
      <c r="C30" s="333" t="s">
        <v>623</v>
      </c>
      <c r="D30" s="31"/>
      <c r="E30" s="291"/>
      <c r="F30" s="291"/>
      <c r="G30" s="291"/>
      <c r="H30" s="277"/>
    </row>
    <row r="31" spans="2:8" x14ac:dyDescent="0.25">
      <c r="B31" s="243"/>
      <c r="C31" s="339" t="s">
        <v>552</v>
      </c>
      <c r="E31" s="188">
        <v>0</v>
      </c>
      <c r="F31" s="188">
        <v>0</v>
      </c>
      <c r="G31" s="188"/>
      <c r="H31" s="277"/>
    </row>
    <row r="32" spans="2:8" x14ac:dyDescent="0.25">
      <c r="C32" s="339" t="s">
        <v>483</v>
      </c>
      <c r="E32" s="188">
        <v>132295533764</v>
      </c>
      <c r="F32" s="188">
        <v>-30151508432</v>
      </c>
      <c r="G32" s="188"/>
      <c r="H32" s="277"/>
    </row>
    <row r="33" spans="2:8" x14ac:dyDescent="0.25">
      <c r="B33" s="243"/>
      <c r="C33" s="339" t="s">
        <v>484</v>
      </c>
      <c r="E33" s="188">
        <v>-833242227</v>
      </c>
      <c r="F33" s="188">
        <v>-1582081372</v>
      </c>
      <c r="G33" s="188"/>
      <c r="H33" s="277"/>
    </row>
    <row r="34" spans="2:8" x14ac:dyDescent="0.25">
      <c r="C34" s="339" t="s">
        <v>485</v>
      </c>
      <c r="E34" s="188">
        <v>-2973676151</v>
      </c>
      <c r="F34" s="188">
        <v>-2188043979</v>
      </c>
      <c r="G34" s="188"/>
      <c r="H34" s="277"/>
    </row>
    <row r="35" spans="2:8" x14ac:dyDescent="0.25">
      <c r="C35" s="339" t="s">
        <v>486</v>
      </c>
      <c r="E35" s="188">
        <v>18481423</v>
      </c>
      <c r="F35" s="188">
        <v>506635319</v>
      </c>
      <c r="G35" s="188"/>
      <c r="H35" s="277"/>
    </row>
    <row r="36" spans="2:8" x14ac:dyDescent="0.25">
      <c r="C36" s="31" t="s">
        <v>487</v>
      </c>
      <c r="E36" s="291">
        <f>+SUM(E31:E35)</f>
        <v>128507096809</v>
      </c>
      <c r="F36" s="291">
        <f>+SUM(F31:F35)</f>
        <v>-33414998464</v>
      </c>
      <c r="G36" s="291"/>
      <c r="H36" s="277"/>
    </row>
    <row r="37" spans="2:8" x14ac:dyDescent="0.25">
      <c r="C37" s="31"/>
      <c r="E37" s="188"/>
      <c r="F37" s="291"/>
      <c r="G37" s="291"/>
      <c r="H37" s="277"/>
    </row>
    <row r="38" spans="2:8" x14ac:dyDescent="0.25">
      <c r="B38" s="31"/>
      <c r="C38" s="53" t="s">
        <v>488</v>
      </c>
      <c r="D38" s="64"/>
      <c r="E38" s="292">
        <f>+E18+E28+E36</f>
        <v>8300165632</v>
      </c>
      <c r="F38" s="292">
        <f>+F18+F28+F36</f>
        <v>-1955628944</v>
      </c>
      <c r="G38" s="291"/>
      <c r="H38" s="277"/>
    </row>
    <row r="39" spans="2:8" x14ac:dyDescent="0.25">
      <c r="C39" s="53" t="s">
        <v>489</v>
      </c>
      <c r="D39" s="73"/>
      <c r="E39" s="188">
        <v>5439011242</v>
      </c>
      <c r="F39" s="188">
        <v>7292766449</v>
      </c>
      <c r="G39" s="291"/>
      <c r="H39" s="277"/>
    </row>
    <row r="40" spans="2:8" ht="15.75" thickBot="1" x14ac:dyDescent="0.3">
      <c r="C40" s="53" t="s">
        <v>490</v>
      </c>
      <c r="D40" s="73"/>
      <c r="E40" s="293">
        <f>+E38+E39</f>
        <v>13739176874</v>
      </c>
      <c r="F40" s="293">
        <f>+F38+F39</f>
        <v>5337137505</v>
      </c>
      <c r="G40" s="291"/>
      <c r="H40" s="277"/>
    </row>
    <row r="41" spans="2:8" ht="15.75" thickTop="1" x14ac:dyDescent="0.25">
      <c r="C41" s="277"/>
      <c r="D41" s="277"/>
      <c r="E41" s="277"/>
      <c r="F41" s="277"/>
      <c r="G41" s="277"/>
      <c r="H41" s="277"/>
    </row>
    <row r="42" spans="2:8" x14ac:dyDescent="0.25">
      <c r="C42" s="499" t="s">
        <v>595</v>
      </c>
      <c r="D42" s="499"/>
      <c r="E42" s="499"/>
      <c r="F42" s="499"/>
      <c r="G42" s="499"/>
      <c r="H42" s="499"/>
    </row>
    <row r="44" spans="2:8" x14ac:dyDescent="0.25">
      <c r="E44" s="33"/>
      <c r="F44" s="33"/>
    </row>
  </sheetData>
  <mergeCells count="5">
    <mergeCell ref="C42:H42"/>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zoomScaleNormal="100" workbookViewId="0">
      <selection activeCell="B2" sqref="B2:M21"/>
    </sheetView>
  </sheetViews>
  <sheetFormatPr baseColWidth="10" defaultColWidth="11.42578125" defaultRowHeight="15" x14ac:dyDescent="0.25"/>
  <cols>
    <col min="1" max="1" width="2.85546875" style="339" customWidth="1"/>
    <col min="2" max="2" width="29.85546875" style="339" bestFit="1" customWidth="1"/>
    <col min="3" max="3" width="19.28515625" style="339" bestFit="1" customWidth="1"/>
    <col min="4" max="4" width="18.85546875" style="339" bestFit="1" customWidth="1"/>
    <col min="5" max="5" width="19.28515625" style="339" bestFit="1" customWidth="1"/>
    <col min="6" max="6" width="16.28515625" style="339" customWidth="1"/>
    <col min="7" max="7" width="17.140625" style="339" bestFit="1" customWidth="1"/>
    <col min="8" max="8" width="12.7109375" style="339" bestFit="1" customWidth="1"/>
    <col min="9" max="9" width="15.28515625" style="339" bestFit="1" customWidth="1"/>
    <col min="10" max="10" width="17.28515625" style="339" bestFit="1" customWidth="1"/>
    <col min="11" max="11" width="18.140625" style="339" bestFit="1" customWidth="1"/>
    <col min="12" max="13" width="18.7109375" style="339" bestFit="1" customWidth="1"/>
    <col min="14" max="14" width="2.85546875" style="339" customWidth="1"/>
    <col min="15" max="16384" width="11.42578125" style="339"/>
  </cols>
  <sheetData>
    <row r="1" spans="1:13" x14ac:dyDescent="0.25">
      <c r="A1" s="1" t="s">
        <v>564</v>
      </c>
    </row>
    <row r="2" spans="1:13" x14ac:dyDescent="0.25">
      <c r="B2" s="476" t="s">
        <v>105</v>
      </c>
      <c r="C2" s="476"/>
      <c r="D2" s="476"/>
      <c r="E2" s="476"/>
      <c r="F2" s="476"/>
      <c r="G2" s="476"/>
      <c r="H2" s="476"/>
      <c r="I2" s="476"/>
      <c r="J2" s="476"/>
      <c r="K2" s="476"/>
      <c r="L2" s="476"/>
      <c r="M2" s="476"/>
    </row>
    <row r="3" spans="1:13" x14ac:dyDescent="0.25">
      <c r="B3" s="476" t="s">
        <v>179</v>
      </c>
      <c r="C3" s="476"/>
      <c r="D3" s="476"/>
      <c r="E3" s="476"/>
      <c r="F3" s="476"/>
      <c r="G3" s="476"/>
      <c r="H3" s="476"/>
      <c r="I3" s="476"/>
      <c r="J3" s="476"/>
      <c r="K3" s="476"/>
      <c r="L3" s="476"/>
      <c r="M3" s="476"/>
    </row>
    <row r="4" spans="1:13" x14ac:dyDescent="0.25">
      <c r="B4" s="476" t="s">
        <v>683</v>
      </c>
      <c r="C4" s="476"/>
      <c r="D4" s="476"/>
      <c r="E4" s="476"/>
      <c r="F4" s="476"/>
      <c r="G4" s="476"/>
      <c r="H4" s="476"/>
      <c r="I4" s="476"/>
      <c r="J4" s="476"/>
      <c r="K4" s="476"/>
      <c r="L4" s="476"/>
      <c r="M4" s="476"/>
    </row>
    <row r="5" spans="1:13" x14ac:dyDescent="0.25">
      <c r="B5" s="476" t="s">
        <v>106</v>
      </c>
      <c r="C5" s="476"/>
      <c r="D5" s="476"/>
      <c r="E5" s="476"/>
      <c r="F5" s="476"/>
      <c r="G5" s="476"/>
      <c r="H5" s="476"/>
      <c r="I5" s="476"/>
      <c r="J5" s="476"/>
      <c r="K5" s="476"/>
      <c r="L5" s="476"/>
      <c r="M5" s="476"/>
    </row>
    <row r="7" spans="1:13" x14ac:dyDescent="0.25">
      <c r="B7" s="501" t="s">
        <v>180</v>
      </c>
      <c r="C7" s="503" t="s">
        <v>181</v>
      </c>
      <c r="D7" s="504"/>
      <c r="E7" s="504"/>
      <c r="F7" s="505"/>
      <c r="G7" s="503" t="s">
        <v>182</v>
      </c>
      <c r="H7" s="504"/>
      <c r="I7" s="505"/>
      <c r="J7" s="503" t="s">
        <v>183</v>
      </c>
      <c r="K7" s="505"/>
      <c r="L7" s="503" t="s">
        <v>156</v>
      </c>
      <c r="M7" s="505"/>
    </row>
    <row r="8" spans="1:13" ht="45" x14ac:dyDescent="0.25">
      <c r="B8" s="502"/>
      <c r="C8" s="94" t="s">
        <v>184</v>
      </c>
      <c r="D8" s="94" t="s">
        <v>185</v>
      </c>
      <c r="E8" s="94" t="s">
        <v>186</v>
      </c>
      <c r="F8" s="113" t="s">
        <v>568</v>
      </c>
      <c r="G8" s="94" t="s">
        <v>187</v>
      </c>
      <c r="H8" s="94" t="s">
        <v>188</v>
      </c>
      <c r="I8" s="94" t="s">
        <v>189</v>
      </c>
      <c r="J8" s="94" t="s">
        <v>190</v>
      </c>
      <c r="K8" s="94" t="s">
        <v>191</v>
      </c>
      <c r="L8" s="95">
        <v>44469</v>
      </c>
      <c r="M8" s="95">
        <v>44104</v>
      </c>
    </row>
    <row r="9" spans="1:13" x14ac:dyDescent="0.25">
      <c r="B9" s="73" t="s">
        <v>192</v>
      </c>
      <c r="C9" s="64">
        <v>17554000000</v>
      </c>
      <c r="D9" s="64">
        <v>444000000</v>
      </c>
      <c r="E9" s="64">
        <v>17110000000</v>
      </c>
      <c r="F9" s="64">
        <v>836500000</v>
      </c>
      <c r="G9" s="64">
        <v>1120059427</v>
      </c>
      <c r="H9" s="64">
        <v>0</v>
      </c>
      <c r="I9" s="64">
        <v>227468427</v>
      </c>
      <c r="J9" s="64">
        <v>0</v>
      </c>
      <c r="K9" s="64">
        <v>8627530939</v>
      </c>
      <c r="L9" s="64">
        <v>27921558793</v>
      </c>
      <c r="M9" s="64">
        <v>20744480814</v>
      </c>
    </row>
    <row r="10" spans="1:13" x14ac:dyDescent="0.25">
      <c r="B10" s="53" t="s">
        <v>193</v>
      </c>
      <c r="C10" s="64">
        <v>6872000000</v>
      </c>
      <c r="D10" s="64">
        <v>0</v>
      </c>
      <c r="E10" s="64">
        <v>0</v>
      </c>
      <c r="F10" s="64">
        <v>0</v>
      </c>
      <c r="G10" s="64">
        <v>0</v>
      </c>
      <c r="H10" s="64">
        <v>0</v>
      </c>
      <c r="I10" s="64">
        <v>0</v>
      </c>
      <c r="J10" s="64">
        <v>8627530939</v>
      </c>
      <c r="K10" s="64">
        <v>-8627530939</v>
      </c>
      <c r="L10" s="64">
        <v>0</v>
      </c>
      <c r="M10" s="64">
        <v>0</v>
      </c>
    </row>
    <row r="11" spans="1:13" x14ac:dyDescent="0.25">
      <c r="B11" s="73" t="s">
        <v>598</v>
      </c>
      <c r="C11" s="186">
        <v>0</v>
      </c>
      <c r="D11" s="186">
        <v>0</v>
      </c>
      <c r="E11" s="186">
        <v>7316000000</v>
      </c>
      <c r="F11" s="186">
        <v>0</v>
      </c>
      <c r="G11" s="186">
        <v>0</v>
      </c>
      <c r="H11" s="186">
        <v>0</v>
      </c>
      <c r="I11" s="186">
        <v>0</v>
      </c>
      <c r="J11" s="186">
        <v>-7316000000</v>
      </c>
      <c r="K11" s="186">
        <v>0</v>
      </c>
      <c r="L11" s="186">
        <v>0</v>
      </c>
      <c r="M11" s="186">
        <v>237000000</v>
      </c>
    </row>
    <row r="12" spans="1:13" x14ac:dyDescent="0.25">
      <c r="B12" s="73" t="s">
        <v>599</v>
      </c>
      <c r="C12" s="186">
        <v>0</v>
      </c>
      <c r="D12" s="186">
        <v>0</v>
      </c>
      <c r="E12" s="186">
        <v>0</v>
      </c>
      <c r="F12" s="186">
        <v>0</v>
      </c>
      <c r="G12" s="186">
        <v>0</v>
      </c>
      <c r="H12" s="186">
        <v>0</v>
      </c>
      <c r="I12" s="186">
        <v>0</v>
      </c>
      <c r="J12" s="186">
        <v>0</v>
      </c>
      <c r="K12" s="186">
        <v>0</v>
      </c>
      <c r="L12" s="186">
        <v>0</v>
      </c>
      <c r="M12" s="186"/>
    </row>
    <row r="13" spans="1:13" x14ac:dyDescent="0.25">
      <c r="B13" s="73" t="s">
        <v>194</v>
      </c>
      <c r="C13" s="186">
        <v>0</v>
      </c>
      <c r="D13" s="186">
        <v>0</v>
      </c>
      <c r="E13" s="186">
        <v>0</v>
      </c>
      <c r="F13" s="186">
        <v>0</v>
      </c>
      <c r="G13" s="186">
        <v>0</v>
      </c>
      <c r="H13" s="186">
        <v>0</v>
      </c>
      <c r="I13" s="186">
        <v>0</v>
      </c>
      <c r="J13" s="186">
        <v>-880154392</v>
      </c>
      <c r="K13" s="186">
        <v>0</v>
      </c>
      <c r="L13" s="186">
        <v>-880154392</v>
      </c>
      <c r="M13" s="186">
        <v>-1788452960</v>
      </c>
    </row>
    <row r="14" spans="1:13" x14ac:dyDescent="0.25">
      <c r="B14" s="73" t="s">
        <v>160</v>
      </c>
      <c r="C14" s="186">
        <v>0</v>
      </c>
      <c r="D14" s="186">
        <v>0</v>
      </c>
      <c r="E14" s="186">
        <v>0</v>
      </c>
      <c r="F14" s="186">
        <v>0</v>
      </c>
      <c r="G14" s="186">
        <v>431376547</v>
      </c>
      <c r="H14" s="186">
        <v>0</v>
      </c>
      <c r="I14" s="186">
        <v>0</v>
      </c>
      <c r="J14" s="186">
        <v>-431376547</v>
      </c>
      <c r="K14" s="186">
        <v>0</v>
      </c>
      <c r="L14" s="186">
        <v>0</v>
      </c>
      <c r="M14" s="186">
        <v>0</v>
      </c>
    </row>
    <row r="15" spans="1:13" x14ac:dyDescent="0.25">
      <c r="B15" s="73" t="s">
        <v>195</v>
      </c>
      <c r="C15" s="186">
        <v>0</v>
      </c>
      <c r="D15" s="186">
        <v>0</v>
      </c>
      <c r="E15" s="186">
        <v>0</v>
      </c>
      <c r="F15" s="186">
        <v>49000000</v>
      </c>
      <c r="G15" s="186">
        <v>0</v>
      </c>
      <c r="H15" s="186">
        <v>0</v>
      </c>
      <c r="I15" s="186">
        <v>0</v>
      </c>
      <c r="J15" s="186">
        <v>0</v>
      </c>
      <c r="K15" s="186">
        <v>0</v>
      </c>
      <c r="L15" s="186">
        <v>49000000</v>
      </c>
      <c r="M15" s="186">
        <v>0</v>
      </c>
    </row>
    <row r="16" spans="1:13" x14ac:dyDescent="0.25">
      <c r="B16" s="73" t="s">
        <v>454</v>
      </c>
      <c r="C16" s="186">
        <v>0</v>
      </c>
      <c r="D16" s="186">
        <v>0</v>
      </c>
      <c r="E16" s="186">
        <v>0</v>
      </c>
      <c r="F16" s="186">
        <v>0</v>
      </c>
      <c r="G16" s="186">
        <v>0</v>
      </c>
      <c r="H16" s="186">
        <v>0</v>
      </c>
      <c r="I16" s="186">
        <v>0</v>
      </c>
      <c r="J16" s="186">
        <v>0</v>
      </c>
      <c r="K16" s="186">
        <v>0</v>
      </c>
      <c r="L16" s="186">
        <v>0</v>
      </c>
      <c r="M16" s="186"/>
    </row>
    <row r="17" spans="2:14" x14ac:dyDescent="0.25">
      <c r="B17" s="73" t="s">
        <v>165</v>
      </c>
      <c r="C17" s="186">
        <v>0</v>
      </c>
      <c r="D17" s="186">
        <v>0</v>
      </c>
      <c r="E17" s="186">
        <v>0</v>
      </c>
      <c r="F17" s="186">
        <v>0</v>
      </c>
      <c r="G17" s="186">
        <v>0</v>
      </c>
      <c r="H17" s="186">
        <v>0</v>
      </c>
      <c r="I17" s="186">
        <v>0</v>
      </c>
      <c r="J17" s="186">
        <v>0</v>
      </c>
      <c r="K17" s="186">
        <v>10060790481</v>
      </c>
      <c r="L17" s="186">
        <v>10060790481</v>
      </c>
      <c r="M17" s="186">
        <v>5234072204</v>
      </c>
    </row>
    <row r="18" spans="2:14" x14ac:dyDescent="0.25">
      <c r="B18" s="95">
        <f>+L8</f>
        <v>44469</v>
      </c>
      <c r="C18" s="64">
        <v>24426000000</v>
      </c>
      <c r="D18" s="64">
        <v>0</v>
      </c>
      <c r="E18" s="64">
        <v>24426000000</v>
      </c>
      <c r="F18" s="64">
        <v>885500000</v>
      </c>
      <c r="G18" s="64">
        <v>1551435974</v>
      </c>
      <c r="H18" s="64">
        <v>0</v>
      </c>
      <c r="I18" s="64">
        <v>227468427</v>
      </c>
      <c r="J18" s="64">
        <v>0</v>
      </c>
      <c r="K18" s="64">
        <v>10060790481</v>
      </c>
      <c r="L18" s="64">
        <v>37151194882</v>
      </c>
      <c r="M18" s="64">
        <v>0</v>
      </c>
    </row>
    <row r="19" spans="2:14" s="271" customFormat="1" x14ac:dyDescent="0.25">
      <c r="B19" s="95">
        <f>+M8</f>
        <v>44104</v>
      </c>
      <c r="C19" s="64">
        <v>17554000000</v>
      </c>
      <c r="D19" s="64">
        <v>444000000</v>
      </c>
      <c r="E19" s="64">
        <v>17110000000</v>
      </c>
      <c r="F19" s="64">
        <v>735500000</v>
      </c>
      <c r="G19" s="64">
        <v>1120059427</v>
      </c>
      <c r="H19" s="64"/>
      <c r="I19" s="64">
        <v>227468427</v>
      </c>
      <c r="J19" s="64">
        <v>0</v>
      </c>
      <c r="K19" s="64">
        <v>5234072204</v>
      </c>
      <c r="L19" s="64"/>
      <c r="M19" s="64">
        <v>24427100058</v>
      </c>
    </row>
    <row r="20" spans="2:14" x14ac:dyDescent="0.25">
      <c r="C20" s="33"/>
      <c r="D20" s="33"/>
      <c r="E20" s="33"/>
      <c r="F20" s="33"/>
      <c r="G20" s="33"/>
      <c r="H20" s="33"/>
      <c r="I20" s="33"/>
      <c r="J20" s="33"/>
      <c r="K20" s="33"/>
      <c r="L20" s="33"/>
      <c r="M20" s="33"/>
      <c r="N20" s="33">
        <f t="shared" ref="N20" si="0">+N18-N19</f>
        <v>0</v>
      </c>
    </row>
    <row r="21" spans="2:14" x14ac:dyDescent="0.25">
      <c r="B21" s="499" t="s">
        <v>595</v>
      </c>
      <c r="C21" s="499"/>
      <c r="D21" s="499"/>
      <c r="E21" s="499"/>
      <c r="F21" s="499"/>
      <c r="G21" s="499"/>
      <c r="H21" s="499"/>
      <c r="I21" s="499"/>
      <c r="J21" s="499"/>
      <c r="K21" s="499"/>
      <c r="L21" s="499"/>
      <c r="M21" s="499"/>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K94"/>
  <sheetViews>
    <sheetView showGridLines="0" topLeftCell="A75" zoomScaleNormal="100" workbookViewId="0">
      <selection activeCell="B93" sqref="B93"/>
    </sheetView>
  </sheetViews>
  <sheetFormatPr baseColWidth="10" defaultColWidth="11.42578125" defaultRowHeight="15" x14ac:dyDescent="0.25"/>
  <cols>
    <col min="1" max="1" width="7.140625" style="339" bestFit="1" customWidth="1"/>
    <col min="2" max="2" width="38.5703125" style="339" customWidth="1"/>
    <col min="3" max="4" width="15.7109375" style="339" customWidth="1"/>
    <col min="5" max="5" width="17" style="339" customWidth="1"/>
    <col min="6" max="6" width="14.85546875" style="339" bestFit="1" customWidth="1"/>
    <col min="7" max="7" width="14.5703125" style="339" bestFit="1" customWidth="1"/>
    <col min="8" max="8" width="13.28515625" style="339" bestFit="1" customWidth="1"/>
    <col min="9" max="9" width="2.85546875" style="339" customWidth="1"/>
    <col min="10" max="10" width="14" style="339" customWidth="1"/>
    <col min="11" max="11" width="16.5703125" style="339" bestFit="1" customWidth="1"/>
    <col min="12" max="16384" width="11.42578125" style="339"/>
  </cols>
  <sheetData>
    <row r="1" spans="1:8" x14ac:dyDescent="0.25">
      <c r="A1" s="1" t="s">
        <v>564</v>
      </c>
    </row>
    <row r="2" spans="1:8" x14ac:dyDescent="0.25">
      <c r="B2" s="476" t="s">
        <v>105</v>
      </c>
      <c r="C2" s="476"/>
      <c r="D2" s="476"/>
      <c r="E2" s="476"/>
      <c r="F2" s="476"/>
      <c r="G2" s="476"/>
      <c r="H2" s="476"/>
    </row>
    <row r="3" spans="1:8" x14ac:dyDescent="0.25">
      <c r="B3" s="517" t="s">
        <v>684</v>
      </c>
      <c r="C3" s="517"/>
      <c r="D3" s="517"/>
      <c r="E3" s="517"/>
      <c r="F3" s="517"/>
      <c r="G3" s="517"/>
      <c r="H3" s="517"/>
    </row>
    <row r="5" spans="1:8" x14ac:dyDescent="0.25">
      <c r="B5" s="473" t="s">
        <v>196</v>
      </c>
      <c r="C5" s="473"/>
      <c r="D5" s="473"/>
      <c r="E5" s="473"/>
      <c r="F5" s="473"/>
      <c r="G5" s="473"/>
      <c r="H5" s="473"/>
    </row>
    <row r="7" spans="1:8" ht="15" customHeight="1" x14ac:dyDescent="0.25">
      <c r="B7" s="518" t="s">
        <v>693</v>
      </c>
      <c r="C7" s="518"/>
      <c r="D7" s="518"/>
      <c r="E7" s="518"/>
      <c r="F7" s="518"/>
      <c r="G7" s="518"/>
      <c r="H7" s="518"/>
    </row>
    <row r="8" spans="1:8" x14ac:dyDescent="0.25">
      <c r="B8" s="518"/>
      <c r="C8" s="518"/>
      <c r="D8" s="518"/>
      <c r="E8" s="518"/>
      <c r="F8" s="518"/>
      <c r="G8" s="518"/>
      <c r="H8" s="518"/>
    </row>
    <row r="9" spans="1:8" x14ac:dyDescent="0.25">
      <c r="B9" s="434" t="s">
        <v>197</v>
      </c>
      <c r="C9" s="434"/>
      <c r="D9" s="434"/>
      <c r="E9" s="434"/>
      <c r="F9" s="434"/>
      <c r="G9" s="434"/>
      <c r="H9" s="434"/>
    </row>
    <row r="11" spans="1:8" x14ac:dyDescent="0.25">
      <c r="B11" s="481" t="s">
        <v>198</v>
      </c>
      <c r="C11" s="481"/>
      <c r="D11" s="481"/>
      <c r="E11" s="481"/>
      <c r="F11" s="481"/>
      <c r="G11" s="481"/>
      <c r="H11" s="481"/>
    </row>
    <row r="12" spans="1:8" x14ac:dyDescent="0.25">
      <c r="B12" s="475" t="s">
        <v>634</v>
      </c>
      <c r="C12" s="475"/>
      <c r="D12" s="475"/>
      <c r="E12" s="475"/>
      <c r="F12" s="475"/>
      <c r="G12" s="475"/>
      <c r="H12" s="475"/>
    </row>
    <row r="13" spans="1:8" x14ac:dyDescent="0.25">
      <c r="B13" s="475"/>
      <c r="C13" s="475"/>
      <c r="D13" s="475"/>
      <c r="E13" s="475"/>
      <c r="F13" s="475"/>
      <c r="G13" s="475"/>
      <c r="H13" s="475"/>
    </row>
    <row r="14" spans="1:8" x14ac:dyDescent="0.25">
      <c r="B14" s="475"/>
      <c r="C14" s="475"/>
      <c r="D14" s="475"/>
      <c r="E14" s="475"/>
      <c r="F14" s="475"/>
      <c r="G14" s="475"/>
      <c r="H14" s="475"/>
    </row>
    <row r="15" spans="1:8" x14ac:dyDescent="0.25">
      <c r="B15" s="475"/>
      <c r="C15" s="475"/>
      <c r="D15" s="475"/>
      <c r="E15" s="475"/>
      <c r="F15" s="475"/>
      <c r="G15" s="475"/>
      <c r="H15" s="475"/>
    </row>
    <row r="16" spans="1:8" x14ac:dyDescent="0.25">
      <c r="B16" s="475"/>
      <c r="C16" s="475"/>
      <c r="D16" s="475"/>
      <c r="E16" s="475"/>
      <c r="F16" s="475"/>
      <c r="G16" s="475"/>
      <c r="H16" s="475"/>
    </row>
    <row r="17" spans="2:11" x14ac:dyDescent="0.25">
      <c r="B17" s="475"/>
      <c r="C17" s="475"/>
      <c r="D17" s="475"/>
      <c r="E17" s="475"/>
      <c r="F17" s="475"/>
      <c r="G17" s="475"/>
      <c r="H17" s="475"/>
    </row>
    <row r="18" spans="2:11" x14ac:dyDescent="0.25">
      <c r="B18" s="475"/>
      <c r="C18" s="475"/>
      <c r="D18" s="475"/>
      <c r="E18" s="475"/>
      <c r="F18" s="475"/>
      <c r="G18" s="475"/>
      <c r="H18" s="475"/>
    </row>
    <row r="19" spans="2:11" x14ac:dyDescent="0.25">
      <c r="B19" s="475"/>
      <c r="C19" s="475"/>
      <c r="D19" s="475"/>
      <c r="E19" s="475"/>
      <c r="F19" s="475"/>
      <c r="G19" s="475"/>
      <c r="H19" s="475"/>
    </row>
    <row r="20" spans="2:11" x14ac:dyDescent="0.25">
      <c r="B20" s="475"/>
      <c r="C20" s="475"/>
      <c r="D20" s="475"/>
      <c r="E20" s="475"/>
      <c r="F20" s="475"/>
      <c r="G20" s="475"/>
      <c r="H20" s="475"/>
    </row>
    <row r="21" spans="2:11" x14ac:dyDescent="0.25">
      <c r="B21" s="475"/>
      <c r="C21" s="475"/>
      <c r="D21" s="475"/>
      <c r="E21" s="475"/>
      <c r="F21" s="475"/>
      <c r="G21" s="475"/>
      <c r="H21" s="475"/>
    </row>
    <row r="22" spans="2:11" x14ac:dyDescent="0.25">
      <c r="B22" s="475"/>
      <c r="C22" s="475"/>
      <c r="D22" s="475"/>
      <c r="E22" s="475"/>
      <c r="F22" s="475"/>
      <c r="G22" s="475"/>
      <c r="H22" s="475"/>
    </row>
    <row r="23" spans="2:11" x14ac:dyDescent="0.25">
      <c r="B23" s="475"/>
      <c r="C23" s="475"/>
      <c r="D23" s="475"/>
      <c r="E23" s="475"/>
      <c r="F23" s="475"/>
      <c r="G23" s="475"/>
      <c r="H23" s="475"/>
    </row>
    <row r="24" spans="2:11" x14ac:dyDescent="0.25">
      <c r="B24" s="475"/>
      <c r="C24" s="475"/>
      <c r="D24" s="475"/>
      <c r="E24" s="475"/>
      <c r="F24" s="475"/>
      <c r="G24" s="475"/>
      <c r="H24" s="475"/>
    </row>
    <row r="25" spans="2:11" x14ac:dyDescent="0.25">
      <c r="B25" s="475"/>
      <c r="C25" s="475"/>
      <c r="D25" s="475"/>
      <c r="E25" s="475"/>
      <c r="F25" s="475"/>
      <c r="G25" s="475"/>
      <c r="H25" s="475"/>
    </row>
    <row r="26" spans="2:11" x14ac:dyDescent="0.25">
      <c r="B26" s="475"/>
      <c r="C26" s="475"/>
      <c r="D26" s="475"/>
      <c r="E26" s="475"/>
      <c r="F26" s="475"/>
      <c r="G26" s="475"/>
      <c r="H26" s="475"/>
    </row>
    <row r="28" spans="2:11" x14ac:dyDescent="0.25">
      <c r="B28" s="473" t="s">
        <v>199</v>
      </c>
      <c r="C28" s="473"/>
      <c r="D28" s="473"/>
      <c r="E28" s="473"/>
      <c r="F28" s="473"/>
      <c r="G28" s="473"/>
      <c r="H28" s="473"/>
    </row>
    <row r="30" spans="2:11" ht="75" x14ac:dyDescent="0.25">
      <c r="B30" s="511" t="s">
        <v>200</v>
      </c>
      <c r="C30" s="512"/>
      <c r="D30" s="513"/>
      <c r="E30" s="50" t="s">
        <v>201</v>
      </c>
      <c r="F30" s="50" t="s">
        <v>202</v>
      </c>
      <c r="G30" s="50" t="s">
        <v>467</v>
      </c>
      <c r="H30" s="50" t="s">
        <v>203</v>
      </c>
    </row>
    <row r="31" spans="2:11" x14ac:dyDescent="0.25">
      <c r="B31" s="514" t="s">
        <v>204</v>
      </c>
      <c r="C31" s="515"/>
      <c r="D31" s="516"/>
      <c r="E31" s="183">
        <v>8309300000</v>
      </c>
      <c r="F31" s="184">
        <v>0.81837611046545988</v>
      </c>
      <c r="G31" s="184">
        <v>0.34018259231965936</v>
      </c>
      <c r="H31" s="97" t="s">
        <v>205</v>
      </c>
      <c r="K31" s="87"/>
    </row>
    <row r="32" spans="2:11" x14ac:dyDescent="0.25">
      <c r="F32" s="201"/>
    </row>
    <row r="33" spans="2:8" x14ac:dyDescent="0.25">
      <c r="B33" s="473" t="s">
        <v>206</v>
      </c>
      <c r="C33" s="473"/>
      <c r="D33" s="473"/>
      <c r="E33" s="473"/>
      <c r="F33" s="473"/>
      <c r="G33" s="473"/>
      <c r="H33" s="473"/>
    </row>
    <row r="35" spans="2:8" x14ac:dyDescent="0.25">
      <c r="B35" s="473" t="s">
        <v>207</v>
      </c>
      <c r="C35" s="473"/>
      <c r="D35" s="473"/>
      <c r="E35" s="473"/>
      <c r="F35" s="473"/>
      <c r="G35" s="473"/>
      <c r="H35" s="473"/>
    </row>
    <row r="37" spans="2:8" x14ac:dyDescent="0.25">
      <c r="B37" s="475" t="s">
        <v>208</v>
      </c>
      <c r="C37" s="475"/>
      <c r="D37" s="475"/>
      <c r="E37" s="475"/>
      <c r="F37" s="475"/>
      <c r="G37" s="475"/>
      <c r="H37" s="475"/>
    </row>
    <row r="38" spans="2:8" x14ac:dyDescent="0.25">
      <c r="B38" s="475"/>
      <c r="C38" s="475"/>
      <c r="D38" s="475"/>
      <c r="E38" s="475"/>
      <c r="F38" s="475"/>
      <c r="G38" s="475"/>
      <c r="H38" s="475"/>
    </row>
    <row r="39" spans="2:8" x14ac:dyDescent="0.25">
      <c r="B39" s="475"/>
      <c r="C39" s="475"/>
      <c r="D39" s="475"/>
      <c r="E39" s="475"/>
      <c r="F39" s="475"/>
      <c r="G39" s="475"/>
      <c r="H39" s="475"/>
    </row>
    <row r="40" spans="2:8" x14ac:dyDescent="0.25">
      <c r="B40" s="475"/>
      <c r="C40" s="475"/>
      <c r="D40" s="475"/>
      <c r="E40" s="475"/>
      <c r="F40" s="475"/>
      <c r="G40" s="475"/>
      <c r="H40" s="475"/>
    </row>
    <row r="41" spans="2:8" x14ac:dyDescent="0.25">
      <c r="B41" s="475"/>
      <c r="C41" s="475"/>
      <c r="D41" s="475"/>
      <c r="E41" s="475"/>
      <c r="F41" s="475"/>
      <c r="G41" s="475"/>
      <c r="H41" s="475"/>
    </row>
    <row r="42" spans="2:8" x14ac:dyDescent="0.25">
      <c r="B42" s="475"/>
      <c r="C42" s="475"/>
      <c r="D42" s="475"/>
      <c r="E42" s="475"/>
      <c r="F42" s="475"/>
      <c r="G42" s="475"/>
      <c r="H42" s="475"/>
    </row>
    <row r="44" spans="2:8" x14ac:dyDescent="0.25">
      <c r="B44" s="473" t="s">
        <v>209</v>
      </c>
      <c r="C44" s="473"/>
      <c r="D44" s="473"/>
      <c r="E44" s="473"/>
      <c r="F44" s="473"/>
      <c r="G44" s="473"/>
      <c r="H44" s="473"/>
    </row>
    <row r="46" spans="2:8" x14ac:dyDescent="0.25">
      <c r="B46" s="508" t="s">
        <v>210</v>
      </c>
      <c r="C46" s="508"/>
      <c r="D46" s="508"/>
      <c r="E46" s="508"/>
      <c r="F46" s="508"/>
      <c r="G46" s="508"/>
      <c r="H46" s="508"/>
    </row>
    <row r="47" spans="2:8" x14ac:dyDescent="0.25">
      <c r="B47" s="508"/>
      <c r="C47" s="508"/>
      <c r="D47" s="508"/>
      <c r="E47" s="508"/>
      <c r="F47" s="508"/>
      <c r="G47" s="508"/>
      <c r="H47" s="508"/>
    </row>
    <row r="49" spans="2:8" x14ac:dyDescent="0.25">
      <c r="B49" s="435" t="s">
        <v>211</v>
      </c>
      <c r="C49" s="435"/>
      <c r="D49" s="435"/>
      <c r="E49" s="435"/>
      <c r="F49" s="435"/>
      <c r="G49" s="435"/>
      <c r="H49" s="435"/>
    </row>
    <row r="51" spans="2:8" x14ac:dyDescent="0.25">
      <c r="B51" s="475" t="s">
        <v>424</v>
      </c>
      <c r="C51" s="475"/>
      <c r="D51" s="475"/>
      <c r="E51" s="475"/>
      <c r="F51" s="475"/>
      <c r="G51" s="475"/>
      <c r="H51" s="475"/>
    </row>
    <row r="52" spans="2:8" x14ac:dyDescent="0.25">
      <c r="B52" s="475"/>
      <c r="C52" s="475"/>
      <c r="D52" s="475"/>
      <c r="E52" s="475"/>
      <c r="F52" s="475"/>
      <c r="G52" s="475"/>
      <c r="H52" s="475"/>
    </row>
    <row r="54" spans="2:8" x14ac:dyDescent="0.25">
      <c r="B54" s="473" t="s">
        <v>425</v>
      </c>
      <c r="C54" s="473"/>
      <c r="D54" s="473"/>
      <c r="E54" s="473"/>
      <c r="F54" s="473"/>
      <c r="G54" s="473"/>
      <c r="H54" s="473"/>
    </row>
    <row r="56" spans="2:8" x14ac:dyDescent="0.25">
      <c r="B56" s="509" t="s">
        <v>585</v>
      </c>
      <c r="C56" s="509"/>
      <c r="D56" s="509"/>
      <c r="E56" s="509"/>
      <c r="F56" s="509"/>
      <c r="G56" s="509"/>
      <c r="H56" s="509"/>
    </row>
    <row r="57" spans="2:8" x14ac:dyDescent="0.25">
      <c r="B57" s="509"/>
      <c r="C57" s="509"/>
      <c r="D57" s="509"/>
      <c r="E57" s="509"/>
      <c r="F57" s="509"/>
      <c r="G57" s="509"/>
      <c r="H57" s="509"/>
    </row>
    <row r="58" spans="2:8" x14ac:dyDescent="0.25">
      <c r="B58" s="509"/>
      <c r="C58" s="509"/>
      <c r="D58" s="509"/>
      <c r="E58" s="509"/>
      <c r="F58" s="509"/>
      <c r="G58" s="509"/>
      <c r="H58" s="509"/>
    </row>
    <row r="59" spans="2:8" x14ac:dyDescent="0.25">
      <c r="B59" s="509"/>
      <c r="C59" s="509"/>
      <c r="D59" s="509"/>
      <c r="E59" s="509"/>
      <c r="F59" s="509"/>
      <c r="G59" s="509"/>
      <c r="H59" s="509"/>
    </row>
    <row r="60" spans="2:8" x14ac:dyDescent="0.25">
      <c r="B60" s="509"/>
      <c r="C60" s="509"/>
      <c r="D60" s="509"/>
      <c r="E60" s="509"/>
      <c r="F60" s="509"/>
      <c r="G60" s="509"/>
      <c r="H60" s="509"/>
    </row>
    <row r="61" spans="2:8" x14ac:dyDescent="0.25">
      <c r="B61" s="509"/>
      <c r="C61" s="509"/>
      <c r="D61" s="509"/>
      <c r="E61" s="509"/>
      <c r="F61" s="509"/>
      <c r="G61" s="509"/>
      <c r="H61" s="509"/>
    </row>
    <row r="62" spans="2:8" x14ac:dyDescent="0.25">
      <c r="B62" s="509"/>
      <c r="C62" s="509"/>
      <c r="D62" s="509"/>
      <c r="E62" s="509"/>
      <c r="F62" s="509"/>
      <c r="G62" s="509"/>
      <c r="H62" s="509"/>
    </row>
    <row r="63" spans="2:8" x14ac:dyDescent="0.25">
      <c r="B63" s="509"/>
      <c r="C63" s="509"/>
      <c r="D63" s="509"/>
      <c r="E63" s="509"/>
      <c r="F63" s="509"/>
      <c r="G63" s="509"/>
      <c r="H63" s="509"/>
    </row>
    <row r="64" spans="2:8" x14ac:dyDescent="0.25">
      <c r="B64" s="509"/>
      <c r="C64" s="509"/>
      <c r="D64" s="509"/>
      <c r="E64" s="509"/>
      <c r="F64" s="509"/>
      <c r="G64" s="509"/>
      <c r="H64" s="509"/>
    </row>
    <row r="65" spans="2:8" x14ac:dyDescent="0.25">
      <c r="B65" s="509"/>
      <c r="C65" s="509"/>
      <c r="D65" s="509"/>
      <c r="E65" s="509"/>
      <c r="F65" s="509"/>
      <c r="G65" s="509"/>
      <c r="H65" s="509"/>
    </row>
    <row r="66" spans="2:8" x14ac:dyDescent="0.25">
      <c r="B66" s="509"/>
      <c r="C66" s="509"/>
      <c r="D66" s="509"/>
      <c r="E66" s="509"/>
      <c r="F66" s="509"/>
      <c r="G66" s="509"/>
      <c r="H66" s="509"/>
    </row>
    <row r="67" spans="2:8" x14ac:dyDescent="0.25">
      <c r="B67" s="509"/>
      <c r="C67" s="509"/>
      <c r="D67" s="509"/>
      <c r="E67" s="509"/>
      <c r="F67" s="509"/>
      <c r="G67" s="509"/>
      <c r="H67" s="509"/>
    </row>
    <row r="68" spans="2:8" x14ac:dyDescent="0.25">
      <c r="B68" s="509"/>
      <c r="C68" s="509"/>
      <c r="D68" s="509"/>
      <c r="E68" s="509"/>
      <c r="F68" s="509"/>
      <c r="G68" s="509"/>
      <c r="H68" s="509"/>
    </row>
    <row r="69" spans="2:8" x14ac:dyDescent="0.25">
      <c r="B69" s="509"/>
      <c r="C69" s="509"/>
      <c r="D69" s="509"/>
      <c r="E69" s="509"/>
      <c r="F69" s="509"/>
      <c r="G69" s="509"/>
      <c r="H69" s="509"/>
    </row>
    <row r="70" spans="2:8" x14ac:dyDescent="0.25">
      <c r="B70" s="509"/>
      <c r="C70" s="509"/>
      <c r="D70" s="509"/>
      <c r="E70" s="509"/>
      <c r="F70" s="509"/>
      <c r="G70" s="509"/>
      <c r="H70" s="509"/>
    </row>
    <row r="71" spans="2:8" x14ac:dyDescent="0.25">
      <c r="B71" s="509"/>
      <c r="C71" s="509"/>
      <c r="D71" s="509"/>
      <c r="E71" s="509"/>
      <c r="F71" s="509"/>
      <c r="G71" s="509"/>
      <c r="H71" s="509"/>
    </row>
    <row r="73" spans="2:8" x14ac:dyDescent="0.25">
      <c r="B73" s="435" t="s">
        <v>426</v>
      </c>
      <c r="C73" s="435"/>
      <c r="D73" s="435"/>
      <c r="E73" s="435"/>
      <c r="F73" s="435"/>
      <c r="G73" s="435"/>
      <c r="H73" s="435"/>
    </row>
    <row r="75" spans="2:8" x14ac:dyDescent="0.25">
      <c r="B75" s="475" t="s">
        <v>212</v>
      </c>
      <c r="C75" s="475"/>
      <c r="D75" s="475"/>
      <c r="E75" s="475"/>
      <c r="F75" s="475"/>
      <c r="G75" s="475"/>
      <c r="H75" s="475"/>
    </row>
    <row r="76" spans="2:8" x14ac:dyDescent="0.25">
      <c r="B76" s="475"/>
      <c r="C76" s="475"/>
      <c r="D76" s="475"/>
      <c r="E76" s="475"/>
      <c r="F76" s="475"/>
      <c r="G76" s="475"/>
      <c r="H76" s="475"/>
    </row>
    <row r="77" spans="2:8" x14ac:dyDescent="0.25">
      <c r="B77" s="475"/>
      <c r="C77" s="475"/>
      <c r="D77" s="475"/>
      <c r="E77" s="475"/>
      <c r="F77" s="475"/>
      <c r="G77" s="475"/>
      <c r="H77" s="475"/>
    </row>
    <row r="78" spans="2:8" x14ac:dyDescent="0.25">
      <c r="B78" s="475"/>
      <c r="C78" s="475"/>
      <c r="D78" s="475"/>
      <c r="E78" s="475"/>
      <c r="F78" s="475"/>
      <c r="G78" s="475"/>
      <c r="H78" s="475"/>
    </row>
    <row r="80" spans="2:8" x14ac:dyDescent="0.25">
      <c r="B80" s="434" t="s">
        <v>213</v>
      </c>
      <c r="C80" s="434"/>
      <c r="D80" s="434"/>
      <c r="E80" s="434"/>
      <c r="F80" s="434"/>
      <c r="G80" s="434"/>
      <c r="H80" s="434"/>
    </row>
    <row r="82" spans="2:8" x14ac:dyDescent="0.25">
      <c r="B82" s="510" t="s">
        <v>214</v>
      </c>
      <c r="C82" s="510"/>
      <c r="D82" s="510"/>
      <c r="E82" s="510"/>
      <c r="F82" s="510"/>
      <c r="G82" s="510"/>
      <c r="H82" s="510"/>
    </row>
    <row r="84" spans="2:8" x14ac:dyDescent="0.25">
      <c r="B84" s="434" t="s">
        <v>452</v>
      </c>
      <c r="C84" s="434"/>
      <c r="D84" s="434"/>
      <c r="E84" s="434"/>
      <c r="F84" s="434"/>
      <c r="G84" s="434"/>
      <c r="H84" s="434"/>
    </row>
    <row r="86" spans="2:8" x14ac:dyDescent="0.25">
      <c r="B86" s="475" t="s">
        <v>685</v>
      </c>
      <c r="C86" s="475"/>
      <c r="D86" s="475"/>
      <c r="E86" s="475"/>
      <c r="F86" s="475"/>
      <c r="G86" s="475"/>
      <c r="H86" s="475"/>
    </row>
    <row r="87" spans="2:8" x14ac:dyDescent="0.25">
      <c r="B87" s="475"/>
      <c r="C87" s="475"/>
      <c r="D87" s="475"/>
      <c r="E87" s="475"/>
      <c r="F87" s="475"/>
      <c r="G87" s="475"/>
      <c r="H87" s="475"/>
    </row>
    <row r="89" spans="2:8" x14ac:dyDescent="0.25">
      <c r="B89" s="435" t="s">
        <v>215</v>
      </c>
      <c r="C89" s="435"/>
      <c r="D89" s="435"/>
      <c r="E89" s="435"/>
      <c r="F89" s="435"/>
      <c r="G89" s="435"/>
      <c r="H89" s="435"/>
    </row>
    <row r="91" spans="2:8" x14ac:dyDescent="0.25">
      <c r="B91" s="506" t="s">
        <v>727</v>
      </c>
      <c r="C91" s="507"/>
      <c r="D91" s="507"/>
      <c r="E91" s="507"/>
      <c r="F91" s="507"/>
      <c r="G91" s="507"/>
      <c r="H91" s="507"/>
    </row>
    <row r="92" spans="2:8" x14ac:dyDescent="0.25">
      <c r="B92" s="507"/>
      <c r="C92" s="507"/>
      <c r="D92" s="507"/>
      <c r="E92" s="507"/>
      <c r="F92" s="507"/>
      <c r="G92" s="507"/>
      <c r="H92" s="507"/>
    </row>
    <row r="94" spans="2:8" x14ac:dyDescent="0.25">
      <c r="B94" s="185"/>
    </row>
  </sheetData>
  <mergeCells count="21">
    <mergeCell ref="B2:H2"/>
    <mergeCell ref="B75:H78"/>
    <mergeCell ref="B82:H82"/>
    <mergeCell ref="B28:H28"/>
    <mergeCell ref="B30:D30"/>
    <mergeCell ref="B31:D31"/>
    <mergeCell ref="B33:H33"/>
    <mergeCell ref="B35:H35"/>
    <mergeCell ref="B37:H42"/>
    <mergeCell ref="B3:H3"/>
    <mergeCell ref="B5:H5"/>
    <mergeCell ref="B11:H11"/>
    <mergeCell ref="B7:H8"/>
    <mergeCell ref="B12:H26"/>
    <mergeCell ref="B91:H92"/>
    <mergeCell ref="B44:H44"/>
    <mergeCell ref="B46:H47"/>
    <mergeCell ref="B51:H52"/>
    <mergeCell ref="B54:H54"/>
    <mergeCell ref="B56:H71"/>
    <mergeCell ref="B86:H87"/>
  </mergeCells>
  <hyperlinks>
    <hyperlink ref="A1" location="ÍNDICE!A1" display="Indice" xr:uid="{18B84307-4B0F-4C71-A482-09F81D0A6177}"/>
  </hyperlinks>
  <pageMargins left="0.25" right="0.25" top="0.75" bottom="0.75" header="0.3" footer="0.3"/>
  <pageSetup paperSize="9" scale="5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K159"/>
  <sheetViews>
    <sheetView showGridLines="0" topLeftCell="A12" zoomScaleNormal="100" workbookViewId="0">
      <selection activeCell="D164" sqref="D164"/>
    </sheetView>
  </sheetViews>
  <sheetFormatPr baseColWidth="10" defaultColWidth="11.42578125" defaultRowHeight="15" x14ac:dyDescent="0.25"/>
  <cols>
    <col min="1" max="1" width="7.140625" style="339" bestFit="1" customWidth="1"/>
    <col min="2" max="2" width="39.85546875" style="339" bestFit="1" customWidth="1"/>
    <col min="3" max="4" width="19" style="339" customWidth="1"/>
    <col min="5" max="5" width="14.5703125" style="339" customWidth="1"/>
    <col min="6" max="6" width="17.5703125" style="339" bestFit="1" customWidth="1"/>
    <col min="7" max="7" width="14" style="339" customWidth="1"/>
    <col min="8" max="8" width="18.28515625" style="87" bestFit="1" customWidth="1"/>
    <col min="9" max="9" width="3" style="339" customWidth="1"/>
    <col min="10" max="10" width="18.42578125" style="339" customWidth="1"/>
    <col min="11" max="11" width="15" style="339" customWidth="1"/>
    <col min="12" max="16384" width="11.42578125" style="339"/>
  </cols>
  <sheetData>
    <row r="1" spans="1:8" x14ac:dyDescent="0.25">
      <c r="A1" s="1" t="s">
        <v>564</v>
      </c>
    </row>
    <row r="2" spans="1:8" x14ac:dyDescent="0.25">
      <c r="B2" s="476" t="s">
        <v>105</v>
      </c>
      <c r="C2" s="476"/>
      <c r="D2" s="476"/>
      <c r="E2" s="476"/>
      <c r="F2" s="476"/>
      <c r="G2" s="476"/>
      <c r="H2" s="476"/>
    </row>
    <row r="3" spans="1:8" x14ac:dyDescent="0.25">
      <c r="B3" s="517" t="s">
        <v>684</v>
      </c>
      <c r="C3" s="517"/>
      <c r="D3" s="517"/>
      <c r="E3" s="517"/>
      <c r="F3" s="517"/>
      <c r="G3" s="517"/>
      <c r="H3" s="517"/>
    </row>
    <row r="4" spans="1:8" x14ac:dyDescent="0.25">
      <c r="B4" s="342"/>
      <c r="C4" s="342"/>
      <c r="D4" s="342"/>
      <c r="E4" s="342"/>
      <c r="F4" s="342"/>
      <c r="G4" s="342"/>
      <c r="H4" s="189"/>
    </row>
    <row r="5" spans="1:8" x14ac:dyDescent="0.25">
      <c r="B5" s="477" t="s">
        <v>216</v>
      </c>
      <c r="C5" s="477"/>
      <c r="D5" s="477"/>
      <c r="E5" s="477"/>
      <c r="F5" s="477"/>
      <c r="G5" s="477"/>
      <c r="H5" s="477"/>
    </row>
    <row r="7" spans="1:8" x14ac:dyDescent="0.25">
      <c r="B7" s="473" t="s">
        <v>217</v>
      </c>
      <c r="C7" s="473"/>
      <c r="D7" s="473"/>
      <c r="E7" s="473"/>
      <c r="F7" s="473"/>
      <c r="G7" s="473"/>
      <c r="H7" s="473"/>
    </row>
    <row r="8" spans="1:8" x14ac:dyDescent="0.25">
      <c r="B8" s="340" t="s">
        <v>170</v>
      </c>
      <c r="C8" s="266">
        <v>44469</v>
      </c>
      <c r="D8" s="266">
        <v>44104</v>
      </c>
      <c r="E8" s="266">
        <v>44196</v>
      </c>
    </row>
    <row r="9" spans="1:8" x14ac:dyDescent="0.25">
      <c r="B9" s="212" t="s">
        <v>611</v>
      </c>
      <c r="C9" s="267">
        <v>6895.8</v>
      </c>
      <c r="D9" s="267">
        <v>6979.36</v>
      </c>
      <c r="E9" s="268">
        <v>6891.96</v>
      </c>
      <c r="G9" s="87"/>
    </row>
    <row r="10" spans="1:8" x14ac:dyDescent="0.25">
      <c r="B10" s="216" t="s">
        <v>612</v>
      </c>
      <c r="C10" s="269">
        <v>6918.66</v>
      </c>
      <c r="D10" s="269">
        <v>6990.35</v>
      </c>
      <c r="E10" s="270">
        <v>6941.65</v>
      </c>
    </row>
    <row r="11" spans="1:8" x14ac:dyDescent="0.25">
      <c r="G11" s="87"/>
      <c r="H11" s="320"/>
    </row>
    <row r="12" spans="1:8" x14ac:dyDescent="0.25">
      <c r="B12" s="473" t="s">
        <v>419</v>
      </c>
      <c r="C12" s="473"/>
      <c r="D12" s="473"/>
      <c r="E12" s="473"/>
      <c r="F12" s="473"/>
      <c r="G12" s="473"/>
      <c r="H12" s="473"/>
    </row>
    <row r="14" spans="1:8" s="418" customFormat="1" ht="42" customHeight="1" x14ac:dyDescent="0.25">
      <c r="B14" s="519" t="s">
        <v>219</v>
      </c>
      <c r="C14" s="519" t="s">
        <v>220</v>
      </c>
      <c r="D14" s="519" t="s">
        <v>221</v>
      </c>
      <c r="E14" s="50" t="s">
        <v>340</v>
      </c>
      <c r="F14" s="50" t="s">
        <v>686</v>
      </c>
      <c r="G14" s="50" t="s">
        <v>340</v>
      </c>
      <c r="H14" s="209" t="s">
        <v>686</v>
      </c>
    </row>
    <row r="15" spans="1:8" x14ac:dyDescent="0.25">
      <c r="B15" s="520"/>
      <c r="C15" s="520"/>
      <c r="D15" s="520"/>
      <c r="E15" s="116">
        <f>+C8</f>
        <v>44469</v>
      </c>
      <c r="F15" s="116">
        <f>+E15</f>
        <v>44469</v>
      </c>
      <c r="G15" s="116">
        <f>+E8</f>
        <v>44196</v>
      </c>
      <c r="H15" s="423">
        <f>+G15</f>
        <v>44196</v>
      </c>
    </row>
    <row r="16" spans="1:8" x14ac:dyDescent="0.25">
      <c r="B16" s="53" t="s">
        <v>107</v>
      </c>
      <c r="C16" s="64"/>
      <c r="D16" s="71"/>
      <c r="E16" s="64"/>
      <c r="F16" s="64"/>
      <c r="G16" s="53"/>
      <c r="H16" s="64"/>
    </row>
    <row r="17" spans="2:11" x14ac:dyDescent="0.25">
      <c r="B17" s="56" t="s">
        <v>110</v>
      </c>
      <c r="C17" s="64"/>
      <c r="D17" s="71"/>
      <c r="E17" s="64"/>
      <c r="F17" s="65"/>
      <c r="G17" s="56"/>
      <c r="H17" s="64"/>
    </row>
    <row r="18" spans="2:11" x14ac:dyDescent="0.25">
      <c r="B18" s="76" t="s">
        <v>112</v>
      </c>
      <c r="C18" s="154" t="s">
        <v>222</v>
      </c>
      <c r="D18" s="88">
        <v>749048.2699614258</v>
      </c>
      <c r="E18" s="162">
        <v>6895.8</v>
      </c>
      <c r="F18" s="60">
        <v>5165287060</v>
      </c>
      <c r="G18" s="163">
        <v>6891.96</v>
      </c>
      <c r="H18" s="60">
        <v>2035645764</v>
      </c>
      <c r="K18" s="33"/>
    </row>
    <row r="19" spans="2:11" x14ac:dyDescent="0.25">
      <c r="B19" s="57" t="s">
        <v>129</v>
      </c>
      <c r="C19" s="155" t="s">
        <v>222</v>
      </c>
      <c r="D19" s="68">
        <v>49880.436015774816</v>
      </c>
      <c r="E19" s="164">
        <v>6895.8</v>
      </c>
      <c r="F19" s="59">
        <v>343965510.67758</v>
      </c>
      <c r="G19" s="165">
        <v>6891.96</v>
      </c>
      <c r="H19" s="59">
        <v>401278898.83200002</v>
      </c>
      <c r="K19" s="33"/>
    </row>
    <row r="20" spans="2:11" x14ac:dyDescent="0.25">
      <c r="B20" s="57" t="s">
        <v>223</v>
      </c>
      <c r="C20" s="155" t="s">
        <v>222</v>
      </c>
      <c r="D20" s="68">
        <v>1060407.3201078917</v>
      </c>
      <c r="E20" s="164">
        <v>6895.8</v>
      </c>
      <c r="F20" s="59">
        <v>7312356798</v>
      </c>
      <c r="G20" s="165">
        <v>6891.96</v>
      </c>
      <c r="H20" s="59">
        <v>14568482144</v>
      </c>
      <c r="K20" s="33"/>
    </row>
    <row r="21" spans="2:11" x14ac:dyDescent="0.25">
      <c r="B21" s="78" t="s">
        <v>141</v>
      </c>
      <c r="C21" s="156" t="s">
        <v>222</v>
      </c>
      <c r="D21" s="166">
        <v>15095.009281011629</v>
      </c>
      <c r="E21" s="167">
        <v>6895.8</v>
      </c>
      <c r="F21" s="61">
        <v>104092165</v>
      </c>
      <c r="G21" s="168">
        <v>6891.96</v>
      </c>
      <c r="H21" s="61">
        <v>100286288</v>
      </c>
      <c r="K21" s="33"/>
    </row>
    <row r="22" spans="2:11" x14ac:dyDescent="0.25">
      <c r="B22" s="72" t="s">
        <v>224</v>
      </c>
      <c r="C22" s="53"/>
      <c r="D22" s="71"/>
      <c r="E22" s="157"/>
      <c r="F22" s="169"/>
      <c r="G22" s="170"/>
      <c r="H22" s="292"/>
    </row>
    <row r="23" spans="2:11" x14ac:dyDescent="0.25">
      <c r="B23" s="154" t="s">
        <v>225</v>
      </c>
      <c r="C23" s="154" t="s">
        <v>225</v>
      </c>
      <c r="D23" s="171" t="s">
        <v>225</v>
      </c>
      <c r="E23" s="171" t="s">
        <v>225</v>
      </c>
      <c r="F23" s="171" t="s">
        <v>225</v>
      </c>
      <c r="G23" s="171" t="s">
        <v>225</v>
      </c>
      <c r="H23" s="294" t="s">
        <v>225</v>
      </c>
    </row>
    <row r="24" spans="2:11" x14ac:dyDescent="0.25">
      <c r="B24" s="156" t="s">
        <v>225</v>
      </c>
      <c r="C24" s="156" t="s">
        <v>225</v>
      </c>
      <c r="D24" s="172" t="s">
        <v>225</v>
      </c>
      <c r="E24" s="172" t="s">
        <v>225</v>
      </c>
      <c r="F24" s="172" t="s">
        <v>225</v>
      </c>
      <c r="G24" s="172" t="s">
        <v>225</v>
      </c>
      <c r="H24" s="295" t="s">
        <v>225</v>
      </c>
    </row>
    <row r="25" spans="2:11" x14ac:dyDescent="0.25">
      <c r="B25" s="53" t="s">
        <v>109</v>
      </c>
      <c r="C25" s="53"/>
      <c r="D25" s="71"/>
      <c r="E25" s="157"/>
      <c r="F25" s="64"/>
      <c r="G25" s="157"/>
      <c r="H25" s="292"/>
    </row>
    <row r="26" spans="2:11" x14ac:dyDescent="0.25">
      <c r="B26" s="53" t="s">
        <v>111</v>
      </c>
      <c r="C26" s="53"/>
      <c r="D26" s="71"/>
      <c r="E26" s="157"/>
      <c r="F26" s="64"/>
      <c r="G26" s="157"/>
      <c r="H26" s="292"/>
    </row>
    <row r="27" spans="2:11" x14ac:dyDescent="0.25">
      <c r="B27" s="76" t="s">
        <v>226</v>
      </c>
      <c r="C27" s="154" t="s">
        <v>222</v>
      </c>
      <c r="D27" s="88">
        <v>7684.3500041915631</v>
      </c>
      <c r="E27" s="171">
        <v>6918.66</v>
      </c>
      <c r="F27" s="59">
        <v>53165405</v>
      </c>
      <c r="G27" s="173">
        <v>6941.65</v>
      </c>
      <c r="H27" s="225">
        <v>4578643</v>
      </c>
    </row>
    <row r="28" spans="2:11" x14ac:dyDescent="0.25">
      <c r="B28" s="57" t="s">
        <v>116</v>
      </c>
      <c r="C28" s="155" t="s">
        <v>222</v>
      </c>
      <c r="D28" s="68">
        <v>408060.17697068508</v>
      </c>
      <c r="E28" s="174">
        <v>6918.66</v>
      </c>
      <c r="F28" s="59">
        <v>2823229624</v>
      </c>
      <c r="G28" s="175">
        <v>6941.65</v>
      </c>
      <c r="H28" s="130">
        <v>735258228</v>
      </c>
    </row>
    <row r="29" spans="2:11" x14ac:dyDescent="0.25">
      <c r="B29" s="78" t="s">
        <v>227</v>
      </c>
      <c r="C29" s="156" t="s">
        <v>222</v>
      </c>
      <c r="D29" s="166">
        <v>1187593.8200460784</v>
      </c>
      <c r="E29" s="172">
        <v>6918.66</v>
      </c>
      <c r="F29" s="59">
        <v>8216557859</v>
      </c>
      <c r="G29" s="176">
        <v>6941.65</v>
      </c>
      <c r="H29" s="59">
        <v>11881508817</v>
      </c>
    </row>
    <row r="30" spans="2:11" x14ac:dyDescent="0.25">
      <c r="B30" s="53" t="s">
        <v>228</v>
      </c>
      <c r="C30" s="53"/>
      <c r="D30" s="71"/>
      <c r="E30" s="157"/>
      <c r="F30" s="64"/>
      <c r="G30" s="157"/>
      <c r="H30" s="64"/>
    </row>
    <row r="31" spans="2:11" x14ac:dyDescent="0.25">
      <c r="B31" s="154" t="s">
        <v>225</v>
      </c>
      <c r="C31" s="154" t="s">
        <v>225</v>
      </c>
      <c r="D31" s="154" t="s">
        <v>225</v>
      </c>
      <c r="E31" s="154" t="s">
        <v>225</v>
      </c>
      <c r="F31" s="154" t="s">
        <v>225</v>
      </c>
      <c r="G31" s="154" t="s">
        <v>225</v>
      </c>
      <c r="H31" s="177" t="s">
        <v>225</v>
      </c>
    </row>
    <row r="32" spans="2:11" x14ac:dyDescent="0.25">
      <c r="B32" s="156" t="s">
        <v>225</v>
      </c>
      <c r="C32" s="156" t="s">
        <v>225</v>
      </c>
      <c r="D32" s="156" t="s">
        <v>225</v>
      </c>
      <c r="E32" s="156" t="s">
        <v>225</v>
      </c>
      <c r="F32" s="156" t="s">
        <v>225</v>
      </c>
      <c r="G32" s="156" t="s">
        <v>225</v>
      </c>
      <c r="H32" s="179" t="s">
        <v>225</v>
      </c>
    </row>
    <row r="34" spans="2:8" x14ac:dyDescent="0.25">
      <c r="B34" s="477" t="s">
        <v>229</v>
      </c>
      <c r="C34" s="477"/>
      <c r="D34" s="477"/>
      <c r="E34" s="477"/>
      <c r="F34" s="477"/>
      <c r="G34" s="477"/>
      <c r="H34" s="477"/>
    </row>
    <row r="36" spans="2:8" s="418" customFormat="1" ht="45" x14ac:dyDescent="0.25">
      <c r="B36" s="521" t="s">
        <v>218</v>
      </c>
      <c r="C36" s="50" t="s">
        <v>687</v>
      </c>
      <c r="D36" s="50" t="s">
        <v>688</v>
      </c>
      <c r="E36" s="50" t="s">
        <v>687</v>
      </c>
      <c r="F36" s="50" t="s">
        <v>688</v>
      </c>
    </row>
    <row r="37" spans="2:8" x14ac:dyDescent="0.25">
      <c r="B37" s="521"/>
      <c r="C37" s="116">
        <f>+E15</f>
        <v>44469</v>
      </c>
      <c r="D37" s="116">
        <f>+C37</f>
        <v>44469</v>
      </c>
      <c r="E37" s="116">
        <f>+D8</f>
        <v>44104</v>
      </c>
      <c r="F37" s="116">
        <f>+E37</f>
        <v>44104</v>
      </c>
      <c r="H37" s="339"/>
    </row>
    <row r="38" spans="2:8" ht="15" customHeight="1" x14ac:dyDescent="0.25">
      <c r="B38" s="424" t="s">
        <v>230</v>
      </c>
      <c r="C38" s="161">
        <v>6895.8</v>
      </c>
      <c r="D38" s="92">
        <v>1992422220</v>
      </c>
      <c r="E38" s="425">
        <v>6979.36</v>
      </c>
      <c r="F38" s="92">
        <v>1980197258</v>
      </c>
      <c r="H38" s="339"/>
    </row>
    <row r="39" spans="2:8" ht="15" customHeight="1" x14ac:dyDescent="0.25">
      <c r="B39" s="424" t="s">
        <v>231</v>
      </c>
      <c r="C39" s="161">
        <v>6918.66</v>
      </c>
      <c r="D39" s="92">
        <v>1071417733</v>
      </c>
      <c r="E39" s="425">
        <v>6990.35</v>
      </c>
      <c r="F39" s="92">
        <v>228153217</v>
      </c>
      <c r="H39" s="339"/>
    </row>
    <row r="40" spans="2:8" ht="15" customHeight="1" x14ac:dyDescent="0.25">
      <c r="B40" s="424" t="s">
        <v>232</v>
      </c>
      <c r="C40" s="161">
        <v>6895.8</v>
      </c>
      <c r="D40" s="92">
        <v>-2265393807</v>
      </c>
      <c r="E40" s="161">
        <v>6979.36</v>
      </c>
      <c r="F40" s="92">
        <v>-724651894</v>
      </c>
      <c r="H40" s="339"/>
    </row>
    <row r="41" spans="2:8" ht="15" customHeight="1" x14ac:dyDescent="0.25">
      <c r="B41" s="424" t="s">
        <v>233</v>
      </c>
      <c r="C41" s="161">
        <v>6918.66</v>
      </c>
      <c r="D41" s="92">
        <v>-779964723</v>
      </c>
      <c r="E41" s="161">
        <v>6990.35</v>
      </c>
      <c r="F41" s="92">
        <v>-977063262</v>
      </c>
      <c r="H41" s="339"/>
    </row>
    <row r="43" spans="2:8" x14ac:dyDescent="0.25">
      <c r="B43" s="481" t="s">
        <v>624</v>
      </c>
      <c r="C43" s="481"/>
      <c r="D43" s="481"/>
      <c r="E43" s="481"/>
      <c r="F43" s="481"/>
      <c r="G43" s="481"/>
      <c r="H43" s="481"/>
    </row>
    <row r="44" spans="2:8" x14ac:dyDescent="0.25">
      <c r="B44" s="481"/>
      <c r="C44" s="481"/>
      <c r="D44" s="481"/>
      <c r="E44" s="481"/>
      <c r="F44" s="481"/>
      <c r="G44" s="481"/>
      <c r="H44" s="481"/>
    </row>
    <row r="46" spans="2:8" x14ac:dyDescent="0.25">
      <c r="B46" s="108" t="s">
        <v>234</v>
      </c>
      <c r="C46" s="95">
        <f>+'02'!D7</f>
        <v>44469</v>
      </c>
      <c r="D46" s="95">
        <f>+'02'!E7</f>
        <v>44196</v>
      </c>
    </row>
    <row r="47" spans="2:8" x14ac:dyDescent="0.25">
      <c r="B47" s="104" t="s">
        <v>681</v>
      </c>
      <c r="C47" s="177">
        <v>2000000000</v>
      </c>
      <c r="D47" s="177">
        <v>0</v>
      </c>
      <c r="E47" s="390"/>
      <c r="H47" s="339"/>
    </row>
    <row r="48" spans="2:8" s="418" customFormat="1" x14ac:dyDescent="0.25">
      <c r="B48" s="121" t="s">
        <v>689</v>
      </c>
      <c r="C48" s="122">
        <v>1394150504</v>
      </c>
      <c r="D48" s="122">
        <v>0</v>
      </c>
      <c r="E48" s="390"/>
    </row>
    <row r="49" spans="2:8" s="418" customFormat="1" x14ac:dyDescent="0.25">
      <c r="B49" s="121" t="s">
        <v>602</v>
      </c>
      <c r="C49" s="122">
        <v>606153910</v>
      </c>
      <c r="D49" s="122">
        <v>210353603</v>
      </c>
      <c r="E49" s="390"/>
    </row>
    <row r="50" spans="2:8" s="418" customFormat="1" x14ac:dyDescent="0.25">
      <c r="B50" s="121" t="s">
        <v>237</v>
      </c>
      <c r="C50" s="122">
        <v>331522464</v>
      </c>
      <c r="D50" s="122">
        <v>314701290</v>
      </c>
      <c r="E50" s="390"/>
    </row>
    <row r="51" spans="2:8" s="394" customFormat="1" x14ac:dyDescent="0.25">
      <c r="B51" s="121" t="s">
        <v>640</v>
      </c>
      <c r="C51" s="122">
        <v>153587395</v>
      </c>
      <c r="D51" s="122">
        <v>14221215</v>
      </c>
      <c r="E51" s="390" t="s">
        <v>617</v>
      </c>
    </row>
    <row r="52" spans="2:8" s="394" customFormat="1" x14ac:dyDescent="0.25">
      <c r="B52" s="121" t="s">
        <v>239</v>
      </c>
      <c r="C52" s="122">
        <v>125050851</v>
      </c>
      <c r="D52" s="122">
        <v>141081729</v>
      </c>
      <c r="E52" s="390"/>
    </row>
    <row r="53" spans="2:8" s="394" customFormat="1" x14ac:dyDescent="0.25">
      <c r="B53" s="121" t="s">
        <v>236</v>
      </c>
      <c r="C53" s="122">
        <v>105566941</v>
      </c>
      <c r="D53" s="122">
        <v>159328445</v>
      </c>
      <c r="E53" s="390"/>
    </row>
    <row r="54" spans="2:8" s="394" customFormat="1" x14ac:dyDescent="0.25">
      <c r="B54" s="121" t="s">
        <v>601</v>
      </c>
      <c r="C54" s="122">
        <v>63786219</v>
      </c>
      <c r="D54" s="122">
        <v>137839269</v>
      </c>
      <c r="E54" s="390"/>
    </row>
    <row r="55" spans="2:8" s="394" customFormat="1" x14ac:dyDescent="0.25">
      <c r="B55" s="121" t="s">
        <v>615</v>
      </c>
      <c r="C55" s="122">
        <v>45900421</v>
      </c>
      <c r="D55" s="122">
        <v>5002765</v>
      </c>
      <c r="E55" s="390" t="s">
        <v>617</v>
      </c>
    </row>
    <row r="56" spans="2:8" s="394" customFormat="1" x14ac:dyDescent="0.25">
      <c r="B56" s="121" t="s">
        <v>636</v>
      </c>
      <c r="C56" s="122">
        <v>41236884</v>
      </c>
      <c r="D56" s="122">
        <v>34459800</v>
      </c>
      <c r="E56" s="390" t="s">
        <v>617</v>
      </c>
    </row>
    <row r="57" spans="2:8" x14ac:dyDescent="0.25">
      <c r="B57" s="121" t="s">
        <v>238</v>
      </c>
      <c r="C57" s="122">
        <v>34513479</v>
      </c>
      <c r="D57" s="122">
        <v>34496396</v>
      </c>
      <c r="E57" s="390"/>
      <c r="H57" s="339"/>
    </row>
    <row r="58" spans="2:8" s="394" customFormat="1" x14ac:dyDescent="0.25">
      <c r="B58" s="121" t="s">
        <v>635</v>
      </c>
      <c r="C58" s="122">
        <v>34479000</v>
      </c>
      <c r="D58" s="122">
        <v>0</v>
      </c>
      <c r="E58" s="390"/>
    </row>
    <row r="59" spans="2:8" x14ac:dyDescent="0.25">
      <c r="B59" s="121" t="s">
        <v>637</v>
      </c>
      <c r="C59" s="122">
        <v>34479000</v>
      </c>
      <c r="D59" s="122">
        <v>34459800</v>
      </c>
      <c r="E59" s="390" t="s">
        <v>617</v>
      </c>
      <c r="H59" s="339"/>
    </row>
    <row r="60" spans="2:8" x14ac:dyDescent="0.25">
      <c r="B60" s="121" t="s">
        <v>639</v>
      </c>
      <c r="C60" s="122">
        <v>34479000</v>
      </c>
      <c r="D60" s="122">
        <v>38153891</v>
      </c>
      <c r="E60" s="390" t="s">
        <v>617</v>
      </c>
      <c r="H60" s="339"/>
    </row>
    <row r="61" spans="2:8" x14ac:dyDescent="0.25">
      <c r="B61" s="121" t="s">
        <v>600</v>
      </c>
      <c r="C61" s="122">
        <v>6897248</v>
      </c>
      <c r="D61" s="122">
        <v>697176407</v>
      </c>
      <c r="E61" s="178"/>
      <c r="H61" s="339"/>
    </row>
    <row r="62" spans="2:8" x14ac:dyDescent="0.25">
      <c r="B62" s="121" t="s">
        <v>603</v>
      </c>
      <c r="C62" s="122">
        <v>4999636</v>
      </c>
      <c r="D62" s="122">
        <v>1017255117</v>
      </c>
      <c r="E62" s="178"/>
      <c r="H62" s="339"/>
    </row>
    <row r="63" spans="2:8" x14ac:dyDescent="0.25">
      <c r="B63" s="121" t="s">
        <v>588</v>
      </c>
      <c r="C63" s="122">
        <v>2032922</v>
      </c>
      <c r="D63" s="122">
        <v>432539648</v>
      </c>
      <c r="E63" s="178"/>
      <c r="H63" s="339"/>
    </row>
    <row r="64" spans="2:8" x14ac:dyDescent="0.25">
      <c r="B64" s="121" t="s">
        <v>235</v>
      </c>
      <c r="C64" s="122">
        <v>2000000</v>
      </c>
      <c r="D64" s="122">
        <v>1000000</v>
      </c>
      <c r="E64" s="178"/>
      <c r="H64" s="339"/>
    </row>
    <row r="65" spans="2:8" s="394" customFormat="1" x14ac:dyDescent="0.25">
      <c r="B65" s="121" t="s">
        <v>638</v>
      </c>
      <c r="C65" s="122">
        <v>1718571</v>
      </c>
      <c r="D65" s="122">
        <v>0</v>
      </c>
      <c r="E65" s="178"/>
    </row>
    <row r="66" spans="2:8" x14ac:dyDescent="0.25">
      <c r="B66" s="108" t="s">
        <v>240</v>
      </c>
      <c r="C66" s="180">
        <f>SUM(C47:C65)</f>
        <v>5022554445</v>
      </c>
      <c r="D66" s="180">
        <f>SUM(D47:D65)</f>
        <v>3272069375</v>
      </c>
      <c r="H66" s="339"/>
    </row>
    <row r="67" spans="2:8" x14ac:dyDescent="0.25">
      <c r="B67" s="417" t="s">
        <v>690</v>
      </c>
      <c r="C67" s="331"/>
      <c r="D67" s="331"/>
      <c r="E67" s="331"/>
      <c r="F67" s="87"/>
      <c r="H67" s="339"/>
    </row>
    <row r="68" spans="2:8" s="416" customFormat="1" x14ac:dyDescent="0.25">
      <c r="B68" s="415"/>
      <c r="C68" s="415"/>
      <c r="D68" s="415"/>
      <c r="E68" s="415"/>
      <c r="F68" s="87"/>
    </row>
    <row r="69" spans="2:8" x14ac:dyDescent="0.25">
      <c r="B69" s="108" t="s">
        <v>241</v>
      </c>
      <c r="C69" s="95">
        <f>+C46</f>
        <v>44469</v>
      </c>
      <c r="D69" s="95">
        <f>+D46</f>
        <v>44196</v>
      </c>
      <c r="H69" s="339"/>
    </row>
    <row r="70" spans="2:8" x14ac:dyDescent="0.25">
      <c r="B70" s="104" t="s">
        <v>242</v>
      </c>
      <c r="C70" s="122">
        <v>5170996124</v>
      </c>
      <c r="D70" s="177">
        <v>861456835</v>
      </c>
      <c r="H70" s="339"/>
    </row>
    <row r="71" spans="2:8" x14ac:dyDescent="0.25">
      <c r="B71" s="121" t="s">
        <v>613</v>
      </c>
      <c r="C71" s="122">
        <v>304717396</v>
      </c>
      <c r="D71" s="122">
        <v>394835815</v>
      </c>
      <c r="H71" s="339"/>
    </row>
    <row r="72" spans="2:8" x14ac:dyDescent="0.25">
      <c r="B72" s="121" t="s">
        <v>243</v>
      </c>
      <c r="C72" s="122">
        <v>3161543285</v>
      </c>
      <c r="D72" s="122">
        <v>861986466</v>
      </c>
      <c r="H72" s="339"/>
    </row>
    <row r="73" spans="2:8" x14ac:dyDescent="0.25">
      <c r="B73" s="106" t="s">
        <v>614</v>
      </c>
      <c r="C73" s="122">
        <v>79365624</v>
      </c>
      <c r="D73" s="122">
        <v>48662751</v>
      </c>
      <c r="H73" s="339"/>
    </row>
    <row r="74" spans="2:8" x14ac:dyDescent="0.25">
      <c r="B74" s="108" t="s">
        <v>555</v>
      </c>
      <c r="C74" s="180">
        <f>SUM(C70:C73)</f>
        <v>8716622429</v>
      </c>
      <c r="D74" s="180">
        <f>SUM(D70:D73)</f>
        <v>2166941867</v>
      </c>
      <c r="E74" s="272"/>
      <c r="F74" s="87"/>
      <c r="H74" s="339"/>
    </row>
    <row r="75" spans="2:8" x14ac:dyDescent="0.25">
      <c r="B75" s="331"/>
      <c r="C75" s="331"/>
      <c r="D75" s="331"/>
      <c r="E75" s="273"/>
      <c r="F75" s="87"/>
      <c r="H75" s="339"/>
    </row>
    <row r="76" spans="2:8" x14ac:dyDescent="0.25">
      <c r="B76" s="108" t="s">
        <v>244</v>
      </c>
      <c r="C76" s="181">
        <f>+C66+C74</f>
        <v>13739176874</v>
      </c>
      <c r="D76" s="181">
        <f>+D66+D74</f>
        <v>5439011242</v>
      </c>
      <c r="E76" s="274"/>
      <c r="F76" s="87"/>
      <c r="G76" s="87"/>
      <c r="H76" s="339"/>
    </row>
    <row r="78" spans="2:8" x14ac:dyDescent="0.25">
      <c r="B78" s="473" t="s">
        <v>245</v>
      </c>
      <c r="C78" s="473"/>
      <c r="D78" s="473"/>
      <c r="E78" s="473"/>
      <c r="F78" s="473"/>
      <c r="G78" s="473"/>
      <c r="H78" s="473"/>
    </row>
    <row r="80" spans="2:8" x14ac:dyDescent="0.25">
      <c r="B80" s="435" t="s">
        <v>441</v>
      </c>
      <c r="C80" s="435"/>
      <c r="D80" s="435"/>
      <c r="E80" s="435"/>
      <c r="F80" s="435"/>
      <c r="G80" s="435"/>
      <c r="H80" s="435"/>
    </row>
    <row r="81" spans="2:8" x14ac:dyDescent="0.25">
      <c r="B81" s="334"/>
      <c r="C81" s="334"/>
      <c r="D81" s="334"/>
      <c r="E81" s="334"/>
      <c r="F81" s="334"/>
      <c r="G81" s="334"/>
      <c r="H81" s="210"/>
    </row>
    <row r="82" spans="2:8" x14ac:dyDescent="0.25">
      <c r="B82" s="50" t="s">
        <v>170</v>
      </c>
      <c r="C82" s="116">
        <f>+C46</f>
        <v>44469</v>
      </c>
      <c r="D82" s="116">
        <f>+D46</f>
        <v>44196</v>
      </c>
    </row>
    <row r="83" spans="2:8" x14ac:dyDescent="0.25">
      <c r="B83" s="211" t="s">
        <v>246</v>
      </c>
      <c r="C83" s="120">
        <v>256733580</v>
      </c>
      <c r="D83" s="120">
        <v>361990604</v>
      </c>
      <c r="F83" s="87"/>
      <c r="H83" s="339"/>
    </row>
    <row r="84" spans="2:8" x14ac:dyDescent="0.25">
      <c r="B84" s="108" t="s">
        <v>247</v>
      </c>
      <c r="C84" s="123">
        <f>SUM(C83:C83)</f>
        <v>256733580</v>
      </c>
      <c r="D84" s="123">
        <f>SUM(D83:D83)</f>
        <v>361990604</v>
      </c>
    </row>
    <row r="86" spans="2:8" x14ac:dyDescent="0.25">
      <c r="B86" s="525" t="s">
        <v>442</v>
      </c>
      <c r="C86" s="525"/>
      <c r="D86" s="525"/>
      <c r="E86" s="525"/>
      <c r="F86" s="525"/>
      <c r="G86" s="525"/>
      <c r="H86" s="525"/>
    </row>
    <row r="88" spans="2:8" x14ac:dyDescent="0.25">
      <c r="B88" s="50" t="s">
        <v>170</v>
      </c>
      <c r="C88" s="116">
        <f>+C82</f>
        <v>44469</v>
      </c>
      <c r="D88" s="116">
        <f>+D82</f>
        <v>44196</v>
      </c>
    </row>
    <row r="89" spans="2:8" x14ac:dyDescent="0.25">
      <c r="B89" s="57" t="s">
        <v>249</v>
      </c>
      <c r="C89" s="59">
        <v>6600000</v>
      </c>
      <c r="D89" s="122">
        <v>3850000</v>
      </c>
      <c r="H89" s="339"/>
    </row>
    <row r="90" spans="2:8" x14ac:dyDescent="0.25">
      <c r="B90" s="57" t="s">
        <v>251</v>
      </c>
      <c r="C90" s="59">
        <v>3300000</v>
      </c>
      <c r="D90" s="122">
        <v>3465000</v>
      </c>
      <c r="H90" s="339"/>
    </row>
    <row r="91" spans="2:8" x14ac:dyDescent="0.25">
      <c r="B91" s="57" t="s">
        <v>250</v>
      </c>
      <c r="C91" s="59">
        <v>1815000</v>
      </c>
      <c r="D91" s="122">
        <v>2640000</v>
      </c>
      <c r="H91" s="339"/>
    </row>
    <row r="92" spans="2:8" x14ac:dyDescent="0.25">
      <c r="B92" s="57" t="s">
        <v>248</v>
      </c>
      <c r="C92" s="59">
        <v>0</v>
      </c>
      <c r="D92" s="122">
        <v>144810374</v>
      </c>
      <c r="H92" s="339"/>
    </row>
    <row r="93" spans="2:8" x14ac:dyDescent="0.25">
      <c r="B93" s="57" t="s">
        <v>252</v>
      </c>
      <c r="C93" s="59">
        <v>0</v>
      </c>
      <c r="D93" s="122">
        <v>82318658</v>
      </c>
      <c r="H93" s="339"/>
    </row>
    <row r="94" spans="2:8" x14ac:dyDescent="0.25">
      <c r="B94" s="108" t="s">
        <v>247</v>
      </c>
      <c r="C94" s="123">
        <f>SUM(C89:C93)</f>
        <v>11715000</v>
      </c>
      <c r="D94" s="123">
        <f>SUM(D89:D93)</f>
        <v>237084032</v>
      </c>
      <c r="F94" s="87"/>
      <c r="H94" s="339"/>
    </row>
    <row r="96" spans="2:8" x14ac:dyDescent="0.25">
      <c r="B96" s="473" t="s">
        <v>443</v>
      </c>
      <c r="C96" s="473"/>
      <c r="D96" s="473"/>
      <c r="E96" s="473"/>
      <c r="F96" s="473"/>
      <c r="G96" s="473"/>
      <c r="H96" s="473"/>
    </row>
    <row r="98" spans="2:8" x14ac:dyDescent="0.25">
      <c r="B98" s="119" t="s">
        <v>170</v>
      </c>
      <c r="C98" s="116">
        <f>+C88</f>
        <v>44469</v>
      </c>
      <c r="D98" s="116">
        <f>+D88</f>
        <v>44196</v>
      </c>
      <c r="H98" s="339"/>
    </row>
    <row r="99" spans="2:8" x14ac:dyDescent="0.25">
      <c r="B99" s="57" t="s">
        <v>253</v>
      </c>
      <c r="C99" s="59">
        <v>18368080</v>
      </c>
      <c r="D99" s="296">
        <v>98374198</v>
      </c>
      <c r="H99" s="339"/>
    </row>
    <row r="100" spans="2:8" x14ac:dyDescent="0.25">
      <c r="B100" s="67" t="s">
        <v>565</v>
      </c>
      <c r="C100" s="59">
        <v>12255000</v>
      </c>
      <c r="D100" s="296">
        <v>12255000</v>
      </c>
      <c r="H100" s="339"/>
    </row>
    <row r="101" spans="2:8" x14ac:dyDescent="0.25">
      <c r="B101" s="108" t="s">
        <v>247</v>
      </c>
      <c r="C101" s="123">
        <f>SUM(C99:C100)</f>
        <v>30623080</v>
      </c>
      <c r="D101" s="123">
        <f>SUM(D99:D100)</f>
        <v>110629198</v>
      </c>
      <c r="H101" s="339"/>
    </row>
    <row r="103" spans="2:8" x14ac:dyDescent="0.25">
      <c r="B103" s="478" t="s">
        <v>444</v>
      </c>
      <c r="C103" s="478"/>
      <c r="D103" s="478"/>
      <c r="E103" s="478"/>
      <c r="F103" s="478"/>
      <c r="G103" s="478"/>
      <c r="H103" s="478"/>
    </row>
    <row r="104" spans="2:8" x14ac:dyDescent="0.25">
      <c r="B104" s="478"/>
      <c r="C104" s="478"/>
      <c r="D104" s="478"/>
      <c r="E104" s="478"/>
      <c r="F104" s="478"/>
      <c r="G104" s="478"/>
      <c r="H104" s="478"/>
    </row>
    <row r="106" spans="2:8" x14ac:dyDescent="0.25">
      <c r="B106" s="477" t="s">
        <v>445</v>
      </c>
      <c r="C106" s="477"/>
      <c r="D106" s="477"/>
      <c r="E106" s="477"/>
      <c r="F106" s="477"/>
      <c r="G106" s="477"/>
      <c r="H106" s="477"/>
    </row>
    <row r="108" spans="2:8" x14ac:dyDescent="0.25">
      <c r="B108" s="228" t="s">
        <v>170</v>
      </c>
      <c r="C108" s="229">
        <f>+C98</f>
        <v>44469</v>
      </c>
      <c r="D108" s="229">
        <f>+D98</f>
        <v>44196</v>
      </c>
    </row>
    <row r="109" spans="2:8" x14ac:dyDescent="0.25">
      <c r="B109" s="230" t="s">
        <v>254</v>
      </c>
      <c r="C109" s="231">
        <v>1032599523</v>
      </c>
      <c r="D109" s="232">
        <v>564840196</v>
      </c>
      <c r="F109" s="87"/>
      <c r="H109" s="339"/>
    </row>
    <row r="110" spans="2:8" x14ac:dyDescent="0.25">
      <c r="B110" s="321" t="s">
        <v>691</v>
      </c>
      <c r="C110" s="231">
        <v>26319445</v>
      </c>
      <c r="D110" s="322">
        <v>2250000</v>
      </c>
      <c r="F110" s="87"/>
      <c r="H110" s="339"/>
    </row>
    <row r="111" spans="2:8" x14ac:dyDescent="0.25">
      <c r="B111" s="233" t="s">
        <v>692</v>
      </c>
      <c r="C111" s="231">
        <v>18109275</v>
      </c>
      <c r="D111" s="231">
        <v>42792862</v>
      </c>
      <c r="F111" s="87"/>
      <c r="H111" s="339"/>
    </row>
    <row r="112" spans="2:8" x14ac:dyDescent="0.25">
      <c r="B112" s="233" t="s">
        <v>569</v>
      </c>
      <c r="C112" s="231">
        <v>0</v>
      </c>
      <c r="D112" s="231">
        <v>833313398</v>
      </c>
      <c r="F112" s="87"/>
      <c r="H112" s="339"/>
    </row>
    <row r="113" spans="2:8" x14ac:dyDescent="0.25">
      <c r="B113" s="238" t="s">
        <v>247</v>
      </c>
      <c r="C113" s="234">
        <f>SUM(C109:C112)</f>
        <v>1077028243</v>
      </c>
      <c r="D113" s="234">
        <f>SUM(D109:D112)</f>
        <v>1443196456</v>
      </c>
    </row>
    <row r="115" spans="2:8" x14ac:dyDescent="0.25">
      <c r="B115" s="477" t="s">
        <v>446</v>
      </c>
      <c r="C115" s="477"/>
      <c r="D115" s="477"/>
      <c r="E115" s="477"/>
      <c r="F115" s="477"/>
      <c r="G115" s="477"/>
      <c r="H115" s="477"/>
    </row>
    <row r="118" spans="2:8" x14ac:dyDescent="0.25">
      <c r="B118" s="473" t="s">
        <v>447</v>
      </c>
      <c r="C118" s="473"/>
      <c r="D118" s="473"/>
      <c r="E118" s="473"/>
      <c r="F118" s="473"/>
      <c r="G118" s="473"/>
      <c r="H118" s="473"/>
    </row>
    <row r="120" spans="2:8" x14ac:dyDescent="0.25">
      <c r="B120" s="522" t="s">
        <v>255</v>
      </c>
      <c r="C120" s="523"/>
      <c r="D120" s="524"/>
    </row>
    <row r="121" spans="2:8" x14ac:dyDescent="0.25">
      <c r="B121" s="119" t="s">
        <v>170</v>
      </c>
      <c r="C121" s="426">
        <f>+C108</f>
        <v>44469</v>
      </c>
      <c r="D121" s="276">
        <f>+D108</f>
        <v>44196</v>
      </c>
      <c r="F121" s="87"/>
      <c r="H121" s="339"/>
    </row>
    <row r="122" spans="2:8" x14ac:dyDescent="0.25">
      <c r="B122" s="104" t="s">
        <v>694</v>
      </c>
      <c r="C122" s="130">
        <v>2432658998</v>
      </c>
      <c r="D122" s="177">
        <v>0</v>
      </c>
      <c r="H122" s="339"/>
    </row>
    <row r="123" spans="2:8" s="418" customFormat="1" x14ac:dyDescent="0.25">
      <c r="B123" s="121" t="s">
        <v>256</v>
      </c>
      <c r="C123" s="59">
        <v>255721032</v>
      </c>
      <c r="D123" s="122">
        <v>64652898</v>
      </c>
    </row>
    <row r="124" spans="2:8" s="418" customFormat="1" x14ac:dyDescent="0.25">
      <c r="B124" s="121" t="s">
        <v>257</v>
      </c>
      <c r="C124" s="59">
        <v>159935885</v>
      </c>
      <c r="D124" s="122">
        <v>41825918</v>
      </c>
    </row>
    <row r="125" spans="2:8" s="416" customFormat="1" x14ac:dyDescent="0.25">
      <c r="B125" s="121" t="s">
        <v>691</v>
      </c>
      <c r="C125" s="59">
        <v>65790280</v>
      </c>
      <c r="D125" s="122">
        <v>26308195</v>
      </c>
    </row>
    <row r="126" spans="2:8" s="416" customFormat="1" x14ac:dyDescent="0.25">
      <c r="B126" s="121" t="s">
        <v>692</v>
      </c>
      <c r="C126" s="130">
        <v>57828174</v>
      </c>
      <c r="D126" s="59">
        <v>16406584</v>
      </c>
    </row>
    <row r="127" spans="2:8" s="419" customFormat="1" x14ac:dyDescent="0.25">
      <c r="B127" s="121" t="s">
        <v>675</v>
      </c>
      <c r="C127" s="59">
        <v>42528130</v>
      </c>
      <c r="D127" s="122">
        <v>0</v>
      </c>
    </row>
    <row r="128" spans="2:8" s="416" customFormat="1" x14ac:dyDescent="0.25">
      <c r="B128" s="121" t="s">
        <v>561</v>
      </c>
      <c r="C128" s="130">
        <v>33915384</v>
      </c>
      <c r="D128" s="122">
        <v>27114069</v>
      </c>
    </row>
    <row r="129" spans="2:8" x14ac:dyDescent="0.25">
      <c r="B129" s="121" t="s">
        <v>676</v>
      </c>
      <c r="C129" s="59">
        <v>27010000</v>
      </c>
      <c r="D129" s="122">
        <v>0</v>
      </c>
      <c r="H129" s="339"/>
    </row>
    <row r="130" spans="2:8" x14ac:dyDescent="0.25">
      <c r="B130" s="121" t="s">
        <v>711</v>
      </c>
      <c r="C130" s="130">
        <v>0</v>
      </c>
      <c r="D130" s="59">
        <v>4626896</v>
      </c>
      <c r="H130" s="339"/>
    </row>
    <row r="131" spans="2:8" x14ac:dyDescent="0.25">
      <c r="B131" s="121" t="s">
        <v>570</v>
      </c>
      <c r="C131" s="130">
        <v>0</v>
      </c>
      <c r="D131" s="122">
        <v>30599985</v>
      </c>
      <c r="E131" s="271"/>
      <c r="F131" s="87"/>
      <c r="H131" s="339"/>
    </row>
    <row r="132" spans="2:8" x14ac:dyDescent="0.25">
      <c r="B132" s="108" t="s">
        <v>247</v>
      </c>
      <c r="C132" s="123">
        <f>SUM(C122:C131)</f>
        <v>3075387883</v>
      </c>
      <c r="D132" s="123">
        <f>SUM(D122:D131)</f>
        <v>211534545</v>
      </c>
      <c r="E132" s="275"/>
      <c r="F132" s="87"/>
      <c r="H132" s="339"/>
    </row>
    <row r="133" spans="2:8" x14ac:dyDescent="0.25">
      <c r="E133" s="271"/>
      <c r="F133" s="271"/>
    </row>
    <row r="134" spans="2:8" x14ac:dyDescent="0.25">
      <c r="B134" s="522" t="s">
        <v>258</v>
      </c>
      <c r="C134" s="523"/>
      <c r="D134" s="524"/>
    </row>
    <row r="135" spans="2:8" x14ac:dyDescent="0.25">
      <c r="B135" s="50" t="s">
        <v>170</v>
      </c>
      <c r="C135" s="116">
        <f>+C121</f>
        <v>44469</v>
      </c>
      <c r="D135" s="116">
        <f>+D121</f>
        <v>44196</v>
      </c>
    </row>
    <row r="136" spans="2:8" x14ac:dyDescent="0.25">
      <c r="B136" s="57" t="s">
        <v>571</v>
      </c>
      <c r="C136" s="59">
        <v>111671594</v>
      </c>
      <c r="D136" s="122">
        <v>108044082</v>
      </c>
    </row>
    <row r="137" spans="2:8" x14ac:dyDescent="0.25">
      <c r="B137" s="108" t="s">
        <v>247</v>
      </c>
      <c r="C137" s="123">
        <f>SUM(C136:C136)</f>
        <v>111671594</v>
      </c>
      <c r="D137" s="123">
        <f>SUM(D136:D136)</f>
        <v>108044082</v>
      </c>
    </row>
    <row r="139" spans="2:8" x14ac:dyDescent="0.25">
      <c r="B139" s="434" t="s">
        <v>259</v>
      </c>
      <c r="C139" s="434"/>
      <c r="D139" s="434"/>
      <c r="E139" s="434"/>
      <c r="F139" s="434"/>
      <c r="G139" s="434"/>
      <c r="H139" s="434"/>
    </row>
    <row r="141" spans="2:8" x14ac:dyDescent="0.25">
      <c r="B141" s="473" t="s">
        <v>448</v>
      </c>
      <c r="C141" s="473"/>
      <c r="D141" s="473"/>
      <c r="E141" s="473"/>
      <c r="F141" s="473"/>
      <c r="G141" s="473"/>
      <c r="H141" s="473"/>
    </row>
    <row r="143" spans="2:8" x14ac:dyDescent="0.25">
      <c r="B143" s="102" t="s">
        <v>200</v>
      </c>
      <c r="C143" s="95">
        <f>+C135</f>
        <v>44469</v>
      </c>
      <c r="D143" s="95">
        <f>+D135</f>
        <v>44196</v>
      </c>
    </row>
    <row r="144" spans="2:8" s="394" customFormat="1" x14ac:dyDescent="0.25">
      <c r="B144" s="349" t="s">
        <v>615</v>
      </c>
      <c r="C144" s="59">
        <v>10174041097</v>
      </c>
      <c r="D144" s="122">
        <v>0</v>
      </c>
      <c r="H144" s="87"/>
    </row>
    <row r="145" spans="2:8" x14ac:dyDescent="0.25">
      <c r="B145" s="351" t="s">
        <v>589</v>
      </c>
      <c r="C145" s="64">
        <f>SUM(C144:C144)</f>
        <v>10174041097</v>
      </c>
      <c r="D145" s="64">
        <f>SUM(D144:D144)</f>
        <v>0</v>
      </c>
    </row>
    <row r="146" spans="2:8" x14ac:dyDescent="0.25">
      <c r="B146" s="346"/>
      <c r="C146" s="347"/>
      <c r="D146" s="178"/>
    </row>
    <row r="147" spans="2:8" x14ac:dyDescent="0.25">
      <c r="B147" s="348" t="s">
        <v>615</v>
      </c>
      <c r="C147" s="357">
        <v>502630.14</v>
      </c>
      <c r="D147" s="391">
        <v>501112.32722222223</v>
      </c>
    </row>
    <row r="148" spans="2:8" x14ac:dyDescent="0.25">
      <c r="B148" s="350" t="s">
        <v>616</v>
      </c>
      <c r="C148" s="358">
        <v>0</v>
      </c>
      <c r="D148" s="392">
        <v>501072.60366666666</v>
      </c>
      <c r="E148" s="48" t="s">
        <v>617</v>
      </c>
    </row>
    <row r="149" spans="2:8" x14ac:dyDescent="0.25">
      <c r="B149" s="352" t="s">
        <v>590</v>
      </c>
      <c r="C149" s="354">
        <f>+C10</f>
        <v>6918.66</v>
      </c>
      <c r="D149" s="353">
        <f>+E10</f>
        <v>6941.65</v>
      </c>
    </row>
    <row r="150" spans="2:8" x14ac:dyDescent="0.25">
      <c r="B150" s="108" t="s">
        <v>591</v>
      </c>
      <c r="C150" s="64">
        <f>+((C147+C148)*C149)</f>
        <v>3477527044.4124002</v>
      </c>
      <c r="D150" s="64">
        <f>+(D147+D148)*D149-1</f>
        <v>6956817024.5048552</v>
      </c>
    </row>
    <row r="151" spans="2:8" x14ac:dyDescent="0.25">
      <c r="B151" s="53" t="s">
        <v>76</v>
      </c>
      <c r="C151" s="355">
        <f>+C145+C150+1</f>
        <v>13651568142.412399</v>
      </c>
      <c r="D151" s="355">
        <f>+D145+D150</f>
        <v>6956817024.5048552</v>
      </c>
    </row>
    <row r="152" spans="2:8" x14ac:dyDescent="0.25">
      <c r="B152" s="372" t="s">
        <v>625</v>
      </c>
      <c r="C152" s="356"/>
      <c r="D152" s="356"/>
    </row>
    <row r="154" spans="2:8" x14ac:dyDescent="0.25">
      <c r="B154" s="31" t="s">
        <v>695</v>
      </c>
      <c r="D154" s="87"/>
    </row>
    <row r="155" spans="2:8" x14ac:dyDescent="0.25">
      <c r="D155" s="87"/>
    </row>
    <row r="156" spans="2:8" x14ac:dyDescent="0.25">
      <c r="B156" s="56" t="s">
        <v>696</v>
      </c>
      <c r="C156" s="427">
        <f>+C143</f>
        <v>44469</v>
      </c>
      <c r="D156" s="427">
        <f>+D143</f>
        <v>44196</v>
      </c>
      <c r="F156" s="87"/>
      <c r="H156" s="339"/>
    </row>
    <row r="157" spans="2:8" x14ac:dyDescent="0.25">
      <c r="B157" s="76" t="s">
        <v>697</v>
      </c>
      <c r="C157" s="428">
        <v>1492855156</v>
      </c>
      <c r="D157" s="428">
        <v>0</v>
      </c>
      <c r="F157" s="87"/>
      <c r="H157" s="339"/>
    </row>
    <row r="158" spans="2:8" x14ac:dyDescent="0.25">
      <c r="B158" s="78" t="s">
        <v>698</v>
      </c>
      <c r="C158" s="429">
        <v>2730831301</v>
      </c>
      <c r="D158" s="429">
        <v>0</v>
      </c>
      <c r="F158" s="87"/>
      <c r="H158" s="339"/>
    </row>
    <row r="159" spans="2:8" x14ac:dyDescent="0.25">
      <c r="B159" s="72" t="s">
        <v>76</v>
      </c>
      <c r="C159" s="430">
        <v>4223686457</v>
      </c>
      <c r="D159" s="430">
        <v>0</v>
      </c>
      <c r="F159" s="87"/>
      <c r="H159" s="339"/>
    </row>
  </sheetData>
  <sortState xmlns:xlrd2="http://schemas.microsoft.com/office/spreadsheetml/2017/richdata2" ref="B122:D131">
    <sortCondition descending="1" ref="C122:C131"/>
  </sortState>
  <mergeCells count="21">
    <mergeCell ref="B2:H2"/>
    <mergeCell ref="B120:D120"/>
    <mergeCell ref="B134:D134"/>
    <mergeCell ref="B141:H141"/>
    <mergeCell ref="B118:H118"/>
    <mergeCell ref="B115:H115"/>
    <mergeCell ref="B103:H104"/>
    <mergeCell ref="B106:H106"/>
    <mergeCell ref="B96:H96"/>
    <mergeCell ref="B86:H86"/>
    <mergeCell ref="B78:H78"/>
    <mergeCell ref="B3:H3"/>
    <mergeCell ref="B5:H5"/>
    <mergeCell ref="B7:H7"/>
    <mergeCell ref="B43:H44"/>
    <mergeCell ref="B12:H12"/>
    <mergeCell ref="B34:H34"/>
    <mergeCell ref="B14:B15"/>
    <mergeCell ref="C14:C15"/>
    <mergeCell ref="D14:D15"/>
    <mergeCell ref="B36:B37"/>
  </mergeCells>
  <hyperlinks>
    <hyperlink ref="A1" location="ÍNDICE!A1" display="Indice" xr:uid="{633A7F9E-5445-4137-867C-DC684C628620}"/>
  </hyperlinks>
  <pageMargins left="0.25" right="0.25" top="0.75" bottom="0.75" header="0.3" footer="0.3"/>
  <pageSetup paperSize="9" scale="34" orientation="portrait" r:id="rId1"/>
  <ignoredErrors>
    <ignoredError sqref="C94:D94 C132:D132 C137:D137" formulaRange="1"/>
    <ignoredError sqref="F15:H15 E37:F37"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H37"/>
  <sheetViews>
    <sheetView showGridLines="0" topLeftCell="A23" zoomScaleNormal="100" workbookViewId="0">
      <selection activeCell="F23" sqref="F23"/>
    </sheetView>
  </sheetViews>
  <sheetFormatPr baseColWidth="10" defaultColWidth="11.42578125" defaultRowHeight="15" x14ac:dyDescent="0.25"/>
  <cols>
    <col min="1" max="1" width="7.140625" style="339" bestFit="1" customWidth="1"/>
    <col min="2" max="2" width="17.7109375" style="339" customWidth="1"/>
    <col min="3" max="3" width="14" style="339" customWidth="1"/>
    <col min="4" max="5" width="16.85546875" style="339" bestFit="1" customWidth="1"/>
    <col min="6" max="6" width="19.7109375" style="339" customWidth="1"/>
    <col min="7" max="7" width="6.85546875" style="339" bestFit="1" customWidth="1"/>
    <col min="8" max="8" width="14" style="339" customWidth="1"/>
    <col min="9" max="9" width="15.42578125" style="339" customWidth="1"/>
    <col min="10" max="10" width="15.85546875" style="339" customWidth="1"/>
    <col min="11" max="11" width="2.85546875" style="339" customWidth="1"/>
    <col min="12" max="16384" width="11.42578125" style="339"/>
  </cols>
  <sheetData>
    <row r="1" spans="1:8" x14ac:dyDescent="0.25">
      <c r="A1" s="1" t="s">
        <v>564</v>
      </c>
    </row>
    <row r="2" spans="1:8" x14ac:dyDescent="0.25">
      <c r="B2" s="476" t="s">
        <v>105</v>
      </c>
      <c r="C2" s="476"/>
      <c r="D2" s="476"/>
      <c r="E2" s="476"/>
      <c r="F2" s="476"/>
      <c r="G2" s="476"/>
      <c r="H2" s="476"/>
    </row>
    <row r="3" spans="1:8" x14ac:dyDescent="0.25">
      <c r="B3" s="517" t="s">
        <v>684</v>
      </c>
      <c r="C3" s="517"/>
      <c r="D3" s="517"/>
      <c r="E3" s="517"/>
      <c r="F3" s="517"/>
      <c r="G3" s="517"/>
      <c r="H3" s="517"/>
    </row>
    <row r="4" spans="1:8" x14ac:dyDescent="0.25">
      <c r="B4" s="342"/>
      <c r="C4" s="342"/>
      <c r="D4" s="342"/>
      <c r="E4" s="342"/>
      <c r="F4" s="342"/>
      <c r="G4" s="342"/>
      <c r="H4" s="342"/>
    </row>
    <row r="5" spans="1:8" x14ac:dyDescent="0.25">
      <c r="B5" s="477" t="s">
        <v>216</v>
      </c>
      <c r="C5" s="477"/>
      <c r="D5" s="477"/>
      <c r="E5" s="477"/>
      <c r="F5" s="477"/>
      <c r="G5" s="477"/>
      <c r="H5" s="477"/>
    </row>
    <row r="7" spans="1:8" x14ac:dyDescent="0.25">
      <c r="B7" s="31" t="s">
        <v>440</v>
      </c>
    </row>
    <row r="8" spans="1:8" x14ac:dyDescent="0.25">
      <c r="B8" s="31"/>
    </row>
    <row r="9" spans="1:8" ht="45" x14ac:dyDescent="0.25">
      <c r="B9" s="50" t="s">
        <v>260</v>
      </c>
      <c r="C9" s="50" t="s">
        <v>261</v>
      </c>
      <c r="D9" s="50" t="s">
        <v>262</v>
      </c>
      <c r="E9" s="50" t="s">
        <v>263</v>
      </c>
      <c r="F9" s="50" t="s">
        <v>649</v>
      </c>
      <c r="G9" s="50" t="s">
        <v>265</v>
      </c>
      <c r="H9" s="50" t="s">
        <v>266</v>
      </c>
    </row>
    <row r="10" spans="1:8" s="394" customFormat="1" x14ac:dyDescent="0.25">
      <c r="B10" s="150">
        <v>44321</v>
      </c>
      <c r="C10" s="396">
        <v>8961</v>
      </c>
      <c r="D10" s="399" t="s">
        <v>642</v>
      </c>
      <c r="E10" s="396" t="s">
        <v>643</v>
      </c>
      <c r="F10" s="400">
        <v>9445758349</v>
      </c>
      <c r="G10" s="399">
        <v>153</v>
      </c>
      <c r="H10" s="150">
        <v>44474</v>
      </c>
    </row>
    <row r="11" spans="1:8" s="418" customFormat="1" x14ac:dyDescent="0.25">
      <c r="B11" s="152">
        <v>44462</v>
      </c>
      <c r="C11" s="153">
        <v>7361</v>
      </c>
      <c r="D11" s="431" t="s">
        <v>645</v>
      </c>
      <c r="E11" s="153" t="s">
        <v>643</v>
      </c>
      <c r="F11" s="401">
        <v>9570665168</v>
      </c>
      <c r="G11" s="431">
        <v>14</v>
      </c>
      <c r="H11" s="152">
        <v>44476</v>
      </c>
    </row>
    <row r="12" spans="1:8" s="418" customFormat="1" x14ac:dyDescent="0.25">
      <c r="B12" s="152">
        <v>44462</v>
      </c>
      <c r="C12" s="153">
        <v>8961</v>
      </c>
      <c r="D12" s="431" t="s">
        <v>642</v>
      </c>
      <c r="E12" s="153" t="s">
        <v>643</v>
      </c>
      <c r="F12" s="401">
        <v>9610068606</v>
      </c>
      <c r="G12" s="431">
        <v>180</v>
      </c>
      <c r="H12" s="152">
        <v>44642</v>
      </c>
    </row>
    <row r="13" spans="1:8" s="418" customFormat="1" x14ac:dyDescent="0.25">
      <c r="B13" s="152">
        <v>44462</v>
      </c>
      <c r="C13" s="153">
        <v>2512</v>
      </c>
      <c r="D13" s="431" t="s">
        <v>646</v>
      </c>
      <c r="E13" s="153" t="s">
        <v>643</v>
      </c>
      <c r="F13" s="401">
        <v>9746260603</v>
      </c>
      <c r="G13" s="431">
        <v>14</v>
      </c>
      <c r="H13" s="152">
        <v>44476</v>
      </c>
    </row>
    <row r="14" spans="1:8" s="418" customFormat="1" x14ac:dyDescent="0.25">
      <c r="B14" s="152">
        <v>44463</v>
      </c>
      <c r="C14" s="153">
        <v>7361</v>
      </c>
      <c r="D14" s="431" t="s">
        <v>647</v>
      </c>
      <c r="E14" s="153" t="s">
        <v>643</v>
      </c>
      <c r="F14" s="401">
        <v>9668649460</v>
      </c>
      <c r="G14" s="431">
        <v>14</v>
      </c>
      <c r="H14" s="152">
        <v>44477</v>
      </c>
    </row>
    <row r="15" spans="1:8" s="418" customFormat="1" x14ac:dyDescent="0.25">
      <c r="B15" s="152">
        <v>44463</v>
      </c>
      <c r="C15" s="153">
        <v>2512</v>
      </c>
      <c r="D15" s="431" t="s">
        <v>644</v>
      </c>
      <c r="E15" s="153" t="s">
        <v>643</v>
      </c>
      <c r="F15" s="401">
        <v>9768184149</v>
      </c>
      <c r="G15" s="431">
        <v>14</v>
      </c>
      <c r="H15" s="152">
        <v>44477</v>
      </c>
    </row>
    <row r="16" spans="1:8" s="418" customFormat="1" x14ac:dyDescent="0.25">
      <c r="B16" s="152">
        <v>44467</v>
      </c>
      <c r="C16" s="153">
        <v>2512</v>
      </c>
      <c r="D16" s="431" t="s">
        <v>699</v>
      </c>
      <c r="E16" s="153" t="s">
        <v>643</v>
      </c>
      <c r="F16" s="401">
        <v>9764012805</v>
      </c>
      <c r="G16" s="431">
        <v>6</v>
      </c>
      <c r="H16" s="152">
        <v>44473</v>
      </c>
    </row>
    <row r="17" spans="2:8" s="394" customFormat="1" x14ac:dyDescent="0.25">
      <c r="B17" s="152">
        <v>44467</v>
      </c>
      <c r="C17" s="153">
        <v>2512</v>
      </c>
      <c r="D17" s="151" t="s">
        <v>699</v>
      </c>
      <c r="E17" s="153" t="s">
        <v>643</v>
      </c>
      <c r="F17" s="401">
        <v>9764012805</v>
      </c>
      <c r="G17" s="151">
        <v>7</v>
      </c>
      <c r="H17" s="152">
        <v>44474</v>
      </c>
    </row>
    <row r="18" spans="2:8" s="394" customFormat="1" x14ac:dyDescent="0.25">
      <c r="B18" s="152">
        <v>44467</v>
      </c>
      <c r="C18" s="153">
        <v>7361</v>
      </c>
      <c r="D18" s="151" t="s">
        <v>700</v>
      </c>
      <c r="E18" s="153" t="s">
        <v>643</v>
      </c>
      <c r="F18" s="401">
        <v>9496540115</v>
      </c>
      <c r="G18" s="151">
        <v>6</v>
      </c>
      <c r="H18" s="152">
        <v>44473</v>
      </c>
    </row>
    <row r="19" spans="2:8" s="394" customFormat="1" x14ac:dyDescent="0.25">
      <c r="B19" s="152">
        <v>44467</v>
      </c>
      <c r="C19" s="153">
        <v>7361</v>
      </c>
      <c r="D19" s="151" t="s">
        <v>700</v>
      </c>
      <c r="E19" s="153" t="s">
        <v>643</v>
      </c>
      <c r="F19" s="401">
        <v>9496540115</v>
      </c>
      <c r="G19" s="151">
        <v>7</v>
      </c>
      <c r="H19" s="152">
        <v>44474</v>
      </c>
    </row>
    <row r="20" spans="2:8" s="394" customFormat="1" x14ac:dyDescent="0.25">
      <c r="B20" s="152">
        <v>44468</v>
      </c>
      <c r="C20" s="153">
        <v>7361</v>
      </c>
      <c r="D20" s="151" t="s">
        <v>647</v>
      </c>
      <c r="E20" s="153" t="s">
        <v>643</v>
      </c>
      <c r="F20" s="401">
        <v>9658255482</v>
      </c>
      <c r="G20" s="151">
        <v>7</v>
      </c>
      <c r="H20" s="152">
        <v>44475</v>
      </c>
    </row>
    <row r="21" spans="2:8" s="394" customFormat="1" x14ac:dyDescent="0.25">
      <c r="B21" s="402">
        <v>44468</v>
      </c>
      <c r="C21" s="397">
        <v>2512</v>
      </c>
      <c r="D21" s="395" t="s">
        <v>699</v>
      </c>
      <c r="E21" s="397" t="s">
        <v>643</v>
      </c>
      <c r="F21" s="403">
        <v>9762684098</v>
      </c>
      <c r="G21" s="395">
        <v>7</v>
      </c>
      <c r="H21" s="402">
        <v>44475</v>
      </c>
    </row>
    <row r="22" spans="2:8" s="394" customFormat="1" x14ac:dyDescent="0.25">
      <c r="B22" s="158" t="s">
        <v>648</v>
      </c>
      <c r="C22" s="160"/>
      <c r="D22" s="160"/>
      <c r="E22" s="159"/>
      <c r="F22" s="64">
        <f>SUM(F10:F21)</f>
        <v>115751631755</v>
      </c>
      <c r="G22" s="158"/>
      <c r="H22" s="159"/>
    </row>
    <row r="23" spans="2:8" s="394" customFormat="1" x14ac:dyDescent="0.25">
      <c r="B23" s="404"/>
      <c r="C23" s="151"/>
      <c r="D23" s="151"/>
      <c r="E23" s="151"/>
      <c r="F23" s="405"/>
      <c r="G23" s="151"/>
      <c r="H23" s="404"/>
    </row>
    <row r="24" spans="2:8" x14ac:dyDescent="0.25">
      <c r="B24" s="150">
        <v>44155</v>
      </c>
      <c r="C24" s="396">
        <v>3920</v>
      </c>
      <c r="D24" s="399" t="s">
        <v>572</v>
      </c>
      <c r="E24" s="396" t="s">
        <v>222</v>
      </c>
      <c r="F24" s="406">
        <v>684963.68</v>
      </c>
      <c r="G24" s="399">
        <v>336</v>
      </c>
      <c r="H24" s="150">
        <v>44491</v>
      </c>
    </row>
    <row r="25" spans="2:8" x14ac:dyDescent="0.25">
      <c r="B25" s="158"/>
      <c r="C25" s="160"/>
      <c r="D25" s="160"/>
      <c r="E25" s="159"/>
      <c r="F25" s="64"/>
      <c r="G25" s="158"/>
      <c r="H25" s="159"/>
    </row>
    <row r="26" spans="2:8" x14ac:dyDescent="0.25">
      <c r="B26" s="158" t="s">
        <v>267</v>
      </c>
      <c r="C26" s="160"/>
      <c r="D26" s="160"/>
      <c r="E26" s="159"/>
      <c r="F26" s="71">
        <f>SUM(F24:F24)</f>
        <v>684963.68</v>
      </c>
      <c r="G26" s="158"/>
      <c r="H26" s="159"/>
    </row>
    <row r="27" spans="2:8" ht="17.25" x14ac:dyDescent="0.4">
      <c r="B27" s="394"/>
      <c r="C27" s="394"/>
      <c r="D27" s="394"/>
      <c r="E27" s="409" t="s">
        <v>573</v>
      </c>
      <c r="F27" s="410">
        <f>+'07'!C10</f>
        <v>6918.66</v>
      </c>
      <c r="G27" s="394"/>
      <c r="H27" s="393"/>
    </row>
    <row r="28" spans="2:8" x14ac:dyDescent="0.25">
      <c r="B28" s="158" t="s">
        <v>650</v>
      </c>
      <c r="C28" s="160"/>
      <c r="D28" s="160"/>
      <c r="E28" s="213"/>
      <c r="F28" s="64">
        <f>+F26*F27</f>
        <v>4739030814.2687998</v>
      </c>
      <c r="G28" s="158"/>
      <c r="H28" s="159"/>
    </row>
    <row r="29" spans="2:8" x14ac:dyDescent="0.25">
      <c r="B29" s="158" t="s">
        <v>267</v>
      </c>
      <c r="C29" s="160"/>
      <c r="D29" s="160"/>
      <c r="E29" s="213">
        <f>+'07'!C46</f>
        <v>44469</v>
      </c>
      <c r="F29" s="64">
        <f>+F22+F28</f>
        <v>120490662569.2688</v>
      </c>
      <c r="G29" s="158"/>
      <c r="H29" s="159"/>
    </row>
    <row r="30" spans="2:8" x14ac:dyDescent="0.25">
      <c r="B30" s="31"/>
      <c r="C30" s="31"/>
      <c r="D30" s="31"/>
      <c r="E30" s="242"/>
      <c r="F30" s="407"/>
      <c r="G30" s="31"/>
      <c r="H30" s="31"/>
    </row>
    <row r="31" spans="2:8" x14ac:dyDescent="0.25">
      <c r="B31" s="242">
        <f>+'07'!D46</f>
        <v>44196</v>
      </c>
      <c r="C31" s="394"/>
      <c r="D31" s="394"/>
      <c r="E31" s="394"/>
      <c r="F31" s="394"/>
      <c r="G31" s="87"/>
      <c r="H31" s="394"/>
    </row>
    <row r="32" spans="2:8" ht="45" x14ac:dyDescent="0.25">
      <c r="B32" s="113" t="s">
        <v>260</v>
      </c>
      <c r="C32" s="50" t="s">
        <v>261</v>
      </c>
      <c r="D32" s="50" t="s">
        <v>262</v>
      </c>
      <c r="E32" s="50" t="s">
        <v>263</v>
      </c>
      <c r="F32" s="50" t="s">
        <v>264</v>
      </c>
      <c r="G32" s="50" t="s">
        <v>265</v>
      </c>
      <c r="H32" s="214" t="s">
        <v>266</v>
      </c>
    </row>
    <row r="33" spans="2:8" x14ac:dyDescent="0.25">
      <c r="B33" s="408">
        <v>44155</v>
      </c>
      <c r="C33" s="76">
        <v>3920</v>
      </c>
      <c r="D33" s="76" t="s">
        <v>572</v>
      </c>
      <c r="E33" s="76" t="s">
        <v>222</v>
      </c>
      <c r="F33" s="215">
        <v>705651.18</v>
      </c>
      <c r="G33" s="212">
        <v>336</v>
      </c>
      <c r="H33" s="117">
        <v>44491</v>
      </c>
    </row>
    <row r="34" spans="2:8" x14ac:dyDescent="0.25">
      <c r="B34" s="526" t="s">
        <v>76</v>
      </c>
      <c r="C34" s="527"/>
      <c r="D34" s="527"/>
      <c r="E34" s="528"/>
      <c r="F34" s="71">
        <f>SUM(F33:F33)</f>
        <v>705651.18</v>
      </c>
      <c r="G34" s="158"/>
      <c r="H34" s="73"/>
    </row>
    <row r="35" spans="2:8" x14ac:dyDescent="0.25">
      <c r="B35" s="522" t="s">
        <v>268</v>
      </c>
      <c r="C35" s="523"/>
      <c r="D35" s="523"/>
      <c r="E35" s="524"/>
      <c r="F35" s="71">
        <f>+'07'!E10</f>
        <v>6941.65</v>
      </c>
      <c r="G35" s="158"/>
      <c r="H35" s="73"/>
    </row>
    <row r="36" spans="2:8" x14ac:dyDescent="0.25">
      <c r="B36" s="158"/>
      <c r="C36" s="160"/>
      <c r="D36" s="160"/>
      <c r="E36" s="159"/>
      <c r="F36" s="64">
        <f>+F34*F35</f>
        <v>4898383513.6470003</v>
      </c>
      <c r="G36" s="158"/>
      <c r="H36" s="73"/>
    </row>
    <row r="37" spans="2:8" x14ac:dyDescent="0.25">
      <c r="B37" s="158" t="s">
        <v>455</v>
      </c>
      <c r="C37" s="160"/>
      <c r="D37" s="160"/>
      <c r="E37" s="213">
        <f>+B31</f>
        <v>44196</v>
      </c>
      <c r="F37" s="64">
        <f>+F36</f>
        <v>4898383513.6470003</v>
      </c>
      <c r="G37" s="158"/>
      <c r="H37" s="73"/>
    </row>
  </sheetData>
  <mergeCells count="5">
    <mergeCell ref="B2:H2"/>
    <mergeCell ref="B3:H3"/>
    <mergeCell ref="B5:H5"/>
    <mergeCell ref="B34:E34"/>
    <mergeCell ref="B35:E35"/>
  </mergeCells>
  <hyperlinks>
    <hyperlink ref="A1" location="ÍNDICE!A1" display="Indice" xr:uid="{922A1DE6-245A-402C-AA39-A8518179A665}"/>
  </hyperlinks>
  <pageMargins left="0.25" right="0.25" top="0.75" bottom="0.75" header="0.3" footer="0.3"/>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I170"/>
  <sheetViews>
    <sheetView showGridLines="0" tabSelected="1" topLeftCell="A70" zoomScaleNormal="100" workbookViewId="0">
      <selection activeCell="F81" sqref="F81"/>
    </sheetView>
  </sheetViews>
  <sheetFormatPr baseColWidth="10" defaultColWidth="11.42578125" defaultRowHeight="15" x14ac:dyDescent="0.25"/>
  <cols>
    <col min="1" max="1" width="7.140625" style="339" bestFit="1" customWidth="1"/>
    <col min="2" max="2" width="40.28515625" style="339" customWidth="1"/>
    <col min="3" max="3" width="27.140625" style="339" bestFit="1" customWidth="1"/>
    <col min="4" max="4" width="19.140625" style="339" customWidth="1"/>
    <col min="5" max="5" width="18.42578125" style="339" bestFit="1" customWidth="1"/>
    <col min="6" max="6" width="18.7109375" style="339" bestFit="1" customWidth="1"/>
    <col min="7" max="7" width="17.7109375" style="339" bestFit="1" customWidth="1"/>
    <col min="8" max="9" width="17.140625" style="339" customWidth="1"/>
    <col min="10" max="10" width="2.85546875" style="339" customWidth="1"/>
    <col min="11" max="11" width="17" style="339" bestFit="1" customWidth="1"/>
    <col min="12" max="16384" width="11.42578125" style="339"/>
  </cols>
  <sheetData>
    <row r="1" spans="1:8" x14ac:dyDescent="0.25">
      <c r="A1" s="1" t="s">
        <v>564</v>
      </c>
    </row>
    <row r="2" spans="1:8" x14ac:dyDescent="0.25">
      <c r="B2" s="476" t="s">
        <v>105</v>
      </c>
      <c r="C2" s="476"/>
      <c r="D2" s="476"/>
      <c r="E2" s="476"/>
      <c r="F2" s="476"/>
      <c r="G2" s="476"/>
      <c r="H2" s="476"/>
    </row>
    <row r="3" spans="1:8" x14ac:dyDescent="0.25">
      <c r="B3" s="517" t="s">
        <v>684</v>
      </c>
      <c r="C3" s="517"/>
      <c r="D3" s="517"/>
      <c r="E3" s="517"/>
      <c r="F3" s="517"/>
      <c r="G3" s="517"/>
      <c r="H3" s="517"/>
    </row>
    <row r="4" spans="1:8" x14ac:dyDescent="0.25">
      <c r="B4" s="342"/>
      <c r="C4" s="342"/>
      <c r="D4" s="342"/>
      <c r="E4" s="342"/>
      <c r="F4" s="342"/>
      <c r="G4" s="342"/>
      <c r="H4" s="342"/>
    </row>
    <row r="5" spans="1:8" x14ac:dyDescent="0.25">
      <c r="B5" s="477" t="s">
        <v>216</v>
      </c>
      <c r="C5" s="477"/>
      <c r="D5" s="477"/>
      <c r="E5" s="477"/>
      <c r="F5" s="477"/>
      <c r="G5" s="477"/>
      <c r="H5" s="477"/>
    </row>
    <row r="7" spans="1:8" x14ac:dyDescent="0.25">
      <c r="B7" s="473" t="s">
        <v>269</v>
      </c>
      <c r="C7" s="473"/>
      <c r="D7" s="473"/>
      <c r="E7" s="473"/>
      <c r="F7" s="473"/>
      <c r="G7" s="473"/>
      <c r="H7" s="473"/>
    </row>
    <row r="9" spans="1:8" x14ac:dyDescent="0.25">
      <c r="B9" s="473" t="s">
        <v>434</v>
      </c>
      <c r="C9" s="473"/>
      <c r="D9" s="473"/>
      <c r="E9" s="473"/>
      <c r="F9" s="473"/>
      <c r="G9" s="473"/>
      <c r="H9" s="473"/>
    </row>
    <row r="11" spans="1:8" x14ac:dyDescent="0.25">
      <c r="B11" s="102" t="s">
        <v>170</v>
      </c>
      <c r="C11" s="103">
        <f>+'07'!C46</f>
        <v>44469</v>
      </c>
      <c r="D11" s="103">
        <f>+'07'!D46</f>
        <v>44196</v>
      </c>
    </row>
    <row r="12" spans="1:8" x14ac:dyDescent="0.25">
      <c r="B12" s="104" t="s">
        <v>270</v>
      </c>
      <c r="C12" s="60">
        <v>228940546</v>
      </c>
      <c r="D12" s="105">
        <v>293545380</v>
      </c>
    </row>
    <row r="13" spans="1:8" x14ac:dyDescent="0.25">
      <c r="B13" s="106" t="s">
        <v>271</v>
      </c>
      <c r="C13" s="59">
        <v>53165405</v>
      </c>
      <c r="D13" s="107">
        <v>4578643</v>
      </c>
    </row>
    <row r="14" spans="1:8" x14ac:dyDescent="0.25">
      <c r="B14" s="108" t="s">
        <v>76</v>
      </c>
      <c r="C14" s="109">
        <f>SUM(C12:C13)</f>
        <v>282105951</v>
      </c>
      <c r="D14" s="109">
        <f>SUM(D12:D13)</f>
        <v>298124023</v>
      </c>
    </row>
    <row r="16" spans="1:8" x14ac:dyDescent="0.25">
      <c r="B16" s="477" t="s">
        <v>435</v>
      </c>
      <c r="C16" s="477"/>
      <c r="D16" s="477"/>
      <c r="E16" s="477"/>
      <c r="F16" s="477"/>
      <c r="G16" s="477"/>
      <c r="H16" s="477"/>
    </row>
    <row r="18" spans="2:9" x14ac:dyDescent="0.25">
      <c r="B18" s="102" t="s">
        <v>170</v>
      </c>
      <c r="C18" s="110">
        <f>+C11</f>
        <v>44469</v>
      </c>
      <c r="D18" s="110">
        <f>+D11</f>
        <v>44196</v>
      </c>
    </row>
    <row r="19" spans="2:9" x14ac:dyDescent="0.25">
      <c r="B19" s="111" t="s">
        <v>272</v>
      </c>
      <c r="C19" s="112">
        <v>8938940911</v>
      </c>
      <c r="D19" s="112">
        <v>2700968223</v>
      </c>
    </row>
    <row r="20" spans="2:9" x14ac:dyDescent="0.25">
      <c r="B20" s="108" t="s">
        <v>76</v>
      </c>
      <c r="C20" s="109">
        <f>SUM(C19)</f>
        <v>8938940911</v>
      </c>
      <c r="D20" s="109">
        <f>SUM(D19)</f>
        <v>2700968223</v>
      </c>
    </row>
    <row r="22" spans="2:9" x14ac:dyDescent="0.25">
      <c r="B22" s="473" t="s">
        <v>436</v>
      </c>
      <c r="C22" s="473"/>
      <c r="D22" s="473"/>
      <c r="E22" s="473"/>
      <c r="F22" s="473"/>
      <c r="G22" s="473"/>
      <c r="H22" s="473"/>
    </row>
    <row r="24" spans="2:9" x14ac:dyDescent="0.25">
      <c r="B24" s="477" t="s">
        <v>273</v>
      </c>
      <c r="C24" s="477"/>
      <c r="D24" s="477"/>
      <c r="E24" s="477"/>
      <c r="F24" s="477"/>
      <c r="G24" s="477"/>
      <c r="H24" s="477"/>
    </row>
    <row r="26" spans="2:9" ht="30" x14ac:dyDescent="0.25">
      <c r="B26" s="113" t="s">
        <v>274</v>
      </c>
      <c r="C26" s="529" t="s">
        <v>275</v>
      </c>
      <c r="D26" s="530"/>
      <c r="E26" s="50" t="s">
        <v>276</v>
      </c>
      <c r="F26" s="114" t="s">
        <v>277</v>
      </c>
      <c r="G26" s="113" t="s">
        <v>278</v>
      </c>
      <c r="H26" s="115">
        <f>+C18</f>
        <v>44469</v>
      </c>
      <c r="I26" s="115">
        <f>+D18</f>
        <v>44196</v>
      </c>
    </row>
    <row r="27" spans="2:9" x14ac:dyDescent="0.25">
      <c r="B27" s="76" t="s">
        <v>632</v>
      </c>
      <c r="C27" s="257" t="s">
        <v>281</v>
      </c>
      <c r="D27" s="258"/>
      <c r="E27" s="76" t="s">
        <v>279</v>
      </c>
      <c r="F27" s="112">
        <v>0</v>
      </c>
      <c r="G27" s="60">
        <v>0</v>
      </c>
      <c r="H27" s="225">
        <v>19570917</v>
      </c>
      <c r="I27" s="60">
        <v>16362500</v>
      </c>
    </row>
    <row r="28" spans="2:9" s="359" customFormat="1" x14ac:dyDescent="0.25">
      <c r="B28" s="57" t="s">
        <v>631</v>
      </c>
      <c r="C28" s="259" t="s">
        <v>418</v>
      </c>
      <c r="D28" s="260"/>
      <c r="E28" s="57" t="s">
        <v>279</v>
      </c>
      <c r="F28" s="118">
        <v>0</v>
      </c>
      <c r="G28" s="59">
        <v>0</v>
      </c>
      <c r="H28" s="130">
        <v>16585833</v>
      </c>
      <c r="I28" s="59">
        <v>12250000</v>
      </c>
    </row>
    <row r="29" spans="2:9" s="359" customFormat="1" x14ac:dyDescent="0.25">
      <c r="B29" s="57" t="s">
        <v>629</v>
      </c>
      <c r="C29" s="182" t="s">
        <v>651</v>
      </c>
      <c r="D29" s="262"/>
      <c r="E29" s="57" t="s">
        <v>279</v>
      </c>
      <c r="F29" s="59">
        <v>0</v>
      </c>
      <c r="G29" s="59">
        <v>0</v>
      </c>
      <c r="H29" s="130">
        <v>13030657</v>
      </c>
      <c r="I29" s="59">
        <v>3261465</v>
      </c>
    </row>
    <row r="30" spans="2:9" x14ac:dyDescent="0.25">
      <c r="B30" s="57" t="s">
        <v>376</v>
      </c>
      <c r="C30" s="182" t="s">
        <v>64</v>
      </c>
      <c r="D30" s="262"/>
      <c r="E30" s="57" t="s">
        <v>279</v>
      </c>
      <c r="F30" s="59">
        <v>0</v>
      </c>
      <c r="G30" s="59">
        <v>0</v>
      </c>
      <c r="H30" s="130">
        <v>1010067</v>
      </c>
      <c r="I30" s="59">
        <v>0</v>
      </c>
    </row>
    <row r="31" spans="2:9" x14ac:dyDescent="0.25">
      <c r="B31" s="57" t="s">
        <v>628</v>
      </c>
      <c r="C31" s="259" t="s">
        <v>100</v>
      </c>
      <c r="D31" s="260"/>
      <c r="E31" s="57" t="s">
        <v>279</v>
      </c>
      <c r="F31" s="118">
        <v>0</v>
      </c>
      <c r="G31" s="59">
        <v>0</v>
      </c>
      <c r="H31" s="59">
        <v>100914841</v>
      </c>
      <c r="I31" s="59">
        <v>44271692</v>
      </c>
    </row>
    <row r="32" spans="2:9" x14ac:dyDescent="0.25">
      <c r="B32" s="57" t="s">
        <v>88</v>
      </c>
      <c r="C32" s="259" t="s">
        <v>652</v>
      </c>
      <c r="D32" s="260"/>
      <c r="E32" s="57" t="s">
        <v>654</v>
      </c>
      <c r="F32" s="118">
        <v>0</v>
      </c>
      <c r="G32" s="59">
        <v>0</v>
      </c>
      <c r="H32" s="130">
        <v>672269</v>
      </c>
      <c r="I32" s="59">
        <v>0</v>
      </c>
    </row>
    <row r="33" spans="2:9" x14ac:dyDescent="0.25">
      <c r="B33" s="57" t="s">
        <v>630</v>
      </c>
      <c r="C33" s="182" t="s">
        <v>653</v>
      </c>
      <c r="D33" s="262"/>
      <c r="E33" s="57" t="s">
        <v>279</v>
      </c>
      <c r="F33" s="59">
        <v>0</v>
      </c>
      <c r="G33" s="59">
        <v>0</v>
      </c>
      <c r="H33" s="130">
        <v>31156252</v>
      </c>
      <c r="I33" s="59">
        <v>26250000</v>
      </c>
    </row>
    <row r="34" spans="2:9" x14ac:dyDescent="0.25">
      <c r="B34" s="57" t="s">
        <v>45</v>
      </c>
      <c r="C34" s="182" t="s">
        <v>64</v>
      </c>
      <c r="D34" s="262"/>
      <c r="E34" s="57" t="s">
        <v>279</v>
      </c>
      <c r="F34" s="59">
        <v>0</v>
      </c>
      <c r="G34" s="59">
        <v>0</v>
      </c>
      <c r="H34" s="130">
        <v>22229166</v>
      </c>
      <c r="I34" s="59">
        <v>0</v>
      </c>
    </row>
    <row r="35" spans="2:9" x14ac:dyDescent="0.25">
      <c r="B35" s="57" t="s">
        <v>41</v>
      </c>
      <c r="C35" s="259" t="s">
        <v>64</v>
      </c>
      <c r="D35" s="260"/>
      <c r="E35" s="57" t="s">
        <v>279</v>
      </c>
      <c r="F35" s="118">
        <v>0</v>
      </c>
      <c r="G35" s="59">
        <v>0</v>
      </c>
      <c r="H35" s="59">
        <v>44557586</v>
      </c>
      <c r="I35" s="59">
        <v>0</v>
      </c>
    </row>
    <row r="36" spans="2:9" x14ac:dyDescent="0.25">
      <c r="B36" s="57" t="s">
        <v>43</v>
      </c>
      <c r="C36" s="182" t="s">
        <v>64</v>
      </c>
      <c r="D36" s="262"/>
      <c r="E36" s="57" t="s">
        <v>279</v>
      </c>
      <c r="F36" s="59">
        <v>0</v>
      </c>
      <c r="G36" s="59">
        <v>0</v>
      </c>
      <c r="H36" s="130">
        <v>44458333</v>
      </c>
      <c r="I36" s="59">
        <v>0</v>
      </c>
    </row>
    <row r="37" spans="2:9" x14ac:dyDescent="0.25">
      <c r="B37" s="57" t="s">
        <v>48</v>
      </c>
      <c r="C37" s="259" t="s">
        <v>99</v>
      </c>
      <c r="D37" s="260"/>
      <c r="E37" s="57" t="s">
        <v>279</v>
      </c>
      <c r="F37" s="118">
        <v>0</v>
      </c>
      <c r="G37" s="59">
        <v>0</v>
      </c>
      <c r="H37" s="59">
        <v>24250001</v>
      </c>
      <c r="I37" s="59">
        <v>21000000</v>
      </c>
    </row>
    <row r="38" spans="2:9" x14ac:dyDescent="0.25">
      <c r="B38" s="57" t="s">
        <v>633</v>
      </c>
      <c r="C38" s="411" t="s">
        <v>55</v>
      </c>
      <c r="D38" s="412"/>
      <c r="E38" s="57" t="s">
        <v>279</v>
      </c>
      <c r="F38" s="118">
        <v>0</v>
      </c>
      <c r="G38" s="59">
        <v>0</v>
      </c>
      <c r="H38" s="130">
        <v>17343750</v>
      </c>
      <c r="I38" s="59">
        <v>15750000</v>
      </c>
    </row>
    <row r="39" spans="2:9" x14ac:dyDescent="0.25">
      <c r="B39" s="53" t="s">
        <v>282</v>
      </c>
      <c r="C39" s="108"/>
      <c r="D39" s="261"/>
      <c r="E39" s="53"/>
      <c r="F39" s="53"/>
      <c r="G39" s="53"/>
      <c r="H39" s="292">
        <f>SUM(H27:H38)</f>
        <v>335779672</v>
      </c>
      <c r="I39" s="64">
        <f>SUM(I27:I38)</f>
        <v>139145657</v>
      </c>
    </row>
    <row r="41" spans="2:9" x14ac:dyDescent="0.25">
      <c r="B41" s="31" t="s">
        <v>437</v>
      </c>
    </row>
    <row r="43" spans="2:9" x14ac:dyDescent="0.25">
      <c r="B43" s="473" t="s">
        <v>438</v>
      </c>
      <c r="C43" s="473"/>
      <c r="D43" s="473"/>
      <c r="E43" s="473"/>
      <c r="F43" s="473"/>
      <c r="G43" s="473"/>
      <c r="H43" s="473"/>
    </row>
    <row r="45" spans="2:9" x14ac:dyDescent="0.25">
      <c r="B45" s="31" t="s">
        <v>111</v>
      </c>
    </row>
    <row r="46" spans="2:9" x14ac:dyDescent="0.25">
      <c r="B46" s="119" t="s">
        <v>170</v>
      </c>
      <c r="C46" s="116">
        <f>+H26</f>
        <v>44469</v>
      </c>
      <c r="D46" s="116">
        <f>+I26</f>
        <v>44196</v>
      </c>
    </row>
    <row r="47" spans="2:9" x14ac:dyDescent="0.25">
      <c r="B47" s="104" t="s">
        <v>456</v>
      </c>
      <c r="C47" s="120">
        <v>919931672</v>
      </c>
      <c r="D47" s="122">
        <v>415929318</v>
      </c>
    </row>
    <row r="48" spans="2:9" x14ac:dyDescent="0.25">
      <c r="B48" s="182" t="s">
        <v>284</v>
      </c>
      <c r="C48" s="120">
        <v>52988282</v>
      </c>
      <c r="D48" s="120">
        <v>54274120</v>
      </c>
    </row>
    <row r="49" spans="2:8" x14ac:dyDescent="0.25">
      <c r="B49" s="121" t="s">
        <v>283</v>
      </c>
      <c r="C49" s="120">
        <v>4925130</v>
      </c>
      <c r="D49" s="122">
        <v>9371710</v>
      </c>
    </row>
    <row r="50" spans="2:8" x14ac:dyDescent="0.25">
      <c r="B50" s="121" t="s">
        <v>574</v>
      </c>
      <c r="C50" s="120">
        <v>0</v>
      </c>
      <c r="D50" s="122">
        <v>37453092</v>
      </c>
    </row>
    <row r="51" spans="2:8" x14ac:dyDescent="0.25">
      <c r="B51" s="108" t="s">
        <v>247</v>
      </c>
      <c r="C51" s="123">
        <f>SUM(C47:C50)</f>
        <v>977845084</v>
      </c>
      <c r="D51" s="123">
        <f>SUM(D47:D50)</f>
        <v>517028240</v>
      </c>
    </row>
    <row r="53" spans="2:8" x14ac:dyDescent="0.25">
      <c r="B53" s="477" t="s">
        <v>285</v>
      </c>
      <c r="C53" s="477"/>
      <c r="D53" s="477"/>
      <c r="E53" s="477"/>
      <c r="F53" s="477"/>
      <c r="G53" s="477"/>
      <c r="H53" s="477"/>
    </row>
    <row r="55" spans="2:8" s="58" customFormat="1" ht="30" x14ac:dyDescent="0.25">
      <c r="B55" s="113" t="s">
        <v>286</v>
      </c>
      <c r="C55" s="538" t="s">
        <v>275</v>
      </c>
      <c r="D55" s="539"/>
      <c r="E55" s="50" t="s">
        <v>276</v>
      </c>
      <c r="F55" s="325">
        <f>+C46</f>
        <v>44469</v>
      </c>
      <c r="G55" s="116">
        <f>+D46</f>
        <v>44196</v>
      </c>
    </row>
    <row r="56" spans="2:8" x14ac:dyDescent="0.25">
      <c r="B56" s="76" t="s">
        <v>88</v>
      </c>
      <c r="C56" s="124" t="s">
        <v>205</v>
      </c>
      <c r="D56" s="124"/>
      <c r="E56" s="76" t="s">
        <v>287</v>
      </c>
      <c r="F56" s="326">
        <v>1031927254</v>
      </c>
      <c r="G56" s="112">
        <v>1398153594</v>
      </c>
    </row>
    <row r="57" spans="2:8" s="359" customFormat="1" x14ac:dyDescent="0.25">
      <c r="B57" s="57" t="s">
        <v>43</v>
      </c>
      <c r="C57" s="125" t="s">
        <v>427</v>
      </c>
      <c r="D57" s="413"/>
      <c r="E57" s="240" t="s">
        <v>279</v>
      </c>
      <c r="F57" s="327">
        <v>-44458333</v>
      </c>
      <c r="G57" s="118">
        <v>6199126</v>
      </c>
    </row>
    <row r="58" spans="2:8" s="359" customFormat="1" x14ac:dyDescent="0.25">
      <c r="B58" s="57" t="s">
        <v>41</v>
      </c>
      <c r="C58" s="125" t="s">
        <v>427</v>
      </c>
      <c r="D58" s="125"/>
      <c r="E58" s="57" t="s">
        <v>279</v>
      </c>
      <c r="F58" s="327">
        <v>-44557586</v>
      </c>
      <c r="G58" s="118">
        <v>5579145</v>
      </c>
    </row>
    <row r="59" spans="2:8" s="359" customFormat="1" x14ac:dyDescent="0.25">
      <c r="B59" s="57" t="s">
        <v>632</v>
      </c>
      <c r="C59" s="125" t="s">
        <v>416</v>
      </c>
      <c r="D59" s="413"/>
      <c r="E59" s="240" t="s">
        <v>279</v>
      </c>
      <c r="F59" s="327">
        <v>-4680517</v>
      </c>
      <c r="G59" s="118">
        <v>-11592500</v>
      </c>
    </row>
    <row r="60" spans="2:8" s="359" customFormat="1" x14ac:dyDescent="0.25">
      <c r="B60" s="57" t="s">
        <v>633</v>
      </c>
      <c r="C60" s="125" t="s">
        <v>55</v>
      </c>
      <c r="D60" s="125"/>
      <c r="E60" s="57" t="s">
        <v>279</v>
      </c>
      <c r="F60" s="327">
        <v>-17075750</v>
      </c>
      <c r="G60" s="118">
        <v>-15750000</v>
      </c>
    </row>
    <row r="61" spans="2:8" x14ac:dyDescent="0.25">
      <c r="B61" s="57" t="s">
        <v>376</v>
      </c>
      <c r="C61" s="125" t="s">
        <v>64</v>
      </c>
      <c r="D61" s="125"/>
      <c r="E61" s="57" t="s">
        <v>279</v>
      </c>
      <c r="F61" s="327">
        <v>-1010067</v>
      </c>
      <c r="G61" s="118">
        <v>0</v>
      </c>
    </row>
    <row r="62" spans="2:8" x14ac:dyDescent="0.25">
      <c r="B62" s="57" t="s">
        <v>48</v>
      </c>
      <c r="C62" s="125" t="s">
        <v>460</v>
      </c>
      <c r="D62" s="125"/>
      <c r="E62" s="57" t="s">
        <v>279</v>
      </c>
      <c r="F62" s="327">
        <v>-14586401</v>
      </c>
      <c r="G62" s="118">
        <v>-7948900</v>
      </c>
    </row>
    <row r="63" spans="2:8" x14ac:dyDescent="0.25">
      <c r="B63" s="57" t="s">
        <v>628</v>
      </c>
      <c r="C63" s="125" t="s">
        <v>459</v>
      </c>
      <c r="D63" s="125"/>
      <c r="E63" s="57" t="s">
        <v>279</v>
      </c>
      <c r="F63" s="327">
        <v>-97164841</v>
      </c>
      <c r="G63" s="118">
        <v>-37596352</v>
      </c>
    </row>
    <row r="64" spans="2:8" x14ac:dyDescent="0.25">
      <c r="B64" s="57" t="s">
        <v>630</v>
      </c>
      <c r="C64" s="125" t="s">
        <v>460</v>
      </c>
      <c r="D64" s="413"/>
      <c r="E64" s="240" t="s">
        <v>279</v>
      </c>
      <c r="F64" s="327">
        <v>-30165452</v>
      </c>
      <c r="G64" s="118">
        <v>-26250000</v>
      </c>
    </row>
    <row r="65" spans="2:8" x14ac:dyDescent="0.25">
      <c r="B65" s="57" t="s">
        <v>631</v>
      </c>
      <c r="C65" s="413" t="s">
        <v>459</v>
      </c>
      <c r="D65" s="413"/>
      <c r="E65" s="240" t="s">
        <v>279</v>
      </c>
      <c r="F65" s="327">
        <v>-2110513</v>
      </c>
      <c r="G65" s="118">
        <v>-12250000</v>
      </c>
    </row>
    <row r="66" spans="2:8" x14ac:dyDescent="0.25">
      <c r="B66" s="57" t="s">
        <v>629</v>
      </c>
      <c r="C66" s="125" t="s">
        <v>460</v>
      </c>
      <c r="D66" s="413"/>
      <c r="E66" s="57" t="s">
        <v>279</v>
      </c>
      <c r="F66" s="327">
        <v>-13030657</v>
      </c>
      <c r="G66" s="118">
        <v>-3261465</v>
      </c>
    </row>
    <row r="67" spans="2:8" x14ac:dyDescent="0.25">
      <c r="B67" s="57" t="s">
        <v>45</v>
      </c>
      <c r="C67" s="125" t="s">
        <v>427</v>
      </c>
      <c r="D67" s="413"/>
      <c r="E67" s="57" t="s">
        <v>279</v>
      </c>
      <c r="F67" s="327">
        <v>-21838566</v>
      </c>
      <c r="G67" s="118">
        <v>8768151</v>
      </c>
    </row>
    <row r="68" spans="2:8" x14ac:dyDescent="0.25">
      <c r="B68" s="522" t="s">
        <v>282</v>
      </c>
      <c r="C68" s="523"/>
      <c r="D68" s="523"/>
      <c r="E68" s="524"/>
      <c r="F68" s="328">
        <f>SUM(F56:F67)</f>
        <v>741248571</v>
      </c>
      <c r="G68" s="64">
        <f>SUM(G56:G67)</f>
        <v>1304050799</v>
      </c>
    </row>
    <row r="69" spans="2:8" x14ac:dyDescent="0.25">
      <c r="H69" s="33"/>
    </row>
    <row r="70" spans="2:8" x14ac:dyDescent="0.25">
      <c r="B70" s="473" t="s">
        <v>288</v>
      </c>
      <c r="C70" s="473"/>
      <c r="D70" s="473"/>
      <c r="E70" s="473"/>
      <c r="F70" s="473"/>
      <c r="G70" s="473"/>
      <c r="H70" s="473"/>
    </row>
    <row r="72" spans="2:8" x14ac:dyDescent="0.25">
      <c r="B72" s="341" t="s">
        <v>286</v>
      </c>
      <c r="C72" s="126" t="s">
        <v>289</v>
      </c>
      <c r="D72" s="94" t="s">
        <v>290</v>
      </c>
    </row>
    <row r="73" spans="2:8" x14ac:dyDescent="0.25">
      <c r="B73" s="127" t="s">
        <v>88</v>
      </c>
      <c r="C73" s="99">
        <v>14889862249</v>
      </c>
      <c r="D73" s="60">
        <v>0</v>
      </c>
    </row>
    <row r="74" spans="2:8" x14ac:dyDescent="0.25">
      <c r="B74" s="128" t="s">
        <v>45</v>
      </c>
      <c r="C74" s="129">
        <v>23641904</v>
      </c>
      <c r="D74" s="100">
        <v>138416667</v>
      </c>
    </row>
    <row r="75" spans="2:8" x14ac:dyDescent="0.25">
      <c r="B75" s="128" t="s">
        <v>41</v>
      </c>
      <c r="C75" s="129">
        <v>18491102</v>
      </c>
      <c r="D75" s="100">
        <v>276833333</v>
      </c>
    </row>
    <row r="76" spans="2:8" x14ac:dyDescent="0.25">
      <c r="B76" s="128" t="s">
        <v>43</v>
      </c>
      <c r="C76" s="129">
        <v>18104702</v>
      </c>
      <c r="D76" s="100">
        <v>276833333</v>
      </c>
    </row>
    <row r="77" spans="2:8" x14ac:dyDescent="0.25">
      <c r="B77" s="128" t="s">
        <v>628</v>
      </c>
      <c r="C77" s="101">
        <v>6047694</v>
      </c>
      <c r="D77" s="59">
        <v>527478443</v>
      </c>
    </row>
    <row r="78" spans="2:8" x14ac:dyDescent="0.25">
      <c r="B78" s="128" t="s">
        <v>632</v>
      </c>
      <c r="C78" s="101">
        <v>4301219</v>
      </c>
      <c r="D78" s="130">
        <v>34917917</v>
      </c>
    </row>
    <row r="79" spans="2:8" x14ac:dyDescent="0.25">
      <c r="B79" s="128" t="s">
        <v>631</v>
      </c>
      <c r="C79" s="101">
        <v>3854355</v>
      </c>
      <c r="D79" s="59">
        <v>29995833</v>
      </c>
    </row>
    <row r="80" spans="2:8" x14ac:dyDescent="0.25">
      <c r="B80" s="128" t="s">
        <v>630</v>
      </c>
      <c r="C80" s="101">
        <v>3737724</v>
      </c>
      <c r="D80" s="59">
        <v>168583335</v>
      </c>
    </row>
    <row r="81" spans="2:6" x14ac:dyDescent="0.25">
      <c r="B81" s="128" t="s">
        <v>48</v>
      </c>
      <c r="C81" s="101">
        <v>3233659</v>
      </c>
      <c r="D81" s="59">
        <v>126541667</v>
      </c>
    </row>
    <row r="82" spans="2:6" x14ac:dyDescent="0.25">
      <c r="B82" s="128" t="s">
        <v>629</v>
      </c>
      <c r="C82" s="101">
        <v>715763</v>
      </c>
      <c r="D82" s="59">
        <v>103825362</v>
      </c>
    </row>
    <row r="83" spans="2:6" x14ac:dyDescent="0.25">
      <c r="B83" s="128" t="s">
        <v>713</v>
      </c>
      <c r="C83" s="101">
        <v>307500</v>
      </c>
      <c r="D83" s="59"/>
    </row>
    <row r="84" spans="2:6" s="419" customFormat="1" x14ac:dyDescent="0.25">
      <c r="B84" s="128" t="s">
        <v>633</v>
      </c>
      <c r="C84" s="101">
        <v>247230</v>
      </c>
      <c r="D84" s="59">
        <v>84500000</v>
      </c>
    </row>
    <row r="85" spans="2:6" s="419" customFormat="1" x14ac:dyDescent="0.25">
      <c r="B85" s="128" t="s">
        <v>712</v>
      </c>
      <c r="C85" s="101">
        <v>123996</v>
      </c>
      <c r="D85" s="59">
        <v>85099288</v>
      </c>
    </row>
    <row r="86" spans="2:6" s="460" customFormat="1" x14ac:dyDescent="0.25">
      <c r="B86" s="128" t="s">
        <v>376</v>
      </c>
      <c r="C86" s="101">
        <v>0</v>
      </c>
      <c r="D86" s="59">
        <v>2779720</v>
      </c>
    </row>
    <row r="87" spans="2:6" x14ac:dyDescent="0.25">
      <c r="B87" s="131" t="s">
        <v>291</v>
      </c>
      <c r="C87" s="101">
        <v>0</v>
      </c>
      <c r="D87" s="61">
        <v>12900000</v>
      </c>
    </row>
    <row r="88" spans="2:6" x14ac:dyDescent="0.25">
      <c r="B88" s="297" t="s">
        <v>701</v>
      </c>
      <c r="C88" s="109">
        <f>SUM(C73:C87)</f>
        <v>14972669097</v>
      </c>
      <c r="D88" s="109">
        <f>SUM(D73:D87)</f>
        <v>1868704898</v>
      </c>
    </row>
    <row r="89" spans="2:6" x14ac:dyDescent="0.25">
      <c r="B89" s="108" t="s">
        <v>702</v>
      </c>
      <c r="C89" s="329">
        <v>2706040476</v>
      </c>
      <c r="D89" s="64">
        <v>1764988544</v>
      </c>
    </row>
    <row r="91" spans="2:6" x14ac:dyDescent="0.25">
      <c r="B91" s="132" t="s">
        <v>293</v>
      </c>
    </row>
    <row r="93" spans="2:6" ht="30" x14ac:dyDescent="0.25">
      <c r="B93" s="50" t="s">
        <v>170</v>
      </c>
      <c r="C93" s="50" t="s">
        <v>294</v>
      </c>
      <c r="D93" s="50" t="s">
        <v>295</v>
      </c>
      <c r="E93" s="50" t="s">
        <v>296</v>
      </c>
      <c r="F93" s="50" t="s">
        <v>297</v>
      </c>
    </row>
    <row r="94" spans="2:6" x14ac:dyDescent="0.25">
      <c r="B94" s="76" t="s">
        <v>59</v>
      </c>
      <c r="C94" s="60">
        <v>17110000000</v>
      </c>
      <c r="D94" s="60">
        <v>7316000000</v>
      </c>
      <c r="E94" s="60">
        <v>0</v>
      </c>
      <c r="F94" s="60">
        <v>24426000000</v>
      </c>
    </row>
    <row r="95" spans="2:6" x14ac:dyDescent="0.25">
      <c r="B95" s="57" t="s">
        <v>298</v>
      </c>
      <c r="C95" s="59">
        <v>0</v>
      </c>
      <c r="D95" s="59">
        <v>0</v>
      </c>
      <c r="E95" s="59">
        <v>0</v>
      </c>
      <c r="F95" s="59">
        <v>0</v>
      </c>
    </row>
    <row r="96" spans="2:6" x14ac:dyDescent="0.25">
      <c r="B96" s="57" t="s">
        <v>299</v>
      </c>
      <c r="C96" s="59">
        <v>1347527854</v>
      </c>
      <c r="D96" s="59">
        <v>431376547</v>
      </c>
      <c r="E96" s="59">
        <v>0</v>
      </c>
      <c r="F96" s="59">
        <v>1778904401</v>
      </c>
    </row>
    <row r="97" spans="2:8" x14ac:dyDescent="0.25">
      <c r="B97" s="57" t="s">
        <v>195</v>
      </c>
      <c r="C97" s="59">
        <v>836500000</v>
      </c>
      <c r="D97" s="59">
        <v>49000000</v>
      </c>
      <c r="E97" s="59">
        <v>0</v>
      </c>
      <c r="F97" s="59">
        <v>885500000</v>
      </c>
    </row>
    <row r="98" spans="2:8" x14ac:dyDescent="0.25">
      <c r="B98" s="57" t="s">
        <v>163</v>
      </c>
      <c r="C98" s="59">
        <v>0</v>
      </c>
      <c r="D98" s="59">
        <v>8627530939</v>
      </c>
      <c r="E98" s="59">
        <v>-8627530939</v>
      </c>
      <c r="F98" s="59">
        <v>0</v>
      </c>
    </row>
    <row r="99" spans="2:8" x14ac:dyDescent="0.25">
      <c r="B99" s="78" t="s">
        <v>165</v>
      </c>
      <c r="C99" s="61">
        <v>8627530939</v>
      </c>
      <c r="D99" s="61">
        <v>10060790481</v>
      </c>
      <c r="E99" s="61">
        <v>-8627530939</v>
      </c>
      <c r="F99" s="61">
        <v>10060790481</v>
      </c>
    </row>
    <row r="100" spans="2:8" x14ac:dyDescent="0.25">
      <c r="B100" s="53" t="s">
        <v>76</v>
      </c>
      <c r="C100" s="64">
        <f>SUM(C94:C99)</f>
        <v>27921558793</v>
      </c>
      <c r="D100" s="64">
        <f>SUM(D94:D99)</f>
        <v>26484697967</v>
      </c>
      <c r="E100" s="64">
        <f>SUM(E94:E99)</f>
        <v>-17255061878</v>
      </c>
      <c r="F100" s="64">
        <f>SUM(F94:F99)</f>
        <v>37151194882</v>
      </c>
    </row>
    <row r="102" spans="2:8" x14ac:dyDescent="0.25">
      <c r="B102" s="477" t="s">
        <v>439</v>
      </c>
      <c r="C102" s="477"/>
      <c r="D102" s="477"/>
      <c r="E102" s="477"/>
      <c r="F102" s="477"/>
      <c r="G102" s="477"/>
      <c r="H102" s="477"/>
    </row>
    <row r="104" spans="2:8" x14ac:dyDescent="0.25">
      <c r="B104" s="473" t="s">
        <v>300</v>
      </c>
      <c r="C104" s="473"/>
      <c r="D104" s="473"/>
      <c r="E104" s="473"/>
      <c r="F104" s="473"/>
      <c r="G104" s="473"/>
      <c r="H104" s="473"/>
    </row>
    <row r="105" spans="2:8" x14ac:dyDescent="0.25">
      <c r="B105" s="330"/>
      <c r="C105" s="330"/>
      <c r="D105" s="330"/>
      <c r="E105" s="330"/>
      <c r="F105" s="330"/>
      <c r="G105" s="330"/>
      <c r="H105" s="330"/>
    </row>
    <row r="106" spans="2:8" x14ac:dyDescent="0.25">
      <c r="B106" s="473" t="s">
        <v>171</v>
      </c>
      <c r="C106" s="473"/>
      <c r="D106" s="473"/>
      <c r="E106" s="473"/>
      <c r="F106" s="473"/>
      <c r="G106" s="473"/>
      <c r="H106" s="473"/>
    </row>
    <row r="107" spans="2:8" x14ac:dyDescent="0.25">
      <c r="B107" s="133" t="s">
        <v>170</v>
      </c>
      <c r="C107" s="134">
        <f>+'03'!D7</f>
        <v>44469</v>
      </c>
      <c r="D107" s="134">
        <f>+'03'!E7</f>
        <v>44104</v>
      </c>
    </row>
    <row r="108" spans="2:8" x14ac:dyDescent="0.25">
      <c r="B108" s="135" t="s">
        <v>655</v>
      </c>
      <c r="C108" s="136">
        <v>8176219269</v>
      </c>
      <c r="D108" s="298">
        <v>0</v>
      </c>
    </row>
    <row r="109" spans="2:8" s="394" customFormat="1" x14ac:dyDescent="0.25">
      <c r="B109" s="137" t="s">
        <v>302</v>
      </c>
      <c r="C109" s="138">
        <v>6623999237</v>
      </c>
      <c r="D109" s="300">
        <v>2533254661</v>
      </c>
    </row>
    <row r="110" spans="2:8" x14ac:dyDescent="0.25">
      <c r="B110" s="137" t="s">
        <v>301</v>
      </c>
      <c r="C110" s="138">
        <v>172019095</v>
      </c>
      <c r="D110" s="300">
        <v>172785815</v>
      </c>
    </row>
    <row r="111" spans="2:8" x14ac:dyDescent="0.25">
      <c r="B111" s="139" t="s">
        <v>76</v>
      </c>
      <c r="C111" s="140">
        <f>SUM(C108:C110)</f>
        <v>14972237601</v>
      </c>
      <c r="D111" s="140">
        <f>SUM(D108:D110)</f>
        <v>2706040476</v>
      </c>
    </row>
    <row r="113" spans="2:8" x14ac:dyDescent="0.25">
      <c r="B113" s="473" t="s">
        <v>303</v>
      </c>
      <c r="C113" s="473"/>
      <c r="D113" s="473"/>
      <c r="E113" s="473"/>
      <c r="F113" s="473"/>
      <c r="G113" s="473"/>
      <c r="H113" s="473"/>
    </row>
    <row r="114" spans="2:8" x14ac:dyDescent="0.25">
      <c r="B114" s="133" t="s">
        <v>170</v>
      </c>
      <c r="C114" s="134">
        <f>+C107</f>
        <v>44469</v>
      </c>
      <c r="D114" s="134">
        <f>+D107</f>
        <v>44104</v>
      </c>
    </row>
    <row r="115" spans="2:8" x14ac:dyDescent="0.25">
      <c r="B115" s="535" t="s">
        <v>225</v>
      </c>
      <c r="C115" s="535" t="s">
        <v>225</v>
      </c>
      <c r="D115" s="535" t="s">
        <v>225</v>
      </c>
    </row>
    <row r="116" spans="2:8" x14ac:dyDescent="0.25">
      <c r="B116" s="536"/>
      <c r="C116" s="536"/>
      <c r="D116" s="536"/>
    </row>
    <row r="117" spans="2:8" x14ac:dyDescent="0.25">
      <c r="B117" s="537"/>
      <c r="C117" s="537"/>
      <c r="D117" s="537"/>
    </row>
    <row r="118" spans="2:8" x14ac:dyDescent="0.25">
      <c r="B118" s="139" t="s">
        <v>76</v>
      </c>
      <c r="C118" s="141">
        <v>0</v>
      </c>
      <c r="D118" s="141">
        <v>0</v>
      </c>
    </row>
    <row r="120" spans="2:8" x14ac:dyDescent="0.25">
      <c r="B120" s="473" t="s">
        <v>172</v>
      </c>
      <c r="C120" s="473"/>
      <c r="D120" s="473"/>
      <c r="E120" s="473"/>
      <c r="F120" s="473"/>
      <c r="G120" s="473"/>
      <c r="H120" s="473"/>
    </row>
    <row r="121" spans="2:8" x14ac:dyDescent="0.25">
      <c r="B121" s="133" t="s">
        <v>170</v>
      </c>
      <c r="C121" s="96">
        <f>+C114</f>
        <v>44469</v>
      </c>
      <c r="D121" s="96">
        <f>+D114</f>
        <v>44104</v>
      </c>
    </row>
    <row r="122" spans="2:8" x14ac:dyDescent="0.25">
      <c r="B122" s="135" t="s">
        <v>304</v>
      </c>
      <c r="C122" s="138">
        <v>261705817</v>
      </c>
      <c r="D122" s="138">
        <v>21800000</v>
      </c>
    </row>
    <row r="123" spans="2:8" x14ac:dyDescent="0.25">
      <c r="B123" s="137" t="s">
        <v>305</v>
      </c>
      <c r="C123" s="138">
        <v>241090908</v>
      </c>
      <c r="D123" s="138">
        <v>271001000</v>
      </c>
    </row>
    <row r="124" spans="2:8" x14ac:dyDescent="0.25">
      <c r="B124" s="299" t="s">
        <v>178</v>
      </c>
      <c r="C124" s="138">
        <v>29018570</v>
      </c>
      <c r="D124" s="300">
        <v>64582603</v>
      </c>
    </row>
    <row r="125" spans="2:8" x14ac:dyDescent="0.25">
      <c r="B125" s="299" t="s">
        <v>306</v>
      </c>
      <c r="C125" s="138">
        <v>17250000</v>
      </c>
      <c r="D125" s="300">
        <v>17250000</v>
      </c>
    </row>
    <row r="126" spans="2:8" x14ac:dyDescent="0.25">
      <c r="B126" s="139" t="s">
        <v>76</v>
      </c>
      <c r="C126" s="140">
        <f>SUM(C122:C125)</f>
        <v>549065295</v>
      </c>
      <c r="D126" s="140">
        <f>SUM(D122:D125)</f>
        <v>374633603</v>
      </c>
    </row>
    <row r="128" spans="2:8" x14ac:dyDescent="0.25">
      <c r="B128" s="473" t="s">
        <v>307</v>
      </c>
      <c r="C128" s="473"/>
      <c r="D128" s="473"/>
      <c r="E128" s="473"/>
      <c r="F128" s="473"/>
      <c r="G128" s="473"/>
      <c r="H128" s="473"/>
    </row>
    <row r="130" spans="2:8" x14ac:dyDescent="0.25">
      <c r="B130" s="473" t="s">
        <v>173</v>
      </c>
      <c r="C130" s="473"/>
      <c r="D130" s="473"/>
      <c r="E130" s="473"/>
      <c r="F130" s="473"/>
      <c r="G130" s="473"/>
      <c r="H130" s="473"/>
    </row>
    <row r="131" spans="2:8" x14ac:dyDescent="0.25">
      <c r="B131" s="142" t="s">
        <v>170</v>
      </c>
      <c r="C131" s="143">
        <f>+C121</f>
        <v>44469</v>
      </c>
      <c r="D131" s="143">
        <f>+D121</f>
        <v>44104</v>
      </c>
    </row>
    <row r="132" spans="2:8" x14ac:dyDescent="0.25">
      <c r="B132" s="144" t="s">
        <v>308</v>
      </c>
      <c r="C132" s="136">
        <v>-4177168862</v>
      </c>
      <c r="D132" s="145">
        <v>-2311343587</v>
      </c>
    </row>
    <row r="133" spans="2:8" x14ac:dyDescent="0.25">
      <c r="B133" s="146" t="s">
        <v>173</v>
      </c>
      <c r="C133" s="138">
        <v>-176245953</v>
      </c>
      <c r="D133" s="147">
        <v>-127124760</v>
      </c>
    </row>
    <row r="134" spans="2:8" x14ac:dyDescent="0.25">
      <c r="B134" s="146" t="s">
        <v>309</v>
      </c>
      <c r="C134" s="138">
        <v>-32566120</v>
      </c>
      <c r="D134" s="147">
        <v>-27597459</v>
      </c>
    </row>
    <row r="135" spans="2:8" x14ac:dyDescent="0.25">
      <c r="B135" s="217" t="s">
        <v>310</v>
      </c>
      <c r="C135" s="138">
        <v>-5940041</v>
      </c>
      <c r="D135" s="147">
        <v>-5866639</v>
      </c>
    </row>
    <row r="136" spans="2:8" x14ac:dyDescent="0.25">
      <c r="B136" s="241" t="s">
        <v>76</v>
      </c>
      <c r="C136" s="141">
        <f>SUM(C132:C135)</f>
        <v>-4391920976</v>
      </c>
      <c r="D136" s="141">
        <f>SUM(D132:D135)</f>
        <v>-2471932445</v>
      </c>
    </row>
    <row r="138" spans="2:8" x14ac:dyDescent="0.25">
      <c r="B138" s="473" t="s">
        <v>174</v>
      </c>
      <c r="C138" s="473"/>
      <c r="D138" s="473"/>
      <c r="E138" s="473"/>
      <c r="F138" s="473"/>
      <c r="G138" s="473"/>
      <c r="H138" s="473"/>
    </row>
    <row r="139" spans="2:8" x14ac:dyDescent="0.25">
      <c r="B139" s="142" t="s">
        <v>170</v>
      </c>
      <c r="C139" s="98">
        <f>+C131</f>
        <v>44469</v>
      </c>
      <c r="D139" s="98">
        <f>+D131</f>
        <v>44104</v>
      </c>
    </row>
    <row r="140" spans="2:8" x14ac:dyDescent="0.25">
      <c r="B140" s="144" t="s">
        <v>311</v>
      </c>
      <c r="C140" s="136">
        <v>-168798546</v>
      </c>
      <c r="D140" s="147">
        <v>-45858498</v>
      </c>
    </row>
    <row r="141" spans="2:8" x14ac:dyDescent="0.25">
      <c r="B141" s="146" t="s">
        <v>562</v>
      </c>
      <c r="C141" s="138">
        <v>-23032828</v>
      </c>
      <c r="D141" s="147">
        <v>0</v>
      </c>
    </row>
    <row r="142" spans="2:8" x14ac:dyDescent="0.25">
      <c r="B142" s="146" t="s">
        <v>312</v>
      </c>
      <c r="C142" s="138">
        <v>-18650280</v>
      </c>
      <c r="D142" s="147">
        <v>-70202312</v>
      </c>
    </row>
    <row r="143" spans="2:8" x14ac:dyDescent="0.25">
      <c r="B143" s="146" t="s">
        <v>313</v>
      </c>
      <c r="C143" s="138">
        <v>-13011135</v>
      </c>
      <c r="D143" s="147">
        <v>-8888221</v>
      </c>
    </row>
    <row r="144" spans="2:8" x14ac:dyDescent="0.25">
      <c r="B144" s="148" t="s">
        <v>76</v>
      </c>
      <c r="C144" s="141">
        <f>SUM(C140:C143)</f>
        <v>-223492789</v>
      </c>
      <c r="D144" s="141">
        <f>SUM(D140:D143)</f>
        <v>-124949031</v>
      </c>
    </row>
    <row r="146" spans="2:8" x14ac:dyDescent="0.25">
      <c r="B146" s="473" t="s">
        <v>175</v>
      </c>
      <c r="C146" s="473"/>
      <c r="D146" s="473"/>
      <c r="E146" s="473"/>
      <c r="F146" s="473"/>
      <c r="G146" s="473"/>
      <c r="H146" s="473"/>
    </row>
    <row r="147" spans="2:8" x14ac:dyDescent="0.25">
      <c r="B147" s="142" t="s">
        <v>170</v>
      </c>
      <c r="C147" s="98">
        <f>+C139</f>
        <v>44469</v>
      </c>
      <c r="D147" s="98">
        <f>+D139</f>
        <v>44104</v>
      </c>
    </row>
    <row r="148" spans="2:8" x14ac:dyDescent="0.25">
      <c r="B148" s="144" t="s">
        <v>316</v>
      </c>
      <c r="C148" s="136">
        <v>-601328857</v>
      </c>
      <c r="D148" s="147">
        <v>-346467770</v>
      </c>
    </row>
    <row r="149" spans="2:8" x14ac:dyDescent="0.25">
      <c r="B149" s="146" t="s">
        <v>563</v>
      </c>
      <c r="C149" s="138">
        <v>-167305097</v>
      </c>
      <c r="D149" s="147">
        <v>-32582192</v>
      </c>
    </row>
    <row r="150" spans="2:8" x14ac:dyDescent="0.25">
      <c r="B150" s="146" t="s">
        <v>317</v>
      </c>
      <c r="C150" s="138">
        <v>-126154844</v>
      </c>
      <c r="D150" s="147">
        <v>-93385792</v>
      </c>
    </row>
    <row r="151" spans="2:8" x14ac:dyDescent="0.25">
      <c r="B151" s="217" t="s">
        <v>553</v>
      </c>
      <c r="C151" s="138">
        <v>-60755368</v>
      </c>
      <c r="D151" s="147">
        <v>-31886686</v>
      </c>
    </row>
    <row r="152" spans="2:8" x14ac:dyDescent="0.25">
      <c r="B152" s="146" t="s">
        <v>315</v>
      </c>
      <c r="C152" s="138">
        <v>-50853775</v>
      </c>
      <c r="D152" s="147">
        <v>-41397426</v>
      </c>
    </row>
    <row r="153" spans="2:8" x14ac:dyDescent="0.25">
      <c r="B153" s="432" t="s">
        <v>314</v>
      </c>
      <c r="C153" s="138">
        <v>-6371261</v>
      </c>
      <c r="D153" s="147">
        <v>-5077823</v>
      </c>
    </row>
    <row r="154" spans="2:8" x14ac:dyDescent="0.25">
      <c r="B154" s="148" t="s">
        <v>76</v>
      </c>
      <c r="C154" s="141">
        <f>SUM(C148:C153)</f>
        <v>-1012769202</v>
      </c>
      <c r="D154" s="141">
        <f>SUM(D148:D153)</f>
        <v>-550797689</v>
      </c>
    </row>
    <row r="156" spans="2:8" x14ac:dyDescent="0.25">
      <c r="B156" s="473" t="s">
        <v>318</v>
      </c>
      <c r="C156" s="473"/>
      <c r="D156" s="473"/>
      <c r="E156" s="473"/>
      <c r="F156" s="473"/>
      <c r="G156" s="473"/>
      <c r="H156" s="473"/>
    </row>
    <row r="158" spans="2:8" x14ac:dyDescent="0.25">
      <c r="B158" s="31" t="s">
        <v>176</v>
      </c>
    </row>
    <row r="159" spans="2:8" x14ac:dyDescent="0.25">
      <c r="B159" s="133" t="s">
        <v>170</v>
      </c>
      <c r="C159" s="96">
        <f>+C147</f>
        <v>44469</v>
      </c>
      <c r="D159" s="96">
        <f>+D147</f>
        <v>44104</v>
      </c>
    </row>
    <row r="160" spans="2:8" x14ac:dyDescent="0.25">
      <c r="B160" s="104" t="s">
        <v>581</v>
      </c>
      <c r="C160" s="60">
        <v>116660548</v>
      </c>
      <c r="D160" s="59">
        <v>374344802</v>
      </c>
    </row>
    <row r="161" spans="2:4" s="418" customFormat="1" x14ac:dyDescent="0.25">
      <c r="B161" s="121" t="s">
        <v>319</v>
      </c>
      <c r="C161" s="59">
        <v>1541831</v>
      </c>
      <c r="D161" s="59">
        <v>1838145</v>
      </c>
    </row>
    <row r="162" spans="2:4" x14ac:dyDescent="0.25">
      <c r="B162" s="121" t="s">
        <v>703</v>
      </c>
      <c r="C162" s="59">
        <v>0</v>
      </c>
      <c r="D162" s="59">
        <v>18545454</v>
      </c>
    </row>
    <row r="163" spans="2:4" x14ac:dyDescent="0.25">
      <c r="B163" s="121" t="s">
        <v>176</v>
      </c>
      <c r="C163" s="59">
        <v>0</v>
      </c>
      <c r="D163" s="59">
        <v>296064514</v>
      </c>
    </row>
    <row r="164" spans="2:4" x14ac:dyDescent="0.25">
      <c r="B164" s="139" t="s">
        <v>76</v>
      </c>
      <c r="C164" s="140">
        <f>SUM(C160:C163)</f>
        <v>118202379</v>
      </c>
      <c r="D164" s="140">
        <f>SUM(D160:D163)</f>
        <v>690792915</v>
      </c>
    </row>
    <row r="166" spans="2:4" x14ac:dyDescent="0.25">
      <c r="B166" s="31" t="s">
        <v>177</v>
      </c>
    </row>
    <row r="167" spans="2:4" x14ac:dyDescent="0.25">
      <c r="B167" s="133" t="s">
        <v>170</v>
      </c>
      <c r="C167" s="96">
        <f>+C159</f>
        <v>44469</v>
      </c>
      <c r="D167" s="96">
        <f>+D159</f>
        <v>44104</v>
      </c>
    </row>
    <row r="168" spans="2:4" x14ac:dyDescent="0.25">
      <c r="B168" s="533" t="s">
        <v>225</v>
      </c>
      <c r="C168" s="531" t="s">
        <v>225</v>
      </c>
      <c r="D168" s="531" t="s">
        <v>225</v>
      </c>
    </row>
    <row r="169" spans="2:4" x14ac:dyDescent="0.25">
      <c r="B169" s="534"/>
      <c r="C169" s="532"/>
      <c r="D169" s="532"/>
    </row>
    <row r="170" spans="2:4" x14ac:dyDescent="0.25">
      <c r="B170" s="139" t="s">
        <v>76</v>
      </c>
      <c r="C170" s="149"/>
      <c r="D170" s="140">
        <f>SUM(D168:D169)</f>
        <v>0</v>
      </c>
    </row>
  </sheetData>
  <sortState xmlns:xlrd2="http://schemas.microsoft.com/office/spreadsheetml/2017/richdata2" ref="B73:D87">
    <sortCondition descending="1" ref="C73:C87"/>
  </sortState>
  <mergeCells count="30">
    <mergeCell ref="B53:H53"/>
    <mergeCell ref="C55:D55"/>
    <mergeCell ref="B43:H43"/>
    <mergeCell ref="B104:H104"/>
    <mergeCell ref="B106:H106"/>
    <mergeCell ref="B102:H102"/>
    <mergeCell ref="B70:H70"/>
    <mergeCell ref="B68:E68"/>
    <mergeCell ref="B138:H138"/>
    <mergeCell ref="B128:H128"/>
    <mergeCell ref="B130:H130"/>
    <mergeCell ref="B120:H120"/>
    <mergeCell ref="B113:H113"/>
    <mergeCell ref="C115:C117"/>
    <mergeCell ref="D115:D117"/>
    <mergeCell ref="B115:B117"/>
    <mergeCell ref="C168:C169"/>
    <mergeCell ref="D168:D169"/>
    <mergeCell ref="B168:B169"/>
    <mergeCell ref="B156:H156"/>
    <mergeCell ref="B146:H146"/>
    <mergeCell ref="C26:D26"/>
    <mergeCell ref="B2:H2"/>
    <mergeCell ref="B3:H3"/>
    <mergeCell ref="B5:H5"/>
    <mergeCell ref="B22:H22"/>
    <mergeCell ref="B24:H24"/>
    <mergeCell ref="B16:H16"/>
    <mergeCell ref="B7:H7"/>
    <mergeCell ref="B9:H9"/>
  </mergeCells>
  <hyperlinks>
    <hyperlink ref="A1" location="ÍNDICE!A1" display="Indice" xr:uid="{66E7A292-58BA-42BC-830C-BEED80809CB1}"/>
  </hyperlinks>
  <pageMargins left="0.25" right="0.25" top="0.75" bottom="0.75" header="0.3" footer="0.3"/>
  <pageSetup paperSize="9" scale="27" orientation="portrait" r:id="rId1"/>
  <ignoredErrors>
    <ignoredError sqref="C111:D111 C144:D144 C154:D154 H39:I39"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50"/>
  <sheetViews>
    <sheetView showGridLines="0" topLeftCell="A35" zoomScaleNormal="100" workbookViewId="0">
      <selection activeCell="B40" sqref="B40:H44"/>
    </sheetView>
  </sheetViews>
  <sheetFormatPr baseColWidth="10" defaultColWidth="11.42578125" defaultRowHeight="15" x14ac:dyDescent="0.25"/>
  <cols>
    <col min="1" max="1" width="7.140625" style="339" bestFit="1" customWidth="1"/>
    <col min="2" max="2" width="70" style="339" bestFit="1" customWidth="1"/>
    <col min="3" max="4" width="17.5703125" style="339" customWidth="1"/>
    <col min="5" max="5" width="16.140625" style="339" customWidth="1"/>
    <col min="6" max="6" width="16.5703125" style="339" customWidth="1"/>
    <col min="7" max="7" width="17" style="339" customWidth="1"/>
    <col min="8" max="8" width="23.7109375" style="339" customWidth="1"/>
    <col min="9" max="9" width="14.28515625" style="339" customWidth="1"/>
    <col min="10" max="10" width="2.85546875" style="339" customWidth="1"/>
    <col min="11" max="11" width="15" style="339" customWidth="1"/>
    <col min="12" max="16384" width="11.42578125" style="339"/>
  </cols>
  <sheetData>
    <row r="1" spans="1:8" x14ac:dyDescent="0.25">
      <c r="A1" s="1" t="s">
        <v>564</v>
      </c>
    </row>
    <row r="2" spans="1:8" x14ac:dyDescent="0.25">
      <c r="B2" s="476" t="s">
        <v>105</v>
      </c>
      <c r="C2" s="476"/>
      <c r="D2" s="476"/>
      <c r="E2" s="476"/>
      <c r="F2" s="476"/>
      <c r="G2" s="476"/>
      <c r="H2" s="476"/>
    </row>
    <row r="3" spans="1:8" x14ac:dyDescent="0.25">
      <c r="B3" s="517" t="s">
        <v>684</v>
      </c>
      <c r="C3" s="517"/>
      <c r="D3" s="517"/>
      <c r="E3" s="517"/>
      <c r="F3" s="517"/>
      <c r="G3" s="517"/>
      <c r="H3" s="517"/>
    </row>
    <row r="4" spans="1:8" x14ac:dyDescent="0.25">
      <c r="B4" s="342"/>
      <c r="C4" s="342"/>
      <c r="D4" s="342"/>
      <c r="E4" s="342"/>
      <c r="F4" s="342"/>
      <c r="G4" s="342"/>
      <c r="H4" s="342"/>
    </row>
    <row r="5" spans="1:8" x14ac:dyDescent="0.25">
      <c r="B5" s="31" t="s">
        <v>320</v>
      </c>
    </row>
    <row r="7" spans="1:8" x14ac:dyDescent="0.25">
      <c r="B7" s="541" t="s">
        <v>704</v>
      </c>
      <c r="C7" s="541"/>
      <c r="D7" s="541"/>
      <c r="E7" s="541"/>
      <c r="F7" s="541"/>
      <c r="G7" s="541"/>
      <c r="H7" s="541"/>
    </row>
    <row r="8" spans="1:8" x14ac:dyDescent="0.25">
      <c r="B8" s="541"/>
      <c r="C8" s="541"/>
      <c r="D8" s="541"/>
      <c r="E8" s="541"/>
      <c r="F8" s="541"/>
      <c r="G8" s="541"/>
      <c r="H8" s="541"/>
    </row>
    <row r="9" spans="1:8" x14ac:dyDescent="0.25">
      <c r="B9" s="541" t="s">
        <v>453</v>
      </c>
      <c r="C9" s="541"/>
      <c r="D9" s="541"/>
      <c r="E9" s="541"/>
      <c r="F9" s="541"/>
      <c r="G9" s="541"/>
      <c r="H9" s="541"/>
    </row>
    <row r="10" spans="1:8" x14ac:dyDescent="0.25">
      <c r="B10" s="541"/>
      <c r="C10" s="541"/>
      <c r="D10" s="541"/>
      <c r="E10" s="541"/>
      <c r="F10" s="541"/>
      <c r="G10" s="541"/>
      <c r="H10" s="541"/>
    </row>
    <row r="11" spans="1:8" x14ac:dyDescent="0.25">
      <c r="B11" s="540" t="s">
        <v>714</v>
      </c>
      <c r="C11" s="540"/>
      <c r="D11" s="540"/>
      <c r="E11" s="540"/>
      <c r="F11" s="540"/>
      <c r="G11" s="540"/>
      <c r="H11" s="540"/>
    </row>
    <row r="12" spans="1:8" x14ac:dyDescent="0.25">
      <c r="B12" s="540"/>
      <c r="C12" s="540"/>
      <c r="D12" s="540"/>
      <c r="E12" s="540"/>
      <c r="F12" s="540"/>
      <c r="G12" s="540"/>
      <c r="H12" s="540"/>
    </row>
    <row r="14" spans="1:8" x14ac:dyDescent="0.25">
      <c r="B14" s="477" t="s">
        <v>321</v>
      </c>
      <c r="C14" s="477"/>
      <c r="D14" s="477"/>
      <c r="E14" s="477"/>
      <c r="F14" s="477"/>
      <c r="G14" s="477"/>
      <c r="H14" s="477"/>
    </row>
    <row r="15" spans="1:8" x14ac:dyDescent="0.25">
      <c r="B15" s="456"/>
      <c r="C15" s="456"/>
      <c r="D15" s="456"/>
      <c r="E15" s="456"/>
      <c r="F15" s="456"/>
      <c r="G15" s="456"/>
      <c r="H15" s="456"/>
    </row>
    <row r="16" spans="1:8" x14ac:dyDescent="0.25">
      <c r="B16" s="506" t="s">
        <v>462</v>
      </c>
      <c r="C16" s="475"/>
      <c r="D16" s="475"/>
      <c r="E16" s="475"/>
      <c r="F16" s="475"/>
      <c r="G16" s="475"/>
      <c r="H16" s="475"/>
    </row>
    <row r="17" spans="2:8" x14ac:dyDescent="0.25">
      <c r="B17" s="475"/>
      <c r="C17" s="475"/>
      <c r="D17" s="475"/>
      <c r="E17" s="475"/>
      <c r="F17" s="475"/>
      <c r="G17" s="475"/>
      <c r="H17" s="475"/>
    </row>
    <row r="19" spans="2:8" x14ac:dyDescent="0.25">
      <c r="B19" s="477" t="s">
        <v>322</v>
      </c>
      <c r="C19" s="477"/>
      <c r="D19" s="477"/>
      <c r="E19" s="477"/>
      <c r="F19" s="477"/>
      <c r="G19" s="477"/>
      <c r="H19" s="477"/>
    </row>
    <row r="21" spans="2:8" x14ac:dyDescent="0.25">
      <c r="B21" s="475" t="s">
        <v>323</v>
      </c>
      <c r="C21" s="475"/>
      <c r="D21" s="475"/>
      <c r="E21" s="475"/>
      <c r="F21" s="475"/>
      <c r="G21" s="475"/>
      <c r="H21" s="475"/>
    </row>
    <row r="22" spans="2:8" x14ac:dyDescent="0.25">
      <c r="B22" s="475"/>
      <c r="C22" s="475"/>
      <c r="D22" s="475"/>
      <c r="E22" s="475"/>
      <c r="F22" s="475"/>
      <c r="G22" s="475"/>
      <c r="H22" s="475"/>
    </row>
    <row r="24" spans="2:8" x14ac:dyDescent="0.25">
      <c r="B24" s="473" t="s">
        <v>324</v>
      </c>
      <c r="C24" s="473"/>
      <c r="D24" s="473"/>
      <c r="E24" s="473"/>
      <c r="F24" s="473"/>
      <c r="G24" s="473"/>
      <c r="H24" s="473"/>
    </row>
    <row r="26" spans="2:8" x14ac:dyDescent="0.25">
      <c r="B26" s="508" t="s">
        <v>677</v>
      </c>
      <c r="C26" s="508"/>
      <c r="D26" s="508"/>
      <c r="E26" s="508"/>
      <c r="F26" s="508"/>
      <c r="G26" s="508"/>
      <c r="H26" s="508"/>
    </row>
    <row r="27" spans="2:8" x14ac:dyDescent="0.25">
      <c r="B27" s="508"/>
      <c r="C27" s="508"/>
      <c r="D27" s="508"/>
      <c r="E27" s="508"/>
      <c r="F27" s="508"/>
      <c r="G27" s="508"/>
      <c r="H27" s="508"/>
    </row>
    <row r="29" spans="2:8" x14ac:dyDescent="0.25">
      <c r="B29" s="455" t="s">
        <v>325</v>
      </c>
      <c r="C29" s="455"/>
      <c r="D29" s="455"/>
      <c r="E29" s="455"/>
      <c r="F29" s="455"/>
      <c r="G29" s="455"/>
      <c r="H29" s="455"/>
    </row>
    <row r="31" spans="2:8" x14ac:dyDescent="0.25">
      <c r="B31" s="506" t="s">
        <v>596</v>
      </c>
      <c r="C31" s="506"/>
      <c r="D31" s="506"/>
      <c r="E31" s="506"/>
      <c r="F31" s="506"/>
      <c r="G31" s="506"/>
      <c r="H31" s="506"/>
    </row>
    <row r="32" spans="2:8" x14ac:dyDescent="0.25">
      <c r="B32" s="506"/>
      <c r="C32" s="506"/>
      <c r="D32" s="506"/>
      <c r="E32" s="506"/>
      <c r="F32" s="506"/>
      <c r="G32" s="506"/>
      <c r="H32" s="506"/>
    </row>
    <row r="34" spans="2:8" x14ac:dyDescent="0.25">
      <c r="B34" s="477" t="s">
        <v>326</v>
      </c>
      <c r="C34" s="477"/>
      <c r="D34" s="477"/>
      <c r="E34" s="477"/>
      <c r="F34" s="477"/>
      <c r="G34" s="477"/>
      <c r="H34" s="477"/>
    </row>
    <row r="36" spans="2:8" x14ac:dyDescent="0.25">
      <c r="B36" s="474" t="s">
        <v>327</v>
      </c>
      <c r="C36" s="474"/>
      <c r="D36" s="474"/>
      <c r="E36" s="474"/>
      <c r="F36" s="474"/>
      <c r="G36" s="474"/>
      <c r="H36" s="474"/>
    </row>
    <row r="38" spans="2:8" x14ac:dyDescent="0.25">
      <c r="B38" s="477" t="s">
        <v>328</v>
      </c>
      <c r="C38" s="477"/>
      <c r="D38" s="477"/>
      <c r="E38" s="477"/>
      <c r="F38" s="477"/>
      <c r="G38" s="477"/>
      <c r="H38" s="477"/>
    </row>
    <row r="40" spans="2:8" x14ac:dyDescent="0.25">
      <c r="B40" s="542" t="s">
        <v>715</v>
      </c>
      <c r="C40" s="542"/>
      <c r="D40" s="542"/>
      <c r="E40" s="542"/>
      <c r="F40" s="542"/>
      <c r="G40" s="542"/>
      <c r="H40" s="542"/>
    </row>
    <row r="41" spans="2:8" x14ac:dyDescent="0.25">
      <c r="B41" s="542"/>
      <c r="C41" s="542"/>
      <c r="D41" s="542"/>
      <c r="E41" s="542"/>
      <c r="F41" s="542"/>
      <c r="G41" s="542"/>
      <c r="H41" s="542"/>
    </row>
    <row r="42" spans="2:8" x14ac:dyDescent="0.25">
      <c r="B42" s="542"/>
      <c r="C42" s="542"/>
      <c r="D42" s="542"/>
      <c r="E42" s="542"/>
      <c r="F42" s="542"/>
      <c r="G42" s="542"/>
      <c r="H42" s="542"/>
    </row>
    <row r="43" spans="2:8" x14ac:dyDescent="0.25">
      <c r="B43" s="542"/>
      <c r="C43" s="542"/>
      <c r="D43" s="542"/>
      <c r="E43" s="542"/>
      <c r="F43" s="542"/>
      <c r="G43" s="542"/>
      <c r="H43" s="542"/>
    </row>
    <row r="44" spans="2:8" x14ac:dyDescent="0.25">
      <c r="B44" s="542"/>
      <c r="C44" s="542"/>
      <c r="D44" s="542"/>
      <c r="E44" s="542"/>
      <c r="F44" s="542"/>
      <c r="G44" s="542"/>
      <c r="H44" s="542"/>
    </row>
    <row r="46" spans="2:8" x14ac:dyDescent="0.25">
      <c r="B46" s="433"/>
      <c r="C46" s="433"/>
      <c r="D46" s="433"/>
      <c r="E46" s="433"/>
      <c r="F46" s="433"/>
      <c r="G46" s="433"/>
      <c r="H46" s="433"/>
    </row>
    <row r="47" spans="2:8" x14ac:dyDescent="0.25">
      <c r="B47" s="433"/>
      <c r="C47" s="433"/>
      <c r="D47" s="433"/>
      <c r="E47" s="433"/>
      <c r="F47" s="433"/>
      <c r="G47" s="433"/>
      <c r="H47" s="433"/>
    </row>
    <row r="48" spans="2:8" x14ac:dyDescent="0.25">
      <c r="B48" s="433"/>
      <c r="C48" s="433"/>
      <c r="D48" s="433"/>
      <c r="E48" s="433"/>
      <c r="F48" s="433"/>
      <c r="G48" s="433"/>
      <c r="H48" s="433"/>
    </row>
    <row r="49" spans="2:8" x14ac:dyDescent="0.25">
      <c r="B49" s="433"/>
      <c r="C49" s="433"/>
      <c r="D49" s="433"/>
      <c r="E49" s="433"/>
      <c r="F49" s="433"/>
      <c r="G49" s="433"/>
      <c r="H49" s="433"/>
    </row>
    <row r="50" spans="2:8" x14ac:dyDescent="0.25">
      <c r="B50" s="433"/>
      <c r="C50" s="433"/>
      <c r="D50" s="433"/>
      <c r="E50" s="433"/>
      <c r="F50" s="433"/>
      <c r="G50" s="433"/>
      <c r="H50" s="433"/>
    </row>
  </sheetData>
  <mergeCells count="16">
    <mergeCell ref="B40:H44"/>
    <mergeCell ref="B34:H34"/>
    <mergeCell ref="B36:H36"/>
    <mergeCell ref="B38:H38"/>
    <mergeCell ref="B31:H32"/>
    <mergeCell ref="B26:H27"/>
    <mergeCell ref="B11:H12"/>
    <mergeCell ref="B2:H2"/>
    <mergeCell ref="B3:H3"/>
    <mergeCell ref="B14:H14"/>
    <mergeCell ref="B16:H17"/>
    <mergeCell ref="B19:H19"/>
    <mergeCell ref="B21:H22"/>
    <mergeCell ref="B24:H24"/>
    <mergeCell ref="B9:H10"/>
    <mergeCell ref="B7:H8"/>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N101"/>
  <sheetViews>
    <sheetView showGridLines="0" topLeftCell="B1" zoomScaleNormal="100" workbookViewId="0">
      <selection activeCell="C16" sqref="C16"/>
    </sheetView>
  </sheetViews>
  <sheetFormatPr baseColWidth="10" defaultColWidth="11.42578125" defaultRowHeight="12.75" x14ac:dyDescent="0.2"/>
  <cols>
    <col min="1" max="1" width="7.140625" style="47" bestFit="1" customWidth="1"/>
    <col min="2" max="2" width="48.5703125" style="47" bestFit="1" customWidth="1"/>
    <col min="3" max="3" width="24.85546875" style="47" bestFit="1" customWidth="1"/>
    <col min="4" max="4" width="18.28515625" style="47" bestFit="1" customWidth="1"/>
    <col min="5" max="5" width="18.140625" style="47" bestFit="1" customWidth="1"/>
    <col min="6" max="6" width="19.7109375" style="47" bestFit="1" customWidth="1"/>
    <col min="7" max="7" width="20.85546875" style="47" bestFit="1" customWidth="1"/>
    <col min="8" max="8" width="20.140625" style="47" bestFit="1" customWidth="1"/>
    <col min="9" max="9" width="20.5703125" style="47" bestFit="1" customWidth="1"/>
    <col min="10" max="10" width="3.85546875" style="48" customWidth="1"/>
    <col min="11" max="11" width="2.85546875" style="47" customWidth="1"/>
    <col min="12" max="12" width="11.42578125" style="47"/>
    <col min="13" max="13" width="22.85546875" style="47" customWidth="1"/>
    <col min="14" max="16384" width="11.42578125" style="47"/>
  </cols>
  <sheetData>
    <row r="1" spans="1:14" ht="15" x14ac:dyDescent="0.25">
      <c r="A1" s="1" t="s">
        <v>564</v>
      </c>
    </row>
    <row r="2" spans="1:14" ht="15" x14ac:dyDescent="0.25">
      <c r="A2" s="1"/>
      <c r="B2" s="543" t="s">
        <v>428</v>
      </c>
      <c r="C2" s="543"/>
      <c r="D2" s="543"/>
      <c r="E2" s="543"/>
      <c r="F2" s="543"/>
      <c r="G2" s="543"/>
      <c r="H2" s="543"/>
      <c r="I2" s="543"/>
    </row>
    <row r="3" spans="1:14" ht="15" x14ac:dyDescent="0.25">
      <c r="B3" s="476" t="s">
        <v>105</v>
      </c>
      <c r="C3" s="476"/>
      <c r="D3" s="476"/>
      <c r="E3" s="476"/>
      <c r="F3" s="476"/>
      <c r="G3" s="476"/>
      <c r="H3" s="476"/>
      <c r="I3" s="476"/>
    </row>
    <row r="4" spans="1:14" ht="15" x14ac:dyDescent="0.25">
      <c r="B4" s="476" t="s">
        <v>705</v>
      </c>
      <c r="C4" s="476"/>
      <c r="D4" s="476"/>
      <c r="E4" s="476"/>
      <c r="F4" s="476"/>
      <c r="G4" s="476"/>
      <c r="H4" s="476"/>
      <c r="I4" s="476"/>
    </row>
    <row r="6" spans="1:14" ht="15" customHeight="1" x14ac:dyDescent="0.25">
      <c r="B6" s="511" t="s">
        <v>329</v>
      </c>
      <c r="C6" s="512"/>
      <c r="D6" s="512"/>
      <c r="E6" s="512"/>
      <c r="F6" s="513"/>
      <c r="G6" s="511" t="s">
        <v>706</v>
      </c>
      <c r="H6" s="512"/>
      <c r="I6" s="513"/>
      <c r="J6" s="49"/>
      <c r="K6" s="31"/>
      <c r="L6" s="31"/>
      <c r="M6" s="31"/>
      <c r="N6" s="31"/>
    </row>
    <row r="7" spans="1:14" ht="45" x14ac:dyDescent="0.2">
      <c r="B7" s="422" t="s">
        <v>330</v>
      </c>
      <c r="C7" s="51" t="s">
        <v>331</v>
      </c>
      <c r="D7" s="422" t="s">
        <v>332</v>
      </c>
      <c r="E7" s="51" t="s">
        <v>333</v>
      </c>
      <c r="F7" s="422" t="s">
        <v>334</v>
      </c>
      <c r="G7" s="422" t="s">
        <v>181</v>
      </c>
      <c r="H7" s="422" t="s">
        <v>335</v>
      </c>
      <c r="I7" s="422" t="s">
        <v>156</v>
      </c>
      <c r="J7" s="52"/>
      <c r="K7" s="52"/>
      <c r="L7" s="52"/>
      <c r="M7" s="52"/>
      <c r="N7" s="52"/>
    </row>
    <row r="8" spans="1:14" ht="15" x14ac:dyDescent="0.25">
      <c r="B8" s="53" t="s">
        <v>122</v>
      </c>
      <c r="C8" s="54"/>
      <c r="D8" s="55"/>
      <c r="E8" s="54"/>
      <c r="F8" s="53"/>
      <c r="G8" s="53"/>
      <c r="H8" s="53"/>
      <c r="I8" s="53"/>
      <c r="J8" s="31"/>
      <c r="K8" s="31"/>
      <c r="L8" s="31"/>
      <c r="M8" s="31"/>
      <c r="N8" s="31"/>
    </row>
    <row r="9" spans="1:14" s="419" customFormat="1" ht="15" x14ac:dyDescent="0.25">
      <c r="B9" s="57" t="s">
        <v>716</v>
      </c>
      <c r="C9" s="58" t="s">
        <v>337</v>
      </c>
      <c r="D9" s="130">
        <v>8</v>
      </c>
      <c r="E9" s="373">
        <v>1000000</v>
      </c>
      <c r="F9" s="188">
        <v>8164834</v>
      </c>
      <c r="G9" s="130">
        <v>32000000000</v>
      </c>
      <c r="H9" s="130">
        <v>5918838516</v>
      </c>
      <c r="I9" s="130">
        <v>40097913070</v>
      </c>
      <c r="K9" s="31"/>
      <c r="L9" s="243"/>
      <c r="M9" s="436"/>
      <c r="N9" s="31"/>
    </row>
    <row r="10" spans="1:14" s="419" customFormat="1" ht="15" x14ac:dyDescent="0.25">
      <c r="B10" s="57" t="s">
        <v>717</v>
      </c>
      <c r="C10" s="58" t="s">
        <v>337</v>
      </c>
      <c r="D10" s="130">
        <v>2</v>
      </c>
      <c r="E10" s="373">
        <v>1000000</v>
      </c>
      <c r="F10" s="188">
        <v>2012082</v>
      </c>
      <c r="G10" s="130">
        <v>213840000000</v>
      </c>
      <c r="H10" s="130">
        <v>41060790000</v>
      </c>
      <c r="I10" s="130">
        <v>340658419521</v>
      </c>
      <c r="K10" s="31"/>
      <c r="L10" s="243"/>
      <c r="M10" s="436"/>
      <c r="N10" s="31"/>
    </row>
    <row r="11" spans="1:14" s="419" customFormat="1" ht="15" x14ac:dyDescent="0.25">
      <c r="B11" s="57" t="s">
        <v>718</v>
      </c>
      <c r="C11" s="58" t="s">
        <v>337</v>
      </c>
      <c r="D11" s="130">
        <f>32+2+12+6+12</f>
        <v>64</v>
      </c>
      <c r="E11" s="373">
        <v>1000000</v>
      </c>
      <c r="F11" s="188">
        <v>65704948</v>
      </c>
      <c r="G11" s="130">
        <v>75860000000</v>
      </c>
      <c r="H11" s="130">
        <v>-6334355078</v>
      </c>
      <c r="I11" s="130">
        <v>82889214845</v>
      </c>
      <c r="K11" s="31"/>
      <c r="L11" s="31"/>
      <c r="M11" s="31"/>
      <c r="N11" s="31"/>
    </row>
    <row r="12" spans="1:14" s="419" customFormat="1" ht="15" x14ac:dyDescent="0.25">
      <c r="B12" s="57" t="s">
        <v>719</v>
      </c>
      <c r="C12" s="58" t="s">
        <v>337</v>
      </c>
      <c r="D12" s="130">
        <v>42</v>
      </c>
      <c r="E12" s="373">
        <v>1000000</v>
      </c>
      <c r="F12" s="188">
        <v>43077048</v>
      </c>
      <c r="G12" s="130">
        <v>20000000000</v>
      </c>
      <c r="H12" s="130">
        <v>675407000</v>
      </c>
      <c r="I12" s="130">
        <v>34758577000</v>
      </c>
      <c r="K12" s="31"/>
      <c r="L12" s="31"/>
      <c r="M12" s="31"/>
      <c r="N12" s="31"/>
    </row>
    <row r="13" spans="1:14" s="419" customFormat="1" ht="15" x14ac:dyDescent="0.25">
      <c r="B13" s="57" t="s">
        <v>656</v>
      </c>
      <c r="C13" s="58" t="s">
        <v>337</v>
      </c>
      <c r="D13" s="130">
        <v>20000</v>
      </c>
      <c r="E13" s="373">
        <v>1000000</v>
      </c>
      <c r="F13" s="188">
        <v>20301700000</v>
      </c>
      <c r="G13" s="130">
        <v>240000000000</v>
      </c>
      <c r="H13" s="130">
        <v>14934599000</v>
      </c>
      <c r="I13" s="130">
        <v>268064177000</v>
      </c>
      <c r="M13" s="437"/>
      <c r="N13" s="31"/>
    </row>
    <row r="14" spans="1:14" s="419" customFormat="1" ht="15" x14ac:dyDescent="0.25">
      <c r="B14" s="57" t="s">
        <v>657</v>
      </c>
      <c r="C14" s="58" t="s">
        <v>337</v>
      </c>
      <c r="D14" s="130">
        <v>32</v>
      </c>
      <c r="E14" s="373">
        <v>1000000</v>
      </c>
      <c r="F14" s="188">
        <v>32945176</v>
      </c>
      <c r="G14" s="130">
        <v>92847000000</v>
      </c>
      <c r="H14" s="130">
        <v>7568377878</v>
      </c>
      <c r="I14" s="130">
        <v>120233383611</v>
      </c>
      <c r="N14" s="31"/>
    </row>
    <row r="15" spans="1:14" s="419" customFormat="1" ht="15" x14ac:dyDescent="0.25">
      <c r="B15" s="57" t="s">
        <v>658</v>
      </c>
      <c r="C15" s="58" t="s">
        <v>659</v>
      </c>
      <c r="D15" s="130">
        <v>70000</v>
      </c>
      <c r="E15" s="373">
        <v>1000000</v>
      </c>
      <c r="F15" s="188">
        <v>74116550100</v>
      </c>
      <c r="G15" s="130">
        <v>0</v>
      </c>
      <c r="H15" s="130">
        <v>0</v>
      </c>
      <c r="I15" s="130">
        <v>0</v>
      </c>
      <c r="N15" s="31"/>
    </row>
    <row r="16" spans="1:14" s="419" customFormat="1" ht="15" x14ac:dyDescent="0.25">
      <c r="B16" s="57" t="s">
        <v>660</v>
      </c>
      <c r="C16" s="58" t="s">
        <v>337</v>
      </c>
      <c r="D16" s="130">
        <v>10000</v>
      </c>
      <c r="E16" s="373">
        <v>1000000</v>
      </c>
      <c r="F16" s="188">
        <v>10111429900</v>
      </c>
      <c r="G16" s="130">
        <v>146400000000</v>
      </c>
      <c r="H16" s="130">
        <v>26468000000</v>
      </c>
      <c r="I16" s="130">
        <v>759663000000</v>
      </c>
      <c r="N16" s="31"/>
    </row>
    <row r="17" spans="2:14" s="419" customFormat="1" ht="15" x14ac:dyDescent="0.25">
      <c r="B17" s="57" t="s">
        <v>661</v>
      </c>
      <c r="C17" s="58" t="s">
        <v>720</v>
      </c>
      <c r="D17" s="130">
        <v>1</v>
      </c>
      <c r="E17" s="373">
        <f>+F17</f>
        <v>20316412</v>
      </c>
      <c r="F17" s="188">
        <v>20316412</v>
      </c>
      <c r="G17" s="130">
        <v>417173200000</v>
      </c>
      <c r="H17" s="130">
        <v>16362234764</v>
      </c>
      <c r="I17" s="130">
        <v>672341075624</v>
      </c>
      <c r="N17" s="31"/>
    </row>
    <row r="18" spans="2:14" s="419" customFormat="1" ht="15" x14ac:dyDescent="0.25">
      <c r="B18" s="57" t="s">
        <v>662</v>
      </c>
      <c r="C18" s="58" t="s">
        <v>337</v>
      </c>
      <c r="D18" s="130">
        <v>20013</v>
      </c>
      <c r="E18" s="373">
        <v>1000000</v>
      </c>
      <c r="F18" s="188">
        <v>21029212818</v>
      </c>
      <c r="G18" s="130">
        <v>330000000000</v>
      </c>
      <c r="H18" s="130">
        <v>-11939030259</v>
      </c>
      <c r="I18" s="130">
        <v>312887704210</v>
      </c>
      <c r="N18" s="31"/>
    </row>
    <row r="19" spans="2:14" s="419" customFormat="1" ht="15" x14ac:dyDescent="0.25">
      <c r="B19" s="57" t="s">
        <v>663</v>
      </c>
      <c r="C19" s="58" t="s">
        <v>337</v>
      </c>
      <c r="D19" s="130">
        <f>44+17</f>
        <v>61</v>
      </c>
      <c r="E19" s="373">
        <v>1000000</v>
      </c>
      <c r="F19" s="188">
        <v>62609418</v>
      </c>
      <c r="G19" s="130">
        <v>70819500000</v>
      </c>
      <c r="H19" s="130">
        <v>1693085935</v>
      </c>
      <c r="I19" s="130">
        <v>99351038135</v>
      </c>
    </row>
    <row r="20" spans="2:14" s="419" customFormat="1" ht="15" x14ac:dyDescent="0.25">
      <c r="B20" s="57" t="s">
        <v>665</v>
      </c>
      <c r="C20" s="58" t="s">
        <v>664</v>
      </c>
      <c r="D20" s="130">
        <f>4280+684+50+4</f>
        <v>5018</v>
      </c>
      <c r="E20" s="373">
        <v>1000000</v>
      </c>
      <c r="F20" s="188">
        <v>5019704348</v>
      </c>
      <c r="G20" s="130">
        <v>406093000000</v>
      </c>
      <c r="H20" s="130">
        <v>5593477000</v>
      </c>
      <c r="I20" s="130">
        <v>430506534000</v>
      </c>
      <c r="K20" s="31"/>
      <c r="L20" s="31"/>
      <c r="M20" s="31"/>
    </row>
    <row r="21" spans="2:14" s="419" customFormat="1" ht="15" x14ac:dyDescent="0.25">
      <c r="B21" s="57" t="s">
        <v>615</v>
      </c>
      <c r="C21" s="58" t="s">
        <v>458</v>
      </c>
      <c r="D21" s="130">
        <v>10</v>
      </c>
      <c r="E21" s="373">
        <v>100000000</v>
      </c>
      <c r="F21" s="188">
        <v>10111210059</v>
      </c>
      <c r="G21" s="130">
        <v>1133000000000</v>
      </c>
      <c r="H21" s="130">
        <v>156644802728</v>
      </c>
      <c r="I21" s="130">
        <v>3500436681100</v>
      </c>
    </row>
    <row r="22" spans="2:14" s="419" customFormat="1" ht="15" x14ac:dyDescent="0.25">
      <c r="B22" s="57" t="s">
        <v>668</v>
      </c>
      <c r="C22" s="58" t="s">
        <v>458</v>
      </c>
      <c r="D22" s="130">
        <v>1</v>
      </c>
      <c r="E22" s="373">
        <v>39701564</v>
      </c>
      <c r="F22" s="188">
        <v>39876742</v>
      </c>
      <c r="G22" s="130">
        <v>90510000000</v>
      </c>
      <c r="H22" s="130">
        <v>1367608917651</v>
      </c>
      <c r="I22" s="130">
        <v>134664347023</v>
      </c>
    </row>
    <row r="23" spans="2:14" s="419" customFormat="1" ht="15" x14ac:dyDescent="0.25">
      <c r="B23" s="57" t="s">
        <v>641</v>
      </c>
      <c r="C23" s="58" t="s">
        <v>458</v>
      </c>
      <c r="D23" s="130">
        <v>2</v>
      </c>
      <c r="E23" s="373">
        <f>43749248+38513353</f>
        <v>82262601</v>
      </c>
      <c r="F23" s="188">
        <v>85759484</v>
      </c>
      <c r="G23" s="130">
        <v>100000000000</v>
      </c>
      <c r="H23" s="130">
        <v>607384497333</v>
      </c>
      <c r="I23" s="130">
        <v>137924395307</v>
      </c>
    </row>
    <row r="24" spans="2:14" s="419" customFormat="1" ht="15" x14ac:dyDescent="0.25">
      <c r="B24" s="57" t="s">
        <v>721</v>
      </c>
      <c r="C24" s="58" t="s">
        <v>458</v>
      </c>
      <c r="D24" s="130">
        <v>6</v>
      </c>
      <c r="E24" s="373">
        <v>129000000</v>
      </c>
      <c r="F24" s="188">
        <v>129301182</v>
      </c>
      <c r="G24" s="130">
        <v>31546000000</v>
      </c>
      <c r="H24" s="130">
        <v>60131730692</v>
      </c>
      <c r="I24" s="130">
        <v>126130627798</v>
      </c>
    </row>
    <row r="25" spans="2:14" s="419" customFormat="1" ht="15" x14ac:dyDescent="0.25">
      <c r="B25" s="53" t="s">
        <v>338</v>
      </c>
      <c r="C25" s="62"/>
      <c r="D25" s="53"/>
      <c r="E25" s="63"/>
      <c r="F25" s="64">
        <f>SUM(F9:F24)</f>
        <v>141179574551</v>
      </c>
      <c r="G25" s="64"/>
      <c r="H25" s="64"/>
      <c r="I25" s="66"/>
    </row>
    <row r="26" spans="2:14" s="419" customFormat="1" ht="15" x14ac:dyDescent="0.25">
      <c r="B26" s="57" t="s">
        <v>656</v>
      </c>
      <c r="C26" s="58" t="s">
        <v>337</v>
      </c>
      <c r="D26" s="67">
        <v>115</v>
      </c>
      <c r="E26" s="89">
        <v>1000</v>
      </c>
      <c r="F26" s="374">
        <v>115135.7</v>
      </c>
      <c r="G26" s="130">
        <v>240000000000</v>
      </c>
      <c r="H26" s="130">
        <v>14934599000</v>
      </c>
      <c r="I26" s="130">
        <v>268064177000</v>
      </c>
    </row>
    <row r="27" spans="2:14" s="419" customFormat="1" ht="15" x14ac:dyDescent="0.25">
      <c r="B27" s="57" t="s">
        <v>666</v>
      </c>
      <c r="C27" s="58" t="s">
        <v>667</v>
      </c>
      <c r="D27" s="67">
        <v>8</v>
      </c>
      <c r="E27" s="69">
        <v>1000</v>
      </c>
      <c r="F27" s="375">
        <v>8080.56</v>
      </c>
      <c r="G27" s="130">
        <v>392130000000</v>
      </c>
      <c r="H27" s="130">
        <v>24550527872</v>
      </c>
      <c r="I27" s="130">
        <v>777393161116</v>
      </c>
    </row>
    <row r="28" spans="2:14" s="419" customFormat="1" ht="15" x14ac:dyDescent="0.25">
      <c r="B28" s="57" t="s">
        <v>641</v>
      </c>
      <c r="C28" s="58" t="s">
        <v>336</v>
      </c>
      <c r="D28" s="67">
        <f>756+15</f>
        <v>771</v>
      </c>
      <c r="E28" s="69">
        <v>1000</v>
      </c>
      <c r="F28" s="375">
        <v>771138.48</v>
      </c>
      <c r="G28" s="130">
        <v>100000000000</v>
      </c>
      <c r="H28" s="130">
        <v>5113795285</v>
      </c>
      <c r="I28" s="130">
        <v>135770779735</v>
      </c>
      <c r="J28" s="31"/>
    </row>
    <row r="29" spans="2:14" s="419" customFormat="1" ht="15" x14ac:dyDescent="0.25">
      <c r="B29" s="57" t="s">
        <v>641</v>
      </c>
      <c r="C29" s="58" t="s">
        <v>458</v>
      </c>
      <c r="D29" s="67">
        <v>1</v>
      </c>
      <c r="E29" s="69">
        <v>25000</v>
      </c>
      <c r="F29" s="375">
        <v>25431.27</v>
      </c>
      <c r="G29" s="130">
        <v>100000000000</v>
      </c>
      <c r="H29" s="130">
        <v>5113795285</v>
      </c>
      <c r="I29" s="130">
        <v>135770779735</v>
      </c>
      <c r="J29" s="31"/>
    </row>
    <row r="30" spans="2:14" s="419" customFormat="1" ht="15" x14ac:dyDescent="0.25">
      <c r="B30" s="57" t="s">
        <v>722</v>
      </c>
      <c r="C30" s="58" t="s">
        <v>337</v>
      </c>
      <c r="D30" s="67">
        <v>50</v>
      </c>
      <c r="E30" s="69">
        <v>50000</v>
      </c>
      <c r="F30" s="375">
        <v>50092.5</v>
      </c>
      <c r="G30" s="130">
        <v>692697577711</v>
      </c>
      <c r="H30" s="130">
        <v>140011027490</v>
      </c>
      <c r="I30" s="130">
        <v>1108278785723</v>
      </c>
      <c r="J30" s="31"/>
    </row>
    <row r="31" spans="2:14" s="419" customFormat="1" ht="15" x14ac:dyDescent="0.25">
      <c r="B31" s="57" t="s">
        <v>668</v>
      </c>
      <c r="C31" s="58" t="s">
        <v>458</v>
      </c>
      <c r="D31" s="67">
        <v>1</v>
      </c>
      <c r="E31" s="69">
        <v>25000</v>
      </c>
      <c r="F31" s="375">
        <v>24176.41</v>
      </c>
      <c r="G31" s="130">
        <v>90510000000</v>
      </c>
      <c r="H31" s="130">
        <v>1317555594</v>
      </c>
      <c r="I31" s="130">
        <v>127528686819</v>
      </c>
      <c r="J31" s="31"/>
    </row>
    <row r="32" spans="2:14" s="419" customFormat="1" ht="15" x14ac:dyDescent="0.25">
      <c r="B32" s="57" t="s">
        <v>560</v>
      </c>
      <c r="C32" s="58" t="s">
        <v>559</v>
      </c>
      <c r="D32" s="67">
        <v>1</v>
      </c>
      <c r="E32" s="69">
        <v>28852.400000000001</v>
      </c>
      <c r="F32" s="375">
        <f>+E32</f>
        <v>28852.400000000001</v>
      </c>
      <c r="G32" s="130">
        <v>0</v>
      </c>
      <c r="H32" s="130">
        <v>0</v>
      </c>
      <c r="I32" s="130">
        <v>0</v>
      </c>
      <c r="J32" s="31"/>
    </row>
    <row r="33" spans="2:14" s="419" customFormat="1" ht="15" x14ac:dyDescent="0.25">
      <c r="B33" s="53" t="s">
        <v>339</v>
      </c>
      <c r="C33" s="62"/>
      <c r="D33" s="53"/>
      <c r="E33" s="70"/>
      <c r="F33" s="71">
        <f>SUM(F26:F32)</f>
        <v>1022907.3200000001</v>
      </c>
      <c r="G33" s="53"/>
      <c r="H33" s="53"/>
      <c r="I33" s="53"/>
      <c r="J33" s="31"/>
    </row>
    <row r="34" spans="2:14" s="419" customFormat="1" ht="15" x14ac:dyDescent="0.25">
      <c r="B34" s="53" t="s">
        <v>340</v>
      </c>
      <c r="C34" s="62"/>
      <c r="D34" s="53"/>
      <c r="E34" s="70"/>
      <c r="F34" s="71">
        <v>6895.8</v>
      </c>
      <c r="G34" s="53"/>
      <c r="H34" s="53"/>
      <c r="I34" s="53"/>
    </row>
    <row r="35" spans="2:14" s="419" customFormat="1" ht="15" x14ac:dyDescent="0.25">
      <c r="B35" s="53" t="s">
        <v>341</v>
      </c>
      <c r="C35" s="62"/>
      <c r="D35" s="53"/>
      <c r="E35" s="70"/>
      <c r="F35" s="64">
        <f>+F34*F33</f>
        <v>7053764297.2560005</v>
      </c>
      <c r="G35" s="53"/>
      <c r="H35" s="53"/>
      <c r="I35" s="53"/>
      <c r="J35" s="31"/>
    </row>
    <row r="36" spans="2:14" s="419" customFormat="1" ht="15" x14ac:dyDescent="0.25">
      <c r="B36" s="53" t="s">
        <v>707</v>
      </c>
      <c r="C36" s="54"/>
      <c r="D36" s="55"/>
      <c r="E36" s="54"/>
      <c r="F36" s="64">
        <f>+F35+F25</f>
        <v>148233338848.25601</v>
      </c>
      <c r="G36" s="366"/>
      <c r="H36" s="355"/>
      <c r="I36" s="53"/>
    </row>
    <row r="37" spans="2:14" s="419" customFormat="1" ht="15" x14ac:dyDescent="0.25">
      <c r="B37" s="53" t="s">
        <v>575</v>
      </c>
      <c r="C37" s="54"/>
      <c r="D37" s="55"/>
      <c r="E37" s="54"/>
      <c r="F37" s="376">
        <v>24181604113</v>
      </c>
      <c r="G37" s="53"/>
      <c r="H37" s="53"/>
      <c r="I37" s="53"/>
    </row>
    <row r="38" spans="2:14" ht="15" x14ac:dyDescent="0.25">
      <c r="B38" s="73"/>
      <c r="C38" s="74"/>
      <c r="D38" s="75"/>
      <c r="E38" s="74"/>
      <c r="F38" s="73"/>
      <c r="G38" s="73"/>
      <c r="H38" s="73"/>
      <c r="I38" s="73"/>
      <c r="J38" s="419"/>
      <c r="K38" s="419"/>
      <c r="L38" s="419"/>
      <c r="M38" s="419"/>
      <c r="N38" s="419"/>
    </row>
    <row r="39" spans="2:14" ht="15" x14ac:dyDescent="0.25">
      <c r="B39" s="53" t="s">
        <v>148</v>
      </c>
      <c r="C39" s="54"/>
      <c r="D39" s="53"/>
      <c r="E39" s="54"/>
      <c r="F39" s="53"/>
      <c r="G39" s="53"/>
      <c r="H39" s="53"/>
      <c r="I39" s="53"/>
      <c r="J39" s="31"/>
      <c r="K39" s="419"/>
      <c r="L39" s="419"/>
      <c r="M39" s="419"/>
      <c r="N39" s="419"/>
    </row>
    <row r="40" spans="2:14" ht="15" x14ac:dyDescent="0.25">
      <c r="B40" s="76" t="s">
        <v>88</v>
      </c>
      <c r="C40" s="77" t="s">
        <v>421</v>
      </c>
      <c r="D40" s="377">
        <f>+F40/E40</f>
        <v>83093</v>
      </c>
      <c r="E40" s="377">
        <v>100000</v>
      </c>
      <c r="F40" s="300">
        <v>8309300000</v>
      </c>
      <c r="G40" s="377">
        <v>10153400000</v>
      </c>
      <c r="H40" s="377">
        <v>5722491989</v>
      </c>
      <c r="I40" s="420">
        <v>16314746842</v>
      </c>
      <c r="J40" s="31"/>
      <c r="K40" s="419"/>
      <c r="L40" s="419"/>
      <c r="M40" s="419"/>
      <c r="N40" s="419"/>
    </row>
    <row r="41" spans="2:14" ht="15" x14ac:dyDescent="0.25">
      <c r="B41" s="57" t="s">
        <v>451</v>
      </c>
      <c r="C41" s="206" t="s">
        <v>421</v>
      </c>
      <c r="D41" s="378"/>
      <c r="E41" s="378"/>
      <c r="F41" s="300">
        <v>8560925799</v>
      </c>
      <c r="G41" s="379"/>
      <c r="H41" s="379"/>
      <c r="I41" s="379"/>
      <c r="K41" s="419"/>
      <c r="L41" s="419"/>
      <c r="M41" s="419"/>
      <c r="N41" s="419"/>
    </row>
    <row r="42" spans="2:14" ht="15" x14ac:dyDescent="0.25">
      <c r="B42" s="78" t="s">
        <v>422</v>
      </c>
      <c r="C42" s="79" t="s">
        <v>421</v>
      </c>
      <c r="D42" s="380">
        <v>1</v>
      </c>
      <c r="E42" s="380">
        <v>200000000</v>
      </c>
      <c r="F42" s="300">
        <v>900000000</v>
      </c>
      <c r="G42" s="380">
        <v>8800000000</v>
      </c>
      <c r="H42" s="380">
        <v>3148177657</v>
      </c>
      <c r="I42" s="381">
        <v>20722649418</v>
      </c>
      <c r="K42" s="419"/>
      <c r="L42" s="419"/>
      <c r="M42" s="419"/>
      <c r="N42" s="419"/>
    </row>
    <row r="43" spans="2:14" ht="15" x14ac:dyDescent="0.25">
      <c r="B43" s="53" t="s">
        <v>338</v>
      </c>
      <c r="C43" s="79"/>
      <c r="D43" s="380"/>
      <c r="E43" s="380"/>
      <c r="F43" s="64">
        <f>SUM(F40:F42)</f>
        <v>17770225799</v>
      </c>
      <c r="G43" s="380"/>
      <c r="H43" s="380"/>
      <c r="I43" s="381"/>
      <c r="K43" s="419"/>
      <c r="L43" s="419"/>
      <c r="M43" s="419"/>
      <c r="N43" s="419"/>
    </row>
    <row r="44" spans="2:14" ht="15" x14ac:dyDescent="0.25">
      <c r="B44" s="73" t="s">
        <v>723</v>
      </c>
      <c r="C44" s="79" t="s">
        <v>724</v>
      </c>
      <c r="D44" s="380"/>
      <c r="E44" s="380"/>
      <c r="F44" s="453">
        <v>37500</v>
      </c>
      <c r="G44" s="380"/>
      <c r="H44" s="380"/>
      <c r="I44" s="381"/>
      <c r="K44" s="419"/>
      <c r="L44" s="419"/>
      <c r="M44" s="419"/>
      <c r="N44" s="419"/>
    </row>
    <row r="45" spans="2:14" ht="15" x14ac:dyDescent="0.25">
      <c r="B45" s="53" t="s">
        <v>339</v>
      </c>
      <c r="C45" s="79"/>
      <c r="D45" s="380"/>
      <c r="E45" s="380"/>
      <c r="F45" s="454">
        <f>+F44</f>
        <v>37500</v>
      </c>
      <c r="G45" s="380"/>
      <c r="H45" s="380"/>
      <c r="I45" s="381"/>
      <c r="K45" s="419"/>
      <c r="L45" s="419"/>
      <c r="M45" s="419"/>
      <c r="N45" s="419"/>
    </row>
    <row r="46" spans="2:14" ht="15" x14ac:dyDescent="0.25">
      <c r="B46" s="53" t="s">
        <v>340</v>
      </c>
      <c r="C46" s="79"/>
      <c r="D46" s="380"/>
      <c r="E46" s="380"/>
      <c r="F46" s="454">
        <f>+F34</f>
        <v>6895.8</v>
      </c>
      <c r="G46" s="380"/>
      <c r="H46" s="380"/>
      <c r="I46" s="381"/>
      <c r="K46" s="419"/>
      <c r="L46" s="419"/>
      <c r="M46" s="419"/>
      <c r="N46" s="419"/>
    </row>
    <row r="47" spans="2:14" ht="15" x14ac:dyDescent="0.25">
      <c r="B47" s="53" t="s">
        <v>341</v>
      </c>
      <c r="C47" s="79"/>
      <c r="D47" s="380"/>
      <c r="E47" s="380"/>
      <c r="F47" s="64">
        <f>+F45*F46</f>
        <v>258592500</v>
      </c>
      <c r="G47" s="380"/>
      <c r="H47" s="380"/>
      <c r="I47" s="381"/>
      <c r="K47" s="419"/>
      <c r="L47" s="419"/>
      <c r="M47" s="419"/>
      <c r="N47" s="419"/>
    </row>
    <row r="48" spans="2:14" ht="15" x14ac:dyDescent="0.25">
      <c r="B48" s="53" t="str">
        <f>+B36</f>
        <v>TOTAL AL 30/09/2021</v>
      </c>
      <c r="C48" s="53"/>
      <c r="D48" s="53"/>
      <c r="E48" s="53"/>
      <c r="F48" s="64">
        <f>+F43+F47</f>
        <v>18028818299</v>
      </c>
      <c r="G48" s="80"/>
      <c r="H48" s="80"/>
      <c r="I48" s="80"/>
      <c r="K48" s="419"/>
      <c r="L48" s="419"/>
      <c r="M48" s="419"/>
      <c r="N48" s="419"/>
    </row>
    <row r="49" spans="2:9" s="419" customFormat="1" ht="15" x14ac:dyDescent="0.25">
      <c r="B49" s="53" t="str">
        <f>+B37</f>
        <v>TOTAL AL 31/12/2020</v>
      </c>
      <c r="C49" s="81"/>
      <c r="D49" s="81"/>
      <c r="E49" s="81"/>
      <c r="F49" s="376">
        <v>9545006530</v>
      </c>
      <c r="G49" s="53"/>
      <c r="H49" s="53"/>
      <c r="I49" s="53"/>
    </row>
    <row r="50" spans="2:9" s="419" customFormat="1" ht="15" x14ac:dyDescent="0.25">
      <c r="C50" s="82"/>
      <c r="D50" s="83"/>
      <c r="E50" s="82"/>
      <c r="F50" s="382"/>
    </row>
    <row r="51" spans="2:9" s="419" customFormat="1" ht="15" x14ac:dyDescent="0.25">
      <c r="B51" s="323"/>
      <c r="C51" s="323"/>
      <c r="D51" s="323"/>
      <c r="E51" s="323"/>
      <c r="F51" s="323"/>
      <c r="G51" s="323"/>
      <c r="H51" s="323"/>
      <c r="I51" s="323"/>
    </row>
    <row r="52" spans="2:9" s="419" customFormat="1" ht="15" x14ac:dyDescent="0.25">
      <c r="G52" s="414"/>
      <c r="H52" s="382"/>
    </row>
    <row r="53" spans="2:9" s="419" customFormat="1" ht="45" x14ac:dyDescent="0.25">
      <c r="B53" s="422" t="s">
        <v>342</v>
      </c>
      <c r="C53" s="51" t="s">
        <v>343</v>
      </c>
      <c r="D53" s="422" t="s">
        <v>334</v>
      </c>
      <c r="E53" s="51" t="s">
        <v>333</v>
      </c>
      <c r="F53" s="422" t="s">
        <v>344</v>
      </c>
    </row>
    <row r="54" spans="2:9" s="419" customFormat="1" ht="15" x14ac:dyDescent="0.25">
      <c r="B54" s="84" t="s">
        <v>345</v>
      </c>
      <c r="C54" s="85"/>
      <c r="D54" s="86"/>
      <c r="E54" s="85"/>
      <c r="F54" s="72"/>
    </row>
    <row r="55" spans="2:9" s="419" customFormat="1" ht="15" x14ac:dyDescent="0.25">
      <c r="B55" s="57" t="s">
        <v>716</v>
      </c>
      <c r="C55" s="188">
        <v>8164834</v>
      </c>
      <c r="D55" s="225">
        <v>8164834</v>
      </c>
      <c r="E55" s="225">
        <v>1000000</v>
      </c>
      <c r="F55" s="225">
        <v>8164834</v>
      </c>
    </row>
    <row r="56" spans="2:9" s="419" customFormat="1" ht="15" x14ac:dyDescent="0.25">
      <c r="B56" s="57" t="s">
        <v>717</v>
      </c>
      <c r="C56" s="188">
        <v>2012082</v>
      </c>
      <c r="D56" s="130">
        <v>2012082</v>
      </c>
      <c r="E56" s="130">
        <v>1000000</v>
      </c>
      <c r="F56" s="130">
        <v>2012082</v>
      </c>
    </row>
    <row r="57" spans="2:9" s="419" customFormat="1" ht="15" x14ac:dyDescent="0.25">
      <c r="B57" s="57" t="s">
        <v>718</v>
      </c>
      <c r="C57" s="188">
        <v>65704948</v>
      </c>
      <c r="D57" s="130">
        <v>65704948</v>
      </c>
      <c r="E57" s="130">
        <v>1000000</v>
      </c>
      <c r="F57" s="130">
        <v>65704948</v>
      </c>
    </row>
    <row r="58" spans="2:9" s="419" customFormat="1" ht="15" x14ac:dyDescent="0.25">
      <c r="B58" s="57" t="s">
        <v>719</v>
      </c>
      <c r="C58" s="188">
        <v>43077048</v>
      </c>
      <c r="D58" s="130">
        <v>43077048</v>
      </c>
      <c r="E58" s="130">
        <v>1000000</v>
      </c>
      <c r="F58" s="130">
        <v>43077048</v>
      </c>
    </row>
    <row r="59" spans="2:9" s="419" customFormat="1" ht="15" x14ac:dyDescent="0.25">
      <c r="B59" s="57" t="s">
        <v>656</v>
      </c>
      <c r="C59" s="188">
        <v>20301700000</v>
      </c>
      <c r="D59" s="130">
        <v>20301700000</v>
      </c>
      <c r="E59" s="130">
        <v>1000000</v>
      </c>
      <c r="F59" s="130">
        <v>20301700000</v>
      </c>
    </row>
    <row r="60" spans="2:9" s="419" customFormat="1" ht="15" x14ac:dyDescent="0.25">
      <c r="B60" s="57" t="s">
        <v>657</v>
      </c>
      <c r="C60" s="188">
        <v>32945176</v>
      </c>
      <c r="D60" s="130">
        <v>32945176</v>
      </c>
      <c r="E60" s="130">
        <v>1000000</v>
      </c>
      <c r="F60" s="130">
        <v>32945176</v>
      </c>
    </row>
    <row r="61" spans="2:9" s="419" customFormat="1" ht="15" x14ac:dyDescent="0.25">
      <c r="B61" s="57" t="s">
        <v>658</v>
      </c>
      <c r="C61" s="188">
        <v>74116550100</v>
      </c>
      <c r="D61" s="130">
        <v>74116550100</v>
      </c>
      <c r="E61" s="130">
        <v>1000000</v>
      </c>
      <c r="F61" s="130">
        <v>74116550100</v>
      </c>
    </row>
    <row r="62" spans="2:9" s="419" customFormat="1" ht="15" x14ac:dyDescent="0.25">
      <c r="B62" s="57" t="s">
        <v>660</v>
      </c>
      <c r="C62" s="188">
        <v>10111429900</v>
      </c>
      <c r="D62" s="130">
        <v>10111429900</v>
      </c>
      <c r="E62" s="130">
        <v>1000000</v>
      </c>
      <c r="F62" s="130">
        <v>10111429900</v>
      </c>
    </row>
    <row r="63" spans="2:9" s="419" customFormat="1" ht="15" x14ac:dyDescent="0.25">
      <c r="B63" s="57" t="s">
        <v>661</v>
      </c>
      <c r="C63" s="188">
        <v>20316412</v>
      </c>
      <c r="D63" s="130">
        <v>20316412</v>
      </c>
      <c r="E63" s="130">
        <f>+F63</f>
        <v>20316412</v>
      </c>
      <c r="F63" s="130">
        <v>20316412</v>
      </c>
    </row>
    <row r="64" spans="2:9" s="419" customFormat="1" ht="15" x14ac:dyDescent="0.25">
      <c r="B64" s="57" t="s">
        <v>662</v>
      </c>
      <c r="C64" s="188">
        <v>21029212818</v>
      </c>
      <c r="D64" s="130">
        <v>21029212818</v>
      </c>
      <c r="E64" s="130">
        <v>1000000</v>
      </c>
      <c r="F64" s="130">
        <v>21029212818</v>
      </c>
    </row>
    <row r="65" spans="2:14" s="419" customFormat="1" ht="15" x14ac:dyDescent="0.25">
      <c r="B65" s="57" t="s">
        <v>663</v>
      </c>
      <c r="C65" s="188">
        <v>62609418</v>
      </c>
      <c r="D65" s="130">
        <v>62609418</v>
      </c>
      <c r="E65" s="130">
        <v>1000000</v>
      </c>
      <c r="F65" s="130">
        <v>62609418</v>
      </c>
    </row>
    <row r="66" spans="2:14" s="419" customFormat="1" ht="15" x14ac:dyDescent="0.25">
      <c r="B66" s="57" t="s">
        <v>665</v>
      </c>
      <c r="C66" s="188">
        <v>5019704348</v>
      </c>
      <c r="D66" s="130">
        <v>5019704348</v>
      </c>
      <c r="E66" s="130">
        <v>1000000</v>
      </c>
      <c r="F66" s="130">
        <v>5019704348</v>
      </c>
    </row>
    <row r="67" spans="2:14" s="419" customFormat="1" ht="15" x14ac:dyDescent="0.25">
      <c r="B67" s="57" t="s">
        <v>615</v>
      </c>
      <c r="C67" s="188">
        <v>10111210059</v>
      </c>
      <c r="D67" s="130">
        <v>10111210059</v>
      </c>
      <c r="E67" s="130">
        <v>100000000</v>
      </c>
      <c r="F67" s="130">
        <v>10111210059</v>
      </c>
    </row>
    <row r="68" spans="2:14" s="419" customFormat="1" ht="15" x14ac:dyDescent="0.25">
      <c r="B68" s="57" t="s">
        <v>668</v>
      </c>
      <c r="C68" s="188">
        <v>39876742</v>
      </c>
      <c r="D68" s="130">
        <v>39876742</v>
      </c>
      <c r="E68" s="130">
        <v>39701564</v>
      </c>
      <c r="F68" s="130">
        <v>39876742</v>
      </c>
    </row>
    <row r="69" spans="2:14" s="419" customFormat="1" ht="15" x14ac:dyDescent="0.25">
      <c r="B69" s="57" t="s">
        <v>641</v>
      </c>
      <c r="C69" s="188">
        <v>85759484</v>
      </c>
      <c r="D69" s="130">
        <v>85759484</v>
      </c>
      <c r="E69" s="130">
        <f>43749248+38513353</f>
        <v>82262601</v>
      </c>
      <c r="F69" s="130">
        <v>85759484</v>
      </c>
    </row>
    <row r="70" spans="2:14" s="419" customFormat="1" ht="15" x14ac:dyDescent="0.25">
      <c r="B70" s="57" t="s">
        <v>721</v>
      </c>
      <c r="C70" s="188">
        <v>129301182</v>
      </c>
      <c r="D70" s="384">
        <v>129301182</v>
      </c>
      <c r="E70" s="384">
        <v>129000000</v>
      </c>
      <c r="F70" s="384">
        <v>129301182</v>
      </c>
    </row>
    <row r="71" spans="2:14" s="419" customFormat="1" ht="15" x14ac:dyDescent="0.25">
      <c r="B71" s="53" t="s">
        <v>338</v>
      </c>
      <c r="C71" s="64">
        <f>SUM(C55:C70)</f>
        <v>141179574551</v>
      </c>
      <c r="D71" s="64">
        <f>SUM(D55:D70)</f>
        <v>141179574551</v>
      </c>
      <c r="E71" s="74"/>
      <c r="F71" s="64">
        <f>SUM(F55:F70)</f>
        <v>141179574551</v>
      </c>
    </row>
    <row r="72" spans="2:14" s="419" customFormat="1" ht="15" x14ac:dyDescent="0.25">
      <c r="B72" s="57" t="s">
        <v>656</v>
      </c>
      <c r="C72" s="374">
        <v>115135.7</v>
      </c>
      <c r="D72" s="374">
        <v>115135.7</v>
      </c>
      <c r="E72" s="89">
        <v>1000</v>
      </c>
      <c r="F72" s="374">
        <v>115135.7</v>
      </c>
    </row>
    <row r="73" spans="2:14" s="419" customFormat="1" ht="15" x14ac:dyDescent="0.25">
      <c r="B73" s="57" t="s">
        <v>666</v>
      </c>
      <c r="C73" s="375">
        <v>8080.56</v>
      </c>
      <c r="D73" s="375">
        <v>8080.56</v>
      </c>
      <c r="E73" s="69">
        <v>1000</v>
      </c>
      <c r="F73" s="375">
        <v>8080.56</v>
      </c>
      <c r="K73" s="47"/>
      <c r="L73" s="47"/>
      <c r="M73" s="47"/>
    </row>
    <row r="74" spans="2:14" s="419" customFormat="1" ht="15" x14ac:dyDescent="0.25">
      <c r="B74" s="57" t="s">
        <v>641</v>
      </c>
      <c r="C74" s="375">
        <v>771138.48</v>
      </c>
      <c r="D74" s="375">
        <v>771138.48</v>
      </c>
      <c r="E74" s="69">
        <v>1000</v>
      </c>
      <c r="F74" s="375">
        <v>771138.48</v>
      </c>
      <c r="K74" s="47"/>
      <c r="L74" s="47"/>
      <c r="M74" s="47"/>
    </row>
    <row r="75" spans="2:14" s="419" customFormat="1" ht="15" x14ac:dyDescent="0.25">
      <c r="B75" s="57" t="s">
        <v>641</v>
      </c>
      <c r="C75" s="375">
        <v>25431.27</v>
      </c>
      <c r="D75" s="375">
        <v>25431.27</v>
      </c>
      <c r="E75" s="69">
        <v>25000</v>
      </c>
      <c r="F75" s="375">
        <v>25431.27</v>
      </c>
      <c r="K75" s="47"/>
      <c r="L75" s="47"/>
      <c r="M75" s="47"/>
    </row>
    <row r="76" spans="2:14" ht="15" x14ac:dyDescent="0.25">
      <c r="B76" s="57" t="s">
        <v>722</v>
      </c>
      <c r="C76" s="375">
        <v>50092.5</v>
      </c>
      <c r="D76" s="375">
        <v>50092.5</v>
      </c>
      <c r="E76" s="69">
        <v>100000</v>
      </c>
      <c r="F76" s="375">
        <v>50092.5</v>
      </c>
      <c r="G76" s="419"/>
      <c r="H76" s="419"/>
      <c r="I76" s="419"/>
      <c r="N76" s="419"/>
    </row>
    <row r="77" spans="2:14" ht="15" x14ac:dyDescent="0.25">
      <c r="B77" s="57" t="s">
        <v>668</v>
      </c>
      <c r="C77" s="375">
        <v>24176.41</v>
      </c>
      <c r="D77" s="375">
        <v>24176.41</v>
      </c>
      <c r="E77" s="69">
        <v>31313.87</v>
      </c>
      <c r="F77" s="375">
        <v>24176.41</v>
      </c>
      <c r="G77" s="419"/>
      <c r="H77" s="419"/>
      <c r="I77" s="419"/>
      <c r="N77" s="419"/>
    </row>
    <row r="78" spans="2:14" ht="15" x14ac:dyDescent="0.25">
      <c r="B78" s="57" t="s">
        <v>560</v>
      </c>
      <c r="C78" s="69">
        <v>28852.400000000001</v>
      </c>
      <c r="D78" s="69">
        <v>28852.400000000001</v>
      </c>
      <c r="E78" s="69">
        <v>28852.400000000001</v>
      </c>
      <c r="F78" s="69">
        <v>28852.400000000001</v>
      </c>
      <c r="G78" s="419"/>
      <c r="H78" s="419"/>
      <c r="I78" s="419"/>
      <c r="N78" s="419"/>
    </row>
    <row r="79" spans="2:14" ht="15" x14ac:dyDescent="0.25">
      <c r="B79" s="53" t="s">
        <v>339</v>
      </c>
      <c r="C79" s="71">
        <f>SUM(C72:C78)</f>
        <v>1022907.3200000001</v>
      </c>
      <c r="D79" s="71">
        <f>SUM(D72:D78)</f>
        <v>1022907.3200000001</v>
      </c>
      <c r="E79" s="70"/>
      <c r="F79" s="71">
        <f>SUM(F72:F78)</f>
        <v>1022907.3200000001</v>
      </c>
      <c r="G79" s="31"/>
      <c r="H79" s="31"/>
      <c r="I79" s="31"/>
      <c r="N79" s="419"/>
    </row>
    <row r="80" spans="2:14" ht="15" x14ac:dyDescent="0.25">
      <c r="B80" s="53" t="s">
        <v>340</v>
      </c>
      <c r="C80" s="71">
        <f>+D80</f>
        <v>6895.8</v>
      </c>
      <c r="D80" s="71">
        <f>+F34</f>
        <v>6895.8</v>
      </c>
      <c r="E80" s="90"/>
      <c r="F80" s="71">
        <v>6895.8</v>
      </c>
      <c r="G80" s="419"/>
      <c r="H80" s="419"/>
      <c r="I80" s="419"/>
      <c r="N80" s="419"/>
    </row>
    <row r="81" spans="2:9" ht="15" x14ac:dyDescent="0.25">
      <c r="B81" s="53" t="s">
        <v>341</v>
      </c>
      <c r="C81" s="64">
        <f>+C79*C80</f>
        <v>7053764297.2560005</v>
      </c>
      <c r="D81" s="64">
        <f>+D79*D80</f>
        <v>7053764297.2560005</v>
      </c>
      <c r="E81" s="74"/>
      <c r="F81" s="64">
        <f>+F79*F80</f>
        <v>7053764297.2560005</v>
      </c>
      <c r="G81" s="419"/>
      <c r="H81" s="419"/>
      <c r="I81" s="419"/>
    </row>
    <row r="82" spans="2:9" ht="15" x14ac:dyDescent="0.25">
      <c r="B82" s="53" t="str">
        <f>+B48</f>
        <v>TOTAL AL 30/09/2021</v>
      </c>
      <c r="C82" s="54">
        <f>+C81+C71</f>
        <v>148233338848.25601</v>
      </c>
      <c r="D82" s="54">
        <f>+D81+D71</f>
        <v>148233338848.25601</v>
      </c>
      <c r="E82" s="54"/>
      <c r="F82" s="54">
        <f>+F81+F71</f>
        <v>148233338848.25601</v>
      </c>
      <c r="G82" s="419"/>
      <c r="H82" s="419"/>
      <c r="I82" s="419"/>
    </row>
    <row r="83" spans="2:9" ht="15" x14ac:dyDescent="0.25">
      <c r="B83" s="53" t="str">
        <f>+B49</f>
        <v>TOTAL AL 31/12/2020</v>
      </c>
      <c r="C83" s="383">
        <v>24181604113</v>
      </c>
      <c r="D83" s="383">
        <v>24181604113</v>
      </c>
      <c r="E83" s="383"/>
      <c r="F83" s="383">
        <v>24181604113</v>
      </c>
      <c r="G83" s="419"/>
      <c r="H83" s="419"/>
      <c r="I83" s="419"/>
    </row>
    <row r="84" spans="2:9" ht="15" x14ac:dyDescent="0.25">
      <c r="B84" s="73"/>
      <c r="C84" s="74"/>
      <c r="D84" s="75"/>
      <c r="E84" s="74"/>
      <c r="F84" s="73"/>
      <c r="G84" s="419"/>
      <c r="H84" s="419"/>
      <c r="I84" s="419"/>
    </row>
    <row r="85" spans="2:9" ht="15" x14ac:dyDescent="0.25">
      <c r="B85" s="53" t="s">
        <v>346</v>
      </c>
      <c r="C85" s="63"/>
      <c r="D85" s="56"/>
      <c r="E85" s="63"/>
      <c r="F85" s="56"/>
      <c r="G85" s="419"/>
      <c r="H85" s="419"/>
      <c r="I85" s="419"/>
    </row>
    <row r="86" spans="2:9" ht="15" x14ac:dyDescent="0.25">
      <c r="B86" s="76" t="s">
        <v>88</v>
      </c>
      <c r="C86" s="438">
        <v>8309300000</v>
      </c>
      <c r="D86" s="225">
        <v>8309300000</v>
      </c>
      <c r="E86" s="91">
        <v>100000</v>
      </c>
      <c r="F86" s="439">
        <v>4762300000</v>
      </c>
      <c r="G86" s="419"/>
      <c r="H86" s="419"/>
      <c r="I86" s="419"/>
    </row>
    <row r="87" spans="2:9" ht="15" x14ac:dyDescent="0.25">
      <c r="B87" s="57" t="s">
        <v>451</v>
      </c>
      <c r="C87" s="440">
        <v>8560925799</v>
      </c>
      <c r="D87" s="440">
        <v>8560925799</v>
      </c>
      <c r="E87" s="207"/>
      <c r="F87" s="130">
        <v>12107925799</v>
      </c>
      <c r="G87" s="419"/>
      <c r="H87" s="419"/>
      <c r="I87" s="419"/>
    </row>
    <row r="88" spans="2:9" ht="15" x14ac:dyDescent="0.25">
      <c r="B88" s="57" t="s">
        <v>422</v>
      </c>
      <c r="C88" s="82">
        <v>900000000</v>
      </c>
      <c r="D88" s="130">
        <v>900000000</v>
      </c>
      <c r="E88" s="207">
        <v>200000000</v>
      </c>
      <c r="F88" s="130">
        <v>900000000</v>
      </c>
      <c r="G88" s="419"/>
      <c r="H88" s="419"/>
      <c r="I88" s="419"/>
    </row>
    <row r="89" spans="2:9" ht="15" x14ac:dyDescent="0.25">
      <c r="B89" s="53" t="s">
        <v>338</v>
      </c>
      <c r="C89" s="441">
        <f>SUM(C86:C88)</f>
        <v>17770225799</v>
      </c>
      <c r="D89" s="54">
        <f t="shared" ref="D89:F89" si="0">SUM(D86:D88)</f>
        <v>17770225799</v>
      </c>
      <c r="E89" s="54">
        <f t="shared" si="0"/>
        <v>200100000</v>
      </c>
      <c r="F89" s="54">
        <f t="shared" si="0"/>
        <v>17770225799</v>
      </c>
      <c r="G89" s="419"/>
      <c r="H89" s="419"/>
      <c r="I89" s="419"/>
    </row>
    <row r="90" spans="2:9" ht="15" x14ac:dyDescent="0.25">
      <c r="B90" s="78" t="s">
        <v>723</v>
      </c>
      <c r="C90" s="442">
        <v>37500</v>
      </c>
      <c r="D90" s="443">
        <v>37500</v>
      </c>
      <c r="E90" s="444"/>
      <c r="F90" s="445">
        <v>37500</v>
      </c>
      <c r="G90" s="419"/>
      <c r="H90" s="419"/>
      <c r="I90" s="419"/>
    </row>
    <row r="91" spans="2:9" ht="15" x14ac:dyDescent="0.25">
      <c r="B91" s="53" t="s">
        <v>339</v>
      </c>
      <c r="C91" s="446">
        <f>+C90</f>
        <v>37500</v>
      </c>
      <c r="D91" s="447">
        <f>+D90</f>
        <v>37500</v>
      </c>
      <c r="E91" s="448"/>
      <c r="F91" s="447">
        <f>+F90</f>
        <v>37500</v>
      </c>
      <c r="G91" s="419"/>
      <c r="H91" s="419"/>
      <c r="I91" s="419"/>
    </row>
    <row r="92" spans="2:9" ht="15" x14ac:dyDescent="0.25">
      <c r="B92" s="53" t="s">
        <v>340</v>
      </c>
      <c r="C92" s="71">
        <f>+C80</f>
        <v>6895.8</v>
      </c>
      <c r="D92" s="71">
        <f>+D80</f>
        <v>6895.8</v>
      </c>
      <c r="E92" s="449"/>
      <c r="F92" s="71">
        <f>+F80</f>
        <v>6895.8</v>
      </c>
      <c r="G92" s="419"/>
      <c r="H92" s="419"/>
      <c r="I92" s="419"/>
    </row>
    <row r="93" spans="2:9" ht="15" x14ac:dyDescent="0.25">
      <c r="B93" s="53" t="s">
        <v>341</v>
      </c>
      <c r="C93" s="450">
        <f>+C91*C92</f>
        <v>258592500</v>
      </c>
      <c r="D93" s="450">
        <f>+D91*D92</f>
        <v>258592500</v>
      </c>
      <c r="E93" s="449"/>
      <c r="F93" s="450">
        <f>+F91*F92</f>
        <v>258592500</v>
      </c>
      <c r="G93" s="419"/>
      <c r="H93" s="419"/>
      <c r="I93" s="419"/>
    </row>
    <row r="94" spans="2:9" ht="15" x14ac:dyDescent="0.25">
      <c r="B94" s="72" t="str">
        <f>+B82</f>
        <v>TOTAL AL 30/09/2021</v>
      </c>
      <c r="C94" s="451">
        <f>+C93+C89</f>
        <v>18028818299</v>
      </c>
      <c r="D94" s="451">
        <f>+D93+D89</f>
        <v>18028818299</v>
      </c>
      <c r="E94" s="452"/>
      <c r="F94" s="451">
        <f>+F93+F89</f>
        <v>18028818299</v>
      </c>
      <c r="G94" s="419"/>
      <c r="H94" s="419"/>
      <c r="I94" s="419"/>
    </row>
    <row r="95" spans="2:9" ht="15" x14ac:dyDescent="0.25">
      <c r="B95" s="53" t="str">
        <f>+B83</f>
        <v>TOTAL AL 31/12/2020</v>
      </c>
      <c r="C95" s="80">
        <v>9545006530</v>
      </c>
      <c r="D95" s="80">
        <v>9545006530</v>
      </c>
      <c r="E95" s="385"/>
      <c r="F95" s="80">
        <v>9545006530</v>
      </c>
      <c r="G95" s="419"/>
      <c r="H95" s="419"/>
      <c r="I95" s="419"/>
    </row>
    <row r="96" spans="2:9" ht="15" x14ac:dyDescent="0.25">
      <c r="B96" s="419"/>
      <c r="C96" s="419"/>
      <c r="D96" s="419"/>
      <c r="E96" s="419"/>
      <c r="F96" s="419"/>
      <c r="G96" s="419"/>
      <c r="H96" s="419"/>
      <c r="I96" s="419"/>
    </row>
    <row r="97" spans="2:10" ht="15" x14ac:dyDescent="0.25">
      <c r="B97" s="419"/>
      <c r="C97" s="419"/>
      <c r="D97" s="419"/>
      <c r="E97" s="419"/>
      <c r="F97" s="419"/>
      <c r="G97" s="419"/>
      <c r="H97" s="419"/>
      <c r="I97" s="419"/>
    </row>
    <row r="98" spans="2:10" ht="30" x14ac:dyDescent="0.2">
      <c r="B98" s="422" t="s">
        <v>618</v>
      </c>
      <c r="C98" s="422" t="s">
        <v>619</v>
      </c>
      <c r="D98" s="422" t="s">
        <v>620</v>
      </c>
      <c r="E98" s="422" t="s">
        <v>621</v>
      </c>
      <c r="F98" s="52"/>
      <c r="G98" s="52"/>
      <c r="H98" s="52"/>
      <c r="I98" s="48"/>
      <c r="J98" s="47"/>
    </row>
    <row r="99" spans="2:10" ht="15" x14ac:dyDescent="0.25">
      <c r="B99" s="386">
        <v>1</v>
      </c>
      <c r="C99" s="387">
        <v>200000000</v>
      </c>
      <c r="D99" s="387">
        <v>470969305</v>
      </c>
      <c r="E99" s="387">
        <v>900000000</v>
      </c>
      <c r="F99" s="419"/>
      <c r="G99" s="419"/>
      <c r="H99" s="419"/>
      <c r="I99" s="48"/>
      <c r="J99" s="47"/>
    </row>
    <row r="100" spans="2:10" ht="15" x14ac:dyDescent="0.25">
      <c r="B100" s="149" t="str">
        <f>+B94</f>
        <v>TOTAL AL 30/09/2021</v>
      </c>
      <c r="C100" s="376">
        <f>SUM(C99)</f>
        <v>200000000</v>
      </c>
      <c r="D100" s="376">
        <f>SUM(D99)</f>
        <v>470969305</v>
      </c>
      <c r="E100" s="376">
        <f>SUM(E99)</f>
        <v>900000000</v>
      </c>
      <c r="F100" s="31"/>
      <c r="G100" s="31"/>
      <c r="H100" s="31"/>
      <c r="I100" s="48"/>
      <c r="J100" s="47"/>
    </row>
    <row r="101" spans="2:10" ht="15" x14ac:dyDescent="0.25">
      <c r="B101" s="149" t="str">
        <f>+B95</f>
        <v>TOTAL AL 31/12/2020</v>
      </c>
      <c r="C101" s="376">
        <v>200000000</v>
      </c>
      <c r="D101" s="376">
        <f>+D100</f>
        <v>470969305</v>
      </c>
      <c r="E101" s="376">
        <v>851000000</v>
      </c>
      <c r="F101" s="31"/>
      <c r="G101" s="31"/>
      <c r="H101" s="31"/>
      <c r="I101" s="48"/>
      <c r="J101" s="47"/>
    </row>
  </sheetData>
  <mergeCells count="5">
    <mergeCell ref="B2:I2"/>
    <mergeCell ref="B6:F6"/>
    <mergeCell ref="G6:I6"/>
    <mergeCell ref="B3:I3"/>
    <mergeCell ref="B4:I4"/>
  </mergeCells>
  <hyperlinks>
    <hyperlink ref="A1" location="ÍNDICE!A1" display="Indice" xr:uid="{32EBCD51-C46C-4B8C-98D3-D8FA8441EF0A}"/>
  </hyperlinks>
  <pageMargins left="0.25" right="0.25" top="0.75" bottom="0.75" header="0.3" footer="0.3"/>
  <pageSetup paperSize="9" scale="4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8"/>
  <sheetViews>
    <sheetView showGridLines="0" zoomScaleNormal="100" workbookViewId="0">
      <selection activeCell="D16" sqref="D16"/>
    </sheetView>
  </sheetViews>
  <sheetFormatPr baseColWidth="10" defaultColWidth="11.42578125" defaultRowHeight="15" x14ac:dyDescent="0.25"/>
  <cols>
    <col min="1" max="1" width="7.140625" style="208" bestFit="1" customWidth="1"/>
    <col min="2" max="2" width="29" style="208" bestFit="1" customWidth="1"/>
    <col min="3" max="3" width="17.7109375" style="208" bestFit="1" customWidth="1"/>
    <col min="4" max="4" width="14.7109375" style="208" bestFit="1" customWidth="1"/>
    <col min="5" max="5" width="15.140625" style="208" bestFit="1" customWidth="1"/>
    <col min="6" max="6" width="13.28515625" style="208" bestFit="1" customWidth="1"/>
    <col min="7" max="7" width="16.42578125" style="208" bestFit="1" customWidth="1"/>
    <col min="8" max="8" width="17" style="208" bestFit="1" customWidth="1"/>
    <col min="9" max="9" width="6" style="208" bestFit="1" customWidth="1"/>
    <col min="10" max="10" width="6.5703125" style="208" bestFit="1" customWidth="1"/>
    <col min="11" max="11" width="15.140625" style="208" bestFit="1" customWidth="1"/>
    <col min="12" max="12" width="17" style="208" bestFit="1" customWidth="1"/>
    <col min="13" max="13" width="21.85546875" style="208" bestFit="1" customWidth="1"/>
    <col min="14" max="14" width="2.85546875" style="208" customWidth="1"/>
    <col min="15" max="16384" width="11.42578125" style="208"/>
  </cols>
  <sheetData>
    <row r="1" spans="1:13" x14ac:dyDescent="0.25">
      <c r="A1" s="1" t="s">
        <v>564</v>
      </c>
    </row>
    <row r="2" spans="1:13" x14ac:dyDescent="0.25">
      <c r="A2" s="1"/>
      <c r="B2" s="544" t="s">
        <v>432</v>
      </c>
      <c r="C2" s="544"/>
      <c r="D2" s="544"/>
      <c r="E2" s="544"/>
      <c r="F2" s="544"/>
      <c r="G2" s="544"/>
      <c r="H2" s="544"/>
      <c r="I2" s="544"/>
      <c r="J2" s="544"/>
      <c r="K2" s="544"/>
      <c r="L2" s="544"/>
      <c r="M2" s="544"/>
    </row>
    <row r="3" spans="1:13" x14ac:dyDescent="0.25">
      <c r="B3" s="545" t="s">
        <v>105</v>
      </c>
      <c r="C3" s="545"/>
      <c r="D3" s="545"/>
      <c r="E3" s="545"/>
      <c r="F3" s="545"/>
      <c r="G3" s="545"/>
      <c r="H3" s="545"/>
      <c r="I3" s="545"/>
      <c r="J3" s="545"/>
      <c r="K3" s="545"/>
      <c r="L3" s="545"/>
      <c r="M3" s="545"/>
    </row>
    <row r="4" spans="1:13" x14ac:dyDescent="0.25">
      <c r="B4" s="545" t="s">
        <v>708</v>
      </c>
      <c r="C4" s="545"/>
      <c r="D4" s="545"/>
      <c r="E4" s="545"/>
      <c r="F4" s="545"/>
      <c r="G4" s="545"/>
      <c r="H4" s="545"/>
      <c r="I4" s="545"/>
      <c r="J4" s="545"/>
      <c r="K4" s="545"/>
      <c r="L4" s="545"/>
      <c r="M4" s="545"/>
    </row>
    <row r="5" spans="1:13" x14ac:dyDescent="0.25">
      <c r="B5" s="546" t="s">
        <v>622</v>
      </c>
      <c r="C5" s="546"/>
      <c r="D5" s="546"/>
      <c r="E5" s="546"/>
      <c r="F5" s="546"/>
      <c r="G5" s="546"/>
      <c r="H5" s="546"/>
      <c r="I5" s="546"/>
      <c r="J5" s="546"/>
      <c r="K5" s="546"/>
      <c r="L5" s="546"/>
      <c r="M5" s="546"/>
    </row>
    <row r="6" spans="1:13" ht="15" customHeight="1" x14ac:dyDescent="0.25">
      <c r="B6" s="547" t="s">
        <v>347</v>
      </c>
      <c r="C6" s="549" t="s">
        <v>348</v>
      </c>
      <c r="D6" s="549"/>
      <c r="E6" s="549"/>
      <c r="F6" s="549"/>
      <c r="G6" s="549"/>
      <c r="H6" s="549" t="s">
        <v>349</v>
      </c>
      <c r="I6" s="549"/>
      <c r="J6" s="549"/>
      <c r="K6" s="549"/>
      <c r="L6" s="549"/>
      <c r="M6" s="550" t="s">
        <v>350</v>
      </c>
    </row>
    <row r="7" spans="1:13" ht="30" x14ac:dyDescent="0.25">
      <c r="B7" s="548"/>
      <c r="C7" s="361" t="s">
        <v>351</v>
      </c>
      <c r="D7" s="35" t="s">
        <v>352</v>
      </c>
      <c r="E7" s="35" t="s">
        <v>353</v>
      </c>
      <c r="F7" s="361" t="s">
        <v>626</v>
      </c>
      <c r="G7" s="35" t="s">
        <v>354</v>
      </c>
      <c r="H7" s="360" t="s">
        <v>355</v>
      </c>
      <c r="I7" s="360" t="s">
        <v>352</v>
      </c>
      <c r="J7" s="36" t="s">
        <v>353</v>
      </c>
      <c r="K7" s="361" t="s">
        <v>627</v>
      </c>
      <c r="L7" s="36" t="s">
        <v>356</v>
      </c>
      <c r="M7" s="551"/>
    </row>
    <row r="8" spans="1:13" x14ac:dyDescent="0.25">
      <c r="B8" s="37" t="s">
        <v>357</v>
      </c>
      <c r="C8" s="38"/>
      <c r="D8" s="38"/>
      <c r="E8" s="38"/>
      <c r="F8" s="38"/>
      <c r="G8" s="38"/>
      <c r="H8" s="39"/>
      <c r="I8" s="38"/>
      <c r="J8" s="38"/>
      <c r="K8" s="38"/>
      <c r="L8" s="38"/>
      <c r="M8" s="38"/>
    </row>
    <row r="9" spans="1:13" x14ac:dyDescent="0.25">
      <c r="B9" s="40" t="s">
        <v>358</v>
      </c>
      <c r="C9" s="41">
        <v>502676610</v>
      </c>
      <c r="D9" s="41">
        <v>82772326</v>
      </c>
      <c r="E9" s="42">
        <v>0</v>
      </c>
      <c r="F9" s="41">
        <v>0</v>
      </c>
      <c r="G9" s="41">
        <v>585448936</v>
      </c>
      <c r="H9" s="41">
        <v>-142640511</v>
      </c>
      <c r="I9" s="42">
        <v>0</v>
      </c>
      <c r="J9" s="41">
        <v>0</v>
      </c>
      <c r="K9" s="41">
        <v>0</v>
      </c>
      <c r="L9" s="41">
        <v>-177271863</v>
      </c>
      <c r="M9" s="41">
        <v>408177073</v>
      </c>
    </row>
    <row r="10" spans="1:13" x14ac:dyDescent="0.25">
      <c r="B10" s="40" t="s">
        <v>359</v>
      </c>
      <c r="C10" s="41">
        <v>322819832</v>
      </c>
      <c r="D10" s="41">
        <v>34729076</v>
      </c>
      <c r="E10" s="42">
        <v>0</v>
      </c>
      <c r="F10" s="41">
        <v>0</v>
      </c>
      <c r="G10" s="41">
        <v>357548908</v>
      </c>
      <c r="H10" s="41">
        <v>-92889083</v>
      </c>
      <c r="I10" s="42">
        <v>0</v>
      </c>
      <c r="J10" s="41">
        <v>0</v>
      </c>
      <c r="K10" s="41">
        <v>0</v>
      </c>
      <c r="L10" s="41">
        <v>-114807872</v>
      </c>
      <c r="M10" s="41">
        <v>242741036</v>
      </c>
    </row>
    <row r="11" spans="1:13" x14ac:dyDescent="0.25">
      <c r="B11" s="40" t="s">
        <v>360</v>
      </c>
      <c r="C11" s="41">
        <v>442420778</v>
      </c>
      <c r="D11" s="41">
        <v>59089414</v>
      </c>
      <c r="E11" s="42">
        <v>0</v>
      </c>
      <c r="F11" s="41">
        <v>0</v>
      </c>
      <c r="G11" s="41">
        <v>501510192</v>
      </c>
      <c r="H11" s="41">
        <v>-240114831</v>
      </c>
      <c r="I11" s="42">
        <v>0</v>
      </c>
      <c r="J11" s="41">
        <v>0</v>
      </c>
      <c r="K11" s="41">
        <v>0</v>
      </c>
      <c r="L11" s="41">
        <v>-307319154</v>
      </c>
      <c r="M11" s="41">
        <v>194191038</v>
      </c>
    </row>
    <row r="12" spans="1:13" x14ac:dyDescent="0.25">
      <c r="B12" s="40" t="s">
        <v>361</v>
      </c>
      <c r="C12" s="41">
        <v>1140034165</v>
      </c>
      <c r="D12" s="41">
        <v>41718676</v>
      </c>
      <c r="E12" s="42">
        <v>0</v>
      </c>
      <c r="F12" s="41">
        <v>0</v>
      </c>
      <c r="G12" s="41">
        <v>1181752841</v>
      </c>
      <c r="H12" s="41">
        <v>-326667791</v>
      </c>
      <c r="I12" s="42">
        <v>0</v>
      </c>
      <c r="J12" s="41">
        <v>0</v>
      </c>
      <c r="K12" s="41">
        <v>0</v>
      </c>
      <c r="L12" s="41">
        <v>-394426019</v>
      </c>
      <c r="M12" s="41">
        <v>787326822</v>
      </c>
    </row>
    <row r="13" spans="1:13" x14ac:dyDescent="0.25">
      <c r="B13" s="40" t="s">
        <v>362</v>
      </c>
      <c r="C13" s="41">
        <v>629617356</v>
      </c>
      <c r="D13" s="41">
        <v>3349091</v>
      </c>
      <c r="E13" s="42">
        <v>0</v>
      </c>
      <c r="F13" s="41">
        <v>0</v>
      </c>
      <c r="G13" s="41">
        <v>632966447</v>
      </c>
      <c r="H13" s="41">
        <v>-415459578</v>
      </c>
      <c r="I13" s="42">
        <v>0</v>
      </c>
      <c r="J13" s="41">
        <v>0</v>
      </c>
      <c r="K13" s="41">
        <v>0</v>
      </c>
      <c r="L13" s="41">
        <v>-494945679</v>
      </c>
      <c r="M13" s="41">
        <v>138020768</v>
      </c>
    </row>
    <row r="14" spans="1:13" x14ac:dyDescent="0.25">
      <c r="B14" s="40" t="s">
        <v>363</v>
      </c>
      <c r="C14" s="41">
        <v>26735570</v>
      </c>
      <c r="D14" s="41">
        <v>0</v>
      </c>
      <c r="E14" s="42"/>
      <c r="F14" s="41"/>
      <c r="G14" s="41">
        <v>26735570</v>
      </c>
      <c r="H14" s="41">
        <v>-15141086</v>
      </c>
      <c r="I14" s="42"/>
      <c r="J14" s="41"/>
      <c r="K14" s="41"/>
      <c r="L14" s="41">
        <v>-16797437</v>
      </c>
      <c r="M14" s="41">
        <v>9938133</v>
      </c>
    </row>
    <row r="15" spans="1:13" x14ac:dyDescent="0.25">
      <c r="B15" s="388">
        <v>44469</v>
      </c>
      <c r="C15" s="46">
        <v>3064304311</v>
      </c>
      <c r="D15" s="46">
        <v>221658583</v>
      </c>
      <c r="E15" s="46">
        <v>0</v>
      </c>
      <c r="F15" s="46">
        <v>0</v>
      </c>
      <c r="G15" s="46">
        <v>3285962894</v>
      </c>
      <c r="H15" s="46">
        <v>-1232912880</v>
      </c>
      <c r="I15" s="46">
        <v>0</v>
      </c>
      <c r="J15" s="46">
        <v>0</v>
      </c>
      <c r="K15" s="46">
        <v>0</v>
      </c>
      <c r="L15" s="46">
        <v>-1505568024</v>
      </c>
      <c r="M15" s="46">
        <v>1780394870</v>
      </c>
    </row>
    <row r="16" spans="1:13" x14ac:dyDescent="0.25">
      <c r="B16" s="388">
        <v>44196</v>
      </c>
      <c r="C16" s="46">
        <v>3165488705</v>
      </c>
      <c r="D16" s="46">
        <v>91021365</v>
      </c>
      <c r="E16" s="46">
        <v>-192205759</v>
      </c>
      <c r="F16" s="46">
        <v>0</v>
      </c>
      <c r="G16" s="46">
        <v>3064304311</v>
      </c>
      <c r="H16" s="46">
        <v>-943587858</v>
      </c>
      <c r="I16" s="46">
        <v>0</v>
      </c>
      <c r="J16" s="46">
        <v>0</v>
      </c>
      <c r="K16" s="46">
        <v>0</v>
      </c>
      <c r="L16" s="46">
        <v>-1232912880</v>
      </c>
      <c r="M16" s="46">
        <v>1831391431</v>
      </c>
    </row>
    <row r="17" spans="7:13" x14ac:dyDescent="0.25">
      <c r="G17" s="344"/>
      <c r="L17" s="345"/>
      <c r="M17" s="345"/>
    </row>
    <row r="18" spans="7:13" x14ac:dyDescent="0.25">
      <c r="M18" s="345"/>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3"/>
  <sheetViews>
    <sheetView showGridLines="0" zoomScaleNormal="100" workbookViewId="0">
      <selection activeCell="K11" sqref="K11"/>
    </sheetView>
  </sheetViews>
  <sheetFormatPr baseColWidth="10" defaultColWidth="11.42578125" defaultRowHeight="15" x14ac:dyDescent="0.25"/>
  <cols>
    <col min="1" max="1" width="7.140625" style="208" bestFit="1" customWidth="1"/>
    <col min="2" max="2" width="29" style="208" bestFit="1" customWidth="1"/>
    <col min="3" max="3" width="17.7109375" style="208" bestFit="1" customWidth="1"/>
    <col min="4" max="4" width="14" style="208" bestFit="1" customWidth="1"/>
    <col min="5" max="5" width="6.5703125" style="208" bestFit="1" customWidth="1"/>
    <col min="6" max="6" width="13.28515625" style="208" bestFit="1" customWidth="1"/>
    <col min="7" max="8" width="14" style="208" bestFit="1" customWidth="1"/>
    <col min="9" max="9" width="6" style="208" bestFit="1" customWidth="1"/>
    <col min="10" max="10" width="6.5703125" style="208" bestFit="1" customWidth="1"/>
    <col min="11" max="11" width="15.140625" style="208" bestFit="1" customWidth="1"/>
    <col min="12" max="12" width="16" style="208" bestFit="1" customWidth="1"/>
    <col min="13" max="13" width="21.85546875" style="208" bestFit="1" customWidth="1"/>
    <col min="14" max="14" width="2.85546875" style="208" customWidth="1"/>
    <col min="15" max="16384" width="11.42578125" style="208"/>
  </cols>
  <sheetData>
    <row r="1" spans="1:13" x14ac:dyDescent="0.25">
      <c r="A1" s="1" t="s">
        <v>564</v>
      </c>
    </row>
    <row r="2" spans="1:13" x14ac:dyDescent="0.25">
      <c r="A2" s="1"/>
      <c r="B2" s="544" t="s">
        <v>593</v>
      </c>
      <c r="C2" s="544"/>
      <c r="D2" s="544"/>
      <c r="E2" s="544"/>
      <c r="F2" s="544"/>
      <c r="G2" s="544"/>
      <c r="H2" s="544"/>
      <c r="I2" s="544"/>
      <c r="J2" s="544"/>
      <c r="K2" s="544"/>
      <c r="L2" s="544"/>
      <c r="M2" s="544"/>
    </row>
    <row r="3" spans="1:13" x14ac:dyDescent="0.25">
      <c r="B3" s="545" t="s">
        <v>105</v>
      </c>
      <c r="C3" s="545"/>
      <c r="D3" s="545"/>
      <c r="E3" s="545"/>
      <c r="F3" s="545"/>
      <c r="G3" s="545"/>
      <c r="H3" s="545"/>
      <c r="I3" s="545"/>
      <c r="J3" s="545"/>
      <c r="K3" s="545"/>
      <c r="L3" s="545"/>
      <c r="M3" s="545"/>
    </row>
    <row r="4" spans="1:13" x14ac:dyDescent="0.25">
      <c r="B4" s="545" t="s">
        <v>709</v>
      </c>
      <c r="C4" s="545"/>
      <c r="D4" s="545"/>
      <c r="E4" s="545"/>
      <c r="F4" s="545"/>
      <c r="G4" s="545"/>
      <c r="H4" s="545"/>
      <c r="I4" s="545"/>
      <c r="J4" s="545"/>
      <c r="K4" s="545"/>
      <c r="L4" s="545"/>
      <c r="M4" s="545"/>
    </row>
    <row r="5" spans="1:13" x14ac:dyDescent="0.25">
      <c r="B5" s="546" t="s">
        <v>622</v>
      </c>
      <c r="C5" s="546"/>
      <c r="D5" s="546"/>
      <c r="E5" s="546"/>
      <c r="F5" s="546"/>
      <c r="G5" s="546"/>
      <c r="H5" s="546"/>
      <c r="I5" s="546"/>
      <c r="J5" s="546"/>
      <c r="K5" s="546"/>
      <c r="L5" s="546"/>
      <c r="M5" s="546"/>
    </row>
    <row r="6" spans="1:13" ht="15" customHeight="1" x14ac:dyDescent="0.25">
      <c r="B6" s="547" t="s">
        <v>347</v>
      </c>
      <c r="C6" s="549" t="s">
        <v>348</v>
      </c>
      <c r="D6" s="549"/>
      <c r="E6" s="549"/>
      <c r="F6" s="549"/>
      <c r="G6" s="549"/>
      <c r="H6" s="549" t="s">
        <v>349</v>
      </c>
      <c r="I6" s="549"/>
      <c r="J6" s="549"/>
      <c r="K6" s="549"/>
      <c r="L6" s="549"/>
      <c r="M6" s="550" t="s">
        <v>350</v>
      </c>
    </row>
    <row r="7" spans="1:13" ht="30" x14ac:dyDescent="0.25">
      <c r="B7" s="548"/>
      <c r="C7" s="361" t="s">
        <v>351</v>
      </c>
      <c r="D7" s="35" t="s">
        <v>352</v>
      </c>
      <c r="E7" s="35" t="s">
        <v>353</v>
      </c>
      <c r="F7" s="361" t="s">
        <v>626</v>
      </c>
      <c r="G7" s="35" t="s">
        <v>354</v>
      </c>
      <c r="H7" s="360" t="s">
        <v>355</v>
      </c>
      <c r="I7" s="360" t="s">
        <v>352</v>
      </c>
      <c r="J7" s="36" t="s">
        <v>353</v>
      </c>
      <c r="K7" s="361" t="s">
        <v>627</v>
      </c>
      <c r="L7" s="36" t="s">
        <v>356</v>
      </c>
      <c r="M7" s="551"/>
    </row>
    <row r="8" spans="1:13" x14ac:dyDescent="0.25">
      <c r="B8" s="37" t="s">
        <v>357</v>
      </c>
      <c r="C8" s="38"/>
      <c r="D8" s="38"/>
      <c r="E8" s="38"/>
      <c r="F8" s="38"/>
      <c r="G8" s="38"/>
      <c r="H8" s="39"/>
      <c r="I8" s="38"/>
      <c r="J8" s="38"/>
      <c r="K8" s="38"/>
      <c r="L8" s="38"/>
      <c r="M8" s="38"/>
    </row>
    <row r="9" spans="1:13" x14ac:dyDescent="0.25">
      <c r="B9" s="43" t="s">
        <v>457</v>
      </c>
      <c r="C9" s="41">
        <v>195903161</v>
      </c>
      <c r="D9" s="41">
        <v>13211866</v>
      </c>
      <c r="E9" s="44">
        <v>0</v>
      </c>
      <c r="F9" s="45">
        <v>0</v>
      </c>
      <c r="G9" s="41">
        <v>209115027</v>
      </c>
      <c r="H9" s="41">
        <v>-66745807</v>
      </c>
      <c r="I9" s="44">
        <v>0</v>
      </c>
      <c r="J9" s="45">
        <v>0</v>
      </c>
      <c r="K9" s="45">
        <v>0</v>
      </c>
      <c r="L9" s="45">
        <v>-81300409</v>
      </c>
      <c r="M9" s="45">
        <v>127814618</v>
      </c>
    </row>
    <row r="10" spans="1:13" x14ac:dyDescent="0.25">
      <c r="B10" s="388">
        <v>44469</v>
      </c>
      <c r="C10" s="46">
        <v>195903161</v>
      </c>
      <c r="D10" s="46">
        <v>13211866</v>
      </c>
      <c r="E10" s="46">
        <v>0</v>
      </c>
      <c r="F10" s="46">
        <v>0</v>
      </c>
      <c r="G10" s="46">
        <v>209115027</v>
      </c>
      <c r="H10" s="46">
        <v>-66745807</v>
      </c>
      <c r="I10" s="46">
        <v>0</v>
      </c>
      <c r="J10" s="46">
        <v>0</v>
      </c>
      <c r="K10" s="46">
        <v>0</v>
      </c>
      <c r="L10" s="46">
        <v>-81300409</v>
      </c>
      <c r="M10" s="46">
        <v>127814618</v>
      </c>
    </row>
    <row r="11" spans="1:13" x14ac:dyDescent="0.25">
      <c r="B11" s="388">
        <v>44196</v>
      </c>
      <c r="C11" s="46">
        <v>0</v>
      </c>
      <c r="D11" s="46">
        <v>195903161</v>
      </c>
      <c r="E11" s="46">
        <v>0</v>
      </c>
      <c r="F11" s="46">
        <v>0</v>
      </c>
      <c r="G11" s="46">
        <v>195903161</v>
      </c>
      <c r="H11" s="46">
        <v>0</v>
      </c>
      <c r="I11" s="46">
        <v>0</v>
      </c>
      <c r="J11" s="46">
        <v>0</v>
      </c>
      <c r="K11" s="46">
        <v>0</v>
      </c>
      <c r="L11" s="46">
        <v>-66745807</v>
      </c>
      <c r="M11" s="46">
        <v>129157354</v>
      </c>
    </row>
    <row r="13" spans="1:13" x14ac:dyDescent="0.25">
      <c r="M13" s="345"/>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7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T561"/>
  <sheetViews>
    <sheetView showGridLines="0" topLeftCell="A277" zoomScaleNormal="100" workbookViewId="0">
      <selection activeCell="G280" sqref="G280"/>
    </sheetView>
  </sheetViews>
  <sheetFormatPr baseColWidth="10" defaultColWidth="11.42578125" defaultRowHeight="15" x14ac:dyDescent="0.25"/>
  <cols>
    <col min="1" max="1" width="7.140625" style="339" bestFit="1" customWidth="1"/>
    <col min="2" max="2" width="39.7109375" style="339" bestFit="1" customWidth="1"/>
    <col min="3" max="4" width="4.42578125" style="339" bestFit="1" customWidth="1"/>
    <col min="5" max="6" width="8" style="339" bestFit="1" customWidth="1"/>
    <col min="7" max="7" width="14" style="339" customWidth="1"/>
    <col min="8" max="8" width="5.85546875" style="339" bestFit="1" customWidth="1"/>
    <col min="9" max="9" width="16.28515625" style="457" bestFit="1" customWidth="1"/>
    <col min="10" max="10" width="8.28515625" style="339" bestFit="1" customWidth="1"/>
    <col min="11" max="11" width="13.28515625" style="339" bestFit="1" customWidth="1"/>
    <col min="12" max="12" width="16.28515625" style="339" bestFit="1" customWidth="1"/>
    <col min="13" max="13" width="12.140625" style="339" customWidth="1"/>
    <col min="14" max="14" width="8.85546875" style="339" bestFit="1" customWidth="1"/>
    <col min="15" max="15" width="2.85546875" style="339" customWidth="1"/>
    <col min="16" max="18" width="11.42578125" style="339"/>
    <col min="19" max="19" width="14.140625" style="339" bestFit="1" customWidth="1"/>
    <col min="20" max="16384" width="11.42578125" style="339"/>
  </cols>
  <sheetData>
    <row r="1" spans="1:20" x14ac:dyDescent="0.25">
      <c r="A1" s="1" t="s">
        <v>564</v>
      </c>
    </row>
    <row r="2" spans="1:20" x14ac:dyDescent="0.25">
      <c r="A2" s="1"/>
      <c r="B2" s="544" t="s">
        <v>433</v>
      </c>
      <c r="C2" s="544"/>
      <c r="D2" s="544"/>
      <c r="E2" s="544"/>
      <c r="F2" s="544"/>
      <c r="G2" s="544"/>
      <c r="H2" s="544"/>
      <c r="I2" s="544"/>
      <c r="J2" s="544"/>
      <c r="K2" s="544"/>
      <c r="L2" s="544"/>
      <c r="M2" s="544"/>
      <c r="N2" s="544"/>
    </row>
    <row r="3" spans="1:20" x14ac:dyDescent="0.25">
      <c r="B3" s="476" t="s">
        <v>105</v>
      </c>
      <c r="C3" s="476"/>
      <c r="D3" s="476"/>
      <c r="E3" s="476"/>
      <c r="F3" s="476"/>
      <c r="G3" s="476"/>
      <c r="H3" s="476"/>
      <c r="I3" s="476"/>
      <c r="J3" s="476"/>
      <c r="K3" s="476"/>
      <c r="L3" s="476"/>
      <c r="M3" s="476"/>
      <c r="N3" s="476"/>
    </row>
    <row r="4" spans="1:20" x14ac:dyDescent="0.25">
      <c r="B4" s="570" t="s">
        <v>710</v>
      </c>
      <c r="C4" s="570"/>
      <c r="D4" s="570"/>
      <c r="E4" s="570"/>
      <c r="F4" s="570"/>
      <c r="G4" s="570"/>
      <c r="H4" s="570"/>
      <c r="I4" s="570"/>
      <c r="J4" s="570"/>
      <c r="K4" s="570"/>
      <c r="L4" s="570"/>
      <c r="M4" s="570"/>
      <c r="N4" s="570"/>
    </row>
    <row r="5" spans="1:20" ht="15.75" thickBot="1" x14ac:dyDescent="0.3"/>
    <row r="6" spans="1:20" ht="15.75" thickBot="1" x14ac:dyDescent="0.3">
      <c r="B6" s="554" t="s">
        <v>364</v>
      </c>
      <c r="C6" s="555"/>
      <c r="D6" s="555"/>
      <c r="E6" s="555"/>
      <c r="F6" s="555"/>
      <c r="G6" s="555"/>
      <c r="H6" s="555"/>
      <c r="I6" s="555"/>
      <c r="J6" s="555"/>
      <c r="K6" s="555"/>
      <c r="L6" s="555"/>
      <c r="M6" s="555"/>
      <c r="N6" s="556"/>
    </row>
    <row r="7" spans="1:20" ht="20.25" customHeight="1" thickBot="1" x14ac:dyDescent="0.3">
      <c r="B7" s="559" t="s">
        <v>365</v>
      </c>
      <c r="C7" s="566" t="s">
        <v>366</v>
      </c>
      <c r="D7" s="567"/>
      <c r="E7" s="566" t="s">
        <v>367</v>
      </c>
      <c r="F7" s="567"/>
      <c r="G7" s="559" t="s">
        <v>65</v>
      </c>
      <c r="H7" s="559" t="s">
        <v>368</v>
      </c>
      <c r="I7" s="557" t="s">
        <v>369</v>
      </c>
      <c r="J7" s="559" t="s">
        <v>370</v>
      </c>
      <c r="K7" s="559" t="s">
        <v>371</v>
      </c>
      <c r="L7" s="559" t="s">
        <v>59</v>
      </c>
      <c r="M7" s="559" t="s">
        <v>372</v>
      </c>
      <c r="N7" s="559" t="s">
        <v>373</v>
      </c>
    </row>
    <row r="8" spans="1:20" ht="54" customHeight="1" thickBot="1" x14ac:dyDescent="0.3">
      <c r="B8" s="560"/>
      <c r="C8" s="343" t="s">
        <v>374</v>
      </c>
      <c r="D8" s="343" t="s">
        <v>375</v>
      </c>
      <c r="E8" s="205" t="s">
        <v>374</v>
      </c>
      <c r="F8" s="204" t="s">
        <v>375</v>
      </c>
      <c r="G8" s="560"/>
      <c r="H8" s="560"/>
      <c r="I8" s="558"/>
      <c r="J8" s="560"/>
      <c r="K8" s="560"/>
      <c r="L8" s="560"/>
      <c r="M8" s="560"/>
      <c r="N8" s="560"/>
    </row>
    <row r="9" spans="1:20" x14ac:dyDescent="0.25">
      <c r="B9" s="2" t="s">
        <v>45</v>
      </c>
      <c r="C9" s="3">
        <v>1</v>
      </c>
      <c r="D9" s="3">
        <v>3</v>
      </c>
      <c r="E9" s="4">
        <v>1</v>
      </c>
      <c r="F9" s="4">
        <v>250</v>
      </c>
      <c r="G9" s="5">
        <v>250</v>
      </c>
      <c r="H9" s="6" t="s">
        <v>71</v>
      </c>
      <c r="I9" s="7">
        <v>5</v>
      </c>
      <c r="J9" s="7">
        <v>1250</v>
      </c>
      <c r="K9" s="4">
        <v>1000000</v>
      </c>
      <c r="L9" s="4">
        <v>250000000</v>
      </c>
      <c r="M9" s="8">
        <v>1.0234995496601982E-2</v>
      </c>
      <c r="N9" s="9">
        <v>2.2601526055039237E-2</v>
      </c>
      <c r="S9" s="398"/>
      <c r="T9" s="398"/>
    </row>
    <row r="10" spans="1:20" s="419" customFormat="1" x14ac:dyDescent="0.25">
      <c r="B10" s="10" t="s">
        <v>43</v>
      </c>
      <c r="C10" s="11">
        <v>3</v>
      </c>
      <c r="D10" s="11">
        <v>5</v>
      </c>
      <c r="E10" s="12">
        <v>251</v>
      </c>
      <c r="F10" s="12">
        <v>500</v>
      </c>
      <c r="G10" s="13">
        <v>250</v>
      </c>
      <c r="H10" s="14" t="s">
        <v>71</v>
      </c>
      <c r="I10" s="15">
        <v>5</v>
      </c>
      <c r="J10" s="15">
        <v>1250</v>
      </c>
      <c r="K10" s="12">
        <v>1000000</v>
      </c>
      <c r="L10" s="12">
        <v>250000000</v>
      </c>
      <c r="M10" s="16">
        <v>1.0234995496601982E-2</v>
      </c>
      <c r="N10" s="17">
        <v>2.2601526055039237E-2</v>
      </c>
      <c r="S10" s="398"/>
      <c r="T10" s="398"/>
    </row>
    <row r="11" spans="1:20" s="419" customFormat="1" x14ac:dyDescent="0.25">
      <c r="B11" s="10" t="s">
        <v>41</v>
      </c>
      <c r="C11" s="11">
        <v>6</v>
      </c>
      <c r="D11" s="11">
        <v>8</v>
      </c>
      <c r="E11" s="12">
        <v>501</v>
      </c>
      <c r="F11" s="12">
        <v>750</v>
      </c>
      <c r="G11" s="13">
        <v>250</v>
      </c>
      <c r="H11" s="14" t="s">
        <v>71</v>
      </c>
      <c r="I11" s="15">
        <v>5</v>
      </c>
      <c r="J11" s="15">
        <v>1250</v>
      </c>
      <c r="K11" s="12">
        <v>1000000</v>
      </c>
      <c r="L11" s="12">
        <v>250000000</v>
      </c>
      <c r="M11" s="16">
        <v>1.0234995496601982E-2</v>
      </c>
      <c r="N11" s="17">
        <v>2.2601526055039237E-2</v>
      </c>
      <c r="S11" s="398"/>
      <c r="T11" s="398"/>
    </row>
    <row r="12" spans="1:20" s="419" customFormat="1" x14ac:dyDescent="0.25">
      <c r="B12" s="10" t="s">
        <v>376</v>
      </c>
      <c r="C12" s="11">
        <v>8</v>
      </c>
      <c r="D12" s="11">
        <v>10</v>
      </c>
      <c r="E12" s="12">
        <v>751</v>
      </c>
      <c r="F12" s="12">
        <v>1000</v>
      </c>
      <c r="G12" s="13">
        <v>250</v>
      </c>
      <c r="H12" s="14" t="s">
        <v>71</v>
      </c>
      <c r="I12" s="15">
        <v>5</v>
      </c>
      <c r="J12" s="15">
        <v>1250</v>
      </c>
      <c r="K12" s="12">
        <v>1000000</v>
      </c>
      <c r="L12" s="12">
        <v>250000000</v>
      </c>
      <c r="M12" s="16">
        <v>1.0234995496601982E-2</v>
      </c>
      <c r="N12" s="17">
        <v>2.2601526055039237E-2</v>
      </c>
      <c r="S12" s="398"/>
      <c r="T12" s="398"/>
    </row>
    <row r="13" spans="1:20" s="419" customFormat="1" x14ac:dyDescent="0.25">
      <c r="B13" s="10" t="s">
        <v>45</v>
      </c>
      <c r="C13" s="11">
        <v>41</v>
      </c>
      <c r="D13" s="11">
        <v>45</v>
      </c>
      <c r="E13" s="12">
        <v>4001</v>
      </c>
      <c r="F13" s="12">
        <v>4500</v>
      </c>
      <c r="G13" s="13">
        <v>500</v>
      </c>
      <c r="H13" s="14" t="s">
        <v>71</v>
      </c>
      <c r="I13" s="15">
        <v>5</v>
      </c>
      <c r="J13" s="15">
        <v>2500</v>
      </c>
      <c r="K13" s="12">
        <v>1000000</v>
      </c>
      <c r="L13" s="12">
        <v>500000000</v>
      </c>
      <c r="M13" s="16">
        <v>2.0469990993203964E-2</v>
      </c>
      <c r="N13" s="17">
        <v>4.5203052110078475E-2</v>
      </c>
      <c r="S13" s="398"/>
      <c r="T13" s="398"/>
    </row>
    <row r="14" spans="1:20" s="419" customFormat="1" x14ac:dyDescent="0.25">
      <c r="B14" s="10" t="s">
        <v>43</v>
      </c>
      <c r="C14" s="11">
        <v>46</v>
      </c>
      <c r="D14" s="11">
        <v>50</v>
      </c>
      <c r="E14" s="12">
        <v>4501</v>
      </c>
      <c r="F14" s="12">
        <v>5000</v>
      </c>
      <c r="G14" s="13">
        <v>500</v>
      </c>
      <c r="H14" s="14" t="s">
        <v>71</v>
      </c>
      <c r="I14" s="15">
        <v>5</v>
      </c>
      <c r="J14" s="15">
        <v>2500</v>
      </c>
      <c r="K14" s="12">
        <v>1000000</v>
      </c>
      <c r="L14" s="12">
        <v>500000000</v>
      </c>
      <c r="M14" s="16">
        <v>2.0469990993203964E-2</v>
      </c>
      <c r="N14" s="17">
        <v>4.5203052110078475E-2</v>
      </c>
      <c r="S14" s="398"/>
      <c r="T14" s="398"/>
    </row>
    <row r="15" spans="1:20" s="419" customFormat="1" x14ac:dyDescent="0.25">
      <c r="B15" s="10" t="s">
        <v>41</v>
      </c>
      <c r="C15" s="11">
        <v>51</v>
      </c>
      <c r="D15" s="11">
        <v>55</v>
      </c>
      <c r="E15" s="12">
        <v>5001</v>
      </c>
      <c r="F15" s="12">
        <v>5500</v>
      </c>
      <c r="G15" s="13">
        <v>500</v>
      </c>
      <c r="H15" s="14" t="s">
        <v>71</v>
      </c>
      <c r="I15" s="15">
        <v>5</v>
      </c>
      <c r="J15" s="15">
        <v>2500</v>
      </c>
      <c r="K15" s="12">
        <v>1000000</v>
      </c>
      <c r="L15" s="12">
        <v>500000000</v>
      </c>
      <c r="M15" s="16">
        <v>2.0469990993203964E-2</v>
      </c>
      <c r="N15" s="17">
        <v>4.5203052110078475E-2</v>
      </c>
      <c r="S15" s="398"/>
      <c r="T15" s="398"/>
    </row>
    <row r="16" spans="1:20" s="419" customFormat="1" x14ac:dyDescent="0.25">
      <c r="B16" s="10" t="s">
        <v>376</v>
      </c>
      <c r="C16" s="11">
        <v>56</v>
      </c>
      <c r="D16" s="11">
        <v>60</v>
      </c>
      <c r="E16" s="12">
        <v>5501</v>
      </c>
      <c r="F16" s="12">
        <v>6000</v>
      </c>
      <c r="G16" s="13">
        <v>500</v>
      </c>
      <c r="H16" s="14" t="s">
        <v>71</v>
      </c>
      <c r="I16" s="15">
        <v>5</v>
      </c>
      <c r="J16" s="15">
        <v>2500</v>
      </c>
      <c r="K16" s="12">
        <v>1000000</v>
      </c>
      <c r="L16" s="12">
        <v>500000000</v>
      </c>
      <c r="M16" s="16">
        <v>2.0469990993203964E-2</v>
      </c>
      <c r="N16" s="17">
        <v>4.5203052110078475E-2</v>
      </c>
      <c r="S16" s="398"/>
      <c r="T16" s="398"/>
    </row>
    <row r="17" spans="2:20" s="419" customFormat="1" x14ac:dyDescent="0.25">
      <c r="B17" s="10" t="s">
        <v>45</v>
      </c>
      <c r="C17" s="11">
        <v>61</v>
      </c>
      <c r="D17" s="11">
        <v>63</v>
      </c>
      <c r="E17" s="12">
        <v>6001</v>
      </c>
      <c r="F17" s="12">
        <v>6250</v>
      </c>
      <c r="G17" s="13">
        <v>250</v>
      </c>
      <c r="H17" s="14" t="s">
        <v>71</v>
      </c>
      <c r="I17" s="15">
        <v>5</v>
      </c>
      <c r="J17" s="15">
        <v>1250</v>
      </c>
      <c r="K17" s="12">
        <v>1000000</v>
      </c>
      <c r="L17" s="12">
        <v>250000000</v>
      </c>
      <c r="M17" s="16">
        <v>1.0234995496601982E-2</v>
      </c>
      <c r="N17" s="17">
        <v>2.2601526055039237E-2</v>
      </c>
      <c r="S17" s="398"/>
      <c r="T17" s="398"/>
    </row>
    <row r="18" spans="2:20" s="419" customFormat="1" x14ac:dyDescent="0.25">
      <c r="B18" s="10" t="s">
        <v>43</v>
      </c>
      <c r="C18" s="11">
        <v>63</v>
      </c>
      <c r="D18" s="11">
        <v>65</v>
      </c>
      <c r="E18" s="12">
        <v>6251</v>
      </c>
      <c r="F18" s="12">
        <v>6500</v>
      </c>
      <c r="G18" s="13">
        <v>250</v>
      </c>
      <c r="H18" s="14" t="s">
        <v>71</v>
      </c>
      <c r="I18" s="15">
        <v>5</v>
      </c>
      <c r="J18" s="15">
        <v>1250</v>
      </c>
      <c r="K18" s="12">
        <v>1000000</v>
      </c>
      <c r="L18" s="12">
        <v>250000000</v>
      </c>
      <c r="M18" s="16">
        <v>1.0234995496601982E-2</v>
      </c>
      <c r="N18" s="17">
        <v>2.2601526055039237E-2</v>
      </c>
      <c r="S18" s="398"/>
      <c r="T18" s="398"/>
    </row>
    <row r="19" spans="2:20" s="419" customFormat="1" x14ac:dyDescent="0.25">
      <c r="B19" s="10" t="s">
        <v>41</v>
      </c>
      <c r="C19" s="11">
        <v>66</v>
      </c>
      <c r="D19" s="11">
        <v>68</v>
      </c>
      <c r="E19" s="12">
        <v>6501</v>
      </c>
      <c r="F19" s="12">
        <v>6750</v>
      </c>
      <c r="G19" s="13">
        <v>250</v>
      </c>
      <c r="H19" s="14" t="s">
        <v>71</v>
      </c>
      <c r="I19" s="15">
        <v>5</v>
      </c>
      <c r="J19" s="15">
        <v>1250</v>
      </c>
      <c r="K19" s="12">
        <v>1000000</v>
      </c>
      <c r="L19" s="12">
        <v>250000000</v>
      </c>
      <c r="M19" s="16">
        <v>1.0234995496601982E-2</v>
      </c>
      <c r="N19" s="17">
        <v>2.2601526055039237E-2</v>
      </c>
      <c r="S19" s="398"/>
      <c r="T19" s="398"/>
    </row>
    <row r="20" spans="2:20" x14ac:dyDescent="0.25">
      <c r="B20" s="10" t="s">
        <v>376</v>
      </c>
      <c r="C20" s="11">
        <v>68</v>
      </c>
      <c r="D20" s="11">
        <v>70</v>
      </c>
      <c r="E20" s="12">
        <v>6751</v>
      </c>
      <c r="F20" s="12">
        <v>7000</v>
      </c>
      <c r="G20" s="13">
        <v>250</v>
      </c>
      <c r="H20" s="14" t="s">
        <v>71</v>
      </c>
      <c r="I20" s="15">
        <v>5</v>
      </c>
      <c r="J20" s="15">
        <v>1250</v>
      </c>
      <c r="K20" s="12">
        <v>1000000</v>
      </c>
      <c r="L20" s="12">
        <v>250000000</v>
      </c>
      <c r="M20" s="16">
        <v>1.0234995496601982E-2</v>
      </c>
      <c r="N20" s="17">
        <v>2.2601526055039237E-2</v>
      </c>
      <c r="S20" s="398"/>
      <c r="T20" s="398"/>
    </row>
    <row r="21" spans="2:20" x14ac:dyDescent="0.25">
      <c r="B21" s="10" t="s">
        <v>377</v>
      </c>
      <c r="C21" s="11">
        <v>31</v>
      </c>
      <c r="D21" s="11">
        <v>31</v>
      </c>
      <c r="E21" s="12">
        <v>3001</v>
      </c>
      <c r="F21" s="12">
        <v>3075</v>
      </c>
      <c r="G21" s="13">
        <v>75</v>
      </c>
      <c r="H21" s="14" t="s">
        <v>72</v>
      </c>
      <c r="I21" s="15">
        <v>1</v>
      </c>
      <c r="J21" s="15">
        <v>75</v>
      </c>
      <c r="K21" s="12">
        <v>1000000</v>
      </c>
      <c r="L21" s="12">
        <v>75000000</v>
      </c>
      <c r="M21" s="16">
        <v>3.0704986489805946E-3</v>
      </c>
      <c r="N21" s="17">
        <v>1.3560915633023542E-3</v>
      </c>
      <c r="S21" s="398"/>
      <c r="T21" s="398"/>
    </row>
    <row r="22" spans="2:20" x14ac:dyDescent="0.25">
      <c r="B22" s="10" t="s">
        <v>378</v>
      </c>
      <c r="C22" s="11">
        <v>31</v>
      </c>
      <c r="D22" s="11">
        <v>32</v>
      </c>
      <c r="E22" s="12">
        <v>3076</v>
      </c>
      <c r="F22" s="12">
        <v>3113</v>
      </c>
      <c r="G22" s="13">
        <v>38</v>
      </c>
      <c r="H22" s="14" t="s">
        <v>72</v>
      </c>
      <c r="I22" s="15">
        <v>1</v>
      </c>
      <c r="J22" s="15">
        <v>38</v>
      </c>
      <c r="K22" s="12">
        <v>1000000</v>
      </c>
      <c r="L22" s="12">
        <v>38000000</v>
      </c>
      <c r="M22" s="16">
        <v>1.5557193154835012E-3</v>
      </c>
      <c r="N22" s="17">
        <v>6.8708639207319276E-4</v>
      </c>
      <c r="S22" s="398"/>
      <c r="T22" s="398"/>
    </row>
    <row r="23" spans="2:20" x14ac:dyDescent="0.25">
      <c r="B23" s="10" t="s">
        <v>43</v>
      </c>
      <c r="C23" s="11">
        <v>32</v>
      </c>
      <c r="D23" s="11">
        <v>32</v>
      </c>
      <c r="E23" s="12">
        <v>3114</v>
      </c>
      <c r="F23" s="12">
        <v>3171</v>
      </c>
      <c r="G23" s="13">
        <v>58</v>
      </c>
      <c r="H23" s="14" t="s">
        <v>72</v>
      </c>
      <c r="I23" s="15">
        <v>1</v>
      </c>
      <c r="J23" s="15">
        <v>58</v>
      </c>
      <c r="K23" s="12">
        <v>1000000</v>
      </c>
      <c r="L23" s="12">
        <v>58000000</v>
      </c>
      <c r="M23" s="16">
        <v>2.3745189552116597E-3</v>
      </c>
      <c r="N23" s="17">
        <v>1.0487108089538206E-3</v>
      </c>
    </row>
    <row r="24" spans="2:20" s="359" customFormat="1" x14ac:dyDescent="0.25">
      <c r="B24" s="10" t="s">
        <v>41</v>
      </c>
      <c r="C24" s="11">
        <v>32</v>
      </c>
      <c r="D24" s="11">
        <v>32</v>
      </c>
      <c r="E24" s="12">
        <v>3172</v>
      </c>
      <c r="F24" s="12">
        <v>3188</v>
      </c>
      <c r="G24" s="13">
        <v>17</v>
      </c>
      <c r="H24" s="14" t="s">
        <v>72</v>
      </c>
      <c r="I24" s="15">
        <v>1</v>
      </c>
      <c r="J24" s="15">
        <v>17</v>
      </c>
      <c r="K24" s="12">
        <v>1000000</v>
      </c>
      <c r="L24" s="12">
        <v>17000000</v>
      </c>
      <c r="M24" s="16">
        <v>6.9597969376893477E-4</v>
      </c>
      <c r="N24" s="17">
        <v>3.0738075434853362E-4</v>
      </c>
    </row>
    <row r="25" spans="2:20" s="359" customFormat="1" x14ac:dyDescent="0.25">
      <c r="B25" s="10" t="s">
        <v>380</v>
      </c>
      <c r="C25" s="11">
        <v>32</v>
      </c>
      <c r="D25" s="11">
        <v>33</v>
      </c>
      <c r="E25" s="12">
        <v>3189</v>
      </c>
      <c r="F25" s="12">
        <v>3213</v>
      </c>
      <c r="G25" s="13">
        <v>25</v>
      </c>
      <c r="H25" s="14" t="s">
        <v>72</v>
      </c>
      <c r="I25" s="15">
        <v>1</v>
      </c>
      <c r="J25" s="15">
        <v>25</v>
      </c>
      <c r="K25" s="12">
        <v>1000000</v>
      </c>
      <c r="L25" s="12">
        <v>25000000</v>
      </c>
      <c r="M25" s="16">
        <v>1.0234995496601982E-3</v>
      </c>
      <c r="N25" s="17">
        <v>4.5203052110078472E-4</v>
      </c>
    </row>
    <row r="26" spans="2:20" s="359" customFormat="1" x14ac:dyDescent="0.25">
      <c r="B26" s="10" t="s">
        <v>381</v>
      </c>
      <c r="C26" s="11">
        <v>33</v>
      </c>
      <c r="D26" s="11">
        <v>33</v>
      </c>
      <c r="E26" s="12">
        <v>3214</v>
      </c>
      <c r="F26" s="12">
        <v>3288</v>
      </c>
      <c r="G26" s="13">
        <v>75</v>
      </c>
      <c r="H26" s="14" t="s">
        <v>72</v>
      </c>
      <c r="I26" s="15">
        <v>1</v>
      </c>
      <c r="J26" s="15">
        <v>75</v>
      </c>
      <c r="K26" s="12">
        <v>1000000</v>
      </c>
      <c r="L26" s="12">
        <v>75000000</v>
      </c>
      <c r="M26" s="16">
        <v>3.0704986489805946E-3</v>
      </c>
      <c r="N26" s="17">
        <v>1.3560915633023542E-3</v>
      </c>
    </row>
    <row r="27" spans="2:20" s="359" customFormat="1" x14ac:dyDescent="0.25">
      <c r="B27" s="10" t="s">
        <v>382</v>
      </c>
      <c r="C27" s="11">
        <v>33</v>
      </c>
      <c r="D27" s="11">
        <v>34</v>
      </c>
      <c r="E27" s="12">
        <v>3289</v>
      </c>
      <c r="F27" s="12">
        <v>3338</v>
      </c>
      <c r="G27" s="13">
        <v>50</v>
      </c>
      <c r="H27" s="14" t="s">
        <v>72</v>
      </c>
      <c r="I27" s="15">
        <v>1</v>
      </c>
      <c r="J27" s="15">
        <v>50</v>
      </c>
      <c r="K27" s="12">
        <v>1000000</v>
      </c>
      <c r="L27" s="12">
        <v>50000000</v>
      </c>
      <c r="M27" s="16">
        <v>2.0469990993203964E-3</v>
      </c>
      <c r="N27" s="17">
        <v>9.0406104220156944E-4</v>
      </c>
    </row>
    <row r="28" spans="2:20" s="359" customFormat="1" x14ac:dyDescent="0.25">
      <c r="B28" s="10" t="s">
        <v>383</v>
      </c>
      <c r="C28" s="11">
        <v>34</v>
      </c>
      <c r="D28" s="11">
        <v>35</v>
      </c>
      <c r="E28" s="12">
        <v>3339</v>
      </c>
      <c r="F28" s="12">
        <v>3458</v>
      </c>
      <c r="G28" s="13">
        <v>120</v>
      </c>
      <c r="H28" s="14" t="s">
        <v>72</v>
      </c>
      <c r="I28" s="15">
        <v>1</v>
      </c>
      <c r="J28" s="15">
        <v>120</v>
      </c>
      <c r="K28" s="12">
        <v>1000000</v>
      </c>
      <c r="L28" s="12">
        <v>120000000</v>
      </c>
      <c r="M28" s="16">
        <v>4.9127978383689515E-3</v>
      </c>
      <c r="N28" s="17">
        <v>2.1697465012837668E-3</v>
      </c>
    </row>
    <row r="29" spans="2:20" s="359" customFormat="1" x14ac:dyDescent="0.25">
      <c r="B29" s="10" t="s">
        <v>384</v>
      </c>
      <c r="C29" s="11">
        <v>35</v>
      </c>
      <c r="D29" s="11">
        <v>36</v>
      </c>
      <c r="E29" s="12">
        <v>3459</v>
      </c>
      <c r="F29" s="12">
        <v>3521</v>
      </c>
      <c r="G29" s="13">
        <v>63</v>
      </c>
      <c r="H29" s="14" t="s">
        <v>72</v>
      </c>
      <c r="I29" s="15">
        <v>1</v>
      </c>
      <c r="J29" s="15">
        <v>63</v>
      </c>
      <c r="K29" s="12">
        <v>1000000</v>
      </c>
      <c r="L29" s="12">
        <v>63000000</v>
      </c>
      <c r="M29" s="16">
        <v>2.5792188651436992E-3</v>
      </c>
      <c r="N29" s="17">
        <v>1.1391169131739775E-3</v>
      </c>
    </row>
    <row r="30" spans="2:20" s="359" customFormat="1" x14ac:dyDescent="0.25">
      <c r="B30" s="10" t="s">
        <v>50</v>
      </c>
      <c r="C30" s="11">
        <v>36</v>
      </c>
      <c r="D30" s="11">
        <v>36</v>
      </c>
      <c r="E30" s="12">
        <v>3522</v>
      </c>
      <c r="F30" s="12">
        <v>3571</v>
      </c>
      <c r="G30" s="13">
        <v>50</v>
      </c>
      <c r="H30" s="14" t="s">
        <v>72</v>
      </c>
      <c r="I30" s="15">
        <v>1</v>
      </c>
      <c r="J30" s="15">
        <v>50</v>
      </c>
      <c r="K30" s="12">
        <v>1000000</v>
      </c>
      <c r="L30" s="12">
        <v>50000000</v>
      </c>
      <c r="M30" s="16">
        <v>2.0469990993203964E-3</v>
      </c>
      <c r="N30" s="17">
        <v>9.0406104220156944E-4</v>
      </c>
    </row>
    <row r="31" spans="2:20" s="359" customFormat="1" x14ac:dyDescent="0.25">
      <c r="B31" s="10" t="s">
        <v>385</v>
      </c>
      <c r="C31" s="11">
        <v>36</v>
      </c>
      <c r="D31" s="11">
        <v>37</v>
      </c>
      <c r="E31" s="12">
        <v>3572</v>
      </c>
      <c r="F31" s="12">
        <v>3671</v>
      </c>
      <c r="G31" s="13">
        <v>100</v>
      </c>
      <c r="H31" s="14" t="s">
        <v>72</v>
      </c>
      <c r="I31" s="15">
        <v>1</v>
      </c>
      <c r="J31" s="15">
        <v>100</v>
      </c>
      <c r="K31" s="12">
        <v>1000000</v>
      </c>
      <c r="L31" s="12">
        <v>100000000</v>
      </c>
      <c r="M31" s="16">
        <v>4.0939981986407928E-3</v>
      </c>
      <c r="N31" s="17">
        <v>1.8081220844031389E-3</v>
      </c>
    </row>
    <row r="32" spans="2:20" s="359" customFormat="1" x14ac:dyDescent="0.25">
      <c r="B32" s="10" t="s">
        <v>386</v>
      </c>
      <c r="C32" s="11">
        <v>37</v>
      </c>
      <c r="D32" s="11">
        <v>40</v>
      </c>
      <c r="E32" s="12">
        <v>3672</v>
      </c>
      <c r="F32" s="12">
        <v>3921</v>
      </c>
      <c r="G32" s="13">
        <v>250</v>
      </c>
      <c r="H32" s="14" t="s">
        <v>72</v>
      </c>
      <c r="I32" s="15">
        <v>1</v>
      </c>
      <c r="J32" s="15">
        <v>250</v>
      </c>
      <c r="K32" s="12">
        <v>1000000</v>
      </c>
      <c r="L32" s="12">
        <v>250000000</v>
      </c>
      <c r="M32" s="16">
        <v>1.0234995496601982E-2</v>
      </c>
      <c r="N32" s="17">
        <v>4.5203052110078471E-3</v>
      </c>
    </row>
    <row r="33" spans="2:14" s="359" customFormat="1" x14ac:dyDescent="0.25">
      <c r="B33" s="10" t="s">
        <v>387</v>
      </c>
      <c r="C33" s="11">
        <v>40</v>
      </c>
      <c r="D33" s="11">
        <v>40</v>
      </c>
      <c r="E33" s="12">
        <v>3922</v>
      </c>
      <c r="F33" s="12">
        <v>3971</v>
      </c>
      <c r="G33" s="13">
        <v>50</v>
      </c>
      <c r="H33" s="14" t="s">
        <v>72</v>
      </c>
      <c r="I33" s="15">
        <v>1</v>
      </c>
      <c r="J33" s="15">
        <v>50</v>
      </c>
      <c r="K33" s="12">
        <v>1000000</v>
      </c>
      <c r="L33" s="12">
        <v>50000000</v>
      </c>
      <c r="M33" s="16">
        <v>2.0469990993203964E-3</v>
      </c>
      <c r="N33" s="17">
        <v>9.0406104220156944E-4</v>
      </c>
    </row>
    <row r="34" spans="2:14" s="359" customFormat="1" x14ac:dyDescent="0.25">
      <c r="B34" s="10" t="s">
        <v>388</v>
      </c>
      <c r="C34" s="11">
        <v>40</v>
      </c>
      <c r="D34" s="11">
        <v>40</v>
      </c>
      <c r="E34" s="12">
        <v>3972</v>
      </c>
      <c r="F34" s="12">
        <v>3986</v>
      </c>
      <c r="G34" s="13">
        <v>15</v>
      </c>
      <c r="H34" s="14" t="s">
        <v>72</v>
      </c>
      <c r="I34" s="15">
        <v>1</v>
      </c>
      <c r="J34" s="15">
        <v>15</v>
      </c>
      <c r="K34" s="12">
        <v>1000000</v>
      </c>
      <c r="L34" s="12">
        <v>15000000</v>
      </c>
      <c r="M34" s="16">
        <v>6.1409972979611894E-4</v>
      </c>
      <c r="N34" s="17">
        <v>2.7121831266047086E-4</v>
      </c>
    </row>
    <row r="35" spans="2:14" s="359" customFormat="1" x14ac:dyDescent="0.25">
      <c r="B35" s="10" t="s">
        <v>280</v>
      </c>
      <c r="C35" s="11">
        <v>40</v>
      </c>
      <c r="D35" s="11">
        <v>40</v>
      </c>
      <c r="E35" s="12">
        <v>3987</v>
      </c>
      <c r="F35" s="12">
        <v>3991</v>
      </c>
      <c r="G35" s="13">
        <v>5</v>
      </c>
      <c r="H35" s="14" t="s">
        <v>72</v>
      </c>
      <c r="I35" s="15">
        <v>1</v>
      </c>
      <c r="J35" s="15">
        <v>5</v>
      </c>
      <c r="K35" s="12">
        <v>1000000</v>
      </c>
      <c r="L35" s="12">
        <v>5000000</v>
      </c>
      <c r="M35" s="16">
        <v>2.0469990993203963E-4</v>
      </c>
      <c r="N35" s="17">
        <v>9.0406104220156947E-5</v>
      </c>
    </row>
    <row r="36" spans="2:14" s="359" customFormat="1" x14ac:dyDescent="0.25">
      <c r="B36" s="10" t="s">
        <v>51</v>
      </c>
      <c r="C36" s="11">
        <v>40</v>
      </c>
      <c r="D36" s="11">
        <v>40</v>
      </c>
      <c r="E36" s="12">
        <v>3992</v>
      </c>
      <c r="F36" s="12">
        <v>3996</v>
      </c>
      <c r="G36" s="13">
        <v>5</v>
      </c>
      <c r="H36" s="14" t="s">
        <v>72</v>
      </c>
      <c r="I36" s="15">
        <v>1</v>
      </c>
      <c r="J36" s="15">
        <v>5</v>
      </c>
      <c r="K36" s="12">
        <v>1000000</v>
      </c>
      <c r="L36" s="12">
        <v>5000000</v>
      </c>
      <c r="M36" s="16">
        <v>2.0469990993203963E-4</v>
      </c>
      <c r="N36" s="17">
        <v>9.0406104220156947E-5</v>
      </c>
    </row>
    <row r="37" spans="2:14" s="359" customFormat="1" x14ac:dyDescent="0.25">
      <c r="B37" s="10" t="s">
        <v>53</v>
      </c>
      <c r="C37" s="11">
        <v>40</v>
      </c>
      <c r="D37" s="11">
        <v>40</v>
      </c>
      <c r="E37" s="12">
        <v>3997</v>
      </c>
      <c r="F37" s="12">
        <v>4000</v>
      </c>
      <c r="G37" s="13">
        <v>4</v>
      </c>
      <c r="H37" s="14" t="s">
        <v>72</v>
      </c>
      <c r="I37" s="15">
        <v>1</v>
      </c>
      <c r="J37" s="15">
        <v>4</v>
      </c>
      <c r="K37" s="12">
        <v>1000000</v>
      </c>
      <c r="L37" s="12">
        <v>4000000</v>
      </c>
      <c r="M37" s="16">
        <v>1.6375992794563171E-4</v>
      </c>
      <c r="N37" s="17">
        <v>7.2324883376125552E-5</v>
      </c>
    </row>
    <row r="38" spans="2:14" s="359" customFormat="1" x14ac:dyDescent="0.25">
      <c r="B38" s="10" t="s">
        <v>387</v>
      </c>
      <c r="C38" s="11">
        <v>91</v>
      </c>
      <c r="D38" s="11">
        <v>91</v>
      </c>
      <c r="E38" s="12">
        <v>9001</v>
      </c>
      <c r="F38" s="12">
        <v>9077</v>
      </c>
      <c r="G38" s="13">
        <v>77</v>
      </c>
      <c r="H38" s="14" t="s">
        <v>72</v>
      </c>
      <c r="I38" s="15">
        <v>1</v>
      </c>
      <c r="J38" s="15">
        <v>77</v>
      </c>
      <c r="K38" s="12">
        <v>1000000</v>
      </c>
      <c r="L38" s="12">
        <v>77000000</v>
      </c>
      <c r="M38" s="16">
        <v>3.1523786129534102E-3</v>
      </c>
      <c r="N38" s="17">
        <v>1.392254004990417E-3</v>
      </c>
    </row>
    <row r="39" spans="2:14" s="359" customFormat="1" x14ac:dyDescent="0.25">
      <c r="B39" s="10" t="s">
        <v>41</v>
      </c>
      <c r="C39" s="11">
        <v>91</v>
      </c>
      <c r="D39" s="11">
        <v>92</v>
      </c>
      <c r="E39" s="12">
        <v>9078</v>
      </c>
      <c r="F39" s="12">
        <v>9118</v>
      </c>
      <c r="G39" s="13">
        <v>41</v>
      </c>
      <c r="H39" s="14" t="s">
        <v>72</v>
      </c>
      <c r="I39" s="15">
        <v>1</v>
      </c>
      <c r="J39" s="15">
        <v>41</v>
      </c>
      <c r="K39" s="12">
        <v>1000000</v>
      </c>
      <c r="L39" s="12">
        <v>41000000</v>
      </c>
      <c r="M39" s="16">
        <v>1.6785392614427251E-3</v>
      </c>
      <c r="N39" s="17">
        <v>7.4133005460528699E-4</v>
      </c>
    </row>
    <row r="40" spans="2:14" s="359" customFormat="1" x14ac:dyDescent="0.25">
      <c r="B40" s="10" t="s">
        <v>45</v>
      </c>
      <c r="C40" s="11">
        <v>92</v>
      </c>
      <c r="D40" s="11">
        <v>92</v>
      </c>
      <c r="E40" s="12">
        <v>9119</v>
      </c>
      <c r="F40" s="12">
        <v>9127</v>
      </c>
      <c r="G40" s="13">
        <v>9</v>
      </c>
      <c r="H40" s="14" t="s">
        <v>72</v>
      </c>
      <c r="I40" s="15">
        <v>1</v>
      </c>
      <c r="J40" s="15">
        <v>9</v>
      </c>
      <c r="K40" s="12">
        <v>1000000</v>
      </c>
      <c r="L40" s="12">
        <v>9000000</v>
      </c>
      <c r="M40" s="16">
        <v>3.6845983787767134E-4</v>
      </c>
      <c r="N40" s="17">
        <v>1.6273098759628251E-4</v>
      </c>
    </row>
    <row r="41" spans="2:14" s="359" customFormat="1" x14ac:dyDescent="0.25">
      <c r="B41" s="10" t="s">
        <v>389</v>
      </c>
      <c r="C41" s="11">
        <v>92</v>
      </c>
      <c r="D41" s="11">
        <v>92</v>
      </c>
      <c r="E41" s="12">
        <v>9128</v>
      </c>
      <c r="F41" s="12">
        <v>9152</v>
      </c>
      <c r="G41" s="13">
        <v>25</v>
      </c>
      <c r="H41" s="14" t="s">
        <v>72</v>
      </c>
      <c r="I41" s="15">
        <v>1</v>
      </c>
      <c r="J41" s="15">
        <v>25</v>
      </c>
      <c r="K41" s="12">
        <v>1000000</v>
      </c>
      <c r="L41" s="12">
        <v>25000000</v>
      </c>
      <c r="M41" s="16">
        <v>1.0234995496601982E-3</v>
      </c>
      <c r="N41" s="17">
        <v>4.5203052110078472E-4</v>
      </c>
    </row>
    <row r="42" spans="2:14" s="359" customFormat="1" x14ac:dyDescent="0.25">
      <c r="B42" s="10" t="s">
        <v>390</v>
      </c>
      <c r="C42" s="11">
        <v>92</v>
      </c>
      <c r="D42" s="11">
        <v>92</v>
      </c>
      <c r="E42" s="12">
        <v>9153</v>
      </c>
      <c r="F42" s="12">
        <v>9187</v>
      </c>
      <c r="G42" s="13">
        <v>35</v>
      </c>
      <c r="H42" s="14" t="s">
        <v>72</v>
      </c>
      <c r="I42" s="15">
        <v>1</v>
      </c>
      <c r="J42" s="15">
        <v>35</v>
      </c>
      <c r="K42" s="12">
        <v>1000000</v>
      </c>
      <c r="L42" s="12">
        <v>35000000</v>
      </c>
      <c r="M42" s="16">
        <v>1.4328993695242773E-3</v>
      </c>
      <c r="N42" s="17">
        <v>6.3284272954109864E-4</v>
      </c>
    </row>
    <row r="43" spans="2:14" s="359" customFormat="1" x14ac:dyDescent="0.25">
      <c r="B43" s="10" t="s">
        <v>382</v>
      </c>
      <c r="C43" s="11">
        <v>92</v>
      </c>
      <c r="D43" s="11">
        <v>93</v>
      </c>
      <c r="E43" s="12">
        <v>9188</v>
      </c>
      <c r="F43" s="12">
        <v>9217</v>
      </c>
      <c r="G43" s="13">
        <v>30</v>
      </c>
      <c r="H43" s="14" t="s">
        <v>72</v>
      </c>
      <c r="I43" s="15">
        <v>1</v>
      </c>
      <c r="J43" s="15">
        <v>30</v>
      </c>
      <c r="K43" s="12">
        <v>1000000</v>
      </c>
      <c r="L43" s="12">
        <v>30000000</v>
      </c>
      <c r="M43" s="16">
        <v>1.2281994595922379E-3</v>
      </c>
      <c r="N43" s="17">
        <v>5.4243662532094171E-4</v>
      </c>
    </row>
    <row r="44" spans="2:14" s="359" customFormat="1" x14ac:dyDescent="0.25">
      <c r="B44" s="10" t="s">
        <v>386</v>
      </c>
      <c r="C44" s="11">
        <v>93</v>
      </c>
      <c r="D44" s="11">
        <v>93</v>
      </c>
      <c r="E44" s="12">
        <v>9218</v>
      </c>
      <c r="F44" s="12">
        <v>9272</v>
      </c>
      <c r="G44" s="13">
        <v>55</v>
      </c>
      <c r="H44" s="14" t="s">
        <v>72</v>
      </c>
      <c r="I44" s="15">
        <v>1</v>
      </c>
      <c r="J44" s="15">
        <v>55</v>
      </c>
      <c r="K44" s="12">
        <v>1000000</v>
      </c>
      <c r="L44" s="12">
        <v>55000000</v>
      </c>
      <c r="M44" s="16">
        <v>2.2516990092524359E-3</v>
      </c>
      <c r="N44" s="17">
        <v>9.9446714642172649E-4</v>
      </c>
    </row>
    <row r="45" spans="2:14" s="359" customFormat="1" x14ac:dyDescent="0.25">
      <c r="B45" s="10" t="s">
        <v>381</v>
      </c>
      <c r="C45" s="11">
        <v>93</v>
      </c>
      <c r="D45" s="11">
        <v>94</v>
      </c>
      <c r="E45" s="12">
        <v>9273</v>
      </c>
      <c r="F45" s="12">
        <v>9322</v>
      </c>
      <c r="G45" s="13">
        <v>50</v>
      </c>
      <c r="H45" s="14" t="s">
        <v>72</v>
      </c>
      <c r="I45" s="15">
        <v>1</v>
      </c>
      <c r="J45" s="15">
        <v>50</v>
      </c>
      <c r="K45" s="12">
        <v>1000000</v>
      </c>
      <c r="L45" s="12">
        <v>50000000</v>
      </c>
      <c r="M45" s="16">
        <v>2.0469990993203964E-3</v>
      </c>
      <c r="N45" s="17">
        <v>9.0406104220156944E-4</v>
      </c>
    </row>
    <row r="46" spans="2:14" s="359" customFormat="1" x14ac:dyDescent="0.25">
      <c r="B46" s="10" t="s">
        <v>380</v>
      </c>
      <c r="C46" s="11">
        <v>94</v>
      </c>
      <c r="D46" s="11">
        <v>94</v>
      </c>
      <c r="E46" s="12">
        <v>9323</v>
      </c>
      <c r="F46" s="12">
        <v>9385</v>
      </c>
      <c r="G46" s="13">
        <v>63</v>
      </c>
      <c r="H46" s="14" t="s">
        <v>72</v>
      </c>
      <c r="I46" s="15">
        <v>1</v>
      </c>
      <c r="J46" s="15">
        <v>63</v>
      </c>
      <c r="K46" s="12">
        <v>1000000</v>
      </c>
      <c r="L46" s="12">
        <v>63000000</v>
      </c>
      <c r="M46" s="16">
        <v>2.5792188651436992E-3</v>
      </c>
      <c r="N46" s="17">
        <v>1.1391169131739775E-3</v>
      </c>
    </row>
    <row r="47" spans="2:14" s="359" customFormat="1" x14ac:dyDescent="0.25">
      <c r="B47" s="10" t="s">
        <v>391</v>
      </c>
      <c r="C47" s="11">
        <v>94</v>
      </c>
      <c r="D47" s="11">
        <v>94</v>
      </c>
      <c r="E47" s="12">
        <v>9386</v>
      </c>
      <c r="F47" s="12">
        <v>9400</v>
      </c>
      <c r="G47" s="13">
        <v>15</v>
      </c>
      <c r="H47" s="14" t="s">
        <v>72</v>
      </c>
      <c r="I47" s="15">
        <v>1</v>
      </c>
      <c r="J47" s="15">
        <v>15</v>
      </c>
      <c r="K47" s="12">
        <v>1000000</v>
      </c>
      <c r="L47" s="12">
        <v>15000000</v>
      </c>
      <c r="M47" s="16">
        <v>6.1409972979611894E-4</v>
      </c>
      <c r="N47" s="17">
        <v>2.7121831266047086E-4</v>
      </c>
    </row>
    <row r="48" spans="2:14" s="359" customFormat="1" x14ac:dyDescent="0.25">
      <c r="B48" s="10" t="s">
        <v>385</v>
      </c>
      <c r="C48" s="11">
        <v>95</v>
      </c>
      <c r="D48" s="11">
        <v>95</v>
      </c>
      <c r="E48" s="12">
        <v>9401</v>
      </c>
      <c r="F48" s="12">
        <v>9500</v>
      </c>
      <c r="G48" s="13">
        <v>100</v>
      </c>
      <c r="H48" s="14" t="s">
        <v>72</v>
      </c>
      <c r="I48" s="15">
        <v>1</v>
      </c>
      <c r="J48" s="15">
        <v>100</v>
      </c>
      <c r="K48" s="12">
        <v>1000000</v>
      </c>
      <c r="L48" s="12">
        <v>100000000</v>
      </c>
      <c r="M48" s="16">
        <v>4.0939981986407928E-3</v>
      </c>
      <c r="N48" s="17">
        <v>1.8081220844031389E-3</v>
      </c>
    </row>
    <row r="49" spans="2:14" s="359" customFormat="1" x14ac:dyDescent="0.25">
      <c r="B49" s="10" t="s">
        <v>378</v>
      </c>
      <c r="C49" s="11">
        <v>96</v>
      </c>
      <c r="D49" s="11">
        <v>96</v>
      </c>
      <c r="E49" s="12">
        <v>9501</v>
      </c>
      <c r="F49" s="12">
        <v>9520</v>
      </c>
      <c r="G49" s="13">
        <v>20</v>
      </c>
      <c r="H49" s="14" t="s">
        <v>72</v>
      </c>
      <c r="I49" s="15">
        <v>1</v>
      </c>
      <c r="J49" s="15">
        <v>20</v>
      </c>
      <c r="K49" s="12">
        <v>1000000</v>
      </c>
      <c r="L49" s="12">
        <v>20000000</v>
      </c>
      <c r="M49" s="16">
        <v>8.1879963972815851E-4</v>
      </c>
      <c r="N49" s="17">
        <v>3.6162441688062779E-4</v>
      </c>
    </row>
    <row r="50" spans="2:14" s="359" customFormat="1" x14ac:dyDescent="0.25">
      <c r="B50" s="10" t="s">
        <v>383</v>
      </c>
      <c r="C50" s="11">
        <v>96</v>
      </c>
      <c r="D50" s="11">
        <v>96</v>
      </c>
      <c r="E50" s="12">
        <v>9521</v>
      </c>
      <c r="F50" s="12">
        <v>9584</v>
      </c>
      <c r="G50" s="13">
        <v>64</v>
      </c>
      <c r="H50" s="14" t="s">
        <v>72</v>
      </c>
      <c r="I50" s="15">
        <v>1</v>
      </c>
      <c r="J50" s="15">
        <v>64</v>
      </c>
      <c r="K50" s="12">
        <v>1000000</v>
      </c>
      <c r="L50" s="12">
        <v>64000000</v>
      </c>
      <c r="M50" s="16">
        <v>2.6201588471301074E-3</v>
      </c>
      <c r="N50" s="17">
        <v>1.1571981340180088E-3</v>
      </c>
    </row>
    <row r="51" spans="2:14" s="359" customFormat="1" x14ac:dyDescent="0.25">
      <c r="B51" s="10" t="s">
        <v>725</v>
      </c>
      <c r="C51" s="11">
        <v>96</v>
      </c>
      <c r="D51" s="11">
        <v>96</v>
      </c>
      <c r="E51" s="12">
        <v>9585</v>
      </c>
      <c r="F51" s="12">
        <v>9587</v>
      </c>
      <c r="G51" s="13">
        <v>3</v>
      </c>
      <c r="H51" s="14" t="s">
        <v>72</v>
      </c>
      <c r="I51" s="15">
        <v>1</v>
      </c>
      <c r="J51" s="15">
        <v>3</v>
      </c>
      <c r="K51" s="12">
        <v>1000000</v>
      </c>
      <c r="L51" s="12">
        <v>3000000</v>
      </c>
      <c r="M51" s="16">
        <v>1.2281994595922377E-4</v>
      </c>
      <c r="N51" s="17">
        <v>5.4243662532094164E-5</v>
      </c>
    </row>
    <row r="52" spans="2:14" s="359" customFormat="1" x14ac:dyDescent="0.25">
      <c r="B52" s="10" t="s">
        <v>725</v>
      </c>
      <c r="C52" s="11">
        <v>96</v>
      </c>
      <c r="D52" s="11">
        <v>96</v>
      </c>
      <c r="E52" s="12">
        <v>9588</v>
      </c>
      <c r="F52" s="12">
        <v>9590</v>
      </c>
      <c r="G52" s="13">
        <v>3</v>
      </c>
      <c r="H52" s="14" t="s">
        <v>72</v>
      </c>
      <c r="I52" s="15">
        <v>1</v>
      </c>
      <c r="J52" s="15">
        <v>3</v>
      </c>
      <c r="K52" s="12">
        <v>1000000</v>
      </c>
      <c r="L52" s="12">
        <v>3000000</v>
      </c>
      <c r="M52" s="16">
        <v>1.2281994595922377E-4</v>
      </c>
      <c r="N52" s="17">
        <v>5.4243662532094164E-5</v>
      </c>
    </row>
    <row r="53" spans="2:14" x14ac:dyDescent="0.25">
      <c r="B53" s="10" t="s">
        <v>725</v>
      </c>
      <c r="C53" s="11">
        <v>96</v>
      </c>
      <c r="D53" s="11">
        <v>96</v>
      </c>
      <c r="E53" s="12">
        <v>9591</v>
      </c>
      <c r="F53" s="12">
        <v>9593</v>
      </c>
      <c r="G53" s="13">
        <v>3</v>
      </c>
      <c r="H53" s="14" t="s">
        <v>72</v>
      </c>
      <c r="I53" s="15">
        <v>1</v>
      </c>
      <c r="J53" s="15">
        <v>3</v>
      </c>
      <c r="K53" s="12">
        <v>1000000</v>
      </c>
      <c r="L53" s="12">
        <v>3000000</v>
      </c>
      <c r="M53" s="16">
        <v>1.2281994595922377E-4</v>
      </c>
      <c r="N53" s="17">
        <v>5.4243662532094164E-5</v>
      </c>
    </row>
    <row r="54" spans="2:14" x14ac:dyDescent="0.25">
      <c r="B54" s="10" t="s">
        <v>725</v>
      </c>
      <c r="C54" s="11">
        <v>96</v>
      </c>
      <c r="D54" s="11">
        <v>96</v>
      </c>
      <c r="E54" s="12">
        <v>9594</v>
      </c>
      <c r="F54" s="12">
        <v>9596</v>
      </c>
      <c r="G54" s="13">
        <v>3</v>
      </c>
      <c r="H54" s="14" t="s">
        <v>72</v>
      </c>
      <c r="I54" s="15">
        <v>1</v>
      </c>
      <c r="J54" s="15">
        <v>3</v>
      </c>
      <c r="K54" s="12">
        <v>1000000</v>
      </c>
      <c r="L54" s="12">
        <v>3000000</v>
      </c>
      <c r="M54" s="16">
        <v>1.2281994595922377E-4</v>
      </c>
      <c r="N54" s="17">
        <v>5.4243662532094164E-5</v>
      </c>
    </row>
    <row r="55" spans="2:14" x14ac:dyDescent="0.25">
      <c r="B55" s="10" t="s">
        <v>377</v>
      </c>
      <c r="C55" s="11">
        <v>96</v>
      </c>
      <c r="D55" s="11">
        <v>97</v>
      </c>
      <c r="E55" s="12">
        <v>9597</v>
      </c>
      <c r="F55" s="12">
        <v>9634</v>
      </c>
      <c r="G55" s="13">
        <v>38</v>
      </c>
      <c r="H55" s="14" t="s">
        <v>72</v>
      </c>
      <c r="I55" s="15">
        <v>1</v>
      </c>
      <c r="J55" s="15">
        <v>38</v>
      </c>
      <c r="K55" s="12">
        <v>1000000</v>
      </c>
      <c r="L55" s="12">
        <v>38000000</v>
      </c>
      <c r="M55" s="16">
        <v>1.5557193154835012E-3</v>
      </c>
      <c r="N55" s="17">
        <v>6.8708639207319276E-4</v>
      </c>
    </row>
    <row r="56" spans="2:14" x14ac:dyDescent="0.25">
      <c r="B56" s="10" t="s">
        <v>378</v>
      </c>
      <c r="C56" s="11">
        <v>97</v>
      </c>
      <c r="D56" s="11">
        <v>97</v>
      </c>
      <c r="E56" s="12">
        <v>9635</v>
      </c>
      <c r="F56" s="12">
        <v>9653</v>
      </c>
      <c r="G56" s="13">
        <v>19</v>
      </c>
      <c r="H56" s="14" t="s">
        <v>72</v>
      </c>
      <c r="I56" s="15">
        <v>1</v>
      </c>
      <c r="J56" s="15">
        <v>19</v>
      </c>
      <c r="K56" s="12">
        <v>1000000</v>
      </c>
      <c r="L56" s="12">
        <v>19000000</v>
      </c>
      <c r="M56" s="16">
        <v>7.778596577417506E-4</v>
      </c>
      <c r="N56" s="17">
        <v>3.4354319603659638E-4</v>
      </c>
    </row>
    <row r="57" spans="2:14" x14ac:dyDescent="0.25">
      <c r="B57" s="10" t="s">
        <v>45</v>
      </c>
      <c r="C57" s="11">
        <v>97</v>
      </c>
      <c r="D57" s="11">
        <v>97</v>
      </c>
      <c r="E57" s="12">
        <v>9654</v>
      </c>
      <c r="F57" s="12">
        <v>9691</v>
      </c>
      <c r="G57" s="13">
        <v>38</v>
      </c>
      <c r="H57" s="14" t="s">
        <v>72</v>
      </c>
      <c r="I57" s="15">
        <v>1</v>
      </c>
      <c r="J57" s="15">
        <v>38</v>
      </c>
      <c r="K57" s="12">
        <v>1000000</v>
      </c>
      <c r="L57" s="12">
        <v>38000000</v>
      </c>
      <c r="M57" s="16">
        <v>1.5557193154835012E-3</v>
      </c>
      <c r="N57" s="17">
        <v>6.8708639207319276E-4</v>
      </c>
    </row>
    <row r="58" spans="2:14" x14ac:dyDescent="0.25">
      <c r="B58" s="10" t="s">
        <v>380</v>
      </c>
      <c r="C58" s="11">
        <v>97</v>
      </c>
      <c r="D58" s="11">
        <v>98</v>
      </c>
      <c r="E58" s="12">
        <v>9692</v>
      </c>
      <c r="F58" s="12">
        <v>9703</v>
      </c>
      <c r="G58" s="13">
        <v>12</v>
      </c>
      <c r="H58" s="14" t="s">
        <v>72</v>
      </c>
      <c r="I58" s="15">
        <v>1</v>
      </c>
      <c r="J58" s="15">
        <v>12</v>
      </c>
      <c r="K58" s="12">
        <v>1000000</v>
      </c>
      <c r="L58" s="12">
        <v>12000000</v>
      </c>
      <c r="M58" s="16">
        <v>4.9127978383689509E-4</v>
      </c>
      <c r="N58" s="17">
        <v>2.1697465012837666E-4</v>
      </c>
    </row>
    <row r="59" spans="2:14" x14ac:dyDescent="0.25">
      <c r="B59" s="10" t="s">
        <v>381</v>
      </c>
      <c r="C59" s="11">
        <v>98</v>
      </c>
      <c r="D59" s="11">
        <v>98</v>
      </c>
      <c r="E59" s="12">
        <v>9704</v>
      </c>
      <c r="F59" s="12">
        <v>9741</v>
      </c>
      <c r="G59" s="13">
        <v>38</v>
      </c>
      <c r="H59" s="14" t="s">
        <v>72</v>
      </c>
      <c r="I59" s="15">
        <v>1</v>
      </c>
      <c r="J59" s="15">
        <v>38</v>
      </c>
      <c r="K59" s="12">
        <v>1000000</v>
      </c>
      <c r="L59" s="12">
        <v>38000000</v>
      </c>
      <c r="M59" s="16">
        <v>1.5557193154835012E-3</v>
      </c>
      <c r="N59" s="17">
        <v>6.8708639207319276E-4</v>
      </c>
    </row>
    <row r="60" spans="2:14" x14ac:dyDescent="0.25">
      <c r="B60" s="10" t="s">
        <v>382</v>
      </c>
      <c r="C60" s="11">
        <v>98</v>
      </c>
      <c r="D60" s="11">
        <v>98</v>
      </c>
      <c r="E60" s="12">
        <v>9742</v>
      </c>
      <c r="F60" s="12">
        <v>9766</v>
      </c>
      <c r="G60" s="13">
        <v>25</v>
      </c>
      <c r="H60" s="14" t="s">
        <v>72</v>
      </c>
      <c r="I60" s="15">
        <v>1</v>
      </c>
      <c r="J60" s="15">
        <v>25</v>
      </c>
      <c r="K60" s="12">
        <v>1000000</v>
      </c>
      <c r="L60" s="12">
        <v>25000000</v>
      </c>
      <c r="M60" s="16">
        <v>1.0234995496601982E-3</v>
      </c>
      <c r="N60" s="17">
        <v>4.5203052110078472E-4</v>
      </c>
    </row>
    <row r="61" spans="2:14" x14ac:dyDescent="0.25">
      <c r="B61" s="10" t="s">
        <v>383</v>
      </c>
      <c r="C61" s="11">
        <v>98</v>
      </c>
      <c r="D61" s="11">
        <v>99</v>
      </c>
      <c r="E61" s="12">
        <v>9767</v>
      </c>
      <c r="F61" s="12">
        <v>9827</v>
      </c>
      <c r="G61" s="13">
        <v>61</v>
      </c>
      <c r="H61" s="14" t="s">
        <v>72</v>
      </c>
      <c r="I61" s="15">
        <v>1</v>
      </c>
      <c r="J61" s="15">
        <v>61</v>
      </c>
      <c r="K61" s="12">
        <v>1000000</v>
      </c>
      <c r="L61" s="12">
        <v>61000000</v>
      </c>
      <c r="M61" s="16">
        <v>2.4973389011708836E-3</v>
      </c>
      <c r="N61" s="17">
        <v>1.1029544714859147E-3</v>
      </c>
    </row>
    <row r="62" spans="2:14" x14ac:dyDescent="0.25">
      <c r="B62" s="10" t="s">
        <v>384</v>
      </c>
      <c r="C62" s="11">
        <v>99</v>
      </c>
      <c r="D62" s="11">
        <v>99</v>
      </c>
      <c r="E62" s="12">
        <v>9828</v>
      </c>
      <c r="F62" s="12">
        <v>9859</v>
      </c>
      <c r="G62" s="13">
        <v>32</v>
      </c>
      <c r="H62" s="14" t="s">
        <v>72</v>
      </c>
      <c r="I62" s="15">
        <v>1</v>
      </c>
      <c r="J62" s="15">
        <v>32</v>
      </c>
      <c r="K62" s="12">
        <v>1000000</v>
      </c>
      <c r="L62" s="12">
        <v>32000000</v>
      </c>
      <c r="M62" s="16">
        <v>1.3100794235650537E-3</v>
      </c>
      <c r="N62" s="17">
        <v>5.7859906700900442E-4</v>
      </c>
    </row>
    <row r="63" spans="2:14" x14ac:dyDescent="0.25">
      <c r="B63" s="10" t="s">
        <v>50</v>
      </c>
      <c r="C63" s="11">
        <v>99</v>
      </c>
      <c r="D63" s="11">
        <v>99</v>
      </c>
      <c r="E63" s="12">
        <v>9860</v>
      </c>
      <c r="F63" s="12">
        <v>9884</v>
      </c>
      <c r="G63" s="13">
        <v>25</v>
      </c>
      <c r="H63" s="14" t="s">
        <v>72</v>
      </c>
      <c r="I63" s="15">
        <v>1</v>
      </c>
      <c r="J63" s="15">
        <v>25</v>
      </c>
      <c r="K63" s="12">
        <v>1000000</v>
      </c>
      <c r="L63" s="12">
        <v>25000000</v>
      </c>
      <c r="M63" s="16">
        <v>1.0234995496601982E-3</v>
      </c>
      <c r="N63" s="17">
        <v>4.5203052110078472E-4</v>
      </c>
    </row>
    <row r="64" spans="2:14" x14ac:dyDescent="0.25">
      <c r="B64" s="10" t="s">
        <v>385</v>
      </c>
      <c r="C64" s="11">
        <v>99</v>
      </c>
      <c r="D64" s="11">
        <v>100</v>
      </c>
      <c r="E64" s="12">
        <v>9885</v>
      </c>
      <c r="F64" s="12">
        <v>9934</v>
      </c>
      <c r="G64" s="13">
        <v>50</v>
      </c>
      <c r="H64" s="14" t="s">
        <v>72</v>
      </c>
      <c r="I64" s="15">
        <v>1</v>
      </c>
      <c r="J64" s="15">
        <v>50</v>
      </c>
      <c r="K64" s="12">
        <v>1000000</v>
      </c>
      <c r="L64" s="12">
        <v>50000000</v>
      </c>
      <c r="M64" s="16">
        <v>2.0469990993203964E-3</v>
      </c>
      <c r="N64" s="17">
        <v>9.0406104220156944E-4</v>
      </c>
    </row>
    <row r="65" spans="2:14" x14ac:dyDescent="0.25">
      <c r="B65" s="10" t="s">
        <v>386</v>
      </c>
      <c r="C65" s="11">
        <v>100</v>
      </c>
      <c r="D65" s="11">
        <v>101</v>
      </c>
      <c r="E65" s="12">
        <v>9935</v>
      </c>
      <c r="F65" s="12">
        <v>10062</v>
      </c>
      <c r="G65" s="13">
        <v>128</v>
      </c>
      <c r="H65" s="14" t="s">
        <v>72</v>
      </c>
      <c r="I65" s="15">
        <v>1</v>
      </c>
      <c r="J65" s="15">
        <v>128</v>
      </c>
      <c r="K65" s="12">
        <v>1000000</v>
      </c>
      <c r="L65" s="12">
        <v>128000000</v>
      </c>
      <c r="M65" s="16">
        <v>5.2403176942602148E-3</v>
      </c>
      <c r="N65" s="17">
        <v>2.3143962680360177E-3</v>
      </c>
    </row>
    <row r="66" spans="2:14" x14ac:dyDescent="0.25">
      <c r="B66" s="10" t="s">
        <v>387</v>
      </c>
      <c r="C66" s="11">
        <v>101</v>
      </c>
      <c r="D66" s="11">
        <v>101</v>
      </c>
      <c r="E66" s="12">
        <v>10063</v>
      </c>
      <c r="F66" s="12">
        <v>10087</v>
      </c>
      <c r="G66" s="13">
        <v>25</v>
      </c>
      <c r="H66" s="14" t="s">
        <v>72</v>
      </c>
      <c r="I66" s="15">
        <v>1</v>
      </c>
      <c r="J66" s="15">
        <v>25</v>
      </c>
      <c r="K66" s="12">
        <v>1000000</v>
      </c>
      <c r="L66" s="12">
        <v>25000000</v>
      </c>
      <c r="M66" s="16">
        <v>1.0234995496601982E-3</v>
      </c>
      <c r="N66" s="17">
        <v>4.5203052110078472E-4</v>
      </c>
    </row>
    <row r="67" spans="2:14" x14ac:dyDescent="0.25">
      <c r="B67" s="10" t="s">
        <v>388</v>
      </c>
      <c r="C67" s="11">
        <v>101</v>
      </c>
      <c r="D67" s="11">
        <v>101</v>
      </c>
      <c r="E67" s="12">
        <v>10088</v>
      </c>
      <c r="F67" s="12">
        <v>10094</v>
      </c>
      <c r="G67" s="13">
        <v>7</v>
      </c>
      <c r="H67" s="14" t="s">
        <v>72</v>
      </c>
      <c r="I67" s="15">
        <v>1</v>
      </c>
      <c r="J67" s="15">
        <v>7</v>
      </c>
      <c r="K67" s="12">
        <v>1000000</v>
      </c>
      <c r="L67" s="12">
        <v>7000000</v>
      </c>
      <c r="M67" s="16">
        <v>2.8657987390485546E-4</v>
      </c>
      <c r="N67" s="17">
        <v>1.2656854590821972E-4</v>
      </c>
    </row>
    <row r="68" spans="2:14" x14ac:dyDescent="0.25">
      <c r="B68" s="10" t="s">
        <v>280</v>
      </c>
      <c r="C68" s="11">
        <v>101</v>
      </c>
      <c r="D68" s="11">
        <v>101</v>
      </c>
      <c r="E68" s="12">
        <v>10095</v>
      </c>
      <c r="F68" s="12">
        <v>10096</v>
      </c>
      <c r="G68" s="13">
        <v>2</v>
      </c>
      <c r="H68" s="14" t="s">
        <v>72</v>
      </c>
      <c r="I68" s="15">
        <v>1</v>
      </c>
      <c r="J68" s="15">
        <v>2</v>
      </c>
      <c r="K68" s="12">
        <v>1000000</v>
      </c>
      <c r="L68" s="12">
        <v>2000000</v>
      </c>
      <c r="M68" s="16">
        <v>8.1879963972815857E-5</v>
      </c>
      <c r="N68" s="17">
        <v>3.6162441688062776E-5</v>
      </c>
    </row>
    <row r="69" spans="2:14" x14ac:dyDescent="0.25">
      <c r="B69" s="10" t="s">
        <v>51</v>
      </c>
      <c r="C69" s="11">
        <v>101</v>
      </c>
      <c r="D69" s="11">
        <v>101</v>
      </c>
      <c r="E69" s="12">
        <v>10097</v>
      </c>
      <c r="F69" s="12">
        <v>10098</v>
      </c>
      <c r="G69" s="13">
        <v>2</v>
      </c>
      <c r="H69" s="14" t="s">
        <v>72</v>
      </c>
      <c r="I69" s="15">
        <v>1</v>
      </c>
      <c r="J69" s="15">
        <v>2</v>
      </c>
      <c r="K69" s="12">
        <v>1000000</v>
      </c>
      <c r="L69" s="12">
        <v>2000000</v>
      </c>
      <c r="M69" s="16">
        <v>8.1879963972815857E-5</v>
      </c>
      <c r="N69" s="17">
        <v>3.6162441688062776E-5</v>
      </c>
    </row>
    <row r="70" spans="2:14" x14ac:dyDescent="0.25">
      <c r="B70" s="10" t="s">
        <v>53</v>
      </c>
      <c r="C70" s="11">
        <v>101</v>
      </c>
      <c r="D70" s="11">
        <v>101</v>
      </c>
      <c r="E70" s="12">
        <v>10099</v>
      </c>
      <c r="F70" s="12">
        <v>10100</v>
      </c>
      <c r="G70" s="13">
        <v>2</v>
      </c>
      <c r="H70" s="14" t="s">
        <v>72</v>
      </c>
      <c r="I70" s="15">
        <v>1</v>
      </c>
      <c r="J70" s="15">
        <v>2</v>
      </c>
      <c r="K70" s="12">
        <v>1000000</v>
      </c>
      <c r="L70" s="12">
        <v>2000000</v>
      </c>
      <c r="M70" s="16">
        <v>8.1879963972815857E-5</v>
      </c>
      <c r="N70" s="17">
        <v>3.6162441688062776E-5</v>
      </c>
    </row>
    <row r="71" spans="2:14" x14ac:dyDescent="0.25">
      <c r="B71" s="10" t="s">
        <v>725</v>
      </c>
      <c r="C71" s="11">
        <v>102</v>
      </c>
      <c r="D71" s="11">
        <v>103</v>
      </c>
      <c r="E71" s="12">
        <v>10101</v>
      </c>
      <c r="F71" s="12">
        <v>10244</v>
      </c>
      <c r="G71" s="13">
        <v>144</v>
      </c>
      <c r="H71" s="14" t="s">
        <v>72</v>
      </c>
      <c r="I71" s="15">
        <v>1</v>
      </c>
      <c r="J71" s="15">
        <v>144</v>
      </c>
      <c r="K71" s="12">
        <v>1000000</v>
      </c>
      <c r="L71" s="12">
        <v>144000000</v>
      </c>
      <c r="M71" s="16">
        <v>5.8953574060427415E-3</v>
      </c>
      <c r="N71" s="17">
        <v>2.6036958015405202E-3</v>
      </c>
    </row>
    <row r="72" spans="2:14" x14ac:dyDescent="0.25">
      <c r="B72" s="10" t="s">
        <v>725</v>
      </c>
      <c r="C72" s="11">
        <v>103</v>
      </c>
      <c r="D72" s="11">
        <v>104</v>
      </c>
      <c r="E72" s="12">
        <v>10245</v>
      </c>
      <c r="F72" s="12">
        <v>10388</v>
      </c>
      <c r="G72" s="13">
        <v>144</v>
      </c>
      <c r="H72" s="14" t="s">
        <v>72</v>
      </c>
      <c r="I72" s="15">
        <v>1</v>
      </c>
      <c r="J72" s="15">
        <v>144</v>
      </c>
      <c r="K72" s="12">
        <v>1000000</v>
      </c>
      <c r="L72" s="12">
        <v>144000000</v>
      </c>
      <c r="M72" s="16">
        <v>5.8953574060427415E-3</v>
      </c>
      <c r="N72" s="17">
        <v>2.6036958015405202E-3</v>
      </c>
    </row>
    <row r="73" spans="2:14" x14ac:dyDescent="0.25">
      <c r="B73" s="10" t="s">
        <v>725</v>
      </c>
      <c r="C73" s="11">
        <v>104</v>
      </c>
      <c r="D73" s="11">
        <v>106</v>
      </c>
      <c r="E73" s="12">
        <v>10389</v>
      </c>
      <c r="F73" s="12">
        <v>10532</v>
      </c>
      <c r="G73" s="13">
        <v>144</v>
      </c>
      <c r="H73" s="14" t="s">
        <v>72</v>
      </c>
      <c r="I73" s="15">
        <v>1</v>
      </c>
      <c r="J73" s="15">
        <v>144</v>
      </c>
      <c r="K73" s="12">
        <v>1000000</v>
      </c>
      <c r="L73" s="12">
        <v>144000000</v>
      </c>
      <c r="M73" s="16">
        <v>5.8953574060427415E-3</v>
      </c>
      <c r="N73" s="17">
        <v>2.6036958015405202E-3</v>
      </c>
    </row>
    <row r="74" spans="2:14" x14ac:dyDescent="0.25">
      <c r="B74" s="10" t="s">
        <v>725</v>
      </c>
      <c r="C74" s="11">
        <v>106</v>
      </c>
      <c r="D74" s="11">
        <v>107</v>
      </c>
      <c r="E74" s="12">
        <v>10533</v>
      </c>
      <c r="F74" s="12">
        <v>10676</v>
      </c>
      <c r="G74" s="13">
        <v>144</v>
      </c>
      <c r="H74" s="14" t="s">
        <v>72</v>
      </c>
      <c r="I74" s="15">
        <v>1</v>
      </c>
      <c r="J74" s="15">
        <v>144</v>
      </c>
      <c r="K74" s="12">
        <v>1000000</v>
      </c>
      <c r="L74" s="12">
        <v>144000000</v>
      </c>
      <c r="M74" s="16">
        <v>5.8953574060427415E-3</v>
      </c>
      <c r="N74" s="17">
        <v>2.6036958015405202E-3</v>
      </c>
    </row>
    <row r="75" spans="2:14" x14ac:dyDescent="0.25">
      <c r="B75" s="10" t="s">
        <v>725</v>
      </c>
      <c r="C75" s="11">
        <v>107</v>
      </c>
      <c r="D75" s="11">
        <v>109</v>
      </c>
      <c r="E75" s="12">
        <v>10677</v>
      </c>
      <c r="F75" s="12">
        <v>10806</v>
      </c>
      <c r="G75" s="13">
        <v>130</v>
      </c>
      <c r="H75" s="14" t="s">
        <v>72</v>
      </c>
      <c r="I75" s="15">
        <v>1</v>
      </c>
      <c r="J75" s="15">
        <v>130</v>
      </c>
      <c r="K75" s="12">
        <v>1000000</v>
      </c>
      <c r="L75" s="12">
        <v>130000000</v>
      </c>
      <c r="M75" s="16">
        <v>5.3221976582330304E-3</v>
      </c>
      <c r="N75" s="17">
        <v>2.3505587097240807E-3</v>
      </c>
    </row>
    <row r="76" spans="2:14" x14ac:dyDescent="0.25">
      <c r="B76" s="10" t="s">
        <v>725</v>
      </c>
      <c r="C76" s="11">
        <v>109</v>
      </c>
      <c r="D76" s="11">
        <v>110</v>
      </c>
      <c r="E76" s="12">
        <v>10807</v>
      </c>
      <c r="F76" s="12">
        <v>10936</v>
      </c>
      <c r="G76" s="13">
        <v>130</v>
      </c>
      <c r="H76" s="14" t="s">
        <v>72</v>
      </c>
      <c r="I76" s="15">
        <v>1</v>
      </c>
      <c r="J76" s="15">
        <v>130</v>
      </c>
      <c r="K76" s="12">
        <v>1000000</v>
      </c>
      <c r="L76" s="12">
        <v>130000000</v>
      </c>
      <c r="M76" s="16">
        <v>5.3221976582330304E-3</v>
      </c>
      <c r="N76" s="17">
        <v>2.3505587097240807E-3</v>
      </c>
    </row>
    <row r="77" spans="2:14" x14ac:dyDescent="0.25">
      <c r="B77" s="10" t="s">
        <v>725</v>
      </c>
      <c r="C77" s="11">
        <v>110</v>
      </c>
      <c r="D77" s="11">
        <v>111</v>
      </c>
      <c r="E77" s="12">
        <v>10937</v>
      </c>
      <c r="F77" s="12">
        <v>11066</v>
      </c>
      <c r="G77" s="13">
        <v>130</v>
      </c>
      <c r="H77" s="14" t="s">
        <v>72</v>
      </c>
      <c r="I77" s="15">
        <v>1</v>
      </c>
      <c r="J77" s="15">
        <v>130</v>
      </c>
      <c r="K77" s="12">
        <v>1000000</v>
      </c>
      <c r="L77" s="12">
        <v>130000000</v>
      </c>
      <c r="M77" s="16">
        <v>5.3221976582330304E-3</v>
      </c>
      <c r="N77" s="17">
        <v>2.3505587097240807E-3</v>
      </c>
    </row>
    <row r="78" spans="2:14" x14ac:dyDescent="0.25">
      <c r="B78" s="10" t="s">
        <v>725</v>
      </c>
      <c r="C78" s="11">
        <v>111</v>
      </c>
      <c r="D78" s="11">
        <v>112</v>
      </c>
      <c r="E78" s="12">
        <v>11067</v>
      </c>
      <c r="F78" s="12">
        <v>11196</v>
      </c>
      <c r="G78" s="13">
        <v>130</v>
      </c>
      <c r="H78" s="14" t="s">
        <v>72</v>
      </c>
      <c r="I78" s="15">
        <v>1</v>
      </c>
      <c r="J78" s="15">
        <v>130</v>
      </c>
      <c r="K78" s="12">
        <v>1000000</v>
      </c>
      <c r="L78" s="12">
        <v>130000000</v>
      </c>
      <c r="M78" s="16">
        <v>5.3221976582330304E-3</v>
      </c>
      <c r="N78" s="17">
        <v>2.3505587097240807E-3</v>
      </c>
    </row>
    <row r="79" spans="2:14" x14ac:dyDescent="0.25">
      <c r="B79" s="10" t="s">
        <v>377</v>
      </c>
      <c r="C79" s="11">
        <v>112</v>
      </c>
      <c r="D79" s="11">
        <v>113</v>
      </c>
      <c r="E79" s="12">
        <v>11197</v>
      </c>
      <c r="F79" s="12">
        <v>11214</v>
      </c>
      <c r="G79" s="13">
        <v>18</v>
      </c>
      <c r="H79" s="14" t="s">
        <v>72</v>
      </c>
      <c r="I79" s="15">
        <v>1</v>
      </c>
      <c r="J79" s="15">
        <v>18</v>
      </c>
      <c r="K79" s="12">
        <v>1000000</v>
      </c>
      <c r="L79" s="12">
        <v>18000000</v>
      </c>
      <c r="M79" s="16">
        <v>7.3691967575534268E-4</v>
      </c>
      <c r="N79" s="17">
        <v>3.2546197519256503E-4</v>
      </c>
    </row>
    <row r="80" spans="2:14" x14ac:dyDescent="0.25">
      <c r="B80" s="10" t="s">
        <v>45</v>
      </c>
      <c r="C80" s="11">
        <v>113</v>
      </c>
      <c r="D80" s="11">
        <v>113</v>
      </c>
      <c r="E80" s="12">
        <v>11215</v>
      </c>
      <c r="F80" s="12">
        <v>11224</v>
      </c>
      <c r="G80" s="13">
        <v>10</v>
      </c>
      <c r="H80" s="14" t="s">
        <v>72</v>
      </c>
      <c r="I80" s="15">
        <v>1</v>
      </c>
      <c r="J80" s="15">
        <v>10</v>
      </c>
      <c r="K80" s="12">
        <v>1000000</v>
      </c>
      <c r="L80" s="12">
        <v>10000000</v>
      </c>
      <c r="M80" s="16">
        <v>4.0939981986407926E-4</v>
      </c>
      <c r="N80" s="17">
        <v>1.8081220844031389E-4</v>
      </c>
    </row>
    <row r="81" spans="2:14" x14ac:dyDescent="0.25">
      <c r="B81" s="10" t="s">
        <v>379</v>
      </c>
      <c r="C81" s="11">
        <v>113</v>
      </c>
      <c r="D81" s="11">
        <v>113</v>
      </c>
      <c r="E81" s="12">
        <v>11225</v>
      </c>
      <c r="F81" s="12">
        <v>11240</v>
      </c>
      <c r="G81" s="13">
        <v>16</v>
      </c>
      <c r="H81" s="14" t="s">
        <v>72</v>
      </c>
      <c r="I81" s="15">
        <v>1</v>
      </c>
      <c r="J81" s="15">
        <v>16</v>
      </c>
      <c r="K81" s="12">
        <v>1000000</v>
      </c>
      <c r="L81" s="12">
        <v>16000000</v>
      </c>
      <c r="M81" s="16">
        <v>6.5503971178252685E-4</v>
      </c>
      <c r="N81" s="17">
        <v>2.8929953350450221E-4</v>
      </c>
    </row>
    <row r="82" spans="2:14" x14ac:dyDescent="0.25">
      <c r="B82" s="10" t="s">
        <v>380</v>
      </c>
      <c r="C82" s="11">
        <v>113</v>
      </c>
      <c r="D82" s="11">
        <v>113</v>
      </c>
      <c r="E82" s="12">
        <v>11241</v>
      </c>
      <c r="F82" s="12">
        <v>11256</v>
      </c>
      <c r="G82" s="13">
        <v>16</v>
      </c>
      <c r="H82" s="14" t="s">
        <v>72</v>
      </c>
      <c r="I82" s="15">
        <v>1</v>
      </c>
      <c r="J82" s="15">
        <v>16</v>
      </c>
      <c r="K82" s="12">
        <v>1000000</v>
      </c>
      <c r="L82" s="12">
        <v>16000000</v>
      </c>
      <c r="M82" s="16">
        <v>6.5503971178252685E-4</v>
      </c>
      <c r="N82" s="17">
        <v>2.8929953350450221E-4</v>
      </c>
    </row>
    <row r="83" spans="2:14" x14ac:dyDescent="0.25">
      <c r="B83" s="10" t="s">
        <v>381</v>
      </c>
      <c r="C83" s="11">
        <v>113</v>
      </c>
      <c r="D83" s="11">
        <v>113</v>
      </c>
      <c r="E83" s="12">
        <v>11257</v>
      </c>
      <c r="F83" s="12">
        <v>11281</v>
      </c>
      <c r="G83" s="13">
        <v>25</v>
      </c>
      <c r="H83" s="14" t="s">
        <v>72</v>
      </c>
      <c r="I83" s="15">
        <v>1</v>
      </c>
      <c r="J83" s="15">
        <v>25</v>
      </c>
      <c r="K83" s="12">
        <v>1000000</v>
      </c>
      <c r="L83" s="12">
        <v>25000000</v>
      </c>
      <c r="M83" s="16">
        <v>1.0234995496601982E-3</v>
      </c>
      <c r="N83" s="17">
        <v>4.5203052110078472E-4</v>
      </c>
    </row>
    <row r="84" spans="2:14" x14ac:dyDescent="0.25">
      <c r="B84" s="10" t="s">
        <v>382</v>
      </c>
      <c r="C84" s="11">
        <v>113</v>
      </c>
      <c r="D84" s="11">
        <v>113</v>
      </c>
      <c r="E84" s="12">
        <v>11282</v>
      </c>
      <c r="F84" s="12">
        <v>11297</v>
      </c>
      <c r="G84" s="13">
        <v>16</v>
      </c>
      <c r="H84" s="14" t="s">
        <v>72</v>
      </c>
      <c r="I84" s="15">
        <v>1</v>
      </c>
      <c r="J84" s="15">
        <v>16</v>
      </c>
      <c r="K84" s="12">
        <v>1000000</v>
      </c>
      <c r="L84" s="12">
        <v>16000000</v>
      </c>
      <c r="M84" s="16">
        <v>6.5503971178252685E-4</v>
      </c>
      <c r="N84" s="17">
        <v>2.8929953350450221E-4</v>
      </c>
    </row>
    <row r="85" spans="2:14" x14ac:dyDescent="0.25">
      <c r="B85" s="10" t="s">
        <v>383</v>
      </c>
      <c r="C85" s="11">
        <v>113</v>
      </c>
      <c r="D85" s="11">
        <v>114</v>
      </c>
      <c r="E85" s="12">
        <v>11298</v>
      </c>
      <c r="F85" s="12">
        <v>11335</v>
      </c>
      <c r="G85" s="13">
        <v>38</v>
      </c>
      <c r="H85" s="14" t="s">
        <v>72</v>
      </c>
      <c r="I85" s="15">
        <v>1</v>
      </c>
      <c r="J85" s="15">
        <v>38</v>
      </c>
      <c r="K85" s="12">
        <v>1000000</v>
      </c>
      <c r="L85" s="12">
        <v>38000000</v>
      </c>
      <c r="M85" s="16">
        <v>1.5557193154835012E-3</v>
      </c>
      <c r="N85" s="17">
        <v>6.8708639207319276E-4</v>
      </c>
    </row>
    <row r="86" spans="2:14" x14ac:dyDescent="0.25">
      <c r="B86" s="10" t="s">
        <v>384</v>
      </c>
      <c r="C86" s="11">
        <v>114</v>
      </c>
      <c r="D86" s="11">
        <v>114</v>
      </c>
      <c r="E86" s="12">
        <v>11336</v>
      </c>
      <c r="F86" s="12">
        <v>11350</v>
      </c>
      <c r="G86" s="13">
        <v>15</v>
      </c>
      <c r="H86" s="14" t="s">
        <v>72</v>
      </c>
      <c r="I86" s="15">
        <v>1</v>
      </c>
      <c r="J86" s="15">
        <v>15</v>
      </c>
      <c r="K86" s="12">
        <v>1000000</v>
      </c>
      <c r="L86" s="12">
        <v>15000000</v>
      </c>
      <c r="M86" s="16">
        <v>6.1409972979611894E-4</v>
      </c>
      <c r="N86" s="17">
        <v>2.7121831266047086E-4</v>
      </c>
    </row>
    <row r="87" spans="2:14" x14ac:dyDescent="0.25">
      <c r="B87" s="10" t="s">
        <v>385</v>
      </c>
      <c r="C87" s="11">
        <v>114</v>
      </c>
      <c r="D87" s="11">
        <v>114</v>
      </c>
      <c r="E87" s="12">
        <v>11351</v>
      </c>
      <c r="F87" s="12">
        <v>11373</v>
      </c>
      <c r="G87" s="13">
        <v>23</v>
      </c>
      <c r="H87" s="14" t="s">
        <v>72</v>
      </c>
      <c r="I87" s="15">
        <v>1</v>
      </c>
      <c r="J87" s="15">
        <v>23</v>
      </c>
      <c r="K87" s="12">
        <v>1000000</v>
      </c>
      <c r="L87" s="12">
        <v>23000000</v>
      </c>
      <c r="M87" s="16">
        <v>9.4161958568738226E-4</v>
      </c>
      <c r="N87" s="17">
        <v>4.1586807941272196E-4</v>
      </c>
    </row>
    <row r="88" spans="2:14" x14ac:dyDescent="0.25">
      <c r="B88" s="10" t="s">
        <v>386</v>
      </c>
      <c r="C88" s="11">
        <v>114</v>
      </c>
      <c r="D88" s="11">
        <v>115</v>
      </c>
      <c r="E88" s="12">
        <v>11374</v>
      </c>
      <c r="F88" s="12">
        <v>11441</v>
      </c>
      <c r="G88" s="13">
        <v>68</v>
      </c>
      <c r="H88" s="14" t="s">
        <v>72</v>
      </c>
      <c r="I88" s="15">
        <v>1</v>
      </c>
      <c r="J88" s="15">
        <v>68</v>
      </c>
      <c r="K88" s="12">
        <v>1000000</v>
      </c>
      <c r="L88" s="12">
        <v>68000000</v>
      </c>
      <c r="M88" s="16">
        <v>2.7839187750757391E-3</v>
      </c>
      <c r="N88" s="17">
        <v>1.2295230173941345E-3</v>
      </c>
    </row>
    <row r="89" spans="2:14" x14ac:dyDescent="0.25">
      <c r="B89" s="10" t="s">
        <v>387</v>
      </c>
      <c r="C89" s="11">
        <v>115</v>
      </c>
      <c r="D89" s="11">
        <v>115</v>
      </c>
      <c r="E89" s="12">
        <v>11442</v>
      </c>
      <c r="F89" s="12">
        <v>11465</v>
      </c>
      <c r="G89" s="13">
        <v>24</v>
      </c>
      <c r="H89" s="14" t="s">
        <v>72</v>
      </c>
      <c r="I89" s="15">
        <v>1</v>
      </c>
      <c r="J89" s="15">
        <v>24</v>
      </c>
      <c r="K89" s="12">
        <v>1000000</v>
      </c>
      <c r="L89" s="12">
        <v>24000000</v>
      </c>
      <c r="M89" s="16">
        <v>9.8255956767379017E-4</v>
      </c>
      <c r="N89" s="17">
        <v>4.3394930025675331E-4</v>
      </c>
    </row>
    <row r="90" spans="2:14" x14ac:dyDescent="0.25">
      <c r="B90" s="10" t="s">
        <v>388</v>
      </c>
      <c r="C90" s="11">
        <v>115</v>
      </c>
      <c r="D90" s="11">
        <v>115</v>
      </c>
      <c r="E90" s="12">
        <v>11466</v>
      </c>
      <c r="F90" s="12">
        <v>11468</v>
      </c>
      <c r="G90" s="13">
        <v>3</v>
      </c>
      <c r="H90" s="14" t="s">
        <v>72</v>
      </c>
      <c r="I90" s="15">
        <v>1</v>
      </c>
      <c r="J90" s="15">
        <v>3</v>
      </c>
      <c r="K90" s="12">
        <v>1000000</v>
      </c>
      <c r="L90" s="12">
        <v>3000000</v>
      </c>
      <c r="M90" s="16">
        <v>1.2281994595922377E-4</v>
      </c>
      <c r="N90" s="17">
        <v>5.4243662532094164E-5</v>
      </c>
    </row>
    <row r="91" spans="2:14" x14ac:dyDescent="0.25">
      <c r="B91" s="10" t="s">
        <v>280</v>
      </c>
      <c r="C91" s="11">
        <v>115</v>
      </c>
      <c r="D91" s="11">
        <v>115</v>
      </c>
      <c r="E91" s="12">
        <v>11469</v>
      </c>
      <c r="F91" s="12">
        <v>11470</v>
      </c>
      <c r="G91" s="13">
        <v>2</v>
      </c>
      <c r="H91" s="14" t="s">
        <v>72</v>
      </c>
      <c r="I91" s="15">
        <v>1</v>
      </c>
      <c r="J91" s="15">
        <v>2</v>
      </c>
      <c r="K91" s="12">
        <v>1000000</v>
      </c>
      <c r="L91" s="12">
        <v>2000000</v>
      </c>
      <c r="M91" s="16">
        <v>8.1879963972815857E-5</v>
      </c>
      <c r="N91" s="17">
        <v>3.6162441688062776E-5</v>
      </c>
    </row>
    <row r="92" spans="2:14" x14ac:dyDescent="0.25">
      <c r="B92" s="10" t="s">
        <v>51</v>
      </c>
      <c r="C92" s="11">
        <v>115</v>
      </c>
      <c r="D92" s="11">
        <v>115</v>
      </c>
      <c r="E92" s="12">
        <v>11471</v>
      </c>
      <c r="F92" s="12">
        <v>11472</v>
      </c>
      <c r="G92" s="13">
        <v>2</v>
      </c>
      <c r="H92" s="14" t="s">
        <v>72</v>
      </c>
      <c r="I92" s="15">
        <v>1</v>
      </c>
      <c r="J92" s="15">
        <v>2</v>
      </c>
      <c r="K92" s="12">
        <v>1000000</v>
      </c>
      <c r="L92" s="12">
        <v>2000000</v>
      </c>
      <c r="M92" s="16">
        <v>8.1879963972815857E-5</v>
      </c>
      <c r="N92" s="17">
        <v>3.6162441688062776E-5</v>
      </c>
    </row>
    <row r="93" spans="2:14" x14ac:dyDescent="0.25">
      <c r="B93" s="10" t="s">
        <v>53</v>
      </c>
      <c r="C93" s="11">
        <v>115</v>
      </c>
      <c r="D93" s="11">
        <v>115</v>
      </c>
      <c r="E93" s="12">
        <v>11473</v>
      </c>
      <c r="F93" s="12">
        <v>11474</v>
      </c>
      <c r="G93" s="13">
        <v>2</v>
      </c>
      <c r="H93" s="14" t="s">
        <v>72</v>
      </c>
      <c r="I93" s="15">
        <v>1</v>
      </c>
      <c r="J93" s="15">
        <v>2</v>
      </c>
      <c r="K93" s="12">
        <v>1000000</v>
      </c>
      <c r="L93" s="12">
        <v>2000000</v>
      </c>
      <c r="M93" s="16">
        <v>8.1879963972815857E-5</v>
      </c>
      <c r="N93" s="17">
        <v>3.6162441688062776E-5</v>
      </c>
    </row>
    <row r="94" spans="2:14" x14ac:dyDescent="0.25">
      <c r="B94" s="10" t="s">
        <v>389</v>
      </c>
      <c r="C94" s="11">
        <v>115</v>
      </c>
      <c r="D94" s="11">
        <v>115</v>
      </c>
      <c r="E94" s="12">
        <v>11475</v>
      </c>
      <c r="F94" s="12">
        <v>11478</v>
      </c>
      <c r="G94" s="13">
        <v>4</v>
      </c>
      <c r="H94" s="14" t="s">
        <v>72</v>
      </c>
      <c r="I94" s="15">
        <v>1</v>
      </c>
      <c r="J94" s="15">
        <v>4</v>
      </c>
      <c r="K94" s="12">
        <v>1000000</v>
      </c>
      <c r="L94" s="12">
        <v>4000000</v>
      </c>
      <c r="M94" s="16">
        <v>1.6375992794563171E-4</v>
      </c>
      <c r="N94" s="17">
        <v>7.2324883376125552E-5</v>
      </c>
    </row>
    <row r="95" spans="2:14" x14ac:dyDescent="0.25">
      <c r="B95" s="10" t="s">
        <v>390</v>
      </c>
      <c r="C95" s="11">
        <v>115</v>
      </c>
      <c r="D95" s="11">
        <v>115</v>
      </c>
      <c r="E95" s="12">
        <v>11479</v>
      </c>
      <c r="F95" s="12">
        <v>11483</v>
      </c>
      <c r="G95" s="13">
        <v>5</v>
      </c>
      <c r="H95" s="14" t="s">
        <v>72</v>
      </c>
      <c r="I95" s="15">
        <v>1</v>
      </c>
      <c r="J95" s="15">
        <v>5</v>
      </c>
      <c r="K95" s="12">
        <v>1000000</v>
      </c>
      <c r="L95" s="12">
        <v>5000000</v>
      </c>
      <c r="M95" s="16">
        <v>2.0469990993203963E-4</v>
      </c>
      <c r="N95" s="17">
        <v>9.0406104220156947E-5</v>
      </c>
    </row>
    <row r="96" spans="2:14" x14ac:dyDescent="0.25">
      <c r="B96" s="10" t="s">
        <v>391</v>
      </c>
      <c r="C96" s="11">
        <v>115</v>
      </c>
      <c r="D96" s="11">
        <v>115</v>
      </c>
      <c r="E96" s="12">
        <v>11484</v>
      </c>
      <c r="F96" s="12">
        <v>11485</v>
      </c>
      <c r="G96" s="13">
        <v>2</v>
      </c>
      <c r="H96" s="14" t="s">
        <v>72</v>
      </c>
      <c r="I96" s="15">
        <v>1</v>
      </c>
      <c r="J96" s="15">
        <v>2</v>
      </c>
      <c r="K96" s="12">
        <v>1000000</v>
      </c>
      <c r="L96" s="12">
        <v>2000000</v>
      </c>
      <c r="M96" s="16">
        <v>8.1879963972815857E-5</v>
      </c>
      <c r="N96" s="17">
        <v>3.6162441688062776E-5</v>
      </c>
    </row>
    <row r="97" spans="2:14" x14ac:dyDescent="0.25">
      <c r="B97" s="10" t="s">
        <v>385</v>
      </c>
      <c r="C97" s="11">
        <v>115</v>
      </c>
      <c r="D97" s="11">
        <v>115</v>
      </c>
      <c r="E97" s="12">
        <v>11486</v>
      </c>
      <c r="F97" s="12">
        <v>11500</v>
      </c>
      <c r="G97" s="13">
        <v>15</v>
      </c>
      <c r="H97" s="14" t="s">
        <v>72</v>
      </c>
      <c r="I97" s="15">
        <v>1</v>
      </c>
      <c r="J97" s="15">
        <v>15</v>
      </c>
      <c r="K97" s="12">
        <v>1000000</v>
      </c>
      <c r="L97" s="12">
        <v>15000000</v>
      </c>
      <c r="M97" s="16">
        <v>6.1409972979611894E-4</v>
      </c>
      <c r="N97" s="17">
        <v>2.7121831266047086E-4</v>
      </c>
    </row>
    <row r="98" spans="2:14" x14ac:dyDescent="0.25">
      <c r="B98" s="10" t="s">
        <v>725</v>
      </c>
      <c r="C98" s="11">
        <v>116</v>
      </c>
      <c r="D98" s="11">
        <v>117</v>
      </c>
      <c r="E98" s="12">
        <v>11501</v>
      </c>
      <c r="F98" s="12">
        <v>11610</v>
      </c>
      <c r="G98" s="13">
        <v>110</v>
      </c>
      <c r="H98" s="14" t="s">
        <v>72</v>
      </c>
      <c r="I98" s="15">
        <v>1</v>
      </c>
      <c r="J98" s="15">
        <v>110</v>
      </c>
      <c r="K98" s="12">
        <v>1000000</v>
      </c>
      <c r="L98" s="12">
        <v>110000000</v>
      </c>
      <c r="M98" s="16">
        <v>4.5033980185048717E-3</v>
      </c>
      <c r="N98" s="17">
        <v>1.988934292843453E-3</v>
      </c>
    </row>
    <row r="99" spans="2:14" x14ac:dyDescent="0.25">
      <c r="B99" s="10" t="s">
        <v>392</v>
      </c>
      <c r="C99" s="11">
        <v>117</v>
      </c>
      <c r="D99" s="11">
        <v>117</v>
      </c>
      <c r="E99" s="12">
        <v>11611</v>
      </c>
      <c r="F99" s="12">
        <v>11625</v>
      </c>
      <c r="G99" s="13">
        <v>15</v>
      </c>
      <c r="H99" s="14" t="s">
        <v>72</v>
      </c>
      <c r="I99" s="15">
        <v>1</v>
      </c>
      <c r="J99" s="15">
        <v>15</v>
      </c>
      <c r="K99" s="12">
        <v>1000000</v>
      </c>
      <c r="L99" s="12">
        <v>15000000</v>
      </c>
      <c r="M99" s="16">
        <v>6.1409972979611894E-4</v>
      </c>
      <c r="N99" s="17">
        <v>2.7121831266047086E-4</v>
      </c>
    </row>
    <row r="100" spans="2:14" x14ac:dyDescent="0.25">
      <c r="B100" s="10" t="s">
        <v>725</v>
      </c>
      <c r="C100" s="11">
        <v>117</v>
      </c>
      <c r="D100" s="11">
        <v>118</v>
      </c>
      <c r="E100" s="12">
        <v>11626</v>
      </c>
      <c r="F100" s="12">
        <v>11735</v>
      </c>
      <c r="G100" s="13">
        <v>110</v>
      </c>
      <c r="H100" s="14" t="s">
        <v>72</v>
      </c>
      <c r="I100" s="15">
        <v>1</v>
      </c>
      <c r="J100" s="15">
        <v>110</v>
      </c>
      <c r="K100" s="12">
        <v>1000000</v>
      </c>
      <c r="L100" s="12">
        <v>110000000</v>
      </c>
      <c r="M100" s="16">
        <v>4.5033980185048717E-3</v>
      </c>
      <c r="N100" s="17">
        <v>1.988934292843453E-3</v>
      </c>
    </row>
    <row r="101" spans="2:14" x14ac:dyDescent="0.25">
      <c r="B101" s="10" t="s">
        <v>392</v>
      </c>
      <c r="C101" s="11">
        <v>118</v>
      </c>
      <c r="D101" s="11">
        <v>118</v>
      </c>
      <c r="E101" s="12">
        <v>11736</v>
      </c>
      <c r="F101" s="12">
        <v>11750</v>
      </c>
      <c r="G101" s="13">
        <v>15</v>
      </c>
      <c r="H101" s="14" t="s">
        <v>72</v>
      </c>
      <c r="I101" s="15">
        <v>1</v>
      </c>
      <c r="J101" s="15">
        <v>15</v>
      </c>
      <c r="K101" s="12">
        <v>1000000</v>
      </c>
      <c r="L101" s="12">
        <v>15000000</v>
      </c>
      <c r="M101" s="16">
        <v>6.1409972979611894E-4</v>
      </c>
      <c r="N101" s="17">
        <v>2.7121831266047086E-4</v>
      </c>
    </row>
    <row r="102" spans="2:14" x14ac:dyDescent="0.25">
      <c r="B102" s="10" t="s">
        <v>725</v>
      </c>
      <c r="C102" s="11">
        <v>118</v>
      </c>
      <c r="D102" s="11">
        <v>119</v>
      </c>
      <c r="E102" s="12">
        <v>11751</v>
      </c>
      <c r="F102" s="12">
        <v>11860</v>
      </c>
      <c r="G102" s="13">
        <v>110</v>
      </c>
      <c r="H102" s="14" t="s">
        <v>72</v>
      </c>
      <c r="I102" s="15">
        <v>1</v>
      </c>
      <c r="J102" s="15">
        <v>110</v>
      </c>
      <c r="K102" s="12">
        <v>1000000</v>
      </c>
      <c r="L102" s="12">
        <v>110000000</v>
      </c>
      <c r="M102" s="16">
        <v>4.5033980185048717E-3</v>
      </c>
      <c r="N102" s="17">
        <v>1.988934292843453E-3</v>
      </c>
    </row>
    <row r="103" spans="2:14" x14ac:dyDescent="0.25">
      <c r="B103" s="10" t="s">
        <v>392</v>
      </c>
      <c r="C103" s="11">
        <v>119</v>
      </c>
      <c r="D103" s="11">
        <v>119</v>
      </c>
      <c r="E103" s="12">
        <v>11861</v>
      </c>
      <c r="F103" s="12">
        <v>11875</v>
      </c>
      <c r="G103" s="13">
        <v>15</v>
      </c>
      <c r="H103" s="14" t="s">
        <v>72</v>
      </c>
      <c r="I103" s="15">
        <v>1</v>
      </c>
      <c r="J103" s="15">
        <v>15</v>
      </c>
      <c r="K103" s="12">
        <v>1000000</v>
      </c>
      <c r="L103" s="12">
        <v>15000000</v>
      </c>
      <c r="M103" s="16">
        <v>6.1409972979611894E-4</v>
      </c>
      <c r="N103" s="17">
        <v>2.7121831266047086E-4</v>
      </c>
    </row>
    <row r="104" spans="2:14" x14ac:dyDescent="0.25">
      <c r="B104" s="10" t="s">
        <v>725</v>
      </c>
      <c r="C104" s="11">
        <v>119</v>
      </c>
      <c r="D104" s="11">
        <v>120</v>
      </c>
      <c r="E104" s="12">
        <v>11876</v>
      </c>
      <c r="F104" s="12">
        <v>12000</v>
      </c>
      <c r="G104" s="13">
        <v>125</v>
      </c>
      <c r="H104" s="14" t="s">
        <v>72</v>
      </c>
      <c r="I104" s="15">
        <v>1</v>
      </c>
      <c r="J104" s="15">
        <v>125</v>
      </c>
      <c r="K104" s="12">
        <v>1000000</v>
      </c>
      <c r="L104" s="12">
        <v>125000000</v>
      </c>
      <c r="M104" s="16">
        <v>5.117497748300991E-3</v>
      </c>
      <c r="N104" s="17">
        <v>2.2601526055039236E-3</v>
      </c>
    </row>
    <row r="105" spans="2:14" x14ac:dyDescent="0.25">
      <c r="B105" s="10" t="s">
        <v>381</v>
      </c>
      <c r="C105" s="11">
        <v>11</v>
      </c>
      <c r="D105" s="11">
        <v>11</v>
      </c>
      <c r="E105" s="12">
        <v>1001</v>
      </c>
      <c r="F105" s="12">
        <v>1025</v>
      </c>
      <c r="G105" s="13">
        <v>25</v>
      </c>
      <c r="H105" s="14" t="s">
        <v>393</v>
      </c>
      <c r="I105" s="15">
        <v>0</v>
      </c>
      <c r="J105" s="15">
        <v>0</v>
      </c>
      <c r="K105" s="12">
        <v>1000000</v>
      </c>
      <c r="L105" s="12">
        <v>25000000</v>
      </c>
      <c r="M105" s="16">
        <v>1.0234995496601982E-3</v>
      </c>
      <c r="N105" s="17">
        <v>0</v>
      </c>
    </row>
    <row r="106" spans="2:14" x14ac:dyDescent="0.25">
      <c r="B106" s="10" t="s">
        <v>394</v>
      </c>
      <c r="C106" s="11">
        <v>11</v>
      </c>
      <c r="D106" s="11">
        <v>11</v>
      </c>
      <c r="E106" s="12">
        <v>1026</v>
      </c>
      <c r="F106" s="12">
        <v>1050</v>
      </c>
      <c r="G106" s="13">
        <v>25</v>
      </c>
      <c r="H106" s="14" t="s">
        <v>393</v>
      </c>
      <c r="I106" s="15">
        <v>0</v>
      </c>
      <c r="J106" s="15">
        <v>0</v>
      </c>
      <c r="K106" s="12">
        <v>1000000</v>
      </c>
      <c r="L106" s="12">
        <v>25000000</v>
      </c>
      <c r="M106" s="16">
        <v>1.0234995496601982E-3</v>
      </c>
      <c r="N106" s="17">
        <v>0</v>
      </c>
    </row>
    <row r="107" spans="2:14" x14ac:dyDescent="0.25">
      <c r="B107" s="10" t="s">
        <v>395</v>
      </c>
      <c r="C107" s="11">
        <v>11</v>
      </c>
      <c r="D107" s="11">
        <v>11</v>
      </c>
      <c r="E107" s="12">
        <v>1051</v>
      </c>
      <c r="F107" s="12">
        <v>1092</v>
      </c>
      <c r="G107" s="13">
        <v>42</v>
      </c>
      <c r="H107" s="14" t="s">
        <v>393</v>
      </c>
      <c r="I107" s="15">
        <v>0</v>
      </c>
      <c r="J107" s="15">
        <v>0</v>
      </c>
      <c r="K107" s="12">
        <v>1000000</v>
      </c>
      <c r="L107" s="12">
        <v>42000000</v>
      </c>
      <c r="M107" s="16">
        <v>1.7194792434291329E-3</v>
      </c>
      <c r="N107" s="17">
        <v>0</v>
      </c>
    </row>
    <row r="108" spans="2:14" x14ac:dyDescent="0.25">
      <c r="B108" s="10" t="s">
        <v>379</v>
      </c>
      <c r="C108" s="11">
        <v>11</v>
      </c>
      <c r="D108" s="11">
        <v>12</v>
      </c>
      <c r="E108" s="12">
        <v>1093</v>
      </c>
      <c r="F108" s="12">
        <v>1192</v>
      </c>
      <c r="G108" s="13">
        <v>100</v>
      </c>
      <c r="H108" s="14" t="s">
        <v>393</v>
      </c>
      <c r="I108" s="15">
        <v>0</v>
      </c>
      <c r="J108" s="15">
        <v>0</v>
      </c>
      <c r="K108" s="12">
        <v>1000000</v>
      </c>
      <c r="L108" s="12">
        <v>100000000</v>
      </c>
      <c r="M108" s="16">
        <v>4.0939981986407928E-3</v>
      </c>
      <c r="N108" s="17">
        <v>0</v>
      </c>
    </row>
    <row r="109" spans="2:14" x14ac:dyDescent="0.25">
      <c r="B109" s="10" t="s">
        <v>396</v>
      </c>
      <c r="C109" s="11">
        <v>12</v>
      </c>
      <c r="D109" s="11">
        <v>13</v>
      </c>
      <c r="E109" s="12">
        <v>1193</v>
      </c>
      <c r="F109" s="12">
        <v>1242</v>
      </c>
      <c r="G109" s="13">
        <v>50</v>
      </c>
      <c r="H109" s="14" t="s">
        <v>393</v>
      </c>
      <c r="I109" s="15">
        <v>0</v>
      </c>
      <c r="J109" s="15">
        <v>0</v>
      </c>
      <c r="K109" s="12">
        <v>1000000</v>
      </c>
      <c r="L109" s="12">
        <v>50000000</v>
      </c>
      <c r="M109" s="16">
        <v>2.0469990993203964E-3</v>
      </c>
      <c r="N109" s="17">
        <v>0</v>
      </c>
    </row>
    <row r="110" spans="2:14" x14ac:dyDescent="0.25">
      <c r="B110" s="10" t="s">
        <v>382</v>
      </c>
      <c r="C110" s="11">
        <v>13</v>
      </c>
      <c r="D110" s="11">
        <v>14</v>
      </c>
      <c r="E110" s="12">
        <v>1243</v>
      </c>
      <c r="F110" s="12">
        <v>1342</v>
      </c>
      <c r="G110" s="13">
        <v>100</v>
      </c>
      <c r="H110" s="14" t="s">
        <v>393</v>
      </c>
      <c r="I110" s="15">
        <v>0</v>
      </c>
      <c r="J110" s="15">
        <v>0</v>
      </c>
      <c r="K110" s="12">
        <v>1000000</v>
      </c>
      <c r="L110" s="12">
        <v>100000000</v>
      </c>
      <c r="M110" s="16">
        <v>4.0939981986407928E-3</v>
      </c>
      <c r="N110" s="17">
        <v>0</v>
      </c>
    </row>
    <row r="111" spans="2:14" x14ac:dyDescent="0.25">
      <c r="B111" s="10" t="s">
        <v>397</v>
      </c>
      <c r="C111" s="11">
        <v>14</v>
      </c>
      <c r="D111" s="11">
        <v>15</v>
      </c>
      <c r="E111" s="12">
        <v>1343</v>
      </c>
      <c r="F111" s="12">
        <v>1442</v>
      </c>
      <c r="G111" s="13">
        <v>100</v>
      </c>
      <c r="H111" s="14" t="s">
        <v>393</v>
      </c>
      <c r="I111" s="15">
        <v>0</v>
      </c>
      <c r="J111" s="15">
        <v>0</v>
      </c>
      <c r="K111" s="12">
        <v>1000000</v>
      </c>
      <c r="L111" s="12">
        <v>100000000</v>
      </c>
      <c r="M111" s="16">
        <v>4.0939981986407928E-3</v>
      </c>
      <c r="N111" s="17">
        <v>0</v>
      </c>
    </row>
    <row r="112" spans="2:14" x14ac:dyDescent="0.25">
      <c r="B112" s="10" t="s">
        <v>386</v>
      </c>
      <c r="C112" s="11">
        <v>15</v>
      </c>
      <c r="D112" s="11">
        <v>16</v>
      </c>
      <c r="E112" s="12">
        <v>1443</v>
      </c>
      <c r="F112" s="12">
        <v>1542</v>
      </c>
      <c r="G112" s="13">
        <v>100</v>
      </c>
      <c r="H112" s="14" t="s">
        <v>393</v>
      </c>
      <c r="I112" s="15">
        <v>0</v>
      </c>
      <c r="J112" s="15">
        <v>0</v>
      </c>
      <c r="K112" s="12">
        <v>1000000</v>
      </c>
      <c r="L112" s="12">
        <v>100000000</v>
      </c>
      <c r="M112" s="16">
        <v>4.0939981986407928E-3</v>
      </c>
      <c r="N112" s="17">
        <v>0</v>
      </c>
    </row>
    <row r="113" spans="2:14" x14ac:dyDescent="0.25">
      <c r="B113" s="10" t="s">
        <v>389</v>
      </c>
      <c r="C113" s="11">
        <v>16</v>
      </c>
      <c r="D113" s="11">
        <v>16</v>
      </c>
      <c r="E113" s="12">
        <v>1543</v>
      </c>
      <c r="F113" s="12">
        <v>1592</v>
      </c>
      <c r="G113" s="13">
        <v>50</v>
      </c>
      <c r="H113" s="14" t="s">
        <v>393</v>
      </c>
      <c r="I113" s="15">
        <v>0</v>
      </c>
      <c r="J113" s="15">
        <v>0</v>
      </c>
      <c r="K113" s="12">
        <v>1000000</v>
      </c>
      <c r="L113" s="12">
        <v>50000000</v>
      </c>
      <c r="M113" s="16">
        <v>2.0469990993203964E-3</v>
      </c>
      <c r="N113" s="17">
        <v>0</v>
      </c>
    </row>
    <row r="114" spans="2:14" x14ac:dyDescent="0.25">
      <c r="B114" s="10" t="s">
        <v>390</v>
      </c>
      <c r="C114" s="11">
        <v>16</v>
      </c>
      <c r="D114" s="11">
        <v>17</v>
      </c>
      <c r="E114" s="12">
        <v>1593</v>
      </c>
      <c r="F114" s="12">
        <v>1617</v>
      </c>
      <c r="G114" s="13">
        <v>25</v>
      </c>
      <c r="H114" s="14" t="s">
        <v>393</v>
      </c>
      <c r="I114" s="15">
        <v>0</v>
      </c>
      <c r="J114" s="15">
        <v>0</v>
      </c>
      <c r="K114" s="12">
        <v>1000000</v>
      </c>
      <c r="L114" s="12">
        <v>25000000</v>
      </c>
      <c r="M114" s="16">
        <v>1.0234995496601982E-3</v>
      </c>
      <c r="N114" s="17">
        <v>0</v>
      </c>
    </row>
    <row r="115" spans="2:14" x14ac:dyDescent="0.25">
      <c r="B115" s="10" t="s">
        <v>376</v>
      </c>
      <c r="C115" s="11">
        <v>17</v>
      </c>
      <c r="D115" s="11">
        <v>17</v>
      </c>
      <c r="E115" s="12">
        <v>1618</v>
      </c>
      <c r="F115" s="12">
        <v>1627</v>
      </c>
      <c r="G115" s="13">
        <v>10</v>
      </c>
      <c r="H115" s="14" t="s">
        <v>393</v>
      </c>
      <c r="I115" s="15">
        <v>0</v>
      </c>
      <c r="J115" s="15">
        <v>0</v>
      </c>
      <c r="K115" s="12">
        <v>1000000</v>
      </c>
      <c r="L115" s="12">
        <v>10000000</v>
      </c>
      <c r="M115" s="16">
        <v>4.0939981986407926E-4</v>
      </c>
      <c r="N115" s="17">
        <v>0</v>
      </c>
    </row>
    <row r="116" spans="2:14" x14ac:dyDescent="0.25">
      <c r="B116" s="10" t="s">
        <v>384</v>
      </c>
      <c r="C116" s="11">
        <v>17</v>
      </c>
      <c r="D116" s="11">
        <v>18</v>
      </c>
      <c r="E116" s="12">
        <v>1628</v>
      </c>
      <c r="F116" s="12">
        <v>1727</v>
      </c>
      <c r="G116" s="13">
        <v>100</v>
      </c>
      <c r="H116" s="14" t="s">
        <v>393</v>
      </c>
      <c r="I116" s="15">
        <v>0</v>
      </c>
      <c r="J116" s="15">
        <v>0</v>
      </c>
      <c r="K116" s="12">
        <v>1000000</v>
      </c>
      <c r="L116" s="12">
        <v>100000000</v>
      </c>
      <c r="M116" s="16">
        <v>4.0939981986407928E-3</v>
      </c>
      <c r="N116" s="17">
        <v>0</v>
      </c>
    </row>
    <row r="117" spans="2:14" x14ac:dyDescent="0.25">
      <c r="B117" s="10" t="s">
        <v>381</v>
      </c>
      <c r="C117" s="11">
        <v>18</v>
      </c>
      <c r="D117" s="11">
        <v>18</v>
      </c>
      <c r="E117" s="12">
        <v>1728</v>
      </c>
      <c r="F117" s="12">
        <v>1777</v>
      </c>
      <c r="G117" s="13">
        <v>50</v>
      </c>
      <c r="H117" s="14" t="s">
        <v>393</v>
      </c>
      <c r="I117" s="15">
        <v>0</v>
      </c>
      <c r="J117" s="15">
        <v>0</v>
      </c>
      <c r="K117" s="12">
        <v>1000000</v>
      </c>
      <c r="L117" s="12">
        <v>50000000</v>
      </c>
      <c r="M117" s="16">
        <v>2.0469990993203964E-3</v>
      </c>
      <c r="N117" s="17">
        <v>0</v>
      </c>
    </row>
    <row r="118" spans="2:14" x14ac:dyDescent="0.25">
      <c r="B118" s="10" t="s">
        <v>387</v>
      </c>
      <c r="C118" s="11">
        <v>18</v>
      </c>
      <c r="D118" s="11">
        <v>19</v>
      </c>
      <c r="E118" s="12">
        <v>1778</v>
      </c>
      <c r="F118" s="12">
        <v>1827</v>
      </c>
      <c r="G118" s="13">
        <v>50</v>
      </c>
      <c r="H118" s="14" t="s">
        <v>393</v>
      </c>
      <c r="I118" s="15">
        <v>0</v>
      </c>
      <c r="J118" s="15">
        <v>0</v>
      </c>
      <c r="K118" s="12">
        <v>1000000</v>
      </c>
      <c r="L118" s="12">
        <v>50000000</v>
      </c>
      <c r="M118" s="16">
        <v>2.0469990993203964E-3</v>
      </c>
      <c r="N118" s="17">
        <v>0</v>
      </c>
    </row>
    <row r="119" spans="2:14" x14ac:dyDescent="0.25">
      <c r="B119" s="10" t="s">
        <v>383</v>
      </c>
      <c r="C119" s="11">
        <v>19</v>
      </c>
      <c r="D119" s="11">
        <v>20</v>
      </c>
      <c r="E119" s="12">
        <v>1828</v>
      </c>
      <c r="F119" s="12">
        <v>1927</v>
      </c>
      <c r="G119" s="13">
        <v>100</v>
      </c>
      <c r="H119" s="14" t="s">
        <v>393</v>
      </c>
      <c r="I119" s="15">
        <v>0</v>
      </c>
      <c r="J119" s="15">
        <v>0</v>
      </c>
      <c r="K119" s="12">
        <v>1000000</v>
      </c>
      <c r="L119" s="12">
        <v>100000000</v>
      </c>
      <c r="M119" s="16">
        <v>4.0939981986407928E-3</v>
      </c>
      <c r="N119" s="17">
        <v>0</v>
      </c>
    </row>
    <row r="120" spans="2:14" x14ac:dyDescent="0.25">
      <c r="B120" s="10" t="s">
        <v>377</v>
      </c>
      <c r="C120" s="11">
        <v>20</v>
      </c>
      <c r="D120" s="11">
        <v>21</v>
      </c>
      <c r="E120" s="12">
        <v>1928</v>
      </c>
      <c r="F120" s="12">
        <v>2027</v>
      </c>
      <c r="G120" s="13">
        <v>100</v>
      </c>
      <c r="H120" s="14" t="s">
        <v>393</v>
      </c>
      <c r="I120" s="15">
        <v>0</v>
      </c>
      <c r="J120" s="15">
        <v>0</v>
      </c>
      <c r="K120" s="12">
        <v>1000000</v>
      </c>
      <c r="L120" s="12">
        <v>100000000</v>
      </c>
      <c r="M120" s="16">
        <v>4.0939981986407928E-3</v>
      </c>
      <c r="N120" s="17">
        <v>0</v>
      </c>
    </row>
    <row r="121" spans="2:14" x14ac:dyDescent="0.25">
      <c r="B121" s="10" t="s">
        <v>397</v>
      </c>
      <c r="C121" s="11">
        <v>21</v>
      </c>
      <c r="D121" s="11">
        <v>22</v>
      </c>
      <c r="E121" s="12">
        <v>2028</v>
      </c>
      <c r="F121" s="12">
        <v>2127</v>
      </c>
      <c r="G121" s="13">
        <v>100</v>
      </c>
      <c r="H121" s="14" t="s">
        <v>393</v>
      </c>
      <c r="I121" s="15">
        <v>0</v>
      </c>
      <c r="J121" s="15">
        <v>0</v>
      </c>
      <c r="K121" s="12">
        <v>1000000</v>
      </c>
      <c r="L121" s="12">
        <v>100000000</v>
      </c>
      <c r="M121" s="16">
        <v>4.0939981986407928E-3</v>
      </c>
      <c r="N121" s="17">
        <v>0</v>
      </c>
    </row>
    <row r="122" spans="2:14" x14ac:dyDescent="0.25">
      <c r="B122" s="10" t="s">
        <v>398</v>
      </c>
      <c r="C122" s="11">
        <v>22</v>
      </c>
      <c r="D122" s="11">
        <v>22</v>
      </c>
      <c r="E122" s="12">
        <v>2128</v>
      </c>
      <c r="F122" s="12">
        <v>2152</v>
      </c>
      <c r="G122" s="13">
        <v>25</v>
      </c>
      <c r="H122" s="14" t="s">
        <v>393</v>
      </c>
      <c r="I122" s="15">
        <v>0</v>
      </c>
      <c r="J122" s="15">
        <v>0</v>
      </c>
      <c r="K122" s="12">
        <v>1000000</v>
      </c>
      <c r="L122" s="12">
        <v>25000000</v>
      </c>
      <c r="M122" s="16">
        <v>1.0234995496601982E-3</v>
      </c>
      <c r="N122" s="17">
        <v>0</v>
      </c>
    </row>
    <row r="123" spans="2:14" x14ac:dyDescent="0.25">
      <c r="B123" s="10" t="s">
        <v>386</v>
      </c>
      <c r="C123" s="11">
        <v>22</v>
      </c>
      <c r="D123" s="11">
        <v>23</v>
      </c>
      <c r="E123" s="12">
        <v>2153</v>
      </c>
      <c r="F123" s="12">
        <v>2252</v>
      </c>
      <c r="G123" s="13">
        <v>100</v>
      </c>
      <c r="H123" s="14" t="s">
        <v>393</v>
      </c>
      <c r="I123" s="15">
        <v>0</v>
      </c>
      <c r="J123" s="15">
        <v>0</v>
      </c>
      <c r="K123" s="12">
        <v>1000000</v>
      </c>
      <c r="L123" s="12">
        <v>100000000</v>
      </c>
      <c r="M123" s="16">
        <v>4.0939981986407928E-3</v>
      </c>
      <c r="N123" s="17">
        <v>0</v>
      </c>
    </row>
    <row r="124" spans="2:14" x14ac:dyDescent="0.25">
      <c r="B124" s="10" t="s">
        <v>380</v>
      </c>
      <c r="C124" s="11">
        <v>23</v>
      </c>
      <c r="D124" s="11">
        <v>24</v>
      </c>
      <c r="E124" s="12">
        <v>2253</v>
      </c>
      <c r="F124" s="12">
        <v>2302</v>
      </c>
      <c r="G124" s="13">
        <v>50</v>
      </c>
      <c r="H124" s="14" t="s">
        <v>393</v>
      </c>
      <c r="I124" s="15">
        <v>0</v>
      </c>
      <c r="J124" s="15">
        <v>0</v>
      </c>
      <c r="K124" s="12">
        <v>1000000</v>
      </c>
      <c r="L124" s="12">
        <v>50000000</v>
      </c>
      <c r="M124" s="16">
        <v>2.0469990993203964E-3</v>
      </c>
      <c r="N124" s="17">
        <v>0</v>
      </c>
    </row>
    <row r="125" spans="2:14" x14ac:dyDescent="0.25">
      <c r="B125" s="10" t="s">
        <v>378</v>
      </c>
      <c r="C125" s="11">
        <v>24</v>
      </c>
      <c r="D125" s="11">
        <v>24</v>
      </c>
      <c r="E125" s="12">
        <v>2303</v>
      </c>
      <c r="F125" s="12">
        <v>2377</v>
      </c>
      <c r="G125" s="13">
        <v>75</v>
      </c>
      <c r="H125" s="14" t="s">
        <v>393</v>
      </c>
      <c r="I125" s="15">
        <v>0</v>
      </c>
      <c r="J125" s="15">
        <v>0</v>
      </c>
      <c r="K125" s="12">
        <v>1000000</v>
      </c>
      <c r="L125" s="12">
        <v>75000000</v>
      </c>
      <c r="M125" s="16">
        <v>3.0704986489805946E-3</v>
      </c>
      <c r="N125" s="17">
        <v>0</v>
      </c>
    </row>
    <row r="126" spans="2:14" x14ac:dyDescent="0.25">
      <c r="B126" s="10" t="s">
        <v>378</v>
      </c>
      <c r="C126" s="11">
        <v>24</v>
      </c>
      <c r="D126" s="11">
        <v>25</v>
      </c>
      <c r="E126" s="12">
        <v>2378</v>
      </c>
      <c r="F126" s="12">
        <v>2452</v>
      </c>
      <c r="G126" s="13">
        <v>75</v>
      </c>
      <c r="H126" s="14" t="s">
        <v>393</v>
      </c>
      <c r="I126" s="15">
        <v>0</v>
      </c>
      <c r="J126" s="15">
        <v>0</v>
      </c>
      <c r="K126" s="12">
        <v>1000000</v>
      </c>
      <c r="L126" s="12">
        <v>75000000</v>
      </c>
      <c r="M126" s="16">
        <v>3.0704986489805946E-3</v>
      </c>
      <c r="N126" s="17">
        <v>0</v>
      </c>
    </row>
    <row r="127" spans="2:14" x14ac:dyDescent="0.25">
      <c r="B127" s="10" t="s">
        <v>399</v>
      </c>
      <c r="C127" s="11">
        <v>25</v>
      </c>
      <c r="D127" s="11">
        <v>26</v>
      </c>
      <c r="E127" s="12">
        <v>2453</v>
      </c>
      <c r="F127" s="12">
        <v>2527</v>
      </c>
      <c r="G127" s="13">
        <v>75</v>
      </c>
      <c r="H127" s="14" t="s">
        <v>393</v>
      </c>
      <c r="I127" s="15">
        <v>0</v>
      </c>
      <c r="J127" s="15">
        <v>0</v>
      </c>
      <c r="K127" s="12">
        <v>1000000</v>
      </c>
      <c r="L127" s="12">
        <v>75000000</v>
      </c>
      <c r="M127" s="16">
        <v>3.0704986489805946E-3</v>
      </c>
      <c r="N127" s="17">
        <v>0</v>
      </c>
    </row>
    <row r="128" spans="2:14" x14ac:dyDescent="0.25">
      <c r="B128" s="10" t="s">
        <v>388</v>
      </c>
      <c r="C128" s="11">
        <v>26</v>
      </c>
      <c r="D128" s="11">
        <v>26</v>
      </c>
      <c r="E128" s="12">
        <v>2528</v>
      </c>
      <c r="F128" s="12">
        <v>2577</v>
      </c>
      <c r="G128" s="13">
        <v>50</v>
      </c>
      <c r="H128" s="14" t="s">
        <v>393</v>
      </c>
      <c r="I128" s="15">
        <v>0</v>
      </c>
      <c r="J128" s="15">
        <v>0</v>
      </c>
      <c r="K128" s="12">
        <v>1000000</v>
      </c>
      <c r="L128" s="12">
        <v>50000000</v>
      </c>
      <c r="M128" s="16">
        <v>2.0469990993203964E-3</v>
      </c>
      <c r="N128" s="17">
        <v>0</v>
      </c>
    </row>
    <row r="129" spans="2:14" x14ac:dyDescent="0.25">
      <c r="B129" s="10" t="s">
        <v>50</v>
      </c>
      <c r="C129" s="11">
        <v>26</v>
      </c>
      <c r="D129" s="11">
        <v>27</v>
      </c>
      <c r="E129" s="12">
        <v>2578</v>
      </c>
      <c r="F129" s="12">
        <v>2602</v>
      </c>
      <c r="G129" s="13">
        <v>25</v>
      </c>
      <c r="H129" s="14" t="s">
        <v>393</v>
      </c>
      <c r="I129" s="15">
        <v>0</v>
      </c>
      <c r="J129" s="15">
        <v>0</v>
      </c>
      <c r="K129" s="12">
        <v>1000000</v>
      </c>
      <c r="L129" s="12">
        <v>25000000</v>
      </c>
      <c r="M129" s="16">
        <v>1.0234995496601982E-3</v>
      </c>
      <c r="N129" s="17">
        <v>0</v>
      </c>
    </row>
    <row r="130" spans="2:14" x14ac:dyDescent="0.25">
      <c r="B130" s="10" t="s">
        <v>385</v>
      </c>
      <c r="C130" s="11">
        <v>27</v>
      </c>
      <c r="D130" s="11">
        <v>27</v>
      </c>
      <c r="E130" s="12">
        <v>2603</v>
      </c>
      <c r="F130" s="12">
        <v>2652</v>
      </c>
      <c r="G130" s="13">
        <v>50</v>
      </c>
      <c r="H130" s="14" t="s">
        <v>393</v>
      </c>
      <c r="I130" s="15">
        <v>0</v>
      </c>
      <c r="J130" s="15">
        <v>0</v>
      </c>
      <c r="K130" s="12">
        <v>1000000</v>
      </c>
      <c r="L130" s="12">
        <v>50000000</v>
      </c>
      <c r="M130" s="16">
        <v>2.0469990993203964E-3</v>
      </c>
      <c r="N130" s="17">
        <v>0</v>
      </c>
    </row>
    <row r="131" spans="2:14" x14ac:dyDescent="0.25">
      <c r="B131" s="10" t="s">
        <v>391</v>
      </c>
      <c r="C131" s="11">
        <v>27</v>
      </c>
      <c r="D131" s="11">
        <v>27</v>
      </c>
      <c r="E131" s="12">
        <v>2653</v>
      </c>
      <c r="F131" s="12">
        <v>2677</v>
      </c>
      <c r="G131" s="13">
        <v>25</v>
      </c>
      <c r="H131" s="14" t="s">
        <v>393</v>
      </c>
      <c r="I131" s="15">
        <v>0</v>
      </c>
      <c r="J131" s="15">
        <v>0</v>
      </c>
      <c r="K131" s="12">
        <v>1000000</v>
      </c>
      <c r="L131" s="12">
        <v>25000000</v>
      </c>
      <c r="M131" s="16">
        <v>1.0234995496601982E-3</v>
      </c>
      <c r="N131" s="17">
        <v>0</v>
      </c>
    </row>
    <row r="132" spans="2:14" x14ac:dyDescent="0.25">
      <c r="B132" s="10" t="s">
        <v>400</v>
      </c>
      <c r="C132" s="11">
        <v>27</v>
      </c>
      <c r="D132" s="11">
        <v>28</v>
      </c>
      <c r="E132" s="12">
        <v>2678</v>
      </c>
      <c r="F132" s="12">
        <v>2727</v>
      </c>
      <c r="G132" s="13">
        <v>50</v>
      </c>
      <c r="H132" s="14" t="s">
        <v>393</v>
      </c>
      <c r="I132" s="15">
        <v>0</v>
      </c>
      <c r="J132" s="15">
        <v>0</v>
      </c>
      <c r="K132" s="12">
        <v>1000000</v>
      </c>
      <c r="L132" s="12">
        <v>50000000</v>
      </c>
      <c r="M132" s="16">
        <v>2.0469990993203964E-3</v>
      </c>
      <c r="N132" s="17">
        <v>0</v>
      </c>
    </row>
    <row r="133" spans="2:14" x14ac:dyDescent="0.25">
      <c r="B133" s="10" t="s">
        <v>384</v>
      </c>
      <c r="C133" s="11">
        <v>28</v>
      </c>
      <c r="D133" s="11">
        <v>28</v>
      </c>
      <c r="E133" s="12">
        <v>2728</v>
      </c>
      <c r="F133" s="12">
        <v>2752</v>
      </c>
      <c r="G133" s="13">
        <v>25</v>
      </c>
      <c r="H133" s="14" t="s">
        <v>393</v>
      </c>
      <c r="I133" s="15">
        <v>0</v>
      </c>
      <c r="J133" s="15">
        <v>0</v>
      </c>
      <c r="K133" s="12">
        <v>1000000</v>
      </c>
      <c r="L133" s="12">
        <v>25000000</v>
      </c>
      <c r="M133" s="16">
        <v>1.0234995496601982E-3</v>
      </c>
      <c r="N133" s="17">
        <v>0</v>
      </c>
    </row>
    <row r="134" spans="2:14" x14ac:dyDescent="0.25">
      <c r="B134" s="10" t="s">
        <v>387</v>
      </c>
      <c r="C134" s="11">
        <v>28</v>
      </c>
      <c r="D134" s="11">
        <v>29</v>
      </c>
      <c r="E134" s="12">
        <v>2753</v>
      </c>
      <c r="F134" s="12">
        <v>2802</v>
      </c>
      <c r="G134" s="13">
        <v>50</v>
      </c>
      <c r="H134" s="14" t="s">
        <v>393</v>
      </c>
      <c r="I134" s="15">
        <v>0</v>
      </c>
      <c r="J134" s="15">
        <v>0</v>
      </c>
      <c r="K134" s="12">
        <v>1000000</v>
      </c>
      <c r="L134" s="12">
        <v>50000000</v>
      </c>
      <c r="M134" s="16">
        <v>2.0469990993203964E-3</v>
      </c>
      <c r="N134" s="17">
        <v>0</v>
      </c>
    </row>
    <row r="135" spans="2:14" x14ac:dyDescent="0.25">
      <c r="B135" s="10" t="s">
        <v>377</v>
      </c>
      <c r="C135" s="11">
        <v>29</v>
      </c>
      <c r="D135" s="11">
        <v>29</v>
      </c>
      <c r="E135" s="12">
        <v>2803</v>
      </c>
      <c r="F135" s="12">
        <v>2852</v>
      </c>
      <c r="G135" s="13">
        <v>50</v>
      </c>
      <c r="H135" s="14" t="s">
        <v>393</v>
      </c>
      <c r="I135" s="15">
        <v>0</v>
      </c>
      <c r="J135" s="15">
        <v>0</v>
      </c>
      <c r="K135" s="12">
        <v>1000000</v>
      </c>
      <c r="L135" s="12">
        <v>50000000</v>
      </c>
      <c r="M135" s="16">
        <v>2.0469990993203964E-3</v>
      </c>
      <c r="N135" s="17">
        <v>0</v>
      </c>
    </row>
    <row r="136" spans="2:14" x14ac:dyDescent="0.25">
      <c r="B136" s="10" t="s">
        <v>389</v>
      </c>
      <c r="C136" s="11">
        <v>29</v>
      </c>
      <c r="D136" s="11">
        <v>30</v>
      </c>
      <c r="E136" s="12">
        <v>2853</v>
      </c>
      <c r="F136" s="12">
        <v>2902</v>
      </c>
      <c r="G136" s="13">
        <v>50</v>
      </c>
      <c r="H136" s="14" t="s">
        <v>393</v>
      </c>
      <c r="I136" s="15">
        <v>0</v>
      </c>
      <c r="J136" s="15">
        <v>0</v>
      </c>
      <c r="K136" s="12">
        <v>1000000</v>
      </c>
      <c r="L136" s="12">
        <v>50000000</v>
      </c>
      <c r="M136" s="16">
        <v>2.0469990993203964E-3</v>
      </c>
      <c r="N136" s="17">
        <v>0</v>
      </c>
    </row>
    <row r="137" spans="2:14" x14ac:dyDescent="0.25">
      <c r="B137" s="10" t="s">
        <v>390</v>
      </c>
      <c r="C137" s="11">
        <v>30</v>
      </c>
      <c r="D137" s="11">
        <v>30</v>
      </c>
      <c r="E137" s="12">
        <v>2903</v>
      </c>
      <c r="F137" s="12">
        <v>2907</v>
      </c>
      <c r="G137" s="13">
        <v>5</v>
      </c>
      <c r="H137" s="14" t="s">
        <v>393</v>
      </c>
      <c r="I137" s="15">
        <v>0</v>
      </c>
      <c r="J137" s="15">
        <v>0</v>
      </c>
      <c r="K137" s="12">
        <v>1000000</v>
      </c>
      <c r="L137" s="12">
        <v>5000000</v>
      </c>
      <c r="M137" s="16">
        <v>2.0469990993203963E-4</v>
      </c>
      <c r="N137" s="17">
        <v>0</v>
      </c>
    </row>
    <row r="138" spans="2:14" x14ac:dyDescent="0.25">
      <c r="B138" s="10" t="s">
        <v>379</v>
      </c>
      <c r="C138" s="11">
        <v>30</v>
      </c>
      <c r="D138" s="11">
        <v>30</v>
      </c>
      <c r="E138" s="12">
        <v>2908</v>
      </c>
      <c r="F138" s="12">
        <v>2922</v>
      </c>
      <c r="G138" s="13">
        <v>15</v>
      </c>
      <c r="H138" s="14" t="s">
        <v>393</v>
      </c>
      <c r="I138" s="15">
        <v>0</v>
      </c>
      <c r="J138" s="15">
        <v>0</v>
      </c>
      <c r="K138" s="12">
        <v>1000000</v>
      </c>
      <c r="L138" s="12">
        <v>15000000</v>
      </c>
      <c r="M138" s="16">
        <v>6.1409972979611894E-4</v>
      </c>
      <c r="N138" s="17">
        <v>0</v>
      </c>
    </row>
    <row r="139" spans="2:14" x14ac:dyDescent="0.25">
      <c r="B139" s="10" t="s">
        <v>386</v>
      </c>
      <c r="C139" s="11">
        <v>30</v>
      </c>
      <c r="D139" s="11">
        <v>30</v>
      </c>
      <c r="E139" s="12">
        <v>2923</v>
      </c>
      <c r="F139" s="12">
        <v>2972</v>
      </c>
      <c r="G139" s="13">
        <v>50</v>
      </c>
      <c r="H139" s="14" t="s">
        <v>393</v>
      </c>
      <c r="I139" s="15">
        <v>0</v>
      </c>
      <c r="J139" s="15">
        <v>0</v>
      </c>
      <c r="K139" s="12">
        <v>1000000</v>
      </c>
      <c r="L139" s="12">
        <v>50000000</v>
      </c>
      <c r="M139" s="16">
        <v>2.0469990993203964E-3</v>
      </c>
      <c r="N139" s="17">
        <v>0</v>
      </c>
    </row>
    <row r="140" spans="2:14" x14ac:dyDescent="0.25">
      <c r="B140" s="10" t="s">
        <v>395</v>
      </c>
      <c r="C140" s="11">
        <v>30</v>
      </c>
      <c r="D140" s="11">
        <v>30</v>
      </c>
      <c r="E140" s="12">
        <v>2973</v>
      </c>
      <c r="F140" s="12">
        <v>2980</v>
      </c>
      <c r="G140" s="13">
        <v>8</v>
      </c>
      <c r="H140" s="14" t="s">
        <v>393</v>
      </c>
      <c r="I140" s="15">
        <v>0</v>
      </c>
      <c r="J140" s="15">
        <v>0</v>
      </c>
      <c r="K140" s="12">
        <v>1000000</v>
      </c>
      <c r="L140" s="12">
        <v>8000000</v>
      </c>
      <c r="M140" s="16">
        <v>3.2751985589126343E-4</v>
      </c>
      <c r="N140" s="17">
        <v>0</v>
      </c>
    </row>
    <row r="141" spans="2:14" x14ac:dyDescent="0.25">
      <c r="B141" s="10" t="s">
        <v>385</v>
      </c>
      <c r="C141" s="11">
        <v>30</v>
      </c>
      <c r="D141" s="11">
        <v>30</v>
      </c>
      <c r="E141" s="12">
        <v>2981</v>
      </c>
      <c r="F141" s="12">
        <v>3000</v>
      </c>
      <c r="G141" s="13">
        <v>20</v>
      </c>
      <c r="H141" s="14" t="s">
        <v>393</v>
      </c>
      <c r="I141" s="15">
        <v>0</v>
      </c>
      <c r="J141" s="15">
        <v>0</v>
      </c>
      <c r="K141" s="12">
        <v>1000000</v>
      </c>
      <c r="L141" s="12">
        <v>20000000</v>
      </c>
      <c r="M141" s="16">
        <v>8.1879963972815851E-4</v>
      </c>
      <c r="N141" s="17">
        <v>0</v>
      </c>
    </row>
    <row r="142" spans="2:14" x14ac:dyDescent="0.25">
      <c r="B142" s="10" t="s">
        <v>381</v>
      </c>
      <c r="C142" s="11">
        <v>71</v>
      </c>
      <c r="D142" s="11">
        <v>71</v>
      </c>
      <c r="E142" s="12">
        <v>7001</v>
      </c>
      <c r="F142" s="12">
        <v>7075</v>
      </c>
      <c r="G142" s="13">
        <v>75</v>
      </c>
      <c r="H142" s="14" t="s">
        <v>401</v>
      </c>
      <c r="I142" s="15">
        <v>0</v>
      </c>
      <c r="J142" s="15">
        <v>0</v>
      </c>
      <c r="K142" s="12">
        <v>1000000</v>
      </c>
      <c r="L142" s="12">
        <v>75000000</v>
      </c>
      <c r="M142" s="16">
        <v>3.0704986489805946E-3</v>
      </c>
      <c r="N142" s="17">
        <v>0</v>
      </c>
    </row>
    <row r="143" spans="2:14" x14ac:dyDescent="0.25">
      <c r="B143" s="10" t="s">
        <v>383</v>
      </c>
      <c r="C143" s="11">
        <v>71</v>
      </c>
      <c r="D143" s="11">
        <v>72</v>
      </c>
      <c r="E143" s="12">
        <v>7076</v>
      </c>
      <c r="F143" s="12">
        <v>7175</v>
      </c>
      <c r="G143" s="13">
        <v>100</v>
      </c>
      <c r="H143" s="14" t="s">
        <v>401</v>
      </c>
      <c r="I143" s="15">
        <v>0</v>
      </c>
      <c r="J143" s="15">
        <v>0</v>
      </c>
      <c r="K143" s="12">
        <v>1000000</v>
      </c>
      <c r="L143" s="12">
        <v>100000000</v>
      </c>
      <c r="M143" s="16">
        <v>4.0939981986407928E-3</v>
      </c>
      <c r="N143" s="17">
        <v>0</v>
      </c>
    </row>
    <row r="144" spans="2:14" x14ac:dyDescent="0.25">
      <c r="B144" s="10" t="s">
        <v>377</v>
      </c>
      <c r="C144" s="11">
        <v>72</v>
      </c>
      <c r="D144" s="11">
        <v>74</v>
      </c>
      <c r="E144" s="12">
        <v>7176</v>
      </c>
      <c r="F144" s="12">
        <v>7325</v>
      </c>
      <c r="G144" s="13">
        <v>150</v>
      </c>
      <c r="H144" s="14" t="s">
        <v>401</v>
      </c>
      <c r="I144" s="15">
        <v>0</v>
      </c>
      <c r="J144" s="15">
        <v>0</v>
      </c>
      <c r="K144" s="12">
        <v>1000000</v>
      </c>
      <c r="L144" s="12">
        <v>150000000</v>
      </c>
      <c r="M144" s="16">
        <v>6.1409972979611892E-3</v>
      </c>
      <c r="N144" s="17">
        <v>0</v>
      </c>
    </row>
    <row r="145" spans="2:14" x14ac:dyDescent="0.25">
      <c r="B145" s="10" t="s">
        <v>376</v>
      </c>
      <c r="C145" s="11">
        <v>74</v>
      </c>
      <c r="D145" s="11">
        <v>74</v>
      </c>
      <c r="E145" s="12">
        <v>7326</v>
      </c>
      <c r="F145" s="12">
        <v>7345</v>
      </c>
      <c r="G145" s="13">
        <v>20</v>
      </c>
      <c r="H145" s="14" t="s">
        <v>401</v>
      </c>
      <c r="I145" s="15">
        <v>0</v>
      </c>
      <c r="J145" s="15">
        <v>0</v>
      </c>
      <c r="K145" s="12">
        <v>1000000</v>
      </c>
      <c r="L145" s="12">
        <v>20000000</v>
      </c>
      <c r="M145" s="16">
        <v>8.1879963972815851E-4</v>
      </c>
      <c r="N145" s="17">
        <v>0</v>
      </c>
    </row>
    <row r="146" spans="2:14" x14ac:dyDescent="0.25">
      <c r="B146" s="10" t="s">
        <v>378</v>
      </c>
      <c r="C146" s="11">
        <v>74</v>
      </c>
      <c r="D146" s="11">
        <v>75</v>
      </c>
      <c r="E146" s="12">
        <v>7346</v>
      </c>
      <c r="F146" s="12">
        <v>7420</v>
      </c>
      <c r="G146" s="13">
        <v>75</v>
      </c>
      <c r="H146" s="14" t="s">
        <v>401</v>
      </c>
      <c r="I146" s="15">
        <v>0</v>
      </c>
      <c r="J146" s="15">
        <v>0</v>
      </c>
      <c r="K146" s="12">
        <v>1000000</v>
      </c>
      <c r="L146" s="12">
        <v>75000000</v>
      </c>
      <c r="M146" s="16">
        <v>3.0704986489805946E-3</v>
      </c>
      <c r="N146" s="17">
        <v>0</v>
      </c>
    </row>
    <row r="147" spans="2:14" x14ac:dyDescent="0.25">
      <c r="B147" s="10" t="s">
        <v>45</v>
      </c>
      <c r="C147" s="11">
        <v>75</v>
      </c>
      <c r="D147" s="11">
        <v>75</v>
      </c>
      <c r="E147" s="12">
        <v>7421</v>
      </c>
      <c r="F147" s="12">
        <v>7445</v>
      </c>
      <c r="G147" s="13">
        <v>25</v>
      </c>
      <c r="H147" s="14" t="s">
        <v>401</v>
      </c>
      <c r="I147" s="15">
        <v>0</v>
      </c>
      <c r="J147" s="15">
        <v>0</v>
      </c>
      <c r="K147" s="12">
        <v>1000000</v>
      </c>
      <c r="L147" s="12">
        <v>25000000</v>
      </c>
      <c r="M147" s="16">
        <v>1.0234995496601982E-3</v>
      </c>
      <c r="N147" s="17">
        <v>0</v>
      </c>
    </row>
    <row r="148" spans="2:14" x14ac:dyDescent="0.25">
      <c r="B148" s="10" t="s">
        <v>402</v>
      </c>
      <c r="C148" s="11">
        <v>75</v>
      </c>
      <c r="D148" s="11">
        <v>75</v>
      </c>
      <c r="E148" s="12">
        <v>7446</v>
      </c>
      <c r="F148" s="12">
        <v>7470</v>
      </c>
      <c r="G148" s="13">
        <v>25</v>
      </c>
      <c r="H148" s="14" t="s">
        <v>401</v>
      </c>
      <c r="I148" s="15">
        <v>0</v>
      </c>
      <c r="J148" s="15">
        <v>0</v>
      </c>
      <c r="K148" s="12">
        <v>1000000</v>
      </c>
      <c r="L148" s="12">
        <v>25000000</v>
      </c>
      <c r="M148" s="16">
        <v>1.0234995496601982E-3</v>
      </c>
      <c r="N148" s="17">
        <v>0</v>
      </c>
    </row>
    <row r="149" spans="2:14" x14ac:dyDescent="0.25">
      <c r="B149" s="10" t="s">
        <v>403</v>
      </c>
      <c r="C149" s="11">
        <v>75</v>
      </c>
      <c r="D149" s="11">
        <v>77</v>
      </c>
      <c r="E149" s="12">
        <v>7471</v>
      </c>
      <c r="F149" s="12">
        <v>7670</v>
      </c>
      <c r="G149" s="13">
        <v>200</v>
      </c>
      <c r="H149" s="14" t="s">
        <v>401</v>
      </c>
      <c r="I149" s="15">
        <v>0</v>
      </c>
      <c r="J149" s="15">
        <v>0</v>
      </c>
      <c r="K149" s="12">
        <v>1000000</v>
      </c>
      <c r="L149" s="12">
        <v>200000000</v>
      </c>
      <c r="M149" s="16">
        <v>8.1879963972815856E-3</v>
      </c>
      <c r="N149" s="17">
        <v>0</v>
      </c>
    </row>
    <row r="150" spans="2:14" x14ac:dyDescent="0.25">
      <c r="B150" s="10" t="s">
        <v>404</v>
      </c>
      <c r="C150" s="11">
        <v>77</v>
      </c>
      <c r="D150" s="11">
        <v>78</v>
      </c>
      <c r="E150" s="12">
        <v>7671</v>
      </c>
      <c r="F150" s="12">
        <v>7720</v>
      </c>
      <c r="G150" s="13">
        <v>50</v>
      </c>
      <c r="H150" s="14" t="s">
        <v>401</v>
      </c>
      <c r="I150" s="15">
        <v>0</v>
      </c>
      <c r="J150" s="15">
        <v>0</v>
      </c>
      <c r="K150" s="12">
        <v>1000000</v>
      </c>
      <c r="L150" s="12">
        <v>50000000</v>
      </c>
      <c r="M150" s="16">
        <v>2.0469990993203964E-3</v>
      </c>
      <c r="N150" s="17">
        <v>0</v>
      </c>
    </row>
    <row r="151" spans="2:14" x14ac:dyDescent="0.25">
      <c r="B151" s="10" t="s">
        <v>383</v>
      </c>
      <c r="C151" s="11">
        <v>78</v>
      </c>
      <c r="D151" s="11">
        <v>79</v>
      </c>
      <c r="E151" s="12">
        <v>7721</v>
      </c>
      <c r="F151" s="12">
        <v>7820</v>
      </c>
      <c r="G151" s="13">
        <v>100</v>
      </c>
      <c r="H151" s="14" t="s">
        <v>401</v>
      </c>
      <c r="I151" s="15">
        <v>0</v>
      </c>
      <c r="J151" s="15">
        <v>0</v>
      </c>
      <c r="K151" s="12">
        <v>1000000</v>
      </c>
      <c r="L151" s="12">
        <v>100000000</v>
      </c>
      <c r="M151" s="16">
        <v>4.0939981986407928E-3</v>
      </c>
      <c r="N151" s="17">
        <v>0</v>
      </c>
    </row>
    <row r="152" spans="2:14" x14ac:dyDescent="0.25">
      <c r="B152" s="10" t="s">
        <v>382</v>
      </c>
      <c r="C152" s="11">
        <v>79</v>
      </c>
      <c r="D152" s="11">
        <v>80</v>
      </c>
      <c r="E152" s="12">
        <v>7821</v>
      </c>
      <c r="F152" s="12">
        <v>7970</v>
      </c>
      <c r="G152" s="13">
        <v>150</v>
      </c>
      <c r="H152" s="14" t="s">
        <v>401</v>
      </c>
      <c r="I152" s="15">
        <v>0</v>
      </c>
      <c r="J152" s="15">
        <v>0</v>
      </c>
      <c r="K152" s="12">
        <v>1000000</v>
      </c>
      <c r="L152" s="12">
        <v>150000000</v>
      </c>
      <c r="M152" s="16">
        <v>6.1409972979611892E-3</v>
      </c>
      <c r="N152" s="17">
        <v>0</v>
      </c>
    </row>
    <row r="153" spans="2:14" x14ac:dyDescent="0.25">
      <c r="B153" s="10" t="s">
        <v>396</v>
      </c>
      <c r="C153" s="11">
        <v>80</v>
      </c>
      <c r="D153" s="11">
        <v>81</v>
      </c>
      <c r="E153" s="12">
        <v>7971</v>
      </c>
      <c r="F153" s="12">
        <v>8020</v>
      </c>
      <c r="G153" s="13">
        <v>50</v>
      </c>
      <c r="H153" s="14" t="s">
        <v>401</v>
      </c>
      <c r="I153" s="15">
        <v>0</v>
      </c>
      <c r="J153" s="15">
        <v>0</v>
      </c>
      <c r="K153" s="12">
        <v>1000000</v>
      </c>
      <c r="L153" s="12">
        <v>50000000</v>
      </c>
      <c r="M153" s="16">
        <v>2.0469990993203964E-3</v>
      </c>
      <c r="N153" s="17">
        <v>0</v>
      </c>
    </row>
    <row r="154" spans="2:14" x14ac:dyDescent="0.25">
      <c r="B154" s="10" t="s">
        <v>382</v>
      </c>
      <c r="C154" s="11">
        <v>81</v>
      </c>
      <c r="D154" s="11">
        <v>82</v>
      </c>
      <c r="E154" s="12">
        <v>8021</v>
      </c>
      <c r="F154" s="12">
        <v>8120</v>
      </c>
      <c r="G154" s="13">
        <v>100</v>
      </c>
      <c r="H154" s="14" t="s">
        <v>401</v>
      </c>
      <c r="I154" s="15">
        <v>0</v>
      </c>
      <c r="J154" s="15">
        <v>0</v>
      </c>
      <c r="K154" s="12">
        <v>1000000</v>
      </c>
      <c r="L154" s="12">
        <v>100000000</v>
      </c>
      <c r="M154" s="16">
        <v>4.0939981986407928E-3</v>
      </c>
      <c r="N154" s="17">
        <v>0</v>
      </c>
    </row>
    <row r="155" spans="2:14" x14ac:dyDescent="0.25">
      <c r="B155" s="10" t="s">
        <v>387</v>
      </c>
      <c r="C155" s="11">
        <v>82</v>
      </c>
      <c r="D155" s="11">
        <v>85</v>
      </c>
      <c r="E155" s="12">
        <v>8121</v>
      </c>
      <c r="F155" s="12">
        <v>8420</v>
      </c>
      <c r="G155" s="13">
        <v>300</v>
      </c>
      <c r="H155" s="14" t="s">
        <v>401</v>
      </c>
      <c r="I155" s="15">
        <v>0</v>
      </c>
      <c r="J155" s="15">
        <v>0</v>
      </c>
      <c r="K155" s="12">
        <v>1000000</v>
      </c>
      <c r="L155" s="12">
        <v>300000000</v>
      </c>
      <c r="M155" s="16">
        <v>1.2281994595922378E-2</v>
      </c>
      <c r="N155" s="17">
        <v>0</v>
      </c>
    </row>
    <row r="156" spans="2:14" x14ac:dyDescent="0.25">
      <c r="B156" s="10" t="s">
        <v>386</v>
      </c>
      <c r="C156" s="11">
        <v>85</v>
      </c>
      <c r="D156" s="11">
        <v>85</v>
      </c>
      <c r="E156" s="12">
        <v>8421</v>
      </c>
      <c r="F156" s="12">
        <v>8495</v>
      </c>
      <c r="G156" s="13">
        <v>75</v>
      </c>
      <c r="H156" s="14" t="s">
        <v>401</v>
      </c>
      <c r="I156" s="15">
        <v>0</v>
      </c>
      <c r="J156" s="15">
        <v>0</v>
      </c>
      <c r="K156" s="12">
        <v>1000000</v>
      </c>
      <c r="L156" s="12">
        <v>75000000</v>
      </c>
      <c r="M156" s="16">
        <v>3.0704986489805946E-3</v>
      </c>
      <c r="N156" s="17">
        <v>0</v>
      </c>
    </row>
    <row r="157" spans="2:14" x14ac:dyDescent="0.25">
      <c r="B157" s="10" t="s">
        <v>380</v>
      </c>
      <c r="C157" s="11">
        <v>85</v>
      </c>
      <c r="D157" s="11">
        <v>86</v>
      </c>
      <c r="E157" s="12">
        <v>8496</v>
      </c>
      <c r="F157" s="12">
        <v>8545</v>
      </c>
      <c r="G157" s="13">
        <v>50</v>
      </c>
      <c r="H157" s="14" t="s">
        <v>401</v>
      </c>
      <c r="I157" s="15">
        <v>0</v>
      </c>
      <c r="J157" s="15">
        <v>0</v>
      </c>
      <c r="K157" s="12">
        <v>1000000</v>
      </c>
      <c r="L157" s="12">
        <v>50000000</v>
      </c>
      <c r="M157" s="16">
        <v>2.0469990993203964E-3</v>
      </c>
      <c r="N157" s="17">
        <v>0</v>
      </c>
    </row>
    <row r="158" spans="2:14" x14ac:dyDescent="0.25">
      <c r="B158" s="10" t="s">
        <v>400</v>
      </c>
      <c r="C158" s="11">
        <v>86</v>
      </c>
      <c r="D158" s="11">
        <v>86</v>
      </c>
      <c r="E158" s="12">
        <v>8546</v>
      </c>
      <c r="F158" s="12">
        <v>8595</v>
      </c>
      <c r="G158" s="13">
        <v>50</v>
      </c>
      <c r="H158" s="14" t="s">
        <v>401</v>
      </c>
      <c r="I158" s="15">
        <v>0</v>
      </c>
      <c r="J158" s="15">
        <v>0</v>
      </c>
      <c r="K158" s="12">
        <v>1000000</v>
      </c>
      <c r="L158" s="12">
        <v>50000000</v>
      </c>
      <c r="M158" s="16">
        <v>2.0469990993203964E-3</v>
      </c>
      <c r="N158" s="17">
        <v>0</v>
      </c>
    </row>
    <row r="159" spans="2:14" x14ac:dyDescent="0.25">
      <c r="B159" s="10" t="s">
        <v>384</v>
      </c>
      <c r="C159" s="11">
        <v>86</v>
      </c>
      <c r="D159" s="11">
        <v>88</v>
      </c>
      <c r="E159" s="12">
        <v>8596</v>
      </c>
      <c r="F159" s="12">
        <v>8720</v>
      </c>
      <c r="G159" s="13">
        <v>125</v>
      </c>
      <c r="H159" s="14" t="s">
        <v>401</v>
      </c>
      <c r="I159" s="15">
        <v>0</v>
      </c>
      <c r="J159" s="15">
        <v>0</v>
      </c>
      <c r="K159" s="12">
        <v>1000000</v>
      </c>
      <c r="L159" s="12">
        <v>125000000</v>
      </c>
      <c r="M159" s="16">
        <v>5.117497748300991E-3</v>
      </c>
      <c r="N159" s="17">
        <v>0</v>
      </c>
    </row>
    <row r="160" spans="2:14" x14ac:dyDescent="0.25">
      <c r="B160" s="10" t="s">
        <v>385</v>
      </c>
      <c r="C160" s="11">
        <v>88</v>
      </c>
      <c r="D160" s="11">
        <v>88</v>
      </c>
      <c r="E160" s="12">
        <v>8721</v>
      </c>
      <c r="F160" s="12">
        <v>8790</v>
      </c>
      <c r="G160" s="13">
        <v>70</v>
      </c>
      <c r="H160" s="14" t="s">
        <v>401</v>
      </c>
      <c r="I160" s="15">
        <v>0</v>
      </c>
      <c r="J160" s="15">
        <v>0</v>
      </c>
      <c r="K160" s="12">
        <v>1000000</v>
      </c>
      <c r="L160" s="12">
        <v>70000000</v>
      </c>
      <c r="M160" s="16">
        <v>2.8657987390485547E-3</v>
      </c>
      <c r="N160" s="17">
        <v>0</v>
      </c>
    </row>
    <row r="161" spans="2:14" x14ac:dyDescent="0.25">
      <c r="B161" s="10" t="s">
        <v>388</v>
      </c>
      <c r="C161" s="11">
        <v>88</v>
      </c>
      <c r="D161" s="11">
        <v>89</v>
      </c>
      <c r="E161" s="12">
        <v>8791</v>
      </c>
      <c r="F161" s="12">
        <v>8810</v>
      </c>
      <c r="G161" s="13">
        <v>20</v>
      </c>
      <c r="H161" s="14" t="s">
        <v>401</v>
      </c>
      <c r="I161" s="15">
        <v>0</v>
      </c>
      <c r="J161" s="15">
        <v>0</v>
      </c>
      <c r="K161" s="12">
        <v>1000000</v>
      </c>
      <c r="L161" s="12">
        <v>20000000</v>
      </c>
      <c r="M161" s="16">
        <v>8.1879963972815851E-4</v>
      </c>
      <c r="N161" s="17">
        <v>0</v>
      </c>
    </row>
    <row r="162" spans="2:14" x14ac:dyDescent="0.25">
      <c r="B162" s="10" t="s">
        <v>381</v>
      </c>
      <c r="C162" s="11">
        <v>89</v>
      </c>
      <c r="D162" s="11">
        <v>90</v>
      </c>
      <c r="E162" s="12">
        <v>8811</v>
      </c>
      <c r="F162" s="12">
        <v>9000</v>
      </c>
      <c r="G162" s="13">
        <v>190</v>
      </c>
      <c r="H162" s="14" t="s">
        <v>401</v>
      </c>
      <c r="I162" s="15">
        <v>0</v>
      </c>
      <c r="J162" s="15">
        <v>0</v>
      </c>
      <c r="K162" s="12">
        <v>1000000</v>
      </c>
      <c r="L162" s="12">
        <v>190000000</v>
      </c>
      <c r="M162" s="16">
        <v>7.7785965774175058E-3</v>
      </c>
      <c r="N162" s="17">
        <v>0</v>
      </c>
    </row>
    <row r="163" spans="2:14" x14ac:dyDescent="0.25">
      <c r="B163" s="10" t="s">
        <v>383</v>
      </c>
      <c r="C163" s="11">
        <v>121</v>
      </c>
      <c r="D163" s="11">
        <v>121</v>
      </c>
      <c r="E163" s="12">
        <v>12001</v>
      </c>
      <c r="F163" s="12">
        <v>12050</v>
      </c>
      <c r="G163" s="13">
        <v>50</v>
      </c>
      <c r="H163" s="14" t="s">
        <v>405</v>
      </c>
      <c r="I163" s="15">
        <v>0</v>
      </c>
      <c r="J163" s="15">
        <v>0</v>
      </c>
      <c r="K163" s="12">
        <v>1000000</v>
      </c>
      <c r="L163" s="12">
        <v>50000000</v>
      </c>
      <c r="M163" s="16">
        <v>2.0469990993203964E-3</v>
      </c>
      <c r="N163" s="17">
        <v>0</v>
      </c>
    </row>
    <row r="164" spans="2:14" x14ac:dyDescent="0.25">
      <c r="B164" s="10" t="s">
        <v>400</v>
      </c>
      <c r="C164" s="11">
        <v>121</v>
      </c>
      <c r="D164" s="11">
        <v>121</v>
      </c>
      <c r="E164" s="12">
        <v>12051</v>
      </c>
      <c r="F164" s="12">
        <v>12100</v>
      </c>
      <c r="G164" s="13">
        <v>50</v>
      </c>
      <c r="H164" s="14" t="s">
        <v>405</v>
      </c>
      <c r="I164" s="15">
        <v>0</v>
      </c>
      <c r="J164" s="15">
        <v>0</v>
      </c>
      <c r="K164" s="12">
        <v>1000000</v>
      </c>
      <c r="L164" s="12">
        <v>50000000</v>
      </c>
      <c r="M164" s="16">
        <v>2.0469990993203964E-3</v>
      </c>
      <c r="N164" s="17">
        <v>0</v>
      </c>
    </row>
    <row r="165" spans="2:14" x14ac:dyDescent="0.25">
      <c r="B165" s="10" t="s">
        <v>382</v>
      </c>
      <c r="C165" s="11">
        <v>122</v>
      </c>
      <c r="D165" s="11">
        <v>122</v>
      </c>
      <c r="E165" s="12">
        <v>12101</v>
      </c>
      <c r="F165" s="12">
        <v>12200</v>
      </c>
      <c r="G165" s="13">
        <v>100</v>
      </c>
      <c r="H165" s="14" t="s">
        <v>405</v>
      </c>
      <c r="I165" s="15">
        <v>0</v>
      </c>
      <c r="J165" s="15">
        <v>0</v>
      </c>
      <c r="K165" s="12">
        <v>1000000</v>
      </c>
      <c r="L165" s="12">
        <v>100000000</v>
      </c>
      <c r="M165" s="16">
        <v>4.0939981986407928E-3</v>
      </c>
      <c r="N165" s="17">
        <v>0</v>
      </c>
    </row>
    <row r="166" spans="2:14" x14ac:dyDescent="0.25">
      <c r="B166" s="10" t="s">
        <v>402</v>
      </c>
      <c r="C166" s="11">
        <v>123</v>
      </c>
      <c r="D166" s="11">
        <v>123</v>
      </c>
      <c r="E166" s="12">
        <v>12201</v>
      </c>
      <c r="F166" s="12">
        <v>12210</v>
      </c>
      <c r="G166" s="13">
        <v>10</v>
      </c>
      <c r="H166" s="14" t="s">
        <v>405</v>
      </c>
      <c r="I166" s="15">
        <v>0</v>
      </c>
      <c r="J166" s="15">
        <v>0</v>
      </c>
      <c r="K166" s="12">
        <v>1000000</v>
      </c>
      <c r="L166" s="12">
        <v>10000000</v>
      </c>
      <c r="M166" s="16">
        <v>4.0939981986407926E-4</v>
      </c>
      <c r="N166" s="18">
        <v>0</v>
      </c>
    </row>
    <row r="167" spans="2:14" x14ac:dyDescent="0.25">
      <c r="B167" s="10" t="s">
        <v>381</v>
      </c>
      <c r="C167" s="11">
        <v>123</v>
      </c>
      <c r="D167" s="11">
        <v>123</v>
      </c>
      <c r="E167" s="12">
        <v>12211</v>
      </c>
      <c r="F167" s="12">
        <v>12285</v>
      </c>
      <c r="G167" s="13">
        <v>75</v>
      </c>
      <c r="H167" s="14" t="s">
        <v>405</v>
      </c>
      <c r="I167" s="15">
        <v>0</v>
      </c>
      <c r="J167" s="15">
        <v>0</v>
      </c>
      <c r="K167" s="12">
        <v>1000000</v>
      </c>
      <c r="L167" s="12">
        <v>75000000</v>
      </c>
      <c r="M167" s="16">
        <v>3.0704986489805946E-3</v>
      </c>
      <c r="N167" s="18">
        <v>0</v>
      </c>
    </row>
    <row r="168" spans="2:14" x14ac:dyDescent="0.25">
      <c r="B168" s="10" t="s">
        <v>50</v>
      </c>
      <c r="C168" s="11">
        <v>123</v>
      </c>
      <c r="D168" s="11">
        <v>123</v>
      </c>
      <c r="E168" s="12">
        <v>12286</v>
      </c>
      <c r="F168" s="12">
        <v>12300</v>
      </c>
      <c r="G168" s="13">
        <v>15</v>
      </c>
      <c r="H168" s="14" t="s">
        <v>405</v>
      </c>
      <c r="I168" s="15">
        <v>0</v>
      </c>
      <c r="J168" s="15">
        <v>0</v>
      </c>
      <c r="K168" s="12">
        <v>1000000</v>
      </c>
      <c r="L168" s="12">
        <v>15000000</v>
      </c>
      <c r="M168" s="16">
        <v>6.1409972979611894E-4</v>
      </c>
      <c r="N168" s="18">
        <v>0</v>
      </c>
    </row>
    <row r="169" spans="2:14" x14ac:dyDescent="0.25">
      <c r="B169" s="10" t="s">
        <v>390</v>
      </c>
      <c r="C169" s="11">
        <v>124</v>
      </c>
      <c r="D169" s="11">
        <v>124</v>
      </c>
      <c r="E169" s="12">
        <v>12301</v>
      </c>
      <c r="F169" s="12">
        <v>12319</v>
      </c>
      <c r="G169" s="13">
        <v>19</v>
      </c>
      <c r="H169" s="14" t="s">
        <v>405</v>
      </c>
      <c r="I169" s="15">
        <v>0</v>
      </c>
      <c r="J169" s="15">
        <v>0</v>
      </c>
      <c r="K169" s="12">
        <v>1000000</v>
      </c>
      <c r="L169" s="12">
        <v>19000000</v>
      </c>
      <c r="M169" s="16">
        <v>7.778596577417506E-4</v>
      </c>
      <c r="N169" s="18">
        <v>0</v>
      </c>
    </row>
    <row r="170" spans="2:14" x14ac:dyDescent="0.25">
      <c r="B170" s="10" t="s">
        <v>387</v>
      </c>
      <c r="C170" s="11">
        <v>124</v>
      </c>
      <c r="D170" s="11">
        <v>125</v>
      </c>
      <c r="E170" s="12">
        <v>12320</v>
      </c>
      <c r="F170" s="12">
        <v>12447</v>
      </c>
      <c r="G170" s="13">
        <v>128</v>
      </c>
      <c r="H170" s="14" t="s">
        <v>405</v>
      </c>
      <c r="I170" s="15">
        <v>0</v>
      </c>
      <c r="J170" s="15">
        <v>0</v>
      </c>
      <c r="K170" s="12">
        <v>1000000</v>
      </c>
      <c r="L170" s="12">
        <v>128000000</v>
      </c>
      <c r="M170" s="16">
        <v>5.2403176942602148E-3</v>
      </c>
      <c r="N170" s="18">
        <v>0</v>
      </c>
    </row>
    <row r="171" spans="2:14" x14ac:dyDescent="0.25">
      <c r="B171" s="10" t="s">
        <v>389</v>
      </c>
      <c r="C171" s="11">
        <v>125</v>
      </c>
      <c r="D171" s="11">
        <v>125</v>
      </c>
      <c r="E171" s="12">
        <v>12448</v>
      </c>
      <c r="F171" s="12">
        <v>12473</v>
      </c>
      <c r="G171" s="13">
        <v>26</v>
      </c>
      <c r="H171" s="14" t="s">
        <v>405</v>
      </c>
      <c r="I171" s="15">
        <v>0</v>
      </c>
      <c r="J171" s="15">
        <v>0</v>
      </c>
      <c r="K171" s="12">
        <v>1000000</v>
      </c>
      <c r="L171" s="12">
        <v>26000000</v>
      </c>
      <c r="M171" s="16">
        <v>1.064439531646606E-3</v>
      </c>
      <c r="N171" s="18">
        <v>0</v>
      </c>
    </row>
    <row r="172" spans="2:14" x14ac:dyDescent="0.25">
      <c r="B172" s="10" t="s">
        <v>391</v>
      </c>
      <c r="C172" s="11">
        <v>125</v>
      </c>
      <c r="D172" s="11">
        <v>125</v>
      </c>
      <c r="E172" s="12">
        <v>12474</v>
      </c>
      <c r="F172" s="12">
        <v>12481</v>
      </c>
      <c r="G172" s="13">
        <v>8</v>
      </c>
      <c r="H172" s="14" t="s">
        <v>405</v>
      </c>
      <c r="I172" s="15">
        <v>0</v>
      </c>
      <c r="J172" s="15">
        <v>0</v>
      </c>
      <c r="K172" s="12">
        <v>1000000</v>
      </c>
      <c r="L172" s="12">
        <v>8000000</v>
      </c>
      <c r="M172" s="16">
        <v>3.2751985589126343E-4</v>
      </c>
      <c r="N172" s="18">
        <v>0</v>
      </c>
    </row>
    <row r="173" spans="2:14" x14ac:dyDescent="0.25">
      <c r="B173" s="10" t="s">
        <v>53</v>
      </c>
      <c r="C173" s="11">
        <v>125</v>
      </c>
      <c r="D173" s="11">
        <v>125</v>
      </c>
      <c r="E173" s="12">
        <v>12482</v>
      </c>
      <c r="F173" s="12">
        <v>12496</v>
      </c>
      <c r="G173" s="13">
        <v>15</v>
      </c>
      <c r="H173" s="14" t="s">
        <v>405</v>
      </c>
      <c r="I173" s="15">
        <v>0</v>
      </c>
      <c r="J173" s="15">
        <v>0</v>
      </c>
      <c r="K173" s="12">
        <v>1000000</v>
      </c>
      <c r="L173" s="12">
        <v>15000000</v>
      </c>
      <c r="M173" s="16">
        <v>6.1409972979611894E-4</v>
      </c>
      <c r="N173" s="18">
        <v>0</v>
      </c>
    </row>
    <row r="174" spans="2:14" x14ac:dyDescent="0.25">
      <c r="B174" s="10" t="s">
        <v>51</v>
      </c>
      <c r="C174" s="11">
        <v>125</v>
      </c>
      <c r="D174" s="11">
        <v>126</v>
      </c>
      <c r="E174" s="12">
        <v>12497</v>
      </c>
      <c r="F174" s="12">
        <v>12501</v>
      </c>
      <c r="G174" s="13">
        <v>5</v>
      </c>
      <c r="H174" s="14" t="s">
        <v>405</v>
      </c>
      <c r="I174" s="15">
        <v>0</v>
      </c>
      <c r="J174" s="15">
        <v>0</v>
      </c>
      <c r="K174" s="12">
        <v>1000000</v>
      </c>
      <c r="L174" s="12">
        <v>5000000</v>
      </c>
      <c r="M174" s="16">
        <v>2.0469990993203963E-4</v>
      </c>
      <c r="N174" s="18">
        <v>0</v>
      </c>
    </row>
    <row r="175" spans="2:14" x14ac:dyDescent="0.25">
      <c r="B175" s="10" t="s">
        <v>385</v>
      </c>
      <c r="C175" s="11">
        <v>126</v>
      </c>
      <c r="D175" s="11">
        <v>126</v>
      </c>
      <c r="E175" s="12">
        <v>12502</v>
      </c>
      <c r="F175" s="12">
        <v>12571</v>
      </c>
      <c r="G175" s="13">
        <v>70</v>
      </c>
      <c r="H175" s="14" t="s">
        <v>405</v>
      </c>
      <c r="I175" s="15">
        <v>0</v>
      </c>
      <c r="J175" s="15">
        <v>0</v>
      </c>
      <c r="K175" s="12">
        <v>1000000</v>
      </c>
      <c r="L175" s="12">
        <v>70000000</v>
      </c>
      <c r="M175" s="16">
        <v>2.8657987390485547E-3</v>
      </c>
      <c r="N175" s="18">
        <v>0</v>
      </c>
    </row>
    <row r="176" spans="2:14" x14ac:dyDescent="0.25">
      <c r="B176" s="10" t="s">
        <v>380</v>
      </c>
      <c r="C176" s="11">
        <v>126</v>
      </c>
      <c r="D176" s="11">
        <v>127</v>
      </c>
      <c r="E176" s="12">
        <v>12572</v>
      </c>
      <c r="F176" s="12">
        <v>12671</v>
      </c>
      <c r="G176" s="13">
        <v>100</v>
      </c>
      <c r="H176" s="14" t="s">
        <v>405</v>
      </c>
      <c r="I176" s="15">
        <v>0</v>
      </c>
      <c r="J176" s="15">
        <v>0</v>
      </c>
      <c r="K176" s="12">
        <v>1000000</v>
      </c>
      <c r="L176" s="12">
        <v>100000000</v>
      </c>
      <c r="M176" s="16">
        <v>4.0939981986407928E-3</v>
      </c>
      <c r="N176" s="18">
        <v>0</v>
      </c>
    </row>
    <row r="177" spans="2:14" x14ac:dyDescent="0.25">
      <c r="B177" s="10" t="s">
        <v>403</v>
      </c>
      <c r="C177" s="11">
        <v>127</v>
      </c>
      <c r="D177" s="11">
        <v>129</v>
      </c>
      <c r="E177" s="12">
        <v>12672</v>
      </c>
      <c r="F177" s="12">
        <v>12871</v>
      </c>
      <c r="G177" s="13">
        <v>200</v>
      </c>
      <c r="H177" s="14" t="s">
        <v>405</v>
      </c>
      <c r="I177" s="15">
        <v>0</v>
      </c>
      <c r="J177" s="15">
        <v>0</v>
      </c>
      <c r="K177" s="12">
        <v>1000000</v>
      </c>
      <c r="L177" s="12">
        <v>200000000</v>
      </c>
      <c r="M177" s="16">
        <v>8.1879963972815856E-3</v>
      </c>
      <c r="N177" s="18">
        <v>0</v>
      </c>
    </row>
    <row r="178" spans="2:14" x14ac:dyDescent="0.25">
      <c r="B178" s="10" t="s">
        <v>292</v>
      </c>
      <c r="C178" s="11">
        <v>129</v>
      </c>
      <c r="D178" s="11">
        <v>129</v>
      </c>
      <c r="E178" s="12">
        <v>12872</v>
      </c>
      <c r="F178" s="12">
        <v>12883</v>
      </c>
      <c r="G178" s="13">
        <v>12</v>
      </c>
      <c r="H178" s="14" t="s">
        <v>405</v>
      </c>
      <c r="I178" s="15">
        <v>0</v>
      </c>
      <c r="J178" s="15">
        <v>0</v>
      </c>
      <c r="K178" s="12">
        <v>1000000</v>
      </c>
      <c r="L178" s="12">
        <v>12000000</v>
      </c>
      <c r="M178" s="16">
        <v>4.9127978383689509E-4</v>
      </c>
      <c r="N178" s="18">
        <v>0</v>
      </c>
    </row>
    <row r="179" spans="2:14" x14ac:dyDescent="0.25">
      <c r="B179" s="10" t="s">
        <v>406</v>
      </c>
      <c r="C179" s="11">
        <v>129</v>
      </c>
      <c r="D179" s="11">
        <v>130</v>
      </c>
      <c r="E179" s="12">
        <v>12884</v>
      </c>
      <c r="F179" s="12">
        <v>12983</v>
      </c>
      <c r="G179" s="13">
        <v>100</v>
      </c>
      <c r="H179" s="14" t="s">
        <v>405</v>
      </c>
      <c r="I179" s="15">
        <v>0</v>
      </c>
      <c r="J179" s="15">
        <v>0</v>
      </c>
      <c r="K179" s="12">
        <v>1000000</v>
      </c>
      <c r="L179" s="12">
        <v>100000000</v>
      </c>
      <c r="M179" s="16">
        <v>4.0939981986407928E-3</v>
      </c>
      <c r="N179" s="18">
        <v>0</v>
      </c>
    </row>
    <row r="180" spans="2:14" x14ac:dyDescent="0.25">
      <c r="B180" s="10" t="s">
        <v>390</v>
      </c>
      <c r="C180" s="11">
        <v>130</v>
      </c>
      <c r="D180" s="11">
        <v>131</v>
      </c>
      <c r="E180" s="12">
        <v>12984</v>
      </c>
      <c r="F180" s="12">
        <v>13003</v>
      </c>
      <c r="G180" s="13">
        <v>20</v>
      </c>
      <c r="H180" s="14" t="s">
        <v>405</v>
      </c>
      <c r="I180" s="15">
        <v>0</v>
      </c>
      <c r="J180" s="15">
        <v>0</v>
      </c>
      <c r="K180" s="12">
        <v>1000000</v>
      </c>
      <c r="L180" s="12">
        <v>20000000</v>
      </c>
      <c r="M180" s="16">
        <v>8.1879963972815851E-4</v>
      </c>
      <c r="N180" s="18">
        <v>0</v>
      </c>
    </row>
    <row r="181" spans="2:14" x14ac:dyDescent="0.25">
      <c r="B181" s="10" t="s">
        <v>376</v>
      </c>
      <c r="C181" s="11">
        <v>131</v>
      </c>
      <c r="D181" s="11">
        <v>131</v>
      </c>
      <c r="E181" s="12">
        <v>13004</v>
      </c>
      <c r="F181" s="12">
        <v>13022</v>
      </c>
      <c r="G181" s="13">
        <v>19</v>
      </c>
      <c r="H181" s="14" t="s">
        <v>405</v>
      </c>
      <c r="I181" s="15">
        <v>0</v>
      </c>
      <c r="J181" s="15">
        <v>0</v>
      </c>
      <c r="K181" s="12">
        <v>1000000</v>
      </c>
      <c r="L181" s="12">
        <v>19000000</v>
      </c>
      <c r="M181" s="16">
        <v>7.778596577417506E-4</v>
      </c>
      <c r="N181" s="18">
        <v>0</v>
      </c>
    </row>
    <row r="182" spans="2:14" x14ac:dyDescent="0.25">
      <c r="B182" s="10" t="s">
        <v>377</v>
      </c>
      <c r="C182" s="11">
        <v>131</v>
      </c>
      <c r="D182" s="11">
        <v>132</v>
      </c>
      <c r="E182" s="12">
        <v>13023</v>
      </c>
      <c r="F182" s="12">
        <v>13172</v>
      </c>
      <c r="G182" s="13">
        <v>150</v>
      </c>
      <c r="H182" s="14" t="s">
        <v>405</v>
      </c>
      <c r="I182" s="15">
        <v>0</v>
      </c>
      <c r="J182" s="15">
        <v>0</v>
      </c>
      <c r="K182" s="12">
        <v>1000000</v>
      </c>
      <c r="L182" s="12">
        <v>150000000</v>
      </c>
      <c r="M182" s="16">
        <v>6.1409972979611892E-3</v>
      </c>
      <c r="N182" s="18">
        <v>0</v>
      </c>
    </row>
    <row r="183" spans="2:14" x14ac:dyDescent="0.25">
      <c r="B183" s="10" t="s">
        <v>45</v>
      </c>
      <c r="C183" s="11">
        <v>132</v>
      </c>
      <c r="D183" s="11">
        <v>132</v>
      </c>
      <c r="E183" s="12">
        <v>13173</v>
      </c>
      <c r="F183" s="12">
        <v>13197</v>
      </c>
      <c r="G183" s="13">
        <v>25</v>
      </c>
      <c r="H183" s="14" t="s">
        <v>405</v>
      </c>
      <c r="I183" s="15">
        <v>0</v>
      </c>
      <c r="J183" s="15">
        <v>0</v>
      </c>
      <c r="K183" s="12">
        <v>1000000</v>
      </c>
      <c r="L183" s="12">
        <v>25000000</v>
      </c>
      <c r="M183" s="16">
        <v>1.0234995496601982E-3</v>
      </c>
      <c r="N183" s="18">
        <v>0</v>
      </c>
    </row>
    <row r="184" spans="2:14" x14ac:dyDescent="0.25">
      <c r="B184" s="10" t="s">
        <v>387</v>
      </c>
      <c r="C184" s="11">
        <v>132</v>
      </c>
      <c r="D184" s="11">
        <v>133</v>
      </c>
      <c r="E184" s="12">
        <v>13198</v>
      </c>
      <c r="F184" s="12">
        <v>13262</v>
      </c>
      <c r="G184" s="13">
        <v>65</v>
      </c>
      <c r="H184" s="14" t="s">
        <v>405</v>
      </c>
      <c r="I184" s="15">
        <v>0</v>
      </c>
      <c r="J184" s="15">
        <v>0</v>
      </c>
      <c r="K184" s="12">
        <v>1000000</v>
      </c>
      <c r="L184" s="12">
        <v>65000000</v>
      </c>
      <c r="M184" s="16">
        <v>2.6610988291165152E-3</v>
      </c>
      <c r="N184" s="18">
        <v>0</v>
      </c>
    </row>
    <row r="185" spans="2:14" x14ac:dyDescent="0.25">
      <c r="B185" s="10" t="s">
        <v>387</v>
      </c>
      <c r="C185" s="11">
        <v>133</v>
      </c>
      <c r="D185" s="11">
        <v>134</v>
      </c>
      <c r="E185" s="12">
        <v>13263</v>
      </c>
      <c r="F185" s="12">
        <v>13349</v>
      </c>
      <c r="G185" s="13">
        <v>87</v>
      </c>
      <c r="H185" s="14" t="s">
        <v>405</v>
      </c>
      <c r="I185" s="15">
        <v>0</v>
      </c>
      <c r="J185" s="15">
        <v>0</v>
      </c>
      <c r="K185" s="12">
        <v>1000000</v>
      </c>
      <c r="L185" s="12">
        <v>87000000</v>
      </c>
      <c r="M185" s="16">
        <v>3.5617784328174896E-3</v>
      </c>
      <c r="N185" s="18">
        <v>0</v>
      </c>
    </row>
    <row r="186" spans="2:14" x14ac:dyDescent="0.25">
      <c r="B186" s="10" t="s">
        <v>387</v>
      </c>
      <c r="C186" s="11">
        <v>134</v>
      </c>
      <c r="D186" s="11">
        <v>136</v>
      </c>
      <c r="E186" s="12">
        <v>13350</v>
      </c>
      <c r="F186" s="12">
        <v>13515</v>
      </c>
      <c r="G186" s="13">
        <v>166</v>
      </c>
      <c r="H186" s="14" t="s">
        <v>405</v>
      </c>
      <c r="I186" s="15">
        <v>0</v>
      </c>
      <c r="J186" s="15">
        <v>0</v>
      </c>
      <c r="K186" s="12">
        <v>1000000</v>
      </c>
      <c r="L186" s="12">
        <v>166000000</v>
      </c>
      <c r="M186" s="16">
        <v>6.7960370097437158E-3</v>
      </c>
      <c r="N186" s="18">
        <v>0</v>
      </c>
    </row>
    <row r="187" spans="2:14" x14ac:dyDescent="0.25">
      <c r="B187" s="10" t="s">
        <v>387</v>
      </c>
      <c r="C187" s="11">
        <v>136</v>
      </c>
      <c r="D187" s="11">
        <v>137</v>
      </c>
      <c r="E187" s="12">
        <v>13516</v>
      </c>
      <c r="F187" s="12">
        <v>13605</v>
      </c>
      <c r="G187" s="13">
        <v>90</v>
      </c>
      <c r="H187" s="14" t="s">
        <v>405</v>
      </c>
      <c r="I187" s="15">
        <v>0</v>
      </c>
      <c r="J187" s="15">
        <v>0</v>
      </c>
      <c r="K187" s="12">
        <v>1000000</v>
      </c>
      <c r="L187" s="12">
        <v>90000000</v>
      </c>
      <c r="M187" s="16">
        <v>3.6845983787767134E-3</v>
      </c>
      <c r="N187" s="18">
        <v>0</v>
      </c>
    </row>
    <row r="188" spans="2:14" x14ac:dyDescent="0.25">
      <c r="B188" s="10" t="s">
        <v>407</v>
      </c>
      <c r="C188" s="11">
        <v>137</v>
      </c>
      <c r="D188" s="11">
        <v>137</v>
      </c>
      <c r="E188" s="12">
        <v>13606</v>
      </c>
      <c r="F188" s="12">
        <v>13617</v>
      </c>
      <c r="G188" s="13">
        <v>12</v>
      </c>
      <c r="H188" s="14" t="s">
        <v>405</v>
      </c>
      <c r="I188" s="15">
        <v>0</v>
      </c>
      <c r="J188" s="15">
        <v>0</v>
      </c>
      <c r="K188" s="12">
        <v>1000000</v>
      </c>
      <c r="L188" s="12">
        <v>12000000</v>
      </c>
      <c r="M188" s="16">
        <v>4.9127978383689509E-4</v>
      </c>
      <c r="N188" s="18">
        <v>0</v>
      </c>
    </row>
    <row r="189" spans="2:14" x14ac:dyDescent="0.25">
      <c r="B189" s="10" t="s">
        <v>376</v>
      </c>
      <c r="C189" s="11">
        <v>137</v>
      </c>
      <c r="D189" s="11">
        <v>137</v>
      </c>
      <c r="E189" s="12">
        <v>13618</v>
      </c>
      <c r="F189" s="12">
        <v>13623</v>
      </c>
      <c r="G189" s="13">
        <v>6</v>
      </c>
      <c r="H189" s="14" t="s">
        <v>405</v>
      </c>
      <c r="I189" s="15">
        <v>0</v>
      </c>
      <c r="J189" s="15">
        <v>0</v>
      </c>
      <c r="K189" s="12">
        <v>1000000</v>
      </c>
      <c r="L189" s="12">
        <v>6000000</v>
      </c>
      <c r="M189" s="16">
        <v>2.4563989191844754E-4</v>
      </c>
      <c r="N189" s="18">
        <v>0</v>
      </c>
    </row>
    <row r="190" spans="2:14" x14ac:dyDescent="0.25">
      <c r="B190" s="10" t="s">
        <v>389</v>
      </c>
      <c r="C190" s="11">
        <v>137</v>
      </c>
      <c r="D190" s="11">
        <v>138</v>
      </c>
      <c r="E190" s="12">
        <v>13624</v>
      </c>
      <c r="F190" s="12">
        <v>13703</v>
      </c>
      <c r="G190" s="13">
        <v>80</v>
      </c>
      <c r="H190" s="14" t="s">
        <v>405</v>
      </c>
      <c r="I190" s="15">
        <v>0</v>
      </c>
      <c r="J190" s="15">
        <v>0</v>
      </c>
      <c r="K190" s="12">
        <v>1000000</v>
      </c>
      <c r="L190" s="12">
        <v>80000000</v>
      </c>
      <c r="M190" s="16">
        <v>3.2751985589126341E-3</v>
      </c>
      <c r="N190" s="18">
        <v>0</v>
      </c>
    </row>
    <row r="191" spans="2:14" x14ac:dyDescent="0.25">
      <c r="B191" s="10" t="s">
        <v>280</v>
      </c>
      <c r="C191" s="11">
        <v>138</v>
      </c>
      <c r="D191" s="11">
        <v>138</v>
      </c>
      <c r="E191" s="12">
        <v>13704</v>
      </c>
      <c r="F191" s="12">
        <v>13713</v>
      </c>
      <c r="G191" s="13">
        <v>10</v>
      </c>
      <c r="H191" s="14" t="s">
        <v>405</v>
      </c>
      <c r="I191" s="15">
        <v>0</v>
      </c>
      <c r="J191" s="15">
        <v>0</v>
      </c>
      <c r="K191" s="12">
        <v>1000000</v>
      </c>
      <c r="L191" s="12">
        <v>10000000</v>
      </c>
      <c r="M191" s="16">
        <v>4.0939981986407926E-4</v>
      </c>
      <c r="N191" s="18">
        <v>0</v>
      </c>
    </row>
    <row r="192" spans="2:14" x14ac:dyDescent="0.25">
      <c r="B192" s="10" t="s">
        <v>395</v>
      </c>
      <c r="C192" s="11">
        <v>138</v>
      </c>
      <c r="D192" s="11">
        <v>138</v>
      </c>
      <c r="E192" s="12">
        <v>13714</v>
      </c>
      <c r="F192" s="12">
        <v>13763</v>
      </c>
      <c r="G192" s="13">
        <v>50</v>
      </c>
      <c r="H192" s="14" t="s">
        <v>405</v>
      </c>
      <c r="I192" s="15">
        <v>0</v>
      </c>
      <c r="J192" s="15">
        <v>0</v>
      </c>
      <c r="K192" s="12">
        <v>1000000</v>
      </c>
      <c r="L192" s="12">
        <v>50000000</v>
      </c>
      <c r="M192" s="16">
        <v>2.0469990993203964E-3</v>
      </c>
      <c r="N192" s="18">
        <v>0</v>
      </c>
    </row>
    <row r="193" spans="2:14" x14ac:dyDescent="0.25">
      <c r="B193" s="10" t="s">
        <v>387</v>
      </c>
      <c r="C193" s="11">
        <v>138</v>
      </c>
      <c r="D193" s="11">
        <v>140</v>
      </c>
      <c r="E193" s="12">
        <v>13764</v>
      </c>
      <c r="F193" s="12">
        <v>14000</v>
      </c>
      <c r="G193" s="13">
        <v>237</v>
      </c>
      <c r="H193" s="14" t="s">
        <v>405</v>
      </c>
      <c r="I193" s="15">
        <v>0</v>
      </c>
      <c r="J193" s="15">
        <v>0</v>
      </c>
      <c r="K193" s="12">
        <v>1000000</v>
      </c>
      <c r="L193" s="12">
        <v>237000000</v>
      </c>
      <c r="M193" s="16">
        <v>9.7027757307786792E-3</v>
      </c>
      <c r="N193" s="18">
        <v>0</v>
      </c>
    </row>
    <row r="194" spans="2:14" x14ac:dyDescent="0.25">
      <c r="B194" s="10" t="s">
        <v>45</v>
      </c>
      <c r="C194" s="11">
        <v>141</v>
      </c>
      <c r="D194" s="11">
        <v>145</v>
      </c>
      <c r="E194" s="12">
        <v>14001</v>
      </c>
      <c r="F194" s="12">
        <v>14500</v>
      </c>
      <c r="G194" s="13">
        <v>500</v>
      </c>
      <c r="H194" s="14" t="s">
        <v>71</v>
      </c>
      <c r="I194" s="15">
        <v>5</v>
      </c>
      <c r="J194" s="15">
        <v>2500</v>
      </c>
      <c r="K194" s="12">
        <v>1000000</v>
      </c>
      <c r="L194" s="12">
        <v>500000000</v>
      </c>
      <c r="M194" s="16">
        <v>2.0469990993203964E-2</v>
      </c>
      <c r="N194" s="18">
        <v>4.5203052110078475E-2</v>
      </c>
    </row>
    <row r="195" spans="2:14" x14ac:dyDescent="0.25">
      <c r="B195" s="10" t="s">
        <v>41</v>
      </c>
      <c r="C195" s="11">
        <v>146</v>
      </c>
      <c r="D195" s="11">
        <v>150</v>
      </c>
      <c r="E195" s="12">
        <v>14501</v>
      </c>
      <c r="F195" s="12">
        <v>15000</v>
      </c>
      <c r="G195" s="13">
        <v>500</v>
      </c>
      <c r="H195" s="14" t="s">
        <v>71</v>
      </c>
      <c r="I195" s="15">
        <v>5</v>
      </c>
      <c r="J195" s="15">
        <v>2500</v>
      </c>
      <c r="K195" s="12">
        <v>1000000</v>
      </c>
      <c r="L195" s="12">
        <v>500000000</v>
      </c>
      <c r="M195" s="16">
        <v>2.0469990993203964E-2</v>
      </c>
      <c r="N195" s="18">
        <v>4.5203052110078475E-2</v>
      </c>
    </row>
    <row r="196" spans="2:14" x14ac:dyDescent="0.25">
      <c r="B196" s="10" t="s">
        <v>43</v>
      </c>
      <c r="C196" s="11">
        <v>151</v>
      </c>
      <c r="D196" s="11">
        <v>155</v>
      </c>
      <c r="E196" s="12">
        <v>15001</v>
      </c>
      <c r="F196" s="12">
        <v>15500</v>
      </c>
      <c r="G196" s="13">
        <v>500</v>
      </c>
      <c r="H196" s="14" t="s">
        <v>71</v>
      </c>
      <c r="I196" s="15">
        <v>5</v>
      </c>
      <c r="J196" s="15">
        <v>2500</v>
      </c>
      <c r="K196" s="12">
        <v>1000000</v>
      </c>
      <c r="L196" s="12">
        <v>500000000</v>
      </c>
      <c r="M196" s="16">
        <v>2.0469990993203964E-2</v>
      </c>
      <c r="N196" s="18">
        <v>4.5203052110078475E-2</v>
      </c>
    </row>
    <row r="197" spans="2:14" x14ac:dyDescent="0.25">
      <c r="B197" s="10" t="s">
        <v>376</v>
      </c>
      <c r="C197" s="11">
        <v>156</v>
      </c>
      <c r="D197" s="11">
        <v>160</v>
      </c>
      <c r="E197" s="12">
        <v>15501</v>
      </c>
      <c r="F197" s="12">
        <v>16000</v>
      </c>
      <c r="G197" s="13">
        <v>500</v>
      </c>
      <c r="H197" s="14" t="s">
        <v>71</v>
      </c>
      <c r="I197" s="15">
        <v>5</v>
      </c>
      <c r="J197" s="15">
        <v>2500</v>
      </c>
      <c r="K197" s="12">
        <v>1000000</v>
      </c>
      <c r="L197" s="12">
        <v>500000000</v>
      </c>
      <c r="M197" s="16">
        <v>2.0469990993203964E-2</v>
      </c>
      <c r="N197" s="18">
        <v>4.5203052110078475E-2</v>
      </c>
    </row>
    <row r="198" spans="2:14" x14ac:dyDescent="0.25">
      <c r="B198" s="10" t="s">
        <v>386</v>
      </c>
      <c r="C198" s="11">
        <v>161</v>
      </c>
      <c r="D198" s="11">
        <v>161</v>
      </c>
      <c r="E198" s="12">
        <v>16001</v>
      </c>
      <c r="F198" s="12">
        <v>16063</v>
      </c>
      <c r="G198" s="13">
        <v>63</v>
      </c>
      <c r="H198" s="14" t="s">
        <v>72</v>
      </c>
      <c r="I198" s="15">
        <v>1</v>
      </c>
      <c r="J198" s="15">
        <v>63</v>
      </c>
      <c r="K198" s="12">
        <v>1000000</v>
      </c>
      <c r="L198" s="12">
        <v>63000000</v>
      </c>
      <c r="M198" s="16">
        <v>2.5792188651436992E-3</v>
      </c>
      <c r="N198" s="18">
        <v>1.1391169131739775E-3</v>
      </c>
    </row>
    <row r="199" spans="2:14" x14ac:dyDescent="0.25">
      <c r="B199" s="10" t="s">
        <v>388</v>
      </c>
      <c r="C199" s="11">
        <v>161</v>
      </c>
      <c r="D199" s="11">
        <v>161</v>
      </c>
      <c r="E199" s="12">
        <v>16064</v>
      </c>
      <c r="F199" s="12">
        <v>16066</v>
      </c>
      <c r="G199" s="13">
        <v>3</v>
      </c>
      <c r="H199" s="14" t="s">
        <v>72</v>
      </c>
      <c r="I199" s="15">
        <v>1</v>
      </c>
      <c r="J199" s="15">
        <v>3</v>
      </c>
      <c r="K199" s="12">
        <v>1000000</v>
      </c>
      <c r="L199" s="12">
        <v>3000000</v>
      </c>
      <c r="M199" s="16">
        <v>1.2281994595922377E-4</v>
      </c>
      <c r="N199" s="18">
        <v>5.4243662532094164E-5</v>
      </c>
    </row>
    <row r="200" spans="2:14" x14ac:dyDescent="0.25">
      <c r="B200" s="10" t="s">
        <v>725</v>
      </c>
      <c r="C200" s="11">
        <v>161</v>
      </c>
      <c r="D200" s="11">
        <v>162</v>
      </c>
      <c r="E200" s="12">
        <v>16067</v>
      </c>
      <c r="F200" s="12">
        <v>16115</v>
      </c>
      <c r="G200" s="13">
        <v>49</v>
      </c>
      <c r="H200" s="14" t="s">
        <v>72</v>
      </c>
      <c r="I200" s="15">
        <v>1</v>
      </c>
      <c r="J200" s="15">
        <v>49</v>
      </c>
      <c r="K200" s="12">
        <v>1000000</v>
      </c>
      <c r="L200" s="12">
        <v>49000000</v>
      </c>
      <c r="M200" s="16">
        <v>2.0060591173339886E-3</v>
      </c>
      <c r="N200" s="18">
        <v>8.8597982135753804E-4</v>
      </c>
    </row>
    <row r="201" spans="2:14" x14ac:dyDescent="0.25">
      <c r="B201" s="10" t="s">
        <v>725</v>
      </c>
      <c r="C201" s="11">
        <v>162</v>
      </c>
      <c r="D201" s="11">
        <v>162</v>
      </c>
      <c r="E201" s="12">
        <v>16116</v>
      </c>
      <c r="F201" s="12">
        <v>16164</v>
      </c>
      <c r="G201" s="13">
        <v>49</v>
      </c>
      <c r="H201" s="14" t="s">
        <v>72</v>
      </c>
      <c r="I201" s="15">
        <v>1</v>
      </c>
      <c r="J201" s="15">
        <v>49</v>
      </c>
      <c r="K201" s="12">
        <v>1000000</v>
      </c>
      <c r="L201" s="12">
        <v>49000000</v>
      </c>
      <c r="M201" s="16">
        <v>2.0060591173339886E-3</v>
      </c>
      <c r="N201" s="18">
        <v>8.8597982135753804E-4</v>
      </c>
    </row>
    <row r="202" spans="2:14" x14ac:dyDescent="0.25">
      <c r="B202" s="10" t="s">
        <v>381</v>
      </c>
      <c r="C202" s="11">
        <v>162</v>
      </c>
      <c r="D202" s="11">
        <v>162</v>
      </c>
      <c r="E202" s="12">
        <v>16165</v>
      </c>
      <c r="F202" s="12">
        <v>16187</v>
      </c>
      <c r="G202" s="13">
        <v>23</v>
      </c>
      <c r="H202" s="14" t="s">
        <v>72</v>
      </c>
      <c r="I202" s="15">
        <v>1</v>
      </c>
      <c r="J202" s="15">
        <v>23</v>
      </c>
      <c r="K202" s="12">
        <v>1000000</v>
      </c>
      <c r="L202" s="12">
        <v>23000000</v>
      </c>
      <c r="M202" s="16">
        <v>9.4161958568738226E-4</v>
      </c>
      <c r="N202" s="18">
        <v>4.1586807941272196E-4</v>
      </c>
    </row>
    <row r="203" spans="2:14" x14ac:dyDescent="0.25">
      <c r="B203" s="10" t="s">
        <v>392</v>
      </c>
      <c r="C203" s="11">
        <v>162</v>
      </c>
      <c r="D203" s="11">
        <v>162</v>
      </c>
      <c r="E203" s="12">
        <v>16188</v>
      </c>
      <c r="F203" s="12">
        <v>16193</v>
      </c>
      <c r="G203" s="13">
        <v>6</v>
      </c>
      <c r="H203" s="14" t="s">
        <v>72</v>
      </c>
      <c r="I203" s="15">
        <v>1</v>
      </c>
      <c r="J203" s="15">
        <v>6</v>
      </c>
      <c r="K203" s="12">
        <v>1000000</v>
      </c>
      <c r="L203" s="12">
        <v>6000000</v>
      </c>
      <c r="M203" s="16">
        <v>2.4563989191844754E-4</v>
      </c>
      <c r="N203" s="18">
        <v>1.0848732506418833E-4</v>
      </c>
    </row>
    <row r="204" spans="2:14" x14ac:dyDescent="0.25">
      <c r="B204" s="10" t="s">
        <v>384</v>
      </c>
      <c r="C204" s="11">
        <v>162</v>
      </c>
      <c r="D204" s="11">
        <v>163</v>
      </c>
      <c r="E204" s="12">
        <v>16194</v>
      </c>
      <c r="F204" s="12">
        <v>16207</v>
      </c>
      <c r="G204" s="13">
        <v>14</v>
      </c>
      <c r="H204" s="14" t="s">
        <v>72</v>
      </c>
      <c r="I204" s="15">
        <v>1</v>
      </c>
      <c r="J204" s="15">
        <v>14</v>
      </c>
      <c r="K204" s="12">
        <v>1000000</v>
      </c>
      <c r="L204" s="12">
        <v>14000000</v>
      </c>
      <c r="M204" s="16">
        <v>5.7315974780971092E-4</v>
      </c>
      <c r="N204" s="18">
        <v>2.5313709181643945E-4</v>
      </c>
    </row>
    <row r="205" spans="2:14" x14ac:dyDescent="0.25">
      <c r="B205" s="10" t="s">
        <v>725</v>
      </c>
      <c r="C205" s="11">
        <v>163</v>
      </c>
      <c r="D205" s="11">
        <v>163</v>
      </c>
      <c r="E205" s="12">
        <v>16208</v>
      </c>
      <c r="F205" s="12">
        <v>16256</v>
      </c>
      <c r="G205" s="13">
        <v>49</v>
      </c>
      <c r="H205" s="14" t="s">
        <v>72</v>
      </c>
      <c r="I205" s="15">
        <v>1</v>
      </c>
      <c r="J205" s="15">
        <v>49</v>
      </c>
      <c r="K205" s="12">
        <v>1000000</v>
      </c>
      <c r="L205" s="12">
        <v>49000000</v>
      </c>
      <c r="M205" s="16">
        <v>2.0060591173339886E-3</v>
      </c>
      <c r="N205" s="18">
        <v>8.8597982135753804E-4</v>
      </c>
    </row>
    <row r="206" spans="2:14" x14ac:dyDescent="0.25">
      <c r="B206" s="10" t="s">
        <v>382</v>
      </c>
      <c r="C206" s="11">
        <v>163</v>
      </c>
      <c r="D206" s="11">
        <v>163</v>
      </c>
      <c r="E206" s="12">
        <v>16257</v>
      </c>
      <c r="F206" s="12">
        <v>16271</v>
      </c>
      <c r="G206" s="13">
        <v>15</v>
      </c>
      <c r="H206" s="14" t="s">
        <v>72</v>
      </c>
      <c r="I206" s="15">
        <v>1</v>
      </c>
      <c r="J206" s="15">
        <v>15</v>
      </c>
      <c r="K206" s="12">
        <v>1000000</v>
      </c>
      <c r="L206" s="12">
        <v>15000000</v>
      </c>
      <c r="M206" s="16">
        <v>6.1409972979611894E-4</v>
      </c>
      <c r="N206" s="18">
        <v>2.7121831266047086E-4</v>
      </c>
    </row>
    <row r="207" spans="2:14" x14ac:dyDescent="0.25">
      <c r="B207" s="10" t="s">
        <v>377</v>
      </c>
      <c r="C207" s="11">
        <v>163</v>
      </c>
      <c r="D207" s="11">
        <v>163</v>
      </c>
      <c r="E207" s="12">
        <v>16272</v>
      </c>
      <c r="F207" s="12">
        <v>16287</v>
      </c>
      <c r="G207" s="13">
        <v>16</v>
      </c>
      <c r="H207" s="14" t="s">
        <v>72</v>
      </c>
      <c r="I207" s="15">
        <v>1</v>
      </c>
      <c r="J207" s="15">
        <v>16</v>
      </c>
      <c r="K207" s="12">
        <v>1000000</v>
      </c>
      <c r="L207" s="12">
        <v>16000000</v>
      </c>
      <c r="M207" s="16">
        <v>6.5503971178252685E-4</v>
      </c>
      <c r="N207" s="18">
        <v>2.8929953350450221E-4</v>
      </c>
    </row>
    <row r="208" spans="2:14" x14ac:dyDescent="0.25">
      <c r="B208" s="10" t="s">
        <v>380</v>
      </c>
      <c r="C208" s="11">
        <v>163</v>
      </c>
      <c r="D208" s="11">
        <v>164</v>
      </c>
      <c r="E208" s="12">
        <v>16288</v>
      </c>
      <c r="F208" s="12">
        <v>16301</v>
      </c>
      <c r="G208" s="13">
        <v>14</v>
      </c>
      <c r="H208" s="14" t="s">
        <v>72</v>
      </c>
      <c r="I208" s="15">
        <v>1</v>
      </c>
      <c r="J208" s="15">
        <v>14</v>
      </c>
      <c r="K208" s="12">
        <v>1000000</v>
      </c>
      <c r="L208" s="12">
        <v>14000000</v>
      </c>
      <c r="M208" s="16">
        <v>5.7315974780971092E-4</v>
      </c>
      <c r="N208" s="18">
        <v>2.5313709181643945E-4</v>
      </c>
    </row>
    <row r="209" spans="2:14" x14ac:dyDescent="0.25">
      <c r="B209" s="10" t="s">
        <v>387</v>
      </c>
      <c r="C209" s="11">
        <v>164</v>
      </c>
      <c r="D209" s="11">
        <v>164</v>
      </c>
      <c r="E209" s="12">
        <v>16302</v>
      </c>
      <c r="F209" s="12">
        <v>16323</v>
      </c>
      <c r="G209" s="13">
        <v>22</v>
      </c>
      <c r="H209" s="14" t="s">
        <v>72</v>
      </c>
      <c r="I209" s="15">
        <v>1</v>
      </c>
      <c r="J209" s="15">
        <v>22</v>
      </c>
      <c r="K209" s="12">
        <v>1000000</v>
      </c>
      <c r="L209" s="12">
        <v>22000000</v>
      </c>
      <c r="M209" s="16">
        <v>9.0067960370097434E-4</v>
      </c>
      <c r="N209" s="18">
        <v>3.9778685856869055E-4</v>
      </c>
    </row>
    <row r="210" spans="2:14" x14ac:dyDescent="0.25">
      <c r="B210" s="10" t="s">
        <v>725</v>
      </c>
      <c r="C210" s="11">
        <v>164</v>
      </c>
      <c r="D210" s="11">
        <v>164</v>
      </c>
      <c r="E210" s="12">
        <v>16324</v>
      </c>
      <c r="F210" s="12">
        <v>16372</v>
      </c>
      <c r="G210" s="13">
        <v>49</v>
      </c>
      <c r="H210" s="14" t="s">
        <v>72</v>
      </c>
      <c r="I210" s="15">
        <v>1</v>
      </c>
      <c r="J210" s="15">
        <v>49</v>
      </c>
      <c r="K210" s="12">
        <v>1000000</v>
      </c>
      <c r="L210" s="12">
        <v>49000000</v>
      </c>
      <c r="M210" s="16">
        <v>2.0060591173339886E-3</v>
      </c>
      <c r="N210" s="18">
        <v>8.8597982135753804E-4</v>
      </c>
    </row>
    <row r="211" spans="2:14" x14ac:dyDescent="0.25">
      <c r="B211" s="10" t="s">
        <v>378</v>
      </c>
      <c r="C211" s="11">
        <v>164</v>
      </c>
      <c r="D211" s="11">
        <v>164</v>
      </c>
      <c r="E211" s="12">
        <v>16373</v>
      </c>
      <c r="F211" s="12">
        <v>16382</v>
      </c>
      <c r="G211" s="13">
        <v>10</v>
      </c>
      <c r="H211" s="14" t="s">
        <v>72</v>
      </c>
      <c r="I211" s="15">
        <v>1</v>
      </c>
      <c r="J211" s="15">
        <v>10</v>
      </c>
      <c r="K211" s="12">
        <v>1000000</v>
      </c>
      <c r="L211" s="12">
        <v>10000000</v>
      </c>
      <c r="M211" s="16">
        <v>4.0939981986407926E-4</v>
      </c>
      <c r="N211" s="18">
        <v>1.8081220844031389E-4</v>
      </c>
    </row>
    <row r="212" spans="2:14" x14ac:dyDescent="0.25">
      <c r="B212" s="10" t="s">
        <v>379</v>
      </c>
      <c r="C212" s="11">
        <v>164</v>
      </c>
      <c r="D212" s="11">
        <v>165</v>
      </c>
      <c r="E212" s="12">
        <v>16383</v>
      </c>
      <c r="F212" s="12">
        <v>16406</v>
      </c>
      <c r="G212" s="13">
        <v>24</v>
      </c>
      <c r="H212" s="14" t="s">
        <v>72</v>
      </c>
      <c r="I212" s="15">
        <v>1</v>
      </c>
      <c r="J212" s="15">
        <v>24</v>
      </c>
      <c r="K212" s="12">
        <v>1000000</v>
      </c>
      <c r="L212" s="12">
        <v>24000000</v>
      </c>
      <c r="M212" s="16">
        <v>9.8255956767379017E-4</v>
      </c>
      <c r="N212" s="18">
        <v>4.3394930025675331E-4</v>
      </c>
    </row>
    <row r="213" spans="2:14" x14ac:dyDescent="0.25">
      <c r="B213" s="10" t="s">
        <v>389</v>
      </c>
      <c r="C213" s="11">
        <v>165</v>
      </c>
      <c r="D213" s="11">
        <v>165</v>
      </c>
      <c r="E213" s="12">
        <v>16407</v>
      </c>
      <c r="F213" s="12">
        <v>16410</v>
      </c>
      <c r="G213" s="13">
        <v>4</v>
      </c>
      <c r="H213" s="14" t="s">
        <v>72</v>
      </c>
      <c r="I213" s="15">
        <v>1</v>
      </c>
      <c r="J213" s="15">
        <v>4</v>
      </c>
      <c r="K213" s="12">
        <v>1000000</v>
      </c>
      <c r="L213" s="12">
        <v>4000000</v>
      </c>
      <c r="M213" s="16">
        <v>1.6375992794563171E-4</v>
      </c>
      <c r="N213" s="18">
        <v>7.2324883376125552E-5</v>
      </c>
    </row>
    <row r="214" spans="2:14" x14ac:dyDescent="0.25">
      <c r="B214" s="10" t="s">
        <v>280</v>
      </c>
      <c r="C214" s="11">
        <v>165</v>
      </c>
      <c r="D214" s="11">
        <v>165</v>
      </c>
      <c r="E214" s="12">
        <v>16411</v>
      </c>
      <c r="F214" s="12">
        <v>16411</v>
      </c>
      <c r="G214" s="13">
        <v>1</v>
      </c>
      <c r="H214" s="14" t="s">
        <v>72</v>
      </c>
      <c r="I214" s="15">
        <v>1</v>
      </c>
      <c r="J214" s="15">
        <v>1</v>
      </c>
      <c r="K214" s="12">
        <v>1000000</v>
      </c>
      <c r="L214" s="12">
        <v>1000000</v>
      </c>
      <c r="M214" s="16">
        <v>4.0939981986407928E-5</v>
      </c>
      <c r="N214" s="18">
        <v>1.8081220844031388E-5</v>
      </c>
    </row>
    <row r="215" spans="2:14" x14ac:dyDescent="0.25">
      <c r="B215" s="10" t="s">
        <v>385</v>
      </c>
      <c r="C215" s="11">
        <v>165</v>
      </c>
      <c r="D215" s="11">
        <v>165</v>
      </c>
      <c r="E215" s="12">
        <v>16412</v>
      </c>
      <c r="F215" s="12">
        <v>16447</v>
      </c>
      <c r="G215" s="13">
        <v>36</v>
      </c>
      <c r="H215" s="14" t="s">
        <v>72</v>
      </c>
      <c r="I215" s="15">
        <v>1</v>
      </c>
      <c r="J215" s="15">
        <v>36</v>
      </c>
      <c r="K215" s="12">
        <v>1000000</v>
      </c>
      <c r="L215" s="12">
        <v>36000000</v>
      </c>
      <c r="M215" s="16">
        <v>1.4738393515106854E-3</v>
      </c>
      <c r="N215" s="18">
        <v>6.5092395038513005E-4</v>
      </c>
    </row>
    <row r="216" spans="2:14" x14ac:dyDescent="0.25">
      <c r="B216" s="10" t="s">
        <v>391</v>
      </c>
      <c r="C216" s="11">
        <v>165</v>
      </c>
      <c r="D216" s="11">
        <v>165</v>
      </c>
      <c r="E216" s="12">
        <v>16448</v>
      </c>
      <c r="F216" s="12">
        <v>16449</v>
      </c>
      <c r="G216" s="13">
        <v>2</v>
      </c>
      <c r="H216" s="14" t="s">
        <v>72</v>
      </c>
      <c r="I216" s="15">
        <v>1</v>
      </c>
      <c r="J216" s="15">
        <v>2</v>
      </c>
      <c r="K216" s="12">
        <v>1000000</v>
      </c>
      <c r="L216" s="12">
        <v>2000000</v>
      </c>
      <c r="M216" s="16">
        <v>8.1879963972815857E-5</v>
      </c>
      <c r="N216" s="18">
        <v>3.6162441688062776E-5</v>
      </c>
    </row>
    <row r="217" spans="2:14" x14ac:dyDescent="0.25">
      <c r="B217" s="10" t="s">
        <v>383</v>
      </c>
      <c r="C217" s="11">
        <v>165</v>
      </c>
      <c r="D217" s="11">
        <v>165</v>
      </c>
      <c r="E217" s="12">
        <v>16450</v>
      </c>
      <c r="F217" s="12">
        <v>16484</v>
      </c>
      <c r="G217" s="13">
        <v>35</v>
      </c>
      <c r="H217" s="14" t="s">
        <v>72</v>
      </c>
      <c r="I217" s="15">
        <v>1</v>
      </c>
      <c r="J217" s="15">
        <v>35</v>
      </c>
      <c r="K217" s="12">
        <v>1000000</v>
      </c>
      <c r="L217" s="12">
        <v>35000000</v>
      </c>
      <c r="M217" s="16">
        <v>1.4328993695242773E-3</v>
      </c>
      <c r="N217" s="18">
        <v>6.3284272954109864E-4</v>
      </c>
    </row>
    <row r="218" spans="2:14" x14ac:dyDescent="0.25">
      <c r="B218" s="10" t="s">
        <v>390</v>
      </c>
      <c r="C218" s="11">
        <v>165</v>
      </c>
      <c r="D218" s="11">
        <v>165</v>
      </c>
      <c r="E218" s="12">
        <v>16485</v>
      </c>
      <c r="F218" s="12">
        <v>16489</v>
      </c>
      <c r="G218" s="13">
        <v>5</v>
      </c>
      <c r="H218" s="14" t="s">
        <v>72</v>
      </c>
      <c r="I218" s="15">
        <v>1</v>
      </c>
      <c r="J218" s="15">
        <v>5</v>
      </c>
      <c r="K218" s="12">
        <v>1000000</v>
      </c>
      <c r="L218" s="12">
        <v>5000000</v>
      </c>
      <c r="M218" s="16">
        <v>2.0469990993203963E-4</v>
      </c>
      <c r="N218" s="18">
        <v>9.0406104220156947E-5</v>
      </c>
    </row>
    <row r="219" spans="2:14" x14ac:dyDescent="0.25">
      <c r="B219" s="10" t="s">
        <v>51</v>
      </c>
      <c r="C219" s="11">
        <v>165</v>
      </c>
      <c r="D219" s="11">
        <v>165</v>
      </c>
      <c r="E219" s="12">
        <v>16490</v>
      </c>
      <c r="F219" s="12">
        <v>16490</v>
      </c>
      <c r="G219" s="13">
        <v>1</v>
      </c>
      <c r="H219" s="14" t="s">
        <v>72</v>
      </c>
      <c r="I219" s="15">
        <v>1</v>
      </c>
      <c r="J219" s="15">
        <v>1</v>
      </c>
      <c r="K219" s="12">
        <v>1000000</v>
      </c>
      <c r="L219" s="12">
        <v>1000000</v>
      </c>
      <c r="M219" s="16">
        <v>4.0939981986407928E-5</v>
      </c>
      <c r="N219" s="18">
        <v>1.8081220844031388E-5</v>
      </c>
    </row>
    <row r="220" spans="2:14" x14ac:dyDescent="0.25">
      <c r="B220" s="10" t="s">
        <v>392</v>
      </c>
      <c r="C220" s="11">
        <v>165</v>
      </c>
      <c r="D220" s="11">
        <v>165</v>
      </c>
      <c r="E220" s="12">
        <v>16491</v>
      </c>
      <c r="F220" s="12">
        <v>16500</v>
      </c>
      <c r="G220" s="13">
        <v>10</v>
      </c>
      <c r="H220" s="14" t="s">
        <v>72</v>
      </c>
      <c r="I220" s="15">
        <v>1</v>
      </c>
      <c r="J220" s="15">
        <v>10</v>
      </c>
      <c r="K220" s="12">
        <v>1000000</v>
      </c>
      <c r="L220" s="12">
        <v>10000000</v>
      </c>
      <c r="M220" s="16">
        <v>4.0939981986407926E-4</v>
      </c>
      <c r="N220" s="18">
        <v>1.8081220844031389E-4</v>
      </c>
    </row>
    <row r="221" spans="2:14" x14ac:dyDescent="0.25">
      <c r="B221" s="10" t="s">
        <v>725</v>
      </c>
      <c r="C221" s="11">
        <v>166</v>
      </c>
      <c r="D221" s="11">
        <v>167</v>
      </c>
      <c r="E221" s="12">
        <v>16501</v>
      </c>
      <c r="F221" s="12">
        <v>16602</v>
      </c>
      <c r="G221" s="13">
        <v>102</v>
      </c>
      <c r="H221" s="14" t="s">
        <v>72</v>
      </c>
      <c r="I221" s="15">
        <v>1</v>
      </c>
      <c r="J221" s="15">
        <v>102</v>
      </c>
      <c r="K221" s="12">
        <v>1000000</v>
      </c>
      <c r="L221" s="12">
        <v>102000000</v>
      </c>
      <c r="M221" s="16">
        <v>4.1758781626136084E-3</v>
      </c>
      <c r="N221" s="18">
        <v>1.8442845260912017E-3</v>
      </c>
    </row>
    <row r="222" spans="2:14" x14ac:dyDescent="0.25">
      <c r="B222" s="10" t="s">
        <v>725</v>
      </c>
      <c r="C222" s="11">
        <v>167</v>
      </c>
      <c r="D222" s="11">
        <v>168</v>
      </c>
      <c r="E222" s="12">
        <v>16603</v>
      </c>
      <c r="F222" s="12">
        <v>16704</v>
      </c>
      <c r="G222" s="13">
        <v>102</v>
      </c>
      <c r="H222" s="14" t="s">
        <v>72</v>
      </c>
      <c r="I222" s="15">
        <v>1</v>
      </c>
      <c r="J222" s="15">
        <v>102</v>
      </c>
      <c r="K222" s="12">
        <v>1000000</v>
      </c>
      <c r="L222" s="12">
        <v>102000000</v>
      </c>
      <c r="M222" s="16">
        <v>4.1758781626136084E-3</v>
      </c>
      <c r="N222" s="18">
        <v>1.8442845260912017E-3</v>
      </c>
    </row>
    <row r="223" spans="2:14" x14ac:dyDescent="0.25">
      <c r="B223" s="10" t="s">
        <v>725</v>
      </c>
      <c r="C223" s="11">
        <v>168</v>
      </c>
      <c r="D223" s="11">
        <v>169</v>
      </c>
      <c r="E223" s="12">
        <v>16705</v>
      </c>
      <c r="F223" s="12">
        <v>16806</v>
      </c>
      <c r="G223" s="13">
        <v>102</v>
      </c>
      <c r="H223" s="14" t="s">
        <v>72</v>
      </c>
      <c r="I223" s="15">
        <v>1</v>
      </c>
      <c r="J223" s="15">
        <v>102</v>
      </c>
      <c r="K223" s="12">
        <v>1000000</v>
      </c>
      <c r="L223" s="12">
        <v>102000000</v>
      </c>
      <c r="M223" s="16">
        <v>4.1758781626136084E-3</v>
      </c>
      <c r="N223" s="18">
        <v>1.8442845260912017E-3</v>
      </c>
    </row>
    <row r="224" spans="2:14" x14ac:dyDescent="0.25">
      <c r="B224" s="10" t="s">
        <v>725</v>
      </c>
      <c r="C224" s="11">
        <v>169</v>
      </c>
      <c r="D224" s="11">
        <v>169</v>
      </c>
      <c r="E224" s="12">
        <v>16807</v>
      </c>
      <c r="F224" s="12">
        <v>16905</v>
      </c>
      <c r="G224" s="13">
        <v>99</v>
      </c>
      <c r="H224" s="14" t="s">
        <v>72</v>
      </c>
      <c r="I224" s="15">
        <v>1</v>
      </c>
      <c r="J224" s="15">
        <v>99</v>
      </c>
      <c r="K224" s="12">
        <v>1000000</v>
      </c>
      <c r="L224" s="12">
        <v>99000000</v>
      </c>
      <c r="M224" s="16">
        <v>4.0530582166543845E-3</v>
      </c>
      <c r="N224" s="18">
        <v>1.7900408635591076E-3</v>
      </c>
    </row>
    <row r="225" spans="2:14" x14ac:dyDescent="0.25">
      <c r="B225" s="10" t="s">
        <v>376</v>
      </c>
      <c r="C225" s="11">
        <v>169</v>
      </c>
      <c r="D225" s="11">
        <v>170</v>
      </c>
      <c r="E225" s="12">
        <v>16906</v>
      </c>
      <c r="F225" s="12">
        <v>16912</v>
      </c>
      <c r="G225" s="13">
        <v>7</v>
      </c>
      <c r="H225" s="14" t="s">
        <v>72</v>
      </c>
      <c r="I225" s="15">
        <v>1</v>
      </c>
      <c r="J225" s="15">
        <v>7</v>
      </c>
      <c r="K225" s="12">
        <v>1000000</v>
      </c>
      <c r="L225" s="12">
        <v>7000000</v>
      </c>
      <c r="M225" s="16">
        <v>2.8657987390485546E-4</v>
      </c>
      <c r="N225" s="18">
        <v>1.2656854590821972E-4</v>
      </c>
    </row>
    <row r="226" spans="2:14" x14ac:dyDescent="0.25">
      <c r="B226" s="10" t="s">
        <v>386</v>
      </c>
      <c r="C226" s="11">
        <v>170</v>
      </c>
      <c r="D226" s="11">
        <v>171</v>
      </c>
      <c r="E226" s="12">
        <v>16913</v>
      </c>
      <c r="F226" s="12">
        <v>17044</v>
      </c>
      <c r="G226" s="13">
        <v>132</v>
      </c>
      <c r="H226" s="14" t="s">
        <v>72</v>
      </c>
      <c r="I226" s="15">
        <v>1</v>
      </c>
      <c r="J226" s="15">
        <v>132</v>
      </c>
      <c r="K226" s="12">
        <v>1000000</v>
      </c>
      <c r="L226" s="12">
        <v>132000000</v>
      </c>
      <c r="M226" s="16">
        <v>5.4040776222058461E-3</v>
      </c>
      <c r="N226" s="18">
        <v>2.3867211514121433E-3</v>
      </c>
    </row>
    <row r="227" spans="2:14" x14ac:dyDescent="0.25">
      <c r="B227" s="10" t="s">
        <v>388</v>
      </c>
      <c r="C227" s="11">
        <v>171</v>
      </c>
      <c r="D227" s="11">
        <v>171</v>
      </c>
      <c r="E227" s="12">
        <v>17045</v>
      </c>
      <c r="F227" s="12">
        <v>17051</v>
      </c>
      <c r="G227" s="13">
        <v>7</v>
      </c>
      <c r="H227" s="14" t="s">
        <v>72</v>
      </c>
      <c r="I227" s="15">
        <v>1</v>
      </c>
      <c r="J227" s="15">
        <v>7</v>
      </c>
      <c r="K227" s="12">
        <v>1000000</v>
      </c>
      <c r="L227" s="12">
        <v>7000000</v>
      </c>
      <c r="M227" s="16">
        <v>2.8657987390485546E-4</v>
      </c>
      <c r="N227" s="18">
        <v>1.2656854590821972E-4</v>
      </c>
    </row>
    <row r="228" spans="2:14" x14ac:dyDescent="0.25">
      <c r="B228" s="10" t="s">
        <v>381</v>
      </c>
      <c r="C228" s="11">
        <v>171</v>
      </c>
      <c r="D228" s="11">
        <v>171</v>
      </c>
      <c r="E228" s="12">
        <v>17052</v>
      </c>
      <c r="F228" s="12">
        <v>17100</v>
      </c>
      <c r="G228" s="13">
        <v>49</v>
      </c>
      <c r="H228" s="14" t="s">
        <v>72</v>
      </c>
      <c r="I228" s="15">
        <v>1</v>
      </c>
      <c r="J228" s="15">
        <v>49</v>
      </c>
      <c r="K228" s="12">
        <v>1000000</v>
      </c>
      <c r="L228" s="12">
        <v>49000000</v>
      </c>
      <c r="M228" s="16">
        <v>2.0060591173339886E-3</v>
      </c>
      <c r="N228" s="18">
        <v>8.8597982135753804E-4</v>
      </c>
    </row>
    <row r="229" spans="2:14" x14ac:dyDescent="0.25">
      <c r="B229" s="10" t="s">
        <v>392</v>
      </c>
      <c r="C229" s="11">
        <v>172</v>
      </c>
      <c r="D229" s="11">
        <v>172</v>
      </c>
      <c r="E229" s="12">
        <v>17101</v>
      </c>
      <c r="F229" s="12">
        <v>17114</v>
      </c>
      <c r="G229" s="13">
        <v>14</v>
      </c>
      <c r="H229" s="14" t="s">
        <v>72</v>
      </c>
      <c r="I229" s="15">
        <v>1</v>
      </c>
      <c r="J229" s="15">
        <v>14</v>
      </c>
      <c r="K229" s="12">
        <v>1000000</v>
      </c>
      <c r="L229" s="12">
        <v>14000000</v>
      </c>
      <c r="M229" s="16">
        <v>5.7315974780971092E-4</v>
      </c>
      <c r="N229" s="18">
        <v>2.5313709181643945E-4</v>
      </c>
    </row>
    <row r="230" spans="2:14" x14ac:dyDescent="0.25">
      <c r="B230" s="10" t="s">
        <v>384</v>
      </c>
      <c r="C230" s="11">
        <v>172</v>
      </c>
      <c r="D230" s="11">
        <v>172</v>
      </c>
      <c r="E230" s="12">
        <v>17115</v>
      </c>
      <c r="F230" s="12">
        <v>17143</v>
      </c>
      <c r="G230" s="13">
        <v>29</v>
      </c>
      <c r="H230" s="14" t="s">
        <v>72</v>
      </c>
      <c r="I230" s="15">
        <v>1</v>
      </c>
      <c r="J230" s="15">
        <v>29</v>
      </c>
      <c r="K230" s="12">
        <v>1000000</v>
      </c>
      <c r="L230" s="12">
        <v>29000000</v>
      </c>
      <c r="M230" s="16">
        <v>1.1872594776058299E-3</v>
      </c>
      <c r="N230" s="18">
        <v>5.243554044769103E-4</v>
      </c>
    </row>
    <row r="231" spans="2:14" x14ac:dyDescent="0.25">
      <c r="B231" s="10" t="s">
        <v>382</v>
      </c>
      <c r="C231" s="11">
        <v>172</v>
      </c>
      <c r="D231" s="11">
        <v>172</v>
      </c>
      <c r="E231" s="12">
        <v>17144</v>
      </c>
      <c r="F231" s="12">
        <v>17175</v>
      </c>
      <c r="G231" s="13">
        <v>32</v>
      </c>
      <c r="H231" s="14" t="s">
        <v>72</v>
      </c>
      <c r="I231" s="15">
        <v>1</v>
      </c>
      <c r="J231" s="15">
        <v>32</v>
      </c>
      <c r="K231" s="12">
        <v>1000000</v>
      </c>
      <c r="L231" s="12">
        <v>32000000</v>
      </c>
      <c r="M231" s="16">
        <v>1.3100794235650537E-3</v>
      </c>
      <c r="N231" s="18">
        <v>5.7859906700900442E-4</v>
      </c>
    </row>
    <row r="232" spans="2:14" x14ac:dyDescent="0.25">
      <c r="B232" s="10" t="s">
        <v>377</v>
      </c>
      <c r="C232" s="11">
        <v>172</v>
      </c>
      <c r="D232" s="11">
        <v>173</v>
      </c>
      <c r="E232" s="12">
        <v>17176</v>
      </c>
      <c r="F232" s="12">
        <v>17209</v>
      </c>
      <c r="G232" s="13">
        <v>34</v>
      </c>
      <c r="H232" s="14" t="s">
        <v>72</v>
      </c>
      <c r="I232" s="15">
        <v>1</v>
      </c>
      <c r="J232" s="15">
        <v>34</v>
      </c>
      <c r="K232" s="12">
        <v>1000000</v>
      </c>
      <c r="L232" s="12">
        <v>34000000</v>
      </c>
      <c r="M232" s="16">
        <v>1.3919593875378695E-3</v>
      </c>
      <c r="N232" s="18">
        <v>6.1476150869706724E-4</v>
      </c>
    </row>
    <row r="233" spans="2:14" x14ac:dyDescent="0.25">
      <c r="B233" s="10" t="s">
        <v>380</v>
      </c>
      <c r="C233" s="11">
        <v>173</v>
      </c>
      <c r="D233" s="11">
        <v>173</v>
      </c>
      <c r="E233" s="12">
        <v>17210</v>
      </c>
      <c r="F233" s="12">
        <v>17240</v>
      </c>
      <c r="G233" s="13">
        <v>31</v>
      </c>
      <c r="H233" s="14" t="s">
        <v>72</v>
      </c>
      <c r="I233" s="15">
        <v>1</v>
      </c>
      <c r="J233" s="15">
        <v>31</v>
      </c>
      <c r="K233" s="12">
        <v>1000000</v>
      </c>
      <c r="L233" s="12">
        <v>31000000</v>
      </c>
      <c r="M233" s="16">
        <v>1.2691394415786457E-3</v>
      </c>
      <c r="N233" s="18">
        <v>5.6051784616497301E-4</v>
      </c>
    </row>
    <row r="234" spans="2:14" x14ac:dyDescent="0.25">
      <c r="B234" s="10" t="s">
        <v>387</v>
      </c>
      <c r="C234" s="11">
        <v>173</v>
      </c>
      <c r="D234" s="11">
        <v>173</v>
      </c>
      <c r="E234" s="12">
        <v>17241</v>
      </c>
      <c r="F234" s="12">
        <v>17286</v>
      </c>
      <c r="G234" s="13">
        <v>46</v>
      </c>
      <c r="H234" s="14" t="s">
        <v>72</v>
      </c>
      <c r="I234" s="15">
        <v>1</v>
      </c>
      <c r="J234" s="15">
        <v>46</v>
      </c>
      <c r="K234" s="12">
        <v>1000000</v>
      </c>
      <c r="L234" s="12">
        <v>46000000</v>
      </c>
      <c r="M234" s="16">
        <v>1.8832391713747645E-3</v>
      </c>
      <c r="N234" s="18">
        <v>8.3173615882544392E-4</v>
      </c>
    </row>
    <row r="235" spans="2:14" x14ac:dyDescent="0.25">
      <c r="B235" s="10" t="s">
        <v>378</v>
      </c>
      <c r="C235" s="11">
        <v>173</v>
      </c>
      <c r="D235" s="11">
        <v>174</v>
      </c>
      <c r="E235" s="12">
        <v>17287</v>
      </c>
      <c r="F235" s="12">
        <v>17306</v>
      </c>
      <c r="G235" s="13">
        <v>20</v>
      </c>
      <c r="H235" s="14" t="s">
        <v>72</v>
      </c>
      <c r="I235" s="15">
        <v>1</v>
      </c>
      <c r="J235" s="15">
        <v>20</v>
      </c>
      <c r="K235" s="12">
        <v>1000000</v>
      </c>
      <c r="L235" s="12">
        <v>20000000</v>
      </c>
      <c r="M235" s="16">
        <v>8.1879963972815851E-4</v>
      </c>
      <c r="N235" s="18">
        <v>3.6162441688062779E-4</v>
      </c>
    </row>
    <row r="236" spans="2:14" x14ac:dyDescent="0.25">
      <c r="B236" s="10" t="s">
        <v>379</v>
      </c>
      <c r="C236" s="11">
        <v>174</v>
      </c>
      <c r="D236" s="11">
        <v>174</v>
      </c>
      <c r="E236" s="12">
        <v>17307</v>
      </c>
      <c r="F236" s="12">
        <v>17356</v>
      </c>
      <c r="G236" s="13">
        <v>50</v>
      </c>
      <c r="H236" s="14" t="s">
        <v>72</v>
      </c>
      <c r="I236" s="15">
        <v>1</v>
      </c>
      <c r="J236" s="15">
        <v>50</v>
      </c>
      <c r="K236" s="12">
        <v>1000000</v>
      </c>
      <c r="L236" s="12">
        <v>50000000</v>
      </c>
      <c r="M236" s="16">
        <v>2.0469990993203964E-3</v>
      </c>
      <c r="N236" s="18">
        <v>9.0406104220156944E-4</v>
      </c>
    </row>
    <row r="237" spans="2:14" x14ac:dyDescent="0.25">
      <c r="B237" s="10" t="s">
        <v>389</v>
      </c>
      <c r="C237" s="11">
        <v>174</v>
      </c>
      <c r="D237" s="11">
        <v>174</v>
      </c>
      <c r="E237" s="12">
        <v>17357</v>
      </c>
      <c r="F237" s="12">
        <v>17364</v>
      </c>
      <c r="G237" s="13">
        <v>8</v>
      </c>
      <c r="H237" s="14" t="s">
        <v>72</v>
      </c>
      <c r="I237" s="15">
        <v>1</v>
      </c>
      <c r="J237" s="15">
        <v>8</v>
      </c>
      <c r="K237" s="12">
        <v>1000000</v>
      </c>
      <c r="L237" s="12">
        <v>8000000</v>
      </c>
      <c r="M237" s="16">
        <v>3.2751985589126343E-4</v>
      </c>
      <c r="N237" s="18">
        <v>1.446497667522511E-4</v>
      </c>
    </row>
    <row r="238" spans="2:14" x14ac:dyDescent="0.25">
      <c r="B238" s="10" t="s">
        <v>280</v>
      </c>
      <c r="C238" s="11">
        <v>174</v>
      </c>
      <c r="D238" s="11">
        <v>174</v>
      </c>
      <c r="E238" s="12">
        <v>17365</v>
      </c>
      <c r="F238" s="12">
        <v>17366</v>
      </c>
      <c r="G238" s="13">
        <v>2</v>
      </c>
      <c r="H238" s="14" t="s">
        <v>72</v>
      </c>
      <c r="I238" s="15">
        <v>1</v>
      </c>
      <c r="J238" s="15">
        <v>2</v>
      </c>
      <c r="K238" s="12">
        <v>1000000</v>
      </c>
      <c r="L238" s="12">
        <v>2000000</v>
      </c>
      <c r="M238" s="16">
        <v>8.1879963972815857E-5</v>
      </c>
      <c r="N238" s="18">
        <v>3.6162441688062776E-5</v>
      </c>
    </row>
    <row r="239" spans="2:14" x14ac:dyDescent="0.25">
      <c r="B239" s="10" t="s">
        <v>50</v>
      </c>
      <c r="C239" s="11">
        <v>174</v>
      </c>
      <c r="D239" s="11">
        <v>174</v>
      </c>
      <c r="E239" s="12">
        <v>17367</v>
      </c>
      <c r="F239" s="12">
        <v>17384</v>
      </c>
      <c r="G239" s="13">
        <v>18</v>
      </c>
      <c r="H239" s="14" t="s">
        <v>72</v>
      </c>
      <c r="I239" s="15">
        <v>1</v>
      </c>
      <c r="J239" s="15">
        <v>18</v>
      </c>
      <c r="K239" s="12">
        <v>1000000</v>
      </c>
      <c r="L239" s="12">
        <v>18000000</v>
      </c>
      <c r="M239" s="16">
        <v>7.3691967575534268E-4</v>
      </c>
      <c r="N239" s="18">
        <v>3.2546197519256503E-4</v>
      </c>
    </row>
    <row r="240" spans="2:14" x14ac:dyDescent="0.25">
      <c r="B240" s="10" t="s">
        <v>385</v>
      </c>
      <c r="C240" s="11">
        <v>174</v>
      </c>
      <c r="D240" s="11">
        <v>175</v>
      </c>
      <c r="E240" s="12">
        <v>17385</v>
      </c>
      <c r="F240" s="12">
        <v>17460</v>
      </c>
      <c r="G240" s="13">
        <v>76</v>
      </c>
      <c r="H240" s="14" t="s">
        <v>72</v>
      </c>
      <c r="I240" s="15">
        <v>1</v>
      </c>
      <c r="J240" s="15">
        <v>76</v>
      </c>
      <c r="K240" s="12">
        <v>1000000</v>
      </c>
      <c r="L240" s="12">
        <v>76000000</v>
      </c>
      <c r="M240" s="16">
        <v>3.1114386309670024E-3</v>
      </c>
      <c r="N240" s="18">
        <v>1.3741727841463855E-3</v>
      </c>
    </row>
    <row r="241" spans="2:14" x14ac:dyDescent="0.25">
      <c r="B241" s="10" t="s">
        <v>391</v>
      </c>
      <c r="C241" s="11">
        <v>175</v>
      </c>
      <c r="D241" s="11">
        <v>175</v>
      </c>
      <c r="E241" s="12">
        <v>17461</v>
      </c>
      <c r="F241" s="12">
        <v>17464</v>
      </c>
      <c r="G241" s="13">
        <v>4</v>
      </c>
      <c r="H241" s="14" t="s">
        <v>72</v>
      </c>
      <c r="I241" s="15">
        <v>1</v>
      </c>
      <c r="J241" s="15">
        <v>4</v>
      </c>
      <c r="K241" s="12">
        <v>1000000</v>
      </c>
      <c r="L241" s="12">
        <v>4000000</v>
      </c>
      <c r="M241" s="16">
        <v>1.6375992794563171E-4</v>
      </c>
      <c r="N241" s="18">
        <v>7.2324883376125552E-5</v>
      </c>
    </row>
    <row r="242" spans="2:14" x14ac:dyDescent="0.25">
      <c r="B242" s="10" t="s">
        <v>53</v>
      </c>
      <c r="C242" s="11">
        <v>175</v>
      </c>
      <c r="D242" s="11">
        <v>175</v>
      </c>
      <c r="E242" s="12">
        <v>17465</v>
      </c>
      <c r="F242" s="12">
        <v>17466</v>
      </c>
      <c r="G242" s="13">
        <v>2</v>
      </c>
      <c r="H242" s="14" t="s">
        <v>72</v>
      </c>
      <c r="I242" s="15">
        <v>1</v>
      </c>
      <c r="J242" s="15">
        <v>2</v>
      </c>
      <c r="K242" s="12">
        <v>1000000</v>
      </c>
      <c r="L242" s="12">
        <v>2000000</v>
      </c>
      <c r="M242" s="16">
        <v>8.1879963972815857E-5</v>
      </c>
      <c r="N242" s="18">
        <v>3.6162441688062776E-5</v>
      </c>
    </row>
    <row r="243" spans="2:14" x14ac:dyDescent="0.25">
      <c r="B243" s="10" t="s">
        <v>383</v>
      </c>
      <c r="C243" s="11">
        <v>175</v>
      </c>
      <c r="D243" s="11">
        <v>176</v>
      </c>
      <c r="E243" s="12">
        <v>17467</v>
      </c>
      <c r="F243" s="12">
        <v>17541</v>
      </c>
      <c r="G243" s="13">
        <v>75</v>
      </c>
      <c r="H243" s="14" t="s">
        <v>72</v>
      </c>
      <c r="I243" s="15">
        <v>1</v>
      </c>
      <c r="J243" s="15">
        <v>75</v>
      </c>
      <c r="K243" s="12">
        <v>1000000</v>
      </c>
      <c r="L243" s="12">
        <v>75000000</v>
      </c>
      <c r="M243" s="16">
        <v>3.0704986489805946E-3</v>
      </c>
      <c r="N243" s="18">
        <v>1.3560915633023542E-3</v>
      </c>
    </row>
    <row r="244" spans="2:14" x14ac:dyDescent="0.25">
      <c r="B244" s="10" t="s">
        <v>390</v>
      </c>
      <c r="C244" s="11">
        <v>176</v>
      </c>
      <c r="D244" s="11">
        <v>176</v>
      </c>
      <c r="E244" s="12">
        <v>17542</v>
      </c>
      <c r="F244" s="12">
        <v>17552</v>
      </c>
      <c r="G244" s="13">
        <v>11</v>
      </c>
      <c r="H244" s="14" t="s">
        <v>72</v>
      </c>
      <c r="I244" s="15">
        <v>1</v>
      </c>
      <c r="J244" s="15">
        <v>11</v>
      </c>
      <c r="K244" s="12">
        <v>1000000</v>
      </c>
      <c r="L244" s="12">
        <v>11000000</v>
      </c>
      <c r="M244" s="16">
        <v>4.5033980185048717E-4</v>
      </c>
      <c r="N244" s="18">
        <v>1.9889342928434528E-4</v>
      </c>
    </row>
    <row r="245" spans="2:14" x14ac:dyDescent="0.25">
      <c r="B245" s="10" t="s">
        <v>51</v>
      </c>
      <c r="C245" s="11">
        <v>176</v>
      </c>
      <c r="D245" s="11">
        <v>176</v>
      </c>
      <c r="E245" s="12">
        <v>17553</v>
      </c>
      <c r="F245" s="12">
        <v>17554</v>
      </c>
      <c r="G245" s="13">
        <v>2</v>
      </c>
      <c r="H245" s="14" t="s">
        <v>72</v>
      </c>
      <c r="I245" s="15">
        <v>1</v>
      </c>
      <c r="J245" s="15">
        <v>2</v>
      </c>
      <c r="K245" s="12">
        <v>1000000</v>
      </c>
      <c r="L245" s="12">
        <v>2000000</v>
      </c>
      <c r="M245" s="16">
        <v>8.1879963972815857E-5</v>
      </c>
      <c r="N245" s="18">
        <v>3.6162441688062776E-5</v>
      </c>
    </row>
    <row r="246" spans="2:14" x14ac:dyDescent="0.25">
      <c r="B246" s="10" t="s">
        <v>386</v>
      </c>
      <c r="C246" s="11">
        <v>176</v>
      </c>
      <c r="D246" s="11">
        <v>180</v>
      </c>
      <c r="E246" s="12">
        <v>17555</v>
      </c>
      <c r="F246" s="12">
        <v>18000</v>
      </c>
      <c r="G246" s="13">
        <v>446</v>
      </c>
      <c r="H246" s="14" t="s">
        <v>72</v>
      </c>
      <c r="I246" s="15">
        <v>1</v>
      </c>
      <c r="J246" s="15">
        <v>446</v>
      </c>
      <c r="K246" s="12">
        <v>1000000</v>
      </c>
      <c r="L246" s="12">
        <v>446000000</v>
      </c>
      <c r="M246" s="16">
        <v>1.8259231965937935E-2</v>
      </c>
      <c r="N246" s="18">
        <v>8.0642244964380001E-3</v>
      </c>
    </row>
    <row r="247" spans="2:14" x14ac:dyDescent="0.25">
      <c r="B247" s="10" t="s">
        <v>45</v>
      </c>
      <c r="C247" s="11">
        <v>181</v>
      </c>
      <c r="D247" s="11">
        <v>189</v>
      </c>
      <c r="E247" s="12">
        <v>18001</v>
      </c>
      <c r="F247" s="12">
        <v>18805</v>
      </c>
      <c r="G247" s="13">
        <v>805</v>
      </c>
      <c r="H247" s="14" t="s">
        <v>71</v>
      </c>
      <c r="I247" s="15">
        <v>5</v>
      </c>
      <c r="J247" s="15">
        <v>4025</v>
      </c>
      <c r="K247" s="12">
        <v>1000000</v>
      </c>
      <c r="L247" s="12">
        <v>805000000</v>
      </c>
      <c r="M247" s="16">
        <v>3.2956685499058377E-2</v>
      </c>
      <c r="N247" s="18">
        <v>7.2776913897226347E-2</v>
      </c>
    </row>
    <row r="248" spans="2:14" x14ac:dyDescent="0.25">
      <c r="B248" s="10" t="s">
        <v>43</v>
      </c>
      <c r="C248" s="11">
        <v>189</v>
      </c>
      <c r="D248" s="11">
        <v>197</v>
      </c>
      <c r="E248" s="12">
        <v>18806</v>
      </c>
      <c r="F248" s="12">
        <v>19610</v>
      </c>
      <c r="G248" s="13">
        <v>805</v>
      </c>
      <c r="H248" s="14" t="s">
        <v>71</v>
      </c>
      <c r="I248" s="15">
        <v>5</v>
      </c>
      <c r="J248" s="15">
        <v>4025</v>
      </c>
      <c r="K248" s="12">
        <v>1000000</v>
      </c>
      <c r="L248" s="12">
        <v>805000000</v>
      </c>
      <c r="M248" s="16">
        <v>3.2956685499058377E-2</v>
      </c>
      <c r="N248" s="18">
        <v>7.2776913897226347E-2</v>
      </c>
    </row>
    <row r="249" spans="2:14" x14ac:dyDescent="0.25">
      <c r="B249" s="10" t="s">
        <v>41</v>
      </c>
      <c r="C249" s="11">
        <v>197</v>
      </c>
      <c r="D249" s="11">
        <v>205</v>
      </c>
      <c r="E249" s="12">
        <v>19611</v>
      </c>
      <c r="F249" s="12">
        <v>20415</v>
      </c>
      <c r="G249" s="13">
        <v>805</v>
      </c>
      <c r="H249" s="14" t="s">
        <v>71</v>
      </c>
      <c r="I249" s="15">
        <v>5</v>
      </c>
      <c r="J249" s="15">
        <v>4025</v>
      </c>
      <c r="K249" s="12">
        <v>1000000</v>
      </c>
      <c r="L249" s="12">
        <v>805000000</v>
      </c>
      <c r="M249" s="16">
        <v>3.2956685499058377E-2</v>
      </c>
      <c r="N249" s="18">
        <v>7.2776913897226347E-2</v>
      </c>
    </row>
    <row r="250" spans="2:14" x14ac:dyDescent="0.25">
      <c r="B250" s="10" t="s">
        <v>376</v>
      </c>
      <c r="C250" s="11">
        <v>205</v>
      </c>
      <c r="D250" s="11">
        <v>213</v>
      </c>
      <c r="E250" s="12">
        <v>20416</v>
      </c>
      <c r="F250" s="12">
        <v>21220</v>
      </c>
      <c r="G250" s="13">
        <v>805</v>
      </c>
      <c r="H250" s="14" t="s">
        <v>71</v>
      </c>
      <c r="I250" s="15">
        <v>5</v>
      </c>
      <c r="J250" s="15">
        <v>4025</v>
      </c>
      <c r="K250" s="12">
        <v>1000000</v>
      </c>
      <c r="L250" s="12">
        <v>805000000</v>
      </c>
      <c r="M250" s="16">
        <v>3.2956685499058377E-2</v>
      </c>
      <c r="N250" s="18">
        <v>7.2776913897226347E-2</v>
      </c>
    </row>
    <row r="251" spans="2:14" x14ac:dyDescent="0.25">
      <c r="B251" s="10" t="s">
        <v>386</v>
      </c>
      <c r="C251" s="11">
        <v>221</v>
      </c>
      <c r="D251" s="11">
        <v>221</v>
      </c>
      <c r="E251" s="12">
        <v>22001</v>
      </c>
      <c r="F251" s="12">
        <v>22013</v>
      </c>
      <c r="G251" s="13">
        <v>13</v>
      </c>
      <c r="H251" s="14" t="s">
        <v>72</v>
      </c>
      <c r="I251" s="15">
        <v>1</v>
      </c>
      <c r="J251" s="15">
        <v>13</v>
      </c>
      <c r="K251" s="12">
        <v>1000000</v>
      </c>
      <c r="L251" s="12">
        <v>13000000</v>
      </c>
      <c r="M251" s="16">
        <v>5.32219765823303E-4</v>
      </c>
      <c r="N251" s="18">
        <v>2.3505587097240807E-4</v>
      </c>
    </row>
    <row r="252" spans="2:14" x14ac:dyDescent="0.25">
      <c r="B252" s="10" t="s">
        <v>388</v>
      </c>
      <c r="C252" s="11">
        <v>221</v>
      </c>
      <c r="D252" s="11">
        <v>221</v>
      </c>
      <c r="E252" s="12">
        <v>22014</v>
      </c>
      <c r="F252" s="12">
        <v>22036</v>
      </c>
      <c r="G252" s="13">
        <v>23</v>
      </c>
      <c r="H252" s="14" t="s">
        <v>72</v>
      </c>
      <c r="I252" s="15">
        <v>1</v>
      </c>
      <c r="J252" s="15">
        <v>23</v>
      </c>
      <c r="K252" s="12">
        <v>1000000</v>
      </c>
      <c r="L252" s="12">
        <v>23000000</v>
      </c>
      <c r="M252" s="16">
        <v>9.4161958568738226E-4</v>
      </c>
      <c r="N252" s="18">
        <v>4.1586807941272196E-4</v>
      </c>
    </row>
    <row r="253" spans="2:14" x14ac:dyDescent="0.25">
      <c r="B253" s="10" t="s">
        <v>725</v>
      </c>
      <c r="C253" s="11">
        <v>221</v>
      </c>
      <c r="D253" s="11">
        <v>221</v>
      </c>
      <c r="E253" s="12">
        <v>22037</v>
      </c>
      <c r="F253" s="12">
        <v>22048</v>
      </c>
      <c r="G253" s="13">
        <v>12</v>
      </c>
      <c r="H253" s="14" t="s">
        <v>72</v>
      </c>
      <c r="I253" s="15">
        <v>1</v>
      </c>
      <c r="J253" s="15">
        <v>12</v>
      </c>
      <c r="K253" s="12">
        <v>1000000</v>
      </c>
      <c r="L253" s="12">
        <v>12000000</v>
      </c>
      <c r="M253" s="16">
        <v>4.9127978383689509E-4</v>
      </c>
      <c r="N253" s="18">
        <v>2.1697465012837666E-4</v>
      </c>
    </row>
    <row r="254" spans="2:14" x14ac:dyDescent="0.25">
      <c r="B254" s="10" t="s">
        <v>43</v>
      </c>
      <c r="C254" s="11">
        <v>221</v>
      </c>
      <c r="D254" s="11">
        <v>224</v>
      </c>
      <c r="E254" s="12">
        <v>22049</v>
      </c>
      <c r="F254" s="12">
        <v>22389</v>
      </c>
      <c r="G254" s="13">
        <v>341</v>
      </c>
      <c r="H254" s="14" t="s">
        <v>72</v>
      </c>
      <c r="I254" s="15">
        <v>1</v>
      </c>
      <c r="J254" s="15">
        <v>341</v>
      </c>
      <c r="K254" s="12">
        <v>1000000</v>
      </c>
      <c r="L254" s="12">
        <v>341000000</v>
      </c>
      <c r="M254" s="16">
        <v>1.3960533857365103E-2</v>
      </c>
      <c r="N254" s="17">
        <v>6.1656963078147034E-3</v>
      </c>
    </row>
    <row r="255" spans="2:14" x14ac:dyDescent="0.25">
      <c r="B255" s="10" t="s">
        <v>726</v>
      </c>
      <c r="C255" s="11">
        <v>224</v>
      </c>
      <c r="D255" s="11">
        <v>224</v>
      </c>
      <c r="E255" s="12">
        <v>22390</v>
      </c>
      <c r="F255" s="12">
        <v>22391</v>
      </c>
      <c r="G255" s="13">
        <v>2</v>
      </c>
      <c r="H255" s="14" t="s">
        <v>72</v>
      </c>
      <c r="I255" s="15">
        <v>1</v>
      </c>
      <c r="J255" s="15">
        <v>2</v>
      </c>
      <c r="K255" s="12">
        <v>1000000</v>
      </c>
      <c r="L255" s="12">
        <v>2000000</v>
      </c>
      <c r="M255" s="16">
        <v>8.1879963972815857E-5</v>
      </c>
      <c r="N255" s="17">
        <v>3.6162441688062776E-5</v>
      </c>
    </row>
    <row r="256" spans="2:14" x14ac:dyDescent="0.25">
      <c r="B256" s="10" t="s">
        <v>725</v>
      </c>
      <c r="C256" s="11">
        <v>224</v>
      </c>
      <c r="D256" s="11">
        <v>224</v>
      </c>
      <c r="E256" s="12">
        <v>22392</v>
      </c>
      <c r="F256" s="12">
        <v>22403</v>
      </c>
      <c r="G256" s="13">
        <v>12</v>
      </c>
      <c r="H256" s="14" t="s">
        <v>72</v>
      </c>
      <c r="I256" s="15">
        <v>1</v>
      </c>
      <c r="J256" s="15">
        <v>12</v>
      </c>
      <c r="K256" s="12">
        <v>1000000</v>
      </c>
      <c r="L256" s="12">
        <v>12000000</v>
      </c>
      <c r="M256" s="16">
        <v>4.9127978383689509E-4</v>
      </c>
      <c r="N256" s="17">
        <v>2.1697465012837666E-4</v>
      </c>
    </row>
    <row r="257" spans="2:14" x14ac:dyDescent="0.25">
      <c r="B257" s="10" t="s">
        <v>41</v>
      </c>
      <c r="C257" s="11">
        <v>224</v>
      </c>
      <c r="D257" s="11">
        <v>228</v>
      </c>
      <c r="E257" s="12">
        <v>22404</v>
      </c>
      <c r="F257" s="12">
        <v>22744</v>
      </c>
      <c r="G257" s="13">
        <v>341</v>
      </c>
      <c r="H257" s="14" t="s">
        <v>72</v>
      </c>
      <c r="I257" s="15">
        <v>1</v>
      </c>
      <c r="J257" s="15">
        <v>341</v>
      </c>
      <c r="K257" s="12">
        <v>1000000</v>
      </c>
      <c r="L257" s="12">
        <v>341000000</v>
      </c>
      <c r="M257" s="16">
        <v>1.3960533857365103E-2</v>
      </c>
      <c r="N257" s="17">
        <v>6.1656963078147034E-3</v>
      </c>
    </row>
    <row r="258" spans="2:14" x14ac:dyDescent="0.25">
      <c r="B258" s="10" t="s">
        <v>726</v>
      </c>
      <c r="C258" s="11">
        <v>228</v>
      </c>
      <c r="D258" s="11">
        <v>228</v>
      </c>
      <c r="E258" s="12">
        <v>22745</v>
      </c>
      <c r="F258" s="12">
        <v>22746</v>
      </c>
      <c r="G258" s="13">
        <v>2</v>
      </c>
      <c r="H258" s="14" t="s">
        <v>72</v>
      </c>
      <c r="I258" s="15">
        <v>1</v>
      </c>
      <c r="J258" s="15">
        <v>2</v>
      </c>
      <c r="K258" s="12">
        <v>1000000</v>
      </c>
      <c r="L258" s="12">
        <v>2000000</v>
      </c>
      <c r="M258" s="16">
        <v>8.1879963972815857E-5</v>
      </c>
      <c r="N258" s="17">
        <v>3.6162441688062776E-5</v>
      </c>
    </row>
    <row r="259" spans="2:14" x14ac:dyDescent="0.25">
      <c r="B259" s="10" t="s">
        <v>381</v>
      </c>
      <c r="C259" s="11">
        <v>228</v>
      </c>
      <c r="D259" s="11">
        <v>230</v>
      </c>
      <c r="E259" s="12">
        <v>22747</v>
      </c>
      <c r="F259" s="12">
        <v>22917</v>
      </c>
      <c r="G259" s="13">
        <v>171</v>
      </c>
      <c r="H259" s="14" t="s">
        <v>72</v>
      </c>
      <c r="I259" s="15">
        <v>1</v>
      </c>
      <c r="J259" s="15">
        <v>171</v>
      </c>
      <c r="K259" s="12">
        <v>1000000</v>
      </c>
      <c r="L259" s="12">
        <v>171000000</v>
      </c>
      <c r="M259" s="16">
        <v>7.0007369196757553E-3</v>
      </c>
      <c r="N259" s="17">
        <v>3.0918887643293677E-3</v>
      </c>
    </row>
    <row r="260" spans="2:14" x14ac:dyDescent="0.25">
      <c r="B260" s="10" t="s">
        <v>392</v>
      </c>
      <c r="C260" s="11">
        <v>230</v>
      </c>
      <c r="D260" s="11">
        <v>230</v>
      </c>
      <c r="E260" s="12">
        <v>22918</v>
      </c>
      <c r="F260" s="12">
        <v>22966</v>
      </c>
      <c r="G260" s="13">
        <v>49</v>
      </c>
      <c r="H260" s="14" t="s">
        <v>72</v>
      </c>
      <c r="I260" s="15">
        <v>1</v>
      </c>
      <c r="J260" s="15">
        <v>49</v>
      </c>
      <c r="K260" s="12">
        <v>1000000</v>
      </c>
      <c r="L260" s="12">
        <v>49000000</v>
      </c>
      <c r="M260" s="16">
        <v>2.0060591173339886E-3</v>
      </c>
      <c r="N260" s="17">
        <v>8.8597982135753804E-4</v>
      </c>
    </row>
    <row r="261" spans="2:14" x14ac:dyDescent="0.25">
      <c r="B261" s="10" t="s">
        <v>384</v>
      </c>
      <c r="C261" s="11">
        <v>230</v>
      </c>
      <c r="D261" s="11">
        <v>231</v>
      </c>
      <c r="E261" s="12">
        <v>22967</v>
      </c>
      <c r="F261" s="12">
        <v>23067</v>
      </c>
      <c r="G261" s="13">
        <v>101</v>
      </c>
      <c r="H261" s="14" t="s">
        <v>72</v>
      </c>
      <c r="I261" s="15">
        <v>1</v>
      </c>
      <c r="J261" s="15">
        <v>101</v>
      </c>
      <c r="K261" s="12">
        <v>1000000</v>
      </c>
      <c r="L261" s="12">
        <v>101000000</v>
      </c>
      <c r="M261" s="16">
        <v>4.1349381806272002E-3</v>
      </c>
      <c r="N261" s="17">
        <v>1.8262033052471702E-3</v>
      </c>
    </row>
    <row r="262" spans="2:14" x14ac:dyDescent="0.25">
      <c r="B262" s="10" t="s">
        <v>725</v>
      </c>
      <c r="C262" s="11">
        <v>231</v>
      </c>
      <c r="D262" s="11">
        <v>231</v>
      </c>
      <c r="E262" s="12">
        <v>23068</v>
      </c>
      <c r="F262" s="12">
        <v>23079</v>
      </c>
      <c r="G262" s="13">
        <v>12</v>
      </c>
      <c r="H262" s="14" t="s">
        <v>72</v>
      </c>
      <c r="I262" s="15">
        <v>1</v>
      </c>
      <c r="J262" s="15">
        <v>12</v>
      </c>
      <c r="K262" s="12">
        <v>1000000</v>
      </c>
      <c r="L262" s="12">
        <v>12000000</v>
      </c>
      <c r="M262" s="16">
        <v>4.9127978383689509E-4</v>
      </c>
      <c r="N262" s="17">
        <v>2.1697465012837666E-4</v>
      </c>
    </row>
    <row r="263" spans="2:14" x14ac:dyDescent="0.25">
      <c r="B263" s="10" t="s">
        <v>45</v>
      </c>
      <c r="C263" s="11">
        <v>231</v>
      </c>
      <c r="D263" s="11">
        <v>235</v>
      </c>
      <c r="E263" s="12">
        <v>23080</v>
      </c>
      <c r="F263" s="12">
        <v>23420</v>
      </c>
      <c r="G263" s="13">
        <v>341</v>
      </c>
      <c r="H263" s="14" t="s">
        <v>72</v>
      </c>
      <c r="I263" s="15">
        <v>1</v>
      </c>
      <c r="J263" s="15">
        <v>341</v>
      </c>
      <c r="K263" s="12">
        <v>1000000</v>
      </c>
      <c r="L263" s="12">
        <v>341000000</v>
      </c>
      <c r="M263" s="16">
        <v>1.3960533857365103E-2</v>
      </c>
      <c r="N263" s="17">
        <v>6.1656963078147034E-3</v>
      </c>
    </row>
    <row r="264" spans="2:14" x14ac:dyDescent="0.25">
      <c r="B264" s="10" t="s">
        <v>726</v>
      </c>
      <c r="C264" s="11">
        <v>235</v>
      </c>
      <c r="D264" s="11">
        <v>235</v>
      </c>
      <c r="E264" s="12">
        <v>23421</v>
      </c>
      <c r="F264" s="12">
        <v>23422</v>
      </c>
      <c r="G264" s="13">
        <v>2</v>
      </c>
      <c r="H264" s="14" t="s">
        <v>72</v>
      </c>
      <c r="I264" s="15">
        <v>1</v>
      </c>
      <c r="J264" s="15">
        <v>2</v>
      </c>
      <c r="K264" s="12">
        <v>1000000</v>
      </c>
      <c r="L264" s="12">
        <v>2000000</v>
      </c>
      <c r="M264" s="16">
        <v>8.1879963972815857E-5</v>
      </c>
      <c r="N264" s="17">
        <v>3.6162441688062776E-5</v>
      </c>
    </row>
    <row r="265" spans="2:14" x14ac:dyDescent="0.25">
      <c r="B265" s="10" t="s">
        <v>382</v>
      </c>
      <c r="C265" s="11">
        <v>235</v>
      </c>
      <c r="D265" s="11">
        <v>236</v>
      </c>
      <c r="E265" s="12">
        <v>23423</v>
      </c>
      <c r="F265" s="12">
        <v>23532</v>
      </c>
      <c r="G265" s="13">
        <v>110</v>
      </c>
      <c r="H265" s="14" t="s">
        <v>72</v>
      </c>
      <c r="I265" s="15">
        <v>1</v>
      </c>
      <c r="J265" s="15">
        <v>110</v>
      </c>
      <c r="K265" s="12">
        <v>1000000</v>
      </c>
      <c r="L265" s="12">
        <v>110000000</v>
      </c>
      <c r="M265" s="16">
        <v>4.5033980185048717E-3</v>
      </c>
      <c r="N265" s="17">
        <v>1.988934292843453E-3</v>
      </c>
    </row>
    <row r="266" spans="2:14" x14ac:dyDescent="0.25">
      <c r="B266" s="10" t="s">
        <v>377</v>
      </c>
      <c r="C266" s="11">
        <v>236</v>
      </c>
      <c r="D266" s="11">
        <v>237</v>
      </c>
      <c r="E266" s="12">
        <v>23533</v>
      </c>
      <c r="F266" s="12">
        <v>23651</v>
      </c>
      <c r="G266" s="13">
        <v>119</v>
      </c>
      <c r="H266" s="14" t="s">
        <v>72</v>
      </c>
      <c r="I266" s="15">
        <v>1</v>
      </c>
      <c r="J266" s="15">
        <v>119</v>
      </c>
      <c r="K266" s="12">
        <v>1000000</v>
      </c>
      <c r="L266" s="12">
        <v>119000000</v>
      </c>
      <c r="M266" s="16">
        <v>4.8718578563825433E-3</v>
      </c>
      <c r="N266" s="17">
        <v>2.1516652804397353E-3</v>
      </c>
    </row>
    <row r="267" spans="2:14" x14ac:dyDescent="0.25">
      <c r="B267" s="10" t="s">
        <v>380</v>
      </c>
      <c r="C267" s="11">
        <v>237</v>
      </c>
      <c r="D267" s="11">
        <v>238</v>
      </c>
      <c r="E267" s="12">
        <v>23652</v>
      </c>
      <c r="F267" s="12">
        <v>23757</v>
      </c>
      <c r="G267" s="13">
        <v>106</v>
      </c>
      <c r="H267" s="14" t="s">
        <v>72</v>
      </c>
      <c r="I267" s="15">
        <v>1</v>
      </c>
      <c r="J267" s="15">
        <v>106</v>
      </c>
      <c r="K267" s="12">
        <v>1000000</v>
      </c>
      <c r="L267" s="12">
        <v>106000000</v>
      </c>
      <c r="M267" s="16">
        <v>4.3396380905592405E-3</v>
      </c>
      <c r="N267" s="17">
        <v>1.9166094094673273E-3</v>
      </c>
    </row>
    <row r="268" spans="2:14" x14ac:dyDescent="0.25">
      <c r="B268" s="10" t="s">
        <v>387</v>
      </c>
      <c r="C268" s="11">
        <v>238</v>
      </c>
      <c r="D268" s="11">
        <v>240</v>
      </c>
      <c r="E268" s="12">
        <v>23758</v>
      </c>
      <c r="F268" s="12">
        <v>23918</v>
      </c>
      <c r="G268" s="13">
        <v>161</v>
      </c>
      <c r="H268" s="14" t="s">
        <v>72</v>
      </c>
      <c r="I268" s="15">
        <v>1</v>
      </c>
      <c r="J268" s="15">
        <v>161</v>
      </c>
      <c r="K268" s="12">
        <v>1000000</v>
      </c>
      <c r="L268" s="12">
        <v>161000000</v>
      </c>
      <c r="M268" s="16">
        <v>6.5913370998116763E-3</v>
      </c>
      <c r="N268" s="17">
        <v>2.9110765558890538E-3</v>
      </c>
    </row>
    <row r="269" spans="2:14" x14ac:dyDescent="0.25">
      <c r="B269" s="10" t="s">
        <v>376</v>
      </c>
      <c r="C269" s="11">
        <v>240</v>
      </c>
      <c r="D269" s="11">
        <v>243</v>
      </c>
      <c r="E269" s="12">
        <v>23919</v>
      </c>
      <c r="F269" s="12">
        <v>24285</v>
      </c>
      <c r="G269" s="13">
        <v>367</v>
      </c>
      <c r="H269" s="14" t="s">
        <v>72</v>
      </c>
      <c r="I269" s="15">
        <v>1</v>
      </c>
      <c r="J269" s="15">
        <v>367</v>
      </c>
      <c r="K269" s="12">
        <v>1000000</v>
      </c>
      <c r="L269" s="12">
        <v>367000000</v>
      </c>
      <c r="M269" s="16">
        <v>1.5024973389011709E-2</v>
      </c>
      <c r="N269" s="17">
        <v>6.6358080497595194E-3</v>
      </c>
    </row>
    <row r="270" spans="2:14" x14ac:dyDescent="0.25">
      <c r="B270" s="10" t="s">
        <v>378</v>
      </c>
      <c r="C270" s="11">
        <v>243</v>
      </c>
      <c r="D270" s="11">
        <v>244</v>
      </c>
      <c r="E270" s="12">
        <v>24286</v>
      </c>
      <c r="F270" s="12">
        <v>24355</v>
      </c>
      <c r="G270" s="13">
        <v>70</v>
      </c>
      <c r="H270" s="14" t="s">
        <v>72</v>
      </c>
      <c r="I270" s="15">
        <v>1</v>
      </c>
      <c r="J270" s="15">
        <v>70</v>
      </c>
      <c r="K270" s="12">
        <v>1000000</v>
      </c>
      <c r="L270" s="12">
        <v>70000000</v>
      </c>
      <c r="M270" s="16">
        <v>2.8657987390485547E-3</v>
      </c>
      <c r="N270" s="17">
        <v>1.2656854590821973E-3</v>
      </c>
    </row>
    <row r="271" spans="2:14" x14ac:dyDescent="0.25">
      <c r="B271" s="10" t="s">
        <v>379</v>
      </c>
      <c r="C271" s="11">
        <v>244</v>
      </c>
      <c r="D271" s="11">
        <v>246</v>
      </c>
      <c r="E271" s="12">
        <v>24356</v>
      </c>
      <c r="F271" s="12">
        <v>24528</v>
      </c>
      <c r="G271" s="13">
        <v>173</v>
      </c>
      <c r="H271" s="14" t="s">
        <v>72</v>
      </c>
      <c r="I271" s="15">
        <v>1</v>
      </c>
      <c r="J271" s="15">
        <v>173</v>
      </c>
      <c r="K271" s="12">
        <v>1000000</v>
      </c>
      <c r="L271" s="12">
        <v>173000000</v>
      </c>
      <c r="M271" s="16">
        <v>7.0826168836485709E-3</v>
      </c>
      <c r="N271" s="17">
        <v>3.1280512060174303E-3</v>
      </c>
    </row>
    <row r="272" spans="2:14" x14ac:dyDescent="0.25">
      <c r="B272" s="10" t="s">
        <v>389</v>
      </c>
      <c r="C272" s="11">
        <v>246</v>
      </c>
      <c r="D272" s="11">
        <v>246</v>
      </c>
      <c r="E272" s="12">
        <v>24529</v>
      </c>
      <c r="F272" s="12">
        <v>24555</v>
      </c>
      <c r="G272" s="13">
        <v>27</v>
      </c>
      <c r="H272" s="14" t="s">
        <v>72</v>
      </c>
      <c r="I272" s="15">
        <v>1</v>
      </c>
      <c r="J272" s="15">
        <v>27</v>
      </c>
      <c r="K272" s="12">
        <v>1000000</v>
      </c>
      <c r="L272" s="12">
        <v>27000000</v>
      </c>
      <c r="M272" s="16">
        <v>1.105379513633014E-3</v>
      </c>
      <c r="N272" s="17">
        <v>4.8819296278884748E-4</v>
      </c>
    </row>
    <row r="273" spans="2:14" x14ac:dyDescent="0.25">
      <c r="B273" s="10" t="s">
        <v>280</v>
      </c>
      <c r="C273" s="11">
        <v>246</v>
      </c>
      <c r="D273" s="11">
        <v>246</v>
      </c>
      <c r="E273" s="12">
        <v>24556</v>
      </c>
      <c r="F273" s="12">
        <v>24562</v>
      </c>
      <c r="G273" s="13">
        <v>7</v>
      </c>
      <c r="H273" s="14" t="s">
        <v>72</v>
      </c>
      <c r="I273" s="15">
        <v>1</v>
      </c>
      <c r="J273" s="15">
        <v>7</v>
      </c>
      <c r="K273" s="12">
        <v>1000000</v>
      </c>
      <c r="L273" s="12">
        <v>7000000</v>
      </c>
      <c r="M273" s="16">
        <v>2.8657987390485546E-4</v>
      </c>
      <c r="N273" s="17">
        <v>1.2656854590821972E-4</v>
      </c>
    </row>
    <row r="274" spans="2:14" x14ac:dyDescent="0.25">
      <c r="B274" s="10" t="s">
        <v>50</v>
      </c>
      <c r="C274" s="11">
        <v>246</v>
      </c>
      <c r="D274" s="11">
        <v>247</v>
      </c>
      <c r="E274" s="12">
        <v>24563</v>
      </c>
      <c r="F274" s="12">
        <v>24623</v>
      </c>
      <c r="G274" s="13">
        <v>61</v>
      </c>
      <c r="H274" s="14" t="s">
        <v>72</v>
      </c>
      <c r="I274" s="15">
        <v>1</v>
      </c>
      <c r="J274" s="15">
        <v>61</v>
      </c>
      <c r="K274" s="12">
        <v>1000000</v>
      </c>
      <c r="L274" s="12">
        <v>61000000</v>
      </c>
      <c r="M274" s="16">
        <v>2.4973389011708836E-3</v>
      </c>
      <c r="N274" s="17">
        <v>1.1029544714859147E-3</v>
      </c>
    </row>
    <row r="275" spans="2:14" x14ac:dyDescent="0.25">
      <c r="B275" s="10" t="s">
        <v>385</v>
      </c>
      <c r="C275" s="11">
        <v>247</v>
      </c>
      <c r="D275" s="11">
        <v>249</v>
      </c>
      <c r="E275" s="12">
        <v>24624</v>
      </c>
      <c r="F275" s="12">
        <v>24887</v>
      </c>
      <c r="G275" s="13">
        <v>264</v>
      </c>
      <c r="H275" s="14" t="s">
        <v>72</v>
      </c>
      <c r="I275" s="15">
        <v>1</v>
      </c>
      <c r="J275" s="15">
        <v>264</v>
      </c>
      <c r="K275" s="12">
        <v>1000000</v>
      </c>
      <c r="L275" s="12">
        <v>264000000</v>
      </c>
      <c r="M275" s="16">
        <v>1.0808155244411692E-2</v>
      </c>
      <c r="N275" s="17">
        <v>4.7734423028242866E-3</v>
      </c>
    </row>
    <row r="276" spans="2:14" x14ac:dyDescent="0.25">
      <c r="B276" s="10" t="s">
        <v>391</v>
      </c>
      <c r="C276" s="11">
        <v>249</v>
      </c>
      <c r="D276" s="11">
        <v>249</v>
      </c>
      <c r="E276" s="12">
        <v>24888</v>
      </c>
      <c r="F276" s="12">
        <v>24898</v>
      </c>
      <c r="G276" s="13">
        <v>11</v>
      </c>
      <c r="H276" s="14" t="s">
        <v>72</v>
      </c>
      <c r="I276" s="15">
        <v>1</v>
      </c>
      <c r="J276" s="15">
        <v>11</v>
      </c>
      <c r="K276" s="12">
        <v>1000000</v>
      </c>
      <c r="L276" s="12">
        <v>11000000</v>
      </c>
      <c r="M276" s="16">
        <v>4.5033980185048717E-4</v>
      </c>
      <c r="N276" s="17">
        <v>1.9889342928434528E-4</v>
      </c>
    </row>
    <row r="277" spans="2:14" x14ac:dyDescent="0.25">
      <c r="B277" s="10" t="s">
        <v>53</v>
      </c>
      <c r="C277" s="11">
        <v>249</v>
      </c>
      <c r="D277" s="11">
        <v>250</v>
      </c>
      <c r="E277" s="12">
        <v>24899</v>
      </c>
      <c r="F277" s="12">
        <v>24904</v>
      </c>
      <c r="G277" s="13">
        <v>6</v>
      </c>
      <c r="H277" s="14" t="s">
        <v>72</v>
      </c>
      <c r="I277" s="15">
        <v>1</v>
      </c>
      <c r="J277" s="15">
        <v>6</v>
      </c>
      <c r="K277" s="12">
        <v>1000000</v>
      </c>
      <c r="L277" s="12">
        <v>6000000</v>
      </c>
      <c r="M277" s="16">
        <v>2.4563989191844754E-4</v>
      </c>
      <c r="N277" s="17">
        <v>1.0848732506418833E-4</v>
      </c>
    </row>
    <row r="278" spans="2:14" x14ac:dyDescent="0.25">
      <c r="B278" s="10" t="s">
        <v>383</v>
      </c>
      <c r="C278" s="11">
        <v>250</v>
      </c>
      <c r="D278" s="11">
        <v>252</v>
      </c>
      <c r="E278" s="12">
        <v>24905</v>
      </c>
      <c r="F278" s="12">
        <v>25163</v>
      </c>
      <c r="G278" s="13">
        <v>259</v>
      </c>
      <c r="H278" s="14" t="s">
        <v>72</v>
      </c>
      <c r="I278" s="15">
        <v>1</v>
      </c>
      <c r="J278" s="15">
        <v>259</v>
      </c>
      <c r="K278" s="12">
        <v>1000000</v>
      </c>
      <c r="L278" s="12">
        <v>259000000</v>
      </c>
      <c r="M278" s="16">
        <v>1.0603455334479654E-2</v>
      </c>
      <c r="N278" s="17">
        <v>4.6830361986041295E-3</v>
      </c>
    </row>
    <row r="279" spans="2:14" x14ac:dyDescent="0.25">
      <c r="B279" s="10" t="s">
        <v>390</v>
      </c>
      <c r="C279" s="11">
        <v>252</v>
      </c>
      <c r="D279" s="11">
        <v>252</v>
      </c>
      <c r="E279" s="12">
        <v>25164</v>
      </c>
      <c r="F279" s="12">
        <v>25199</v>
      </c>
      <c r="G279" s="13">
        <v>36</v>
      </c>
      <c r="H279" s="14" t="s">
        <v>72</v>
      </c>
      <c r="I279" s="15">
        <v>1</v>
      </c>
      <c r="J279" s="15">
        <v>36</v>
      </c>
      <c r="K279" s="12">
        <v>1000000</v>
      </c>
      <c r="L279" s="12">
        <v>36000000</v>
      </c>
      <c r="M279" s="16">
        <v>1.4738393515106854E-3</v>
      </c>
      <c r="N279" s="17">
        <v>6.5092395038513005E-4</v>
      </c>
    </row>
    <row r="280" spans="2:14" x14ac:dyDescent="0.25">
      <c r="B280" s="10" t="s">
        <v>51</v>
      </c>
      <c r="C280" s="11">
        <v>252</v>
      </c>
      <c r="D280" s="11">
        <v>253</v>
      </c>
      <c r="E280" s="12">
        <v>25200</v>
      </c>
      <c r="F280" s="12">
        <v>25206</v>
      </c>
      <c r="G280" s="13">
        <v>7</v>
      </c>
      <c r="H280" s="14" t="s">
        <v>72</v>
      </c>
      <c r="I280" s="15">
        <v>1</v>
      </c>
      <c r="J280" s="15">
        <v>7</v>
      </c>
      <c r="K280" s="12">
        <v>1000000</v>
      </c>
      <c r="L280" s="12">
        <v>7000000</v>
      </c>
      <c r="M280" s="16">
        <v>2.8657987390485546E-4</v>
      </c>
      <c r="N280" s="17">
        <v>1.2656854590821972E-4</v>
      </c>
    </row>
    <row r="281" spans="2:14" ht="15.75" thickBot="1" x14ac:dyDescent="0.3">
      <c r="B281" s="19"/>
      <c r="C281" s="20"/>
      <c r="D281" s="20"/>
      <c r="E281" s="21"/>
      <c r="F281" s="21"/>
      <c r="G281" s="22"/>
      <c r="H281" s="23"/>
      <c r="I281" s="24"/>
      <c r="J281" s="24"/>
      <c r="K281" s="21"/>
      <c r="L281" s="21"/>
      <c r="M281" s="25"/>
      <c r="N281" s="26"/>
    </row>
    <row r="282" spans="2:14" ht="15.75" thickBot="1" x14ac:dyDescent="0.3">
      <c r="B282" s="561" t="s">
        <v>76</v>
      </c>
      <c r="C282" s="562"/>
      <c r="D282" s="562"/>
      <c r="E282" s="562"/>
      <c r="F282" s="563"/>
      <c r="G282" s="27">
        <f>SUM(G9:G281)</f>
        <v>24426</v>
      </c>
      <c r="H282" s="28"/>
      <c r="I282" s="458"/>
      <c r="J282" s="27">
        <f>SUM(J9:J281)</f>
        <v>55306</v>
      </c>
      <c r="K282" s="28"/>
      <c r="L282" s="27">
        <f>SUM(L9:L281)</f>
        <v>24426000000</v>
      </c>
      <c r="M282" s="29">
        <f>SUM(M9:M281)</f>
        <v>0.99999999999999911</v>
      </c>
      <c r="N282" s="29">
        <f>SUM(N9:N281)</f>
        <v>1.0000000000000002</v>
      </c>
    </row>
    <row r="283" spans="2:14" x14ac:dyDescent="0.25">
      <c r="B283" s="333"/>
      <c r="C283" s="333"/>
      <c r="D283" s="333"/>
      <c r="E283" s="333"/>
      <c r="F283" s="333"/>
      <c r="G283" s="30"/>
      <c r="H283" s="31"/>
      <c r="I283" s="459"/>
      <c r="J283" s="30"/>
      <c r="K283" s="31"/>
      <c r="L283" s="30"/>
      <c r="M283" s="32"/>
      <c r="N283" s="32"/>
    </row>
    <row r="284" spans="2:14" ht="15.75" thickBot="1" x14ac:dyDescent="0.3">
      <c r="L284" s="33"/>
    </row>
    <row r="285" spans="2:14" ht="15.75" thickBot="1" x14ac:dyDescent="0.3">
      <c r="B285" s="554" t="s">
        <v>408</v>
      </c>
      <c r="C285" s="555"/>
      <c r="D285" s="555"/>
      <c r="E285" s="555"/>
      <c r="F285" s="555"/>
      <c r="G285" s="555"/>
      <c r="H285" s="555"/>
      <c r="I285" s="555"/>
      <c r="J285" s="555"/>
      <c r="K285" s="555"/>
      <c r="L285" s="555"/>
      <c r="M285" s="555"/>
      <c r="N285" s="556"/>
    </row>
    <row r="286" spans="2:14" ht="15.75" thickBot="1" x14ac:dyDescent="0.3">
      <c r="B286" s="552" t="s">
        <v>365</v>
      </c>
      <c r="C286" s="564" t="s">
        <v>366</v>
      </c>
      <c r="D286" s="565"/>
      <c r="E286" s="566" t="s">
        <v>367</v>
      </c>
      <c r="F286" s="567"/>
      <c r="G286" s="552" t="s">
        <v>65</v>
      </c>
      <c r="H286" s="552" t="s">
        <v>368</v>
      </c>
      <c r="I286" s="568" t="s">
        <v>369</v>
      </c>
      <c r="J286" s="552" t="s">
        <v>370</v>
      </c>
      <c r="K286" s="552" t="s">
        <v>371</v>
      </c>
      <c r="L286" s="552" t="s">
        <v>58</v>
      </c>
      <c r="M286" s="552" t="s">
        <v>409</v>
      </c>
      <c r="N286" s="552" t="s">
        <v>373</v>
      </c>
    </row>
    <row r="287" spans="2:14" ht="15.75" thickBot="1" x14ac:dyDescent="0.3">
      <c r="B287" s="553"/>
      <c r="C287" s="34" t="s">
        <v>374</v>
      </c>
      <c r="D287" s="34" t="s">
        <v>375</v>
      </c>
      <c r="E287" s="343" t="s">
        <v>374</v>
      </c>
      <c r="F287" s="343" t="s">
        <v>375</v>
      </c>
      <c r="G287" s="553"/>
      <c r="H287" s="553"/>
      <c r="I287" s="569"/>
      <c r="J287" s="553"/>
      <c r="K287" s="553"/>
      <c r="L287" s="553"/>
      <c r="M287" s="553"/>
      <c r="N287" s="553"/>
    </row>
    <row r="288" spans="2:14" x14ac:dyDescent="0.25">
      <c r="B288" s="2" t="s">
        <v>45</v>
      </c>
      <c r="C288" s="3">
        <v>1</v>
      </c>
      <c r="D288" s="3">
        <v>3</v>
      </c>
      <c r="E288" s="4">
        <v>1</v>
      </c>
      <c r="F288" s="4">
        <v>250</v>
      </c>
      <c r="G288" s="5">
        <v>250</v>
      </c>
      <c r="H288" s="6" t="s">
        <v>71</v>
      </c>
      <c r="I288" s="7">
        <v>5</v>
      </c>
      <c r="J288" s="7">
        <v>1250</v>
      </c>
      <c r="K288" s="4">
        <v>1000000</v>
      </c>
      <c r="L288" s="4">
        <v>250000000</v>
      </c>
      <c r="M288" s="8">
        <v>1.0234995496601982E-2</v>
      </c>
      <c r="N288" s="9">
        <v>2.2601526055039237E-2</v>
      </c>
    </row>
    <row r="289" spans="2:14" x14ac:dyDescent="0.25">
      <c r="B289" s="10" t="s">
        <v>43</v>
      </c>
      <c r="C289" s="11">
        <v>3</v>
      </c>
      <c r="D289" s="11">
        <v>5</v>
      </c>
      <c r="E289" s="12">
        <v>251</v>
      </c>
      <c r="F289" s="12">
        <v>500</v>
      </c>
      <c r="G289" s="13">
        <v>250</v>
      </c>
      <c r="H289" s="14" t="s">
        <v>71</v>
      </c>
      <c r="I289" s="15">
        <v>5</v>
      </c>
      <c r="J289" s="15">
        <v>1250</v>
      </c>
      <c r="K289" s="12">
        <v>1000000</v>
      </c>
      <c r="L289" s="12">
        <v>250000000</v>
      </c>
      <c r="M289" s="16">
        <v>1.0234995496601982E-2</v>
      </c>
      <c r="N289" s="17">
        <v>2.2601526055039237E-2</v>
      </c>
    </row>
    <row r="290" spans="2:14" x14ac:dyDescent="0.25">
      <c r="B290" s="10" t="s">
        <v>41</v>
      </c>
      <c r="C290" s="11">
        <v>6</v>
      </c>
      <c r="D290" s="11">
        <v>8</v>
      </c>
      <c r="E290" s="12">
        <v>501</v>
      </c>
      <c r="F290" s="12">
        <v>750</v>
      </c>
      <c r="G290" s="13">
        <v>250</v>
      </c>
      <c r="H290" s="14" t="s">
        <v>71</v>
      </c>
      <c r="I290" s="15">
        <v>5</v>
      </c>
      <c r="J290" s="15">
        <v>1250</v>
      </c>
      <c r="K290" s="12">
        <v>1000000</v>
      </c>
      <c r="L290" s="12">
        <v>250000000</v>
      </c>
      <c r="M290" s="16">
        <v>1.0234995496601982E-2</v>
      </c>
      <c r="N290" s="17">
        <v>2.2601526055039237E-2</v>
      </c>
    </row>
    <row r="291" spans="2:14" x14ac:dyDescent="0.25">
      <c r="B291" s="10" t="s">
        <v>376</v>
      </c>
      <c r="C291" s="11">
        <v>8</v>
      </c>
      <c r="D291" s="11">
        <v>10</v>
      </c>
      <c r="E291" s="12">
        <v>751</v>
      </c>
      <c r="F291" s="12">
        <v>1000</v>
      </c>
      <c r="G291" s="13">
        <v>250</v>
      </c>
      <c r="H291" s="14" t="s">
        <v>71</v>
      </c>
      <c r="I291" s="15">
        <v>5</v>
      </c>
      <c r="J291" s="15">
        <v>1250</v>
      </c>
      <c r="K291" s="12">
        <v>1000000</v>
      </c>
      <c r="L291" s="12">
        <v>250000000</v>
      </c>
      <c r="M291" s="16">
        <v>1.0234995496601982E-2</v>
      </c>
      <c r="N291" s="17">
        <v>2.2601526055039237E-2</v>
      </c>
    </row>
    <row r="292" spans="2:14" x14ac:dyDescent="0.25">
      <c r="B292" s="10" t="s">
        <v>45</v>
      </c>
      <c r="C292" s="11">
        <v>41</v>
      </c>
      <c r="D292" s="11">
        <v>45</v>
      </c>
      <c r="E292" s="12">
        <v>4001</v>
      </c>
      <c r="F292" s="12">
        <v>4500</v>
      </c>
      <c r="G292" s="13">
        <v>500</v>
      </c>
      <c r="H292" s="14" t="s">
        <v>71</v>
      </c>
      <c r="I292" s="15">
        <v>5</v>
      </c>
      <c r="J292" s="15">
        <v>2500</v>
      </c>
      <c r="K292" s="12">
        <v>1000000</v>
      </c>
      <c r="L292" s="12">
        <v>500000000</v>
      </c>
      <c r="M292" s="16">
        <v>2.0469990993203964E-2</v>
      </c>
      <c r="N292" s="17">
        <v>4.5203052110078475E-2</v>
      </c>
    </row>
    <row r="293" spans="2:14" x14ac:dyDescent="0.25">
      <c r="B293" s="10" t="s">
        <v>43</v>
      </c>
      <c r="C293" s="11">
        <v>46</v>
      </c>
      <c r="D293" s="11">
        <v>50</v>
      </c>
      <c r="E293" s="12">
        <v>4501</v>
      </c>
      <c r="F293" s="12">
        <v>5000</v>
      </c>
      <c r="G293" s="13">
        <v>500</v>
      </c>
      <c r="H293" s="14" t="s">
        <v>71</v>
      </c>
      <c r="I293" s="15">
        <v>5</v>
      </c>
      <c r="J293" s="15">
        <v>2500</v>
      </c>
      <c r="K293" s="12">
        <v>1000000</v>
      </c>
      <c r="L293" s="12">
        <v>500000000</v>
      </c>
      <c r="M293" s="16">
        <v>2.0469990993203964E-2</v>
      </c>
      <c r="N293" s="17">
        <v>4.5203052110078475E-2</v>
      </c>
    </row>
    <row r="294" spans="2:14" x14ac:dyDescent="0.25">
      <c r="B294" s="10" t="s">
        <v>41</v>
      </c>
      <c r="C294" s="11">
        <v>51</v>
      </c>
      <c r="D294" s="11">
        <v>55</v>
      </c>
      <c r="E294" s="12">
        <v>5001</v>
      </c>
      <c r="F294" s="12">
        <v>5500</v>
      </c>
      <c r="G294" s="13">
        <v>500</v>
      </c>
      <c r="H294" s="14" t="s">
        <v>71</v>
      </c>
      <c r="I294" s="15">
        <v>5</v>
      </c>
      <c r="J294" s="15">
        <v>2500</v>
      </c>
      <c r="K294" s="12">
        <v>1000000</v>
      </c>
      <c r="L294" s="12">
        <v>500000000</v>
      </c>
      <c r="M294" s="16">
        <v>2.0469990993203964E-2</v>
      </c>
      <c r="N294" s="17">
        <v>4.5203052110078475E-2</v>
      </c>
    </row>
    <row r="295" spans="2:14" x14ac:dyDescent="0.25">
      <c r="B295" s="10" t="s">
        <v>376</v>
      </c>
      <c r="C295" s="11">
        <v>56</v>
      </c>
      <c r="D295" s="11">
        <v>60</v>
      </c>
      <c r="E295" s="12">
        <v>5501</v>
      </c>
      <c r="F295" s="12">
        <v>6000</v>
      </c>
      <c r="G295" s="13">
        <v>500</v>
      </c>
      <c r="H295" s="14" t="s">
        <v>71</v>
      </c>
      <c r="I295" s="15">
        <v>5</v>
      </c>
      <c r="J295" s="15">
        <v>2500</v>
      </c>
      <c r="K295" s="12">
        <v>1000000</v>
      </c>
      <c r="L295" s="12">
        <v>500000000</v>
      </c>
      <c r="M295" s="16">
        <v>2.0469990993203964E-2</v>
      </c>
      <c r="N295" s="17">
        <v>4.5203052110078475E-2</v>
      </c>
    </row>
    <row r="296" spans="2:14" x14ac:dyDescent="0.25">
      <c r="B296" s="10" t="s">
        <v>45</v>
      </c>
      <c r="C296" s="11">
        <v>61</v>
      </c>
      <c r="D296" s="11">
        <v>63</v>
      </c>
      <c r="E296" s="12">
        <v>6001</v>
      </c>
      <c r="F296" s="12">
        <v>6250</v>
      </c>
      <c r="G296" s="13">
        <v>250</v>
      </c>
      <c r="H296" s="14" t="s">
        <v>71</v>
      </c>
      <c r="I296" s="15">
        <v>5</v>
      </c>
      <c r="J296" s="15">
        <v>1250</v>
      </c>
      <c r="K296" s="12">
        <v>1000000</v>
      </c>
      <c r="L296" s="12">
        <v>250000000</v>
      </c>
      <c r="M296" s="16">
        <v>1.0234995496601982E-2</v>
      </c>
      <c r="N296" s="17">
        <v>2.2601526055039237E-2</v>
      </c>
    </row>
    <row r="297" spans="2:14" x14ac:dyDescent="0.25">
      <c r="B297" s="10" t="s">
        <v>43</v>
      </c>
      <c r="C297" s="11">
        <v>63</v>
      </c>
      <c r="D297" s="11">
        <v>65</v>
      </c>
      <c r="E297" s="12">
        <v>6251</v>
      </c>
      <c r="F297" s="12">
        <v>6500</v>
      </c>
      <c r="G297" s="13">
        <v>250</v>
      </c>
      <c r="H297" s="14" t="s">
        <v>71</v>
      </c>
      <c r="I297" s="15">
        <v>5</v>
      </c>
      <c r="J297" s="15">
        <v>1250</v>
      </c>
      <c r="K297" s="12">
        <v>1000000</v>
      </c>
      <c r="L297" s="12">
        <v>250000000</v>
      </c>
      <c r="M297" s="16">
        <v>1.0234995496601982E-2</v>
      </c>
      <c r="N297" s="17">
        <v>2.2601526055039237E-2</v>
      </c>
    </row>
    <row r="298" spans="2:14" x14ac:dyDescent="0.25">
      <c r="B298" s="10" t="s">
        <v>41</v>
      </c>
      <c r="C298" s="11">
        <v>66</v>
      </c>
      <c r="D298" s="11">
        <v>68</v>
      </c>
      <c r="E298" s="12">
        <v>6501</v>
      </c>
      <c r="F298" s="12">
        <v>6750</v>
      </c>
      <c r="G298" s="13">
        <v>250</v>
      </c>
      <c r="H298" s="14" t="s">
        <v>71</v>
      </c>
      <c r="I298" s="15">
        <v>5</v>
      </c>
      <c r="J298" s="15">
        <v>1250</v>
      </c>
      <c r="K298" s="12">
        <v>1000000</v>
      </c>
      <c r="L298" s="12">
        <v>250000000</v>
      </c>
      <c r="M298" s="16">
        <v>1.0234995496601982E-2</v>
      </c>
      <c r="N298" s="17">
        <v>2.2601526055039237E-2</v>
      </c>
    </row>
    <row r="299" spans="2:14" x14ac:dyDescent="0.25">
      <c r="B299" s="10" t="s">
        <v>376</v>
      </c>
      <c r="C299" s="11">
        <v>68</v>
      </c>
      <c r="D299" s="11">
        <v>70</v>
      </c>
      <c r="E299" s="12">
        <v>6751</v>
      </c>
      <c r="F299" s="12">
        <v>7000</v>
      </c>
      <c r="G299" s="13">
        <v>250</v>
      </c>
      <c r="H299" s="14" t="s">
        <v>71</v>
      </c>
      <c r="I299" s="15">
        <v>5</v>
      </c>
      <c r="J299" s="15">
        <v>1250</v>
      </c>
      <c r="K299" s="12">
        <v>1000000</v>
      </c>
      <c r="L299" s="12">
        <v>250000000</v>
      </c>
      <c r="M299" s="16">
        <v>1.0234995496601982E-2</v>
      </c>
      <c r="N299" s="17">
        <v>2.2601526055039237E-2</v>
      </c>
    </row>
    <row r="300" spans="2:14" x14ac:dyDescent="0.25">
      <c r="B300" s="10" t="s">
        <v>377</v>
      </c>
      <c r="C300" s="11">
        <v>31</v>
      </c>
      <c r="D300" s="11">
        <v>31</v>
      </c>
      <c r="E300" s="12">
        <v>3001</v>
      </c>
      <c r="F300" s="12">
        <v>3075</v>
      </c>
      <c r="G300" s="13">
        <v>75</v>
      </c>
      <c r="H300" s="14" t="s">
        <v>72</v>
      </c>
      <c r="I300" s="15">
        <v>1</v>
      </c>
      <c r="J300" s="15">
        <v>75</v>
      </c>
      <c r="K300" s="12">
        <v>1000000</v>
      </c>
      <c r="L300" s="12">
        <v>75000000</v>
      </c>
      <c r="M300" s="16">
        <v>3.0704986489805946E-3</v>
      </c>
      <c r="N300" s="17">
        <v>1.3560915633023542E-3</v>
      </c>
    </row>
    <row r="301" spans="2:14" x14ac:dyDescent="0.25">
      <c r="B301" s="10" t="s">
        <v>378</v>
      </c>
      <c r="C301" s="11">
        <v>31</v>
      </c>
      <c r="D301" s="11">
        <v>32</v>
      </c>
      <c r="E301" s="12">
        <v>3076</v>
      </c>
      <c r="F301" s="12">
        <v>3113</v>
      </c>
      <c r="G301" s="13">
        <v>38</v>
      </c>
      <c r="H301" s="14" t="s">
        <v>72</v>
      </c>
      <c r="I301" s="15">
        <v>1</v>
      </c>
      <c r="J301" s="15">
        <v>38</v>
      </c>
      <c r="K301" s="12">
        <v>1000000</v>
      </c>
      <c r="L301" s="12">
        <v>38000000</v>
      </c>
      <c r="M301" s="16">
        <v>1.5557193154835012E-3</v>
      </c>
      <c r="N301" s="17">
        <v>6.8708639207319276E-4</v>
      </c>
    </row>
    <row r="302" spans="2:14" x14ac:dyDescent="0.25">
      <c r="B302" s="10" t="s">
        <v>43</v>
      </c>
      <c r="C302" s="11">
        <v>32</v>
      </c>
      <c r="D302" s="11">
        <v>32</v>
      </c>
      <c r="E302" s="12">
        <v>3114</v>
      </c>
      <c r="F302" s="12">
        <v>3171</v>
      </c>
      <c r="G302" s="13">
        <v>58</v>
      </c>
      <c r="H302" s="14" t="s">
        <v>72</v>
      </c>
      <c r="I302" s="15">
        <v>1</v>
      </c>
      <c r="J302" s="15">
        <v>58</v>
      </c>
      <c r="K302" s="12">
        <v>1000000</v>
      </c>
      <c r="L302" s="12">
        <v>58000000</v>
      </c>
      <c r="M302" s="16">
        <v>2.3745189552116597E-3</v>
      </c>
      <c r="N302" s="17">
        <v>1.0487108089538206E-3</v>
      </c>
    </row>
    <row r="303" spans="2:14" x14ac:dyDescent="0.25">
      <c r="B303" s="10" t="s">
        <v>41</v>
      </c>
      <c r="C303" s="11">
        <v>32</v>
      </c>
      <c r="D303" s="11">
        <v>32</v>
      </c>
      <c r="E303" s="12">
        <v>3172</v>
      </c>
      <c r="F303" s="12">
        <v>3188</v>
      </c>
      <c r="G303" s="13">
        <v>17</v>
      </c>
      <c r="H303" s="14" t="s">
        <v>72</v>
      </c>
      <c r="I303" s="15">
        <v>1</v>
      </c>
      <c r="J303" s="15">
        <v>17</v>
      </c>
      <c r="K303" s="12">
        <v>1000000</v>
      </c>
      <c r="L303" s="12">
        <v>17000000</v>
      </c>
      <c r="M303" s="16">
        <v>6.9597969376893477E-4</v>
      </c>
      <c r="N303" s="17">
        <v>3.0738075434853362E-4</v>
      </c>
    </row>
    <row r="304" spans="2:14" x14ac:dyDescent="0.25">
      <c r="B304" s="10" t="s">
        <v>380</v>
      </c>
      <c r="C304" s="11">
        <v>32</v>
      </c>
      <c r="D304" s="11">
        <v>33</v>
      </c>
      <c r="E304" s="12">
        <v>3189</v>
      </c>
      <c r="F304" s="12">
        <v>3213</v>
      </c>
      <c r="G304" s="13">
        <v>25</v>
      </c>
      <c r="H304" s="14" t="s">
        <v>72</v>
      </c>
      <c r="I304" s="15">
        <v>1</v>
      </c>
      <c r="J304" s="15">
        <v>25</v>
      </c>
      <c r="K304" s="12">
        <v>1000000</v>
      </c>
      <c r="L304" s="12">
        <v>25000000</v>
      </c>
      <c r="M304" s="16">
        <v>1.0234995496601982E-3</v>
      </c>
      <c r="N304" s="17">
        <v>4.5203052110078472E-4</v>
      </c>
    </row>
    <row r="305" spans="2:14" x14ac:dyDescent="0.25">
      <c r="B305" s="10" t="s">
        <v>381</v>
      </c>
      <c r="C305" s="11">
        <v>33</v>
      </c>
      <c r="D305" s="11">
        <v>33</v>
      </c>
      <c r="E305" s="12">
        <v>3214</v>
      </c>
      <c r="F305" s="12">
        <v>3288</v>
      </c>
      <c r="G305" s="13">
        <v>75</v>
      </c>
      <c r="H305" s="14" t="s">
        <v>72</v>
      </c>
      <c r="I305" s="15">
        <v>1</v>
      </c>
      <c r="J305" s="15">
        <v>75</v>
      </c>
      <c r="K305" s="12">
        <v>1000000</v>
      </c>
      <c r="L305" s="12">
        <v>75000000</v>
      </c>
      <c r="M305" s="16">
        <v>3.0704986489805946E-3</v>
      </c>
      <c r="N305" s="17">
        <v>1.3560915633023542E-3</v>
      </c>
    </row>
    <row r="306" spans="2:14" x14ac:dyDescent="0.25">
      <c r="B306" s="10" t="s">
        <v>382</v>
      </c>
      <c r="C306" s="11">
        <v>33</v>
      </c>
      <c r="D306" s="11">
        <v>34</v>
      </c>
      <c r="E306" s="12">
        <v>3289</v>
      </c>
      <c r="F306" s="12">
        <v>3338</v>
      </c>
      <c r="G306" s="13">
        <v>50</v>
      </c>
      <c r="H306" s="14" t="s">
        <v>72</v>
      </c>
      <c r="I306" s="15">
        <v>1</v>
      </c>
      <c r="J306" s="15">
        <v>50</v>
      </c>
      <c r="K306" s="12">
        <v>1000000</v>
      </c>
      <c r="L306" s="12">
        <v>50000000</v>
      </c>
      <c r="M306" s="16">
        <v>2.0469990993203964E-3</v>
      </c>
      <c r="N306" s="17">
        <v>9.0406104220156944E-4</v>
      </c>
    </row>
    <row r="307" spans="2:14" x14ac:dyDescent="0.25">
      <c r="B307" s="10" t="s">
        <v>383</v>
      </c>
      <c r="C307" s="11">
        <v>34</v>
      </c>
      <c r="D307" s="11">
        <v>35</v>
      </c>
      <c r="E307" s="12">
        <v>3339</v>
      </c>
      <c r="F307" s="12">
        <v>3458</v>
      </c>
      <c r="G307" s="13">
        <v>120</v>
      </c>
      <c r="H307" s="14" t="s">
        <v>72</v>
      </c>
      <c r="I307" s="15">
        <v>1</v>
      </c>
      <c r="J307" s="15">
        <v>120</v>
      </c>
      <c r="K307" s="12">
        <v>1000000</v>
      </c>
      <c r="L307" s="12">
        <v>120000000</v>
      </c>
      <c r="M307" s="16">
        <v>4.9127978383689515E-3</v>
      </c>
      <c r="N307" s="17">
        <v>2.1697465012837668E-3</v>
      </c>
    </row>
    <row r="308" spans="2:14" x14ac:dyDescent="0.25">
      <c r="B308" s="10" t="s">
        <v>384</v>
      </c>
      <c r="C308" s="11">
        <v>35</v>
      </c>
      <c r="D308" s="11">
        <v>36</v>
      </c>
      <c r="E308" s="12">
        <v>3459</v>
      </c>
      <c r="F308" s="12">
        <v>3521</v>
      </c>
      <c r="G308" s="13">
        <v>63</v>
      </c>
      <c r="H308" s="14" t="s">
        <v>72</v>
      </c>
      <c r="I308" s="15">
        <v>1</v>
      </c>
      <c r="J308" s="15">
        <v>63</v>
      </c>
      <c r="K308" s="12">
        <v>1000000</v>
      </c>
      <c r="L308" s="12">
        <v>63000000</v>
      </c>
      <c r="M308" s="16">
        <v>2.5792188651436992E-3</v>
      </c>
      <c r="N308" s="17">
        <v>1.1391169131739775E-3</v>
      </c>
    </row>
    <row r="309" spans="2:14" x14ac:dyDescent="0.25">
      <c r="B309" s="10" t="s">
        <v>50</v>
      </c>
      <c r="C309" s="11">
        <v>36</v>
      </c>
      <c r="D309" s="11">
        <v>36</v>
      </c>
      <c r="E309" s="12">
        <v>3522</v>
      </c>
      <c r="F309" s="12">
        <v>3571</v>
      </c>
      <c r="G309" s="13">
        <v>50</v>
      </c>
      <c r="H309" s="14" t="s">
        <v>72</v>
      </c>
      <c r="I309" s="15">
        <v>1</v>
      </c>
      <c r="J309" s="15">
        <v>50</v>
      </c>
      <c r="K309" s="12">
        <v>1000000</v>
      </c>
      <c r="L309" s="12">
        <v>50000000</v>
      </c>
      <c r="M309" s="16">
        <v>2.0469990993203964E-3</v>
      </c>
      <c r="N309" s="17">
        <v>9.0406104220156944E-4</v>
      </c>
    </row>
    <row r="310" spans="2:14" x14ac:dyDescent="0.25">
      <c r="B310" s="10" t="s">
        <v>385</v>
      </c>
      <c r="C310" s="11">
        <v>36</v>
      </c>
      <c r="D310" s="11">
        <v>37</v>
      </c>
      <c r="E310" s="12">
        <v>3572</v>
      </c>
      <c r="F310" s="12">
        <v>3671</v>
      </c>
      <c r="G310" s="13">
        <v>100</v>
      </c>
      <c r="H310" s="14" t="s">
        <v>72</v>
      </c>
      <c r="I310" s="15">
        <v>1</v>
      </c>
      <c r="J310" s="15">
        <v>100</v>
      </c>
      <c r="K310" s="12">
        <v>1000000</v>
      </c>
      <c r="L310" s="12">
        <v>100000000</v>
      </c>
      <c r="M310" s="16">
        <v>4.0939981986407928E-3</v>
      </c>
      <c r="N310" s="17">
        <v>1.8081220844031389E-3</v>
      </c>
    </row>
    <row r="311" spans="2:14" x14ac:dyDescent="0.25">
      <c r="B311" s="10" t="s">
        <v>386</v>
      </c>
      <c r="C311" s="11">
        <v>37</v>
      </c>
      <c r="D311" s="11">
        <v>40</v>
      </c>
      <c r="E311" s="12">
        <v>3672</v>
      </c>
      <c r="F311" s="12">
        <v>3921</v>
      </c>
      <c r="G311" s="13">
        <v>250</v>
      </c>
      <c r="H311" s="14" t="s">
        <v>72</v>
      </c>
      <c r="I311" s="15">
        <v>1</v>
      </c>
      <c r="J311" s="15">
        <v>250</v>
      </c>
      <c r="K311" s="12">
        <v>1000000</v>
      </c>
      <c r="L311" s="12">
        <v>250000000</v>
      </c>
      <c r="M311" s="16">
        <v>1.0234995496601982E-2</v>
      </c>
      <c r="N311" s="17">
        <v>4.5203052110078471E-3</v>
      </c>
    </row>
    <row r="312" spans="2:14" x14ac:dyDescent="0.25">
      <c r="B312" s="10" t="s">
        <v>387</v>
      </c>
      <c r="C312" s="11">
        <v>40</v>
      </c>
      <c r="D312" s="11">
        <v>40</v>
      </c>
      <c r="E312" s="12">
        <v>3922</v>
      </c>
      <c r="F312" s="12">
        <v>3971</v>
      </c>
      <c r="G312" s="13">
        <v>50</v>
      </c>
      <c r="H312" s="14" t="s">
        <v>72</v>
      </c>
      <c r="I312" s="15">
        <v>1</v>
      </c>
      <c r="J312" s="15">
        <v>50</v>
      </c>
      <c r="K312" s="12">
        <v>1000000</v>
      </c>
      <c r="L312" s="12">
        <v>50000000</v>
      </c>
      <c r="M312" s="16">
        <v>2.0469990993203964E-3</v>
      </c>
      <c r="N312" s="17">
        <v>9.0406104220156944E-4</v>
      </c>
    </row>
    <row r="313" spans="2:14" x14ac:dyDescent="0.25">
      <c r="B313" s="10" t="s">
        <v>388</v>
      </c>
      <c r="C313" s="11">
        <v>40</v>
      </c>
      <c r="D313" s="11">
        <v>40</v>
      </c>
      <c r="E313" s="12">
        <v>3972</v>
      </c>
      <c r="F313" s="12">
        <v>3986</v>
      </c>
      <c r="G313" s="13">
        <v>15</v>
      </c>
      <c r="H313" s="14" t="s">
        <v>72</v>
      </c>
      <c r="I313" s="15">
        <v>1</v>
      </c>
      <c r="J313" s="15">
        <v>15</v>
      </c>
      <c r="K313" s="12">
        <v>1000000</v>
      </c>
      <c r="L313" s="12">
        <v>15000000</v>
      </c>
      <c r="M313" s="16">
        <v>6.1409972979611894E-4</v>
      </c>
      <c r="N313" s="17">
        <v>2.7121831266047086E-4</v>
      </c>
    </row>
    <row r="314" spans="2:14" x14ac:dyDescent="0.25">
      <c r="B314" s="10" t="s">
        <v>280</v>
      </c>
      <c r="C314" s="11">
        <v>40</v>
      </c>
      <c r="D314" s="11">
        <v>40</v>
      </c>
      <c r="E314" s="12">
        <v>3987</v>
      </c>
      <c r="F314" s="12">
        <v>3991</v>
      </c>
      <c r="G314" s="13">
        <v>5</v>
      </c>
      <c r="H314" s="14" t="s">
        <v>72</v>
      </c>
      <c r="I314" s="15">
        <v>1</v>
      </c>
      <c r="J314" s="15">
        <v>5</v>
      </c>
      <c r="K314" s="12">
        <v>1000000</v>
      </c>
      <c r="L314" s="12">
        <v>5000000</v>
      </c>
      <c r="M314" s="16">
        <v>2.0469990993203963E-4</v>
      </c>
      <c r="N314" s="17">
        <v>9.0406104220156947E-5</v>
      </c>
    </row>
    <row r="315" spans="2:14" x14ac:dyDescent="0.25">
      <c r="B315" s="10" t="s">
        <v>51</v>
      </c>
      <c r="C315" s="11">
        <v>40</v>
      </c>
      <c r="D315" s="11">
        <v>40</v>
      </c>
      <c r="E315" s="12">
        <v>3992</v>
      </c>
      <c r="F315" s="12">
        <v>3996</v>
      </c>
      <c r="G315" s="13">
        <v>5</v>
      </c>
      <c r="H315" s="14" t="s">
        <v>72</v>
      </c>
      <c r="I315" s="15">
        <v>1</v>
      </c>
      <c r="J315" s="15">
        <v>5</v>
      </c>
      <c r="K315" s="12">
        <v>1000000</v>
      </c>
      <c r="L315" s="12">
        <v>5000000</v>
      </c>
      <c r="M315" s="16">
        <v>2.0469990993203963E-4</v>
      </c>
      <c r="N315" s="17">
        <v>9.0406104220156947E-5</v>
      </c>
    </row>
    <row r="316" spans="2:14" x14ac:dyDescent="0.25">
      <c r="B316" s="10" t="s">
        <v>53</v>
      </c>
      <c r="C316" s="11">
        <v>40</v>
      </c>
      <c r="D316" s="11">
        <v>40</v>
      </c>
      <c r="E316" s="12">
        <v>3997</v>
      </c>
      <c r="F316" s="12">
        <v>4000</v>
      </c>
      <c r="G316" s="13">
        <v>4</v>
      </c>
      <c r="H316" s="14" t="s">
        <v>72</v>
      </c>
      <c r="I316" s="15">
        <v>1</v>
      </c>
      <c r="J316" s="15">
        <v>4</v>
      </c>
      <c r="K316" s="12">
        <v>1000000</v>
      </c>
      <c r="L316" s="12">
        <v>4000000</v>
      </c>
      <c r="M316" s="16">
        <v>1.6375992794563171E-4</v>
      </c>
      <c r="N316" s="17">
        <v>7.2324883376125552E-5</v>
      </c>
    </row>
    <row r="317" spans="2:14" x14ac:dyDescent="0.25">
      <c r="B317" s="10" t="s">
        <v>387</v>
      </c>
      <c r="C317" s="11">
        <v>91</v>
      </c>
      <c r="D317" s="11">
        <v>91</v>
      </c>
      <c r="E317" s="12">
        <v>9001</v>
      </c>
      <c r="F317" s="12">
        <v>9077</v>
      </c>
      <c r="G317" s="13">
        <v>77</v>
      </c>
      <c r="H317" s="14" t="s">
        <v>72</v>
      </c>
      <c r="I317" s="15">
        <v>1</v>
      </c>
      <c r="J317" s="15">
        <v>77</v>
      </c>
      <c r="K317" s="12">
        <v>1000000</v>
      </c>
      <c r="L317" s="12">
        <v>77000000</v>
      </c>
      <c r="M317" s="16">
        <v>3.1523786129534102E-3</v>
      </c>
      <c r="N317" s="17">
        <v>1.392254004990417E-3</v>
      </c>
    </row>
    <row r="318" spans="2:14" x14ac:dyDescent="0.25">
      <c r="B318" s="10" t="s">
        <v>41</v>
      </c>
      <c r="C318" s="11">
        <v>91</v>
      </c>
      <c r="D318" s="11">
        <v>92</v>
      </c>
      <c r="E318" s="12">
        <v>9078</v>
      </c>
      <c r="F318" s="12">
        <v>9118</v>
      </c>
      <c r="G318" s="13">
        <v>41</v>
      </c>
      <c r="H318" s="14" t="s">
        <v>72</v>
      </c>
      <c r="I318" s="15">
        <v>1</v>
      </c>
      <c r="J318" s="15">
        <v>41</v>
      </c>
      <c r="K318" s="12">
        <v>1000000</v>
      </c>
      <c r="L318" s="12">
        <v>41000000</v>
      </c>
      <c r="M318" s="16">
        <v>1.6785392614427251E-3</v>
      </c>
      <c r="N318" s="17">
        <v>7.4133005460528699E-4</v>
      </c>
    </row>
    <row r="319" spans="2:14" x14ac:dyDescent="0.25">
      <c r="B319" s="10" t="s">
        <v>45</v>
      </c>
      <c r="C319" s="11">
        <v>92</v>
      </c>
      <c r="D319" s="11">
        <v>92</v>
      </c>
      <c r="E319" s="12">
        <v>9119</v>
      </c>
      <c r="F319" s="12">
        <v>9127</v>
      </c>
      <c r="G319" s="13">
        <v>9</v>
      </c>
      <c r="H319" s="14" t="s">
        <v>72</v>
      </c>
      <c r="I319" s="15">
        <v>1</v>
      </c>
      <c r="J319" s="15">
        <v>9</v>
      </c>
      <c r="K319" s="12">
        <v>1000000</v>
      </c>
      <c r="L319" s="12">
        <v>9000000</v>
      </c>
      <c r="M319" s="16">
        <v>3.6845983787767134E-4</v>
      </c>
      <c r="N319" s="17">
        <v>1.6273098759628251E-4</v>
      </c>
    </row>
    <row r="320" spans="2:14" x14ac:dyDescent="0.25">
      <c r="B320" s="10" t="s">
        <v>389</v>
      </c>
      <c r="C320" s="11">
        <v>92</v>
      </c>
      <c r="D320" s="11">
        <v>92</v>
      </c>
      <c r="E320" s="12">
        <v>9128</v>
      </c>
      <c r="F320" s="12">
        <v>9152</v>
      </c>
      <c r="G320" s="13">
        <v>25</v>
      </c>
      <c r="H320" s="14" t="s">
        <v>72</v>
      </c>
      <c r="I320" s="15">
        <v>1</v>
      </c>
      <c r="J320" s="15">
        <v>25</v>
      </c>
      <c r="K320" s="12">
        <v>1000000</v>
      </c>
      <c r="L320" s="12">
        <v>25000000</v>
      </c>
      <c r="M320" s="16">
        <v>1.0234995496601982E-3</v>
      </c>
      <c r="N320" s="17">
        <v>4.5203052110078472E-4</v>
      </c>
    </row>
    <row r="321" spans="2:14" x14ac:dyDescent="0.25">
      <c r="B321" s="10" t="s">
        <v>390</v>
      </c>
      <c r="C321" s="11">
        <v>92</v>
      </c>
      <c r="D321" s="11">
        <v>92</v>
      </c>
      <c r="E321" s="12">
        <v>9153</v>
      </c>
      <c r="F321" s="12">
        <v>9187</v>
      </c>
      <c r="G321" s="13">
        <v>35</v>
      </c>
      <c r="H321" s="14" t="s">
        <v>72</v>
      </c>
      <c r="I321" s="15">
        <v>1</v>
      </c>
      <c r="J321" s="15">
        <v>35</v>
      </c>
      <c r="K321" s="12">
        <v>1000000</v>
      </c>
      <c r="L321" s="12">
        <v>35000000</v>
      </c>
      <c r="M321" s="16">
        <v>1.4328993695242773E-3</v>
      </c>
      <c r="N321" s="17">
        <v>6.3284272954109864E-4</v>
      </c>
    </row>
    <row r="322" spans="2:14" x14ac:dyDescent="0.25">
      <c r="B322" s="10" t="s">
        <v>382</v>
      </c>
      <c r="C322" s="11">
        <v>92</v>
      </c>
      <c r="D322" s="11">
        <v>93</v>
      </c>
      <c r="E322" s="12">
        <v>9188</v>
      </c>
      <c r="F322" s="12">
        <v>9217</v>
      </c>
      <c r="G322" s="13">
        <v>30</v>
      </c>
      <c r="H322" s="14" t="s">
        <v>72</v>
      </c>
      <c r="I322" s="15">
        <v>1</v>
      </c>
      <c r="J322" s="15">
        <v>30</v>
      </c>
      <c r="K322" s="12">
        <v>1000000</v>
      </c>
      <c r="L322" s="12">
        <v>30000000</v>
      </c>
      <c r="M322" s="16">
        <v>1.2281994595922379E-3</v>
      </c>
      <c r="N322" s="17">
        <v>5.4243662532094171E-4</v>
      </c>
    </row>
    <row r="323" spans="2:14" x14ac:dyDescent="0.25">
      <c r="B323" s="10" t="s">
        <v>386</v>
      </c>
      <c r="C323" s="11">
        <v>93</v>
      </c>
      <c r="D323" s="11">
        <v>93</v>
      </c>
      <c r="E323" s="12">
        <v>9218</v>
      </c>
      <c r="F323" s="12">
        <v>9272</v>
      </c>
      <c r="G323" s="13">
        <v>55</v>
      </c>
      <c r="H323" s="14" t="s">
        <v>72</v>
      </c>
      <c r="I323" s="15">
        <v>1</v>
      </c>
      <c r="J323" s="15">
        <v>55</v>
      </c>
      <c r="K323" s="12">
        <v>1000000</v>
      </c>
      <c r="L323" s="12">
        <v>55000000</v>
      </c>
      <c r="M323" s="16">
        <v>2.2516990092524359E-3</v>
      </c>
      <c r="N323" s="17">
        <v>9.9446714642172649E-4</v>
      </c>
    </row>
    <row r="324" spans="2:14" x14ac:dyDescent="0.25">
      <c r="B324" s="10" t="s">
        <v>381</v>
      </c>
      <c r="C324" s="11">
        <v>93</v>
      </c>
      <c r="D324" s="11">
        <v>94</v>
      </c>
      <c r="E324" s="12">
        <v>9273</v>
      </c>
      <c r="F324" s="12">
        <v>9322</v>
      </c>
      <c r="G324" s="13">
        <v>50</v>
      </c>
      <c r="H324" s="14" t="s">
        <v>72</v>
      </c>
      <c r="I324" s="15">
        <v>1</v>
      </c>
      <c r="J324" s="15">
        <v>50</v>
      </c>
      <c r="K324" s="12">
        <v>1000000</v>
      </c>
      <c r="L324" s="12">
        <v>50000000</v>
      </c>
      <c r="M324" s="16">
        <v>2.0469990993203964E-3</v>
      </c>
      <c r="N324" s="17">
        <v>9.0406104220156944E-4</v>
      </c>
    </row>
    <row r="325" spans="2:14" x14ac:dyDescent="0.25">
      <c r="B325" s="10" t="s">
        <v>380</v>
      </c>
      <c r="C325" s="11">
        <v>94</v>
      </c>
      <c r="D325" s="11">
        <v>94</v>
      </c>
      <c r="E325" s="12">
        <v>9323</v>
      </c>
      <c r="F325" s="12">
        <v>9385</v>
      </c>
      <c r="G325" s="13">
        <v>63</v>
      </c>
      <c r="H325" s="14" t="s">
        <v>72</v>
      </c>
      <c r="I325" s="15">
        <v>1</v>
      </c>
      <c r="J325" s="15">
        <v>63</v>
      </c>
      <c r="K325" s="12">
        <v>1000000</v>
      </c>
      <c r="L325" s="12">
        <v>63000000</v>
      </c>
      <c r="M325" s="16">
        <v>2.5792188651436992E-3</v>
      </c>
      <c r="N325" s="17">
        <v>1.1391169131739775E-3</v>
      </c>
    </row>
    <row r="326" spans="2:14" x14ac:dyDescent="0.25">
      <c r="B326" s="10" t="s">
        <v>391</v>
      </c>
      <c r="C326" s="11">
        <v>94</v>
      </c>
      <c r="D326" s="11">
        <v>94</v>
      </c>
      <c r="E326" s="12">
        <v>9386</v>
      </c>
      <c r="F326" s="12">
        <v>9400</v>
      </c>
      <c r="G326" s="13">
        <v>15</v>
      </c>
      <c r="H326" s="14" t="s">
        <v>72</v>
      </c>
      <c r="I326" s="15">
        <v>1</v>
      </c>
      <c r="J326" s="15">
        <v>15</v>
      </c>
      <c r="K326" s="12">
        <v>1000000</v>
      </c>
      <c r="L326" s="12">
        <v>15000000</v>
      </c>
      <c r="M326" s="16">
        <v>6.1409972979611894E-4</v>
      </c>
      <c r="N326" s="17">
        <v>2.7121831266047086E-4</v>
      </c>
    </row>
    <row r="327" spans="2:14" x14ac:dyDescent="0.25">
      <c r="B327" s="10" t="s">
        <v>385</v>
      </c>
      <c r="C327" s="11">
        <v>95</v>
      </c>
      <c r="D327" s="11">
        <v>95</v>
      </c>
      <c r="E327" s="12">
        <v>9401</v>
      </c>
      <c r="F327" s="12">
        <v>9500</v>
      </c>
      <c r="G327" s="13">
        <v>100</v>
      </c>
      <c r="H327" s="14" t="s">
        <v>72</v>
      </c>
      <c r="I327" s="15">
        <v>1</v>
      </c>
      <c r="J327" s="15">
        <v>100</v>
      </c>
      <c r="K327" s="12">
        <v>1000000</v>
      </c>
      <c r="L327" s="12">
        <v>100000000</v>
      </c>
      <c r="M327" s="16">
        <v>4.0939981986407928E-3</v>
      </c>
      <c r="N327" s="17">
        <v>1.8081220844031389E-3</v>
      </c>
    </row>
    <row r="328" spans="2:14" x14ac:dyDescent="0.25">
      <c r="B328" s="10" t="s">
        <v>378</v>
      </c>
      <c r="C328" s="11">
        <v>96</v>
      </c>
      <c r="D328" s="11">
        <v>96</v>
      </c>
      <c r="E328" s="12">
        <v>9501</v>
      </c>
      <c r="F328" s="12">
        <v>9520</v>
      </c>
      <c r="G328" s="13">
        <v>20</v>
      </c>
      <c r="H328" s="14" t="s">
        <v>72</v>
      </c>
      <c r="I328" s="15">
        <v>1</v>
      </c>
      <c r="J328" s="15">
        <v>20</v>
      </c>
      <c r="K328" s="12">
        <v>1000000</v>
      </c>
      <c r="L328" s="12">
        <v>20000000</v>
      </c>
      <c r="M328" s="16">
        <v>8.1879963972815851E-4</v>
      </c>
      <c r="N328" s="17">
        <v>3.6162441688062779E-4</v>
      </c>
    </row>
    <row r="329" spans="2:14" x14ac:dyDescent="0.25">
      <c r="B329" s="10" t="s">
        <v>383</v>
      </c>
      <c r="C329" s="11">
        <v>96</v>
      </c>
      <c r="D329" s="11">
        <v>96</v>
      </c>
      <c r="E329" s="12">
        <v>9521</v>
      </c>
      <c r="F329" s="12">
        <v>9584</v>
      </c>
      <c r="G329" s="13">
        <v>64</v>
      </c>
      <c r="H329" s="14" t="s">
        <v>72</v>
      </c>
      <c r="I329" s="15">
        <v>1</v>
      </c>
      <c r="J329" s="15">
        <v>64</v>
      </c>
      <c r="K329" s="12">
        <v>1000000</v>
      </c>
      <c r="L329" s="12">
        <v>64000000</v>
      </c>
      <c r="M329" s="16">
        <v>2.6201588471301074E-3</v>
      </c>
      <c r="N329" s="17">
        <v>1.1571981340180088E-3</v>
      </c>
    </row>
    <row r="330" spans="2:14" x14ac:dyDescent="0.25">
      <c r="B330" s="10" t="s">
        <v>725</v>
      </c>
      <c r="C330" s="11">
        <v>96</v>
      </c>
      <c r="D330" s="11">
        <v>96</v>
      </c>
      <c r="E330" s="12">
        <v>9585</v>
      </c>
      <c r="F330" s="12">
        <v>9587</v>
      </c>
      <c r="G330" s="13">
        <v>3</v>
      </c>
      <c r="H330" s="14" t="s">
        <v>72</v>
      </c>
      <c r="I330" s="15">
        <v>1</v>
      </c>
      <c r="J330" s="15">
        <v>3</v>
      </c>
      <c r="K330" s="12">
        <v>1000000</v>
      </c>
      <c r="L330" s="12">
        <v>3000000</v>
      </c>
      <c r="M330" s="16">
        <v>1.2281994595922377E-4</v>
      </c>
      <c r="N330" s="17">
        <v>5.4243662532094164E-5</v>
      </c>
    </row>
    <row r="331" spans="2:14" x14ac:dyDescent="0.25">
      <c r="B331" s="10" t="s">
        <v>725</v>
      </c>
      <c r="C331" s="11">
        <v>96</v>
      </c>
      <c r="D331" s="11">
        <v>96</v>
      </c>
      <c r="E331" s="12">
        <v>9588</v>
      </c>
      <c r="F331" s="12">
        <v>9590</v>
      </c>
      <c r="G331" s="13">
        <v>3</v>
      </c>
      <c r="H331" s="14" t="s">
        <v>72</v>
      </c>
      <c r="I331" s="15">
        <v>1</v>
      </c>
      <c r="J331" s="15">
        <v>3</v>
      </c>
      <c r="K331" s="12">
        <v>1000000</v>
      </c>
      <c r="L331" s="12">
        <v>3000000</v>
      </c>
      <c r="M331" s="16">
        <v>1.2281994595922377E-4</v>
      </c>
      <c r="N331" s="17">
        <v>5.4243662532094164E-5</v>
      </c>
    </row>
    <row r="332" spans="2:14" x14ac:dyDescent="0.25">
      <c r="B332" s="10" t="s">
        <v>725</v>
      </c>
      <c r="C332" s="11">
        <v>96</v>
      </c>
      <c r="D332" s="11">
        <v>96</v>
      </c>
      <c r="E332" s="12">
        <v>9591</v>
      </c>
      <c r="F332" s="12">
        <v>9593</v>
      </c>
      <c r="G332" s="13">
        <v>3</v>
      </c>
      <c r="H332" s="14" t="s">
        <v>72</v>
      </c>
      <c r="I332" s="15">
        <v>1</v>
      </c>
      <c r="J332" s="15">
        <v>3</v>
      </c>
      <c r="K332" s="12">
        <v>1000000</v>
      </c>
      <c r="L332" s="12">
        <v>3000000</v>
      </c>
      <c r="M332" s="16">
        <v>1.2281994595922377E-4</v>
      </c>
      <c r="N332" s="17">
        <v>5.4243662532094164E-5</v>
      </c>
    </row>
    <row r="333" spans="2:14" x14ac:dyDescent="0.25">
      <c r="B333" s="10" t="s">
        <v>725</v>
      </c>
      <c r="C333" s="11">
        <v>96</v>
      </c>
      <c r="D333" s="11">
        <v>96</v>
      </c>
      <c r="E333" s="12">
        <v>9594</v>
      </c>
      <c r="F333" s="12">
        <v>9596</v>
      </c>
      <c r="G333" s="13">
        <v>3</v>
      </c>
      <c r="H333" s="14" t="s">
        <v>72</v>
      </c>
      <c r="I333" s="15">
        <v>1</v>
      </c>
      <c r="J333" s="15">
        <v>3</v>
      </c>
      <c r="K333" s="12">
        <v>1000000</v>
      </c>
      <c r="L333" s="12">
        <v>3000000</v>
      </c>
      <c r="M333" s="16">
        <v>1.2281994595922377E-4</v>
      </c>
      <c r="N333" s="17">
        <v>5.4243662532094164E-5</v>
      </c>
    </row>
    <row r="334" spans="2:14" x14ac:dyDescent="0.25">
      <c r="B334" s="10" t="s">
        <v>377</v>
      </c>
      <c r="C334" s="11">
        <v>96</v>
      </c>
      <c r="D334" s="11">
        <v>97</v>
      </c>
      <c r="E334" s="12">
        <v>9597</v>
      </c>
      <c r="F334" s="12">
        <v>9634</v>
      </c>
      <c r="G334" s="13">
        <v>38</v>
      </c>
      <c r="H334" s="14" t="s">
        <v>72</v>
      </c>
      <c r="I334" s="15">
        <v>1</v>
      </c>
      <c r="J334" s="15">
        <v>38</v>
      </c>
      <c r="K334" s="12">
        <v>1000000</v>
      </c>
      <c r="L334" s="12">
        <v>38000000</v>
      </c>
      <c r="M334" s="16">
        <v>1.5557193154835012E-3</v>
      </c>
      <c r="N334" s="17">
        <v>6.8708639207319276E-4</v>
      </c>
    </row>
    <row r="335" spans="2:14" x14ac:dyDescent="0.25">
      <c r="B335" s="10" t="s">
        <v>378</v>
      </c>
      <c r="C335" s="11">
        <v>97</v>
      </c>
      <c r="D335" s="11">
        <v>97</v>
      </c>
      <c r="E335" s="12">
        <v>9635</v>
      </c>
      <c r="F335" s="12">
        <v>9653</v>
      </c>
      <c r="G335" s="13">
        <v>19</v>
      </c>
      <c r="H335" s="14" t="s">
        <v>72</v>
      </c>
      <c r="I335" s="15">
        <v>1</v>
      </c>
      <c r="J335" s="15">
        <v>19</v>
      </c>
      <c r="K335" s="12">
        <v>1000000</v>
      </c>
      <c r="L335" s="12">
        <v>19000000</v>
      </c>
      <c r="M335" s="16">
        <v>7.778596577417506E-4</v>
      </c>
      <c r="N335" s="17">
        <v>3.4354319603659638E-4</v>
      </c>
    </row>
    <row r="336" spans="2:14" x14ac:dyDescent="0.25">
      <c r="B336" s="10" t="s">
        <v>45</v>
      </c>
      <c r="C336" s="11">
        <v>97</v>
      </c>
      <c r="D336" s="11">
        <v>97</v>
      </c>
      <c r="E336" s="12">
        <v>9654</v>
      </c>
      <c r="F336" s="12">
        <v>9691</v>
      </c>
      <c r="G336" s="13">
        <v>38</v>
      </c>
      <c r="H336" s="14" t="s">
        <v>72</v>
      </c>
      <c r="I336" s="15">
        <v>1</v>
      </c>
      <c r="J336" s="15">
        <v>38</v>
      </c>
      <c r="K336" s="12">
        <v>1000000</v>
      </c>
      <c r="L336" s="12">
        <v>38000000</v>
      </c>
      <c r="M336" s="16">
        <v>1.5557193154835012E-3</v>
      </c>
      <c r="N336" s="17">
        <v>6.8708639207319276E-4</v>
      </c>
    </row>
    <row r="337" spans="2:14" x14ac:dyDescent="0.25">
      <c r="B337" s="10" t="s">
        <v>380</v>
      </c>
      <c r="C337" s="11">
        <v>97</v>
      </c>
      <c r="D337" s="11">
        <v>98</v>
      </c>
      <c r="E337" s="12">
        <v>9692</v>
      </c>
      <c r="F337" s="12">
        <v>9703</v>
      </c>
      <c r="G337" s="13">
        <v>12</v>
      </c>
      <c r="H337" s="14" t="s">
        <v>72</v>
      </c>
      <c r="I337" s="15">
        <v>1</v>
      </c>
      <c r="J337" s="15">
        <v>12</v>
      </c>
      <c r="K337" s="12">
        <v>1000000</v>
      </c>
      <c r="L337" s="12">
        <v>12000000</v>
      </c>
      <c r="M337" s="16">
        <v>4.9127978383689509E-4</v>
      </c>
      <c r="N337" s="17">
        <v>2.1697465012837666E-4</v>
      </c>
    </row>
    <row r="338" spans="2:14" x14ac:dyDescent="0.25">
      <c r="B338" s="10" t="s">
        <v>381</v>
      </c>
      <c r="C338" s="11">
        <v>98</v>
      </c>
      <c r="D338" s="11">
        <v>98</v>
      </c>
      <c r="E338" s="12">
        <v>9704</v>
      </c>
      <c r="F338" s="12">
        <v>9741</v>
      </c>
      <c r="G338" s="13">
        <v>38</v>
      </c>
      <c r="H338" s="14" t="s">
        <v>72</v>
      </c>
      <c r="I338" s="15">
        <v>1</v>
      </c>
      <c r="J338" s="15">
        <v>38</v>
      </c>
      <c r="K338" s="12">
        <v>1000000</v>
      </c>
      <c r="L338" s="12">
        <v>38000000</v>
      </c>
      <c r="M338" s="16">
        <v>1.5557193154835012E-3</v>
      </c>
      <c r="N338" s="17">
        <v>6.8708639207319276E-4</v>
      </c>
    </row>
    <row r="339" spans="2:14" x14ac:dyDescent="0.25">
      <c r="B339" s="10" t="s">
        <v>382</v>
      </c>
      <c r="C339" s="11">
        <v>98</v>
      </c>
      <c r="D339" s="11">
        <v>98</v>
      </c>
      <c r="E339" s="12">
        <v>9742</v>
      </c>
      <c r="F339" s="12">
        <v>9766</v>
      </c>
      <c r="G339" s="13">
        <v>25</v>
      </c>
      <c r="H339" s="14" t="s">
        <v>72</v>
      </c>
      <c r="I339" s="15">
        <v>1</v>
      </c>
      <c r="J339" s="15">
        <v>25</v>
      </c>
      <c r="K339" s="12">
        <v>1000000</v>
      </c>
      <c r="L339" s="12">
        <v>25000000</v>
      </c>
      <c r="M339" s="16">
        <v>1.0234995496601982E-3</v>
      </c>
      <c r="N339" s="17">
        <v>4.5203052110078472E-4</v>
      </c>
    </row>
    <row r="340" spans="2:14" x14ac:dyDescent="0.25">
      <c r="B340" s="10" t="s">
        <v>383</v>
      </c>
      <c r="C340" s="11">
        <v>98</v>
      </c>
      <c r="D340" s="11">
        <v>99</v>
      </c>
      <c r="E340" s="12">
        <v>9767</v>
      </c>
      <c r="F340" s="12">
        <v>9827</v>
      </c>
      <c r="G340" s="13">
        <v>61</v>
      </c>
      <c r="H340" s="14" t="s">
        <v>72</v>
      </c>
      <c r="I340" s="15">
        <v>1</v>
      </c>
      <c r="J340" s="15">
        <v>61</v>
      </c>
      <c r="K340" s="12">
        <v>1000000</v>
      </c>
      <c r="L340" s="12">
        <v>61000000</v>
      </c>
      <c r="M340" s="16">
        <v>2.4973389011708836E-3</v>
      </c>
      <c r="N340" s="17">
        <v>1.1029544714859147E-3</v>
      </c>
    </row>
    <row r="341" spans="2:14" x14ac:dyDescent="0.25">
      <c r="B341" s="10" t="s">
        <v>384</v>
      </c>
      <c r="C341" s="11">
        <v>99</v>
      </c>
      <c r="D341" s="11">
        <v>99</v>
      </c>
      <c r="E341" s="12">
        <v>9828</v>
      </c>
      <c r="F341" s="12">
        <v>9859</v>
      </c>
      <c r="G341" s="13">
        <v>32</v>
      </c>
      <c r="H341" s="14" t="s">
        <v>72</v>
      </c>
      <c r="I341" s="15">
        <v>1</v>
      </c>
      <c r="J341" s="15">
        <v>32</v>
      </c>
      <c r="K341" s="12">
        <v>1000000</v>
      </c>
      <c r="L341" s="12">
        <v>32000000</v>
      </c>
      <c r="M341" s="16">
        <v>1.3100794235650537E-3</v>
      </c>
      <c r="N341" s="17">
        <v>5.7859906700900442E-4</v>
      </c>
    </row>
    <row r="342" spans="2:14" x14ac:dyDescent="0.25">
      <c r="B342" s="10" t="s">
        <v>50</v>
      </c>
      <c r="C342" s="11">
        <v>99</v>
      </c>
      <c r="D342" s="11">
        <v>99</v>
      </c>
      <c r="E342" s="12">
        <v>9860</v>
      </c>
      <c r="F342" s="12">
        <v>9884</v>
      </c>
      <c r="G342" s="13">
        <v>25</v>
      </c>
      <c r="H342" s="14" t="s">
        <v>72</v>
      </c>
      <c r="I342" s="15">
        <v>1</v>
      </c>
      <c r="J342" s="15">
        <v>25</v>
      </c>
      <c r="K342" s="12">
        <v>1000000</v>
      </c>
      <c r="L342" s="12">
        <v>25000000</v>
      </c>
      <c r="M342" s="16">
        <v>1.0234995496601982E-3</v>
      </c>
      <c r="N342" s="17">
        <v>4.5203052110078472E-4</v>
      </c>
    </row>
    <row r="343" spans="2:14" x14ac:dyDescent="0.25">
      <c r="B343" s="10" t="s">
        <v>385</v>
      </c>
      <c r="C343" s="11">
        <v>99</v>
      </c>
      <c r="D343" s="11">
        <v>100</v>
      </c>
      <c r="E343" s="12">
        <v>9885</v>
      </c>
      <c r="F343" s="12">
        <v>9934</v>
      </c>
      <c r="G343" s="13">
        <v>50</v>
      </c>
      <c r="H343" s="14" t="s">
        <v>72</v>
      </c>
      <c r="I343" s="15">
        <v>1</v>
      </c>
      <c r="J343" s="15">
        <v>50</v>
      </c>
      <c r="K343" s="12">
        <v>1000000</v>
      </c>
      <c r="L343" s="12">
        <v>50000000</v>
      </c>
      <c r="M343" s="16">
        <v>2.0469990993203964E-3</v>
      </c>
      <c r="N343" s="17">
        <v>9.0406104220156944E-4</v>
      </c>
    </row>
    <row r="344" spans="2:14" x14ac:dyDescent="0.25">
      <c r="B344" s="10" t="s">
        <v>386</v>
      </c>
      <c r="C344" s="11">
        <v>100</v>
      </c>
      <c r="D344" s="11">
        <v>101</v>
      </c>
      <c r="E344" s="12">
        <v>9935</v>
      </c>
      <c r="F344" s="12">
        <v>10062</v>
      </c>
      <c r="G344" s="13">
        <v>128</v>
      </c>
      <c r="H344" s="14" t="s">
        <v>72</v>
      </c>
      <c r="I344" s="15">
        <v>1</v>
      </c>
      <c r="J344" s="15">
        <v>128</v>
      </c>
      <c r="K344" s="12">
        <v>1000000</v>
      </c>
      <c r="L344" s="12">
        <v>128000000</v>
      </c>
      <c r="M344" s="16">
        <v>5.2403176942602148E-3</v>
      </c>
      <c r="N344" s="17">
        <v>2.3143962680360177E-3</v>
      </c>
    </row>
    <row r="345" spans="2:14" x14ac:dyDescent="0.25">
      <c r="B345" s="10" t="s">
        <v>387</v>
      </c>
      <c r="C345" s="11">
        <v>101</v>
      </c>
      <c r="D345" s="11">
        <v>101</v>
      </c>
      <c r="E345" s="12">
        <v>10063</v>
      </c>
      <c r="F345" s="12">
        <v>10087</v>
      </c>
      <c r="G345" s="13">
        <v>25</v>
      </c>
      <c r="H345" s="14" t="s">
        <v>72</v>
      </c>
      <c r="I345" s="15">
        <v>1</v>
      </c>
      <c r="J345" s="15">
        <v>25</v>
      </c>
      <c r="K345" s="12">
        <v>1000000</v>
      </c>
      <c r="L345" s="12">
        <v>25000000</v>
      </c>
      <c r="M345" s="16">
        <v>1.0234995496601982E-3</v>
      </c>
      <c r="N345" s="17">
        <v>4.5203052110078472E-4</v>
      </c>
    </row>
    <row r="346" spans="2:14" x14ac:dyDescent="0.25">
      <c r="B346" s="10" t="s">
        <v>388</v>
      </c>
      <c r="C346" s="11">
        <v>101</v>
      </c>
      <c r="D346" s="11">
        <v>101</v>
      </c>
      <c r="E346" s="12">
        <v>10088</v>
      </c>
      <c r="F346" s="12">
        <v>10094</v>
      </c>
      <c r="G346" s="13">
        <v>7</v>
      </c>
      <c r="H346" s="14" t="s">
        <v>72</v>
      </c>
      <c r="I346" s="15">
        <v>1</v>
      </c>
      <c r="J346" s="15">
        <v>7</v>
      </c>
      <c r="K346" s="12">
        <v>1000000</v>
      </c>
      <c r="L346" s="12">
        <v>7000000</v>
      </c>
      <c r="M346" s="16">
        <v>2.8657987390485546E-4</v>
      </c>
      <c r="N346" s="17">
        <v>1.2656854590821972E-4</v>
      </c>
    </row>
    <row r="347" spans="2:14" x14ac:dyDescent="0.25">
      <c r="B347" s="10" t="s">
        <v>280</v>
      </c>
      <c r="C347" s="11">
        <v>101</v>
      </c>
      <c r="D347" s="11">
        <v>101</v>
      </c>
      <c r="E347" s="12">
        <v>10095</v>
      </c>
      <c r="F347" s="12">
        <v>10096</v>
      </c>
      <c r="G347" s="13">
        <v>2</v>
      </c>
      <c r="H347" s="14" t="s">
        <v>72</v>
      </c>
      <c r="I347" s="15">
        <v>1</v>
      </c>
      <c r="J347" s="15">
        <v>2</v>
      </c>
      <c r="K347" s="12">
        <v>1000000</v>
      </c>
      <c r="L347" s="12">
        <v>2000000</v>
      </c>
      <c r="M347" s="16">
        <v>8.1879963972815857E-5</v>
      </c>
      <c r="N347" s="17">
        <v>3.6162441688062776E-5</v>
      </c>
    </row>
    <row r="348" spans="2:14" x14ac:dyDescent="0.25">
      <c r="B348" s="10" t="s">
        <v>51</v>
      </c>
      <c r="C348" s="11">
        <v>101</v>
      </c>
      <c r="D348" s="11">
        <v>101</v>
      </c>
      <c r="E348" s="12">
        <v>10097</v>
      </c>
      <c r="F348" s="12">
        <v>10098</v>
      </c>
      <c r="G348" s="13">
        <v>2</v>
      </c>
      <c r="H348" s="14" t="s">
        <v>72</v>
      </c>
      <c r="I348" s="15">
        <v>1</v>
      </c>
      <c r="J348" s="15">
        <v>2</v>
      </c>
      <c r="K348" s="12">
        <v>1000000</v>
      </c>
      <c r="L348" s="12">
        <v>2000000</v>
      </c>
      <c r="M348" s="16">
        <v>8.1879963972815857E-5</v>
      </c>
      <c r="N348" s="17">
        <v>3.6162441688062776E-5</v>
      </c>
    </row>
    <row r="349" spans="2:14" x14ac:dyDescent="0.25">
      <c r="B349" s="10" t="s">
        <v>53</v>
      </c>
      <c r="C349" s="11">
        <v>101</v>
      </c>
      <c r="D349" s="11">
        <v>101</v>
      </c>
      <c r="E349" s="12">
        <v>10099</v>
      </c>
      <c r="F349" s="12">
        <v>10100</v>
      </c>
      <c r="G349" s="13">
        <v>2</v>
      </c>
      <c r="H349" s="14" t="s">
        <v>72</v>
      </c>
      <c r="I349" s="15">
        <v>1</v>
      </c>
      <c r="J349" s="15">
        <v>2</v>
      </c>
      <c r="K349" s="12">
        <v>1000000</v>
      </c>
      <c r="L349" s="12">
        <v>2000000</v>
      </c>
      <c r="M349" s="16">
        <v>8.1879963972815857E-5</v>
      </c>
      <c r="N349" s="17">
        <v>3.6162441688062776E-5</v>
      </c>
    </row>
    <row r="350" spans="2:14" x14ac:dyDescent="0.25">
      <c r="B350" s="10" t="s">
        <v>725</v>
      </c>
      <c r="C350" s="11">
        <v>102</v>
      </c>
      <c r="D350" s="11">
        <v>103</v>
      </c>
      <c r="E350" s="12">
        <v>10101</v>
      </c>
      <c r="F350" s="12">
        <v>10244</v>
      </c>
      <c r="G350" s="13">
        <v>144</v>
      </c>
      <c r="H350" s="14" t="s">
        <v>72</v>
      </c>
      <c r="I350" s="15">
        <v>1</v>
      </c>
      <c r="J350" s="15">
        <v>144</v>
      </c>
      <c r="K350" s="12">
        <v>1000000</v>
      </c>
      <c r="L350" s="12">
        <v>144000000</v>
      </c>
      <c r="M350" s="16">
        <v>5.8953574060427415E-3</v>
      </c>
      <c r="N350" s="17">
        <v>2.6036958015405202E-3</v>
      </c>
    </row>
    <row r="351" spans="2:14" x14ac:dyDescent="0.25">
      <c r="B351" s="10" t="s">
        <v>725</v>
      </c>
      <c r="C351" s="11">
        <v>103</v>
      </c>
      <c r="D351" s="11">
        <v>104</v>
      </c>
      <c r="E351" s="12">
        <v>10245</v>
      </c>
      <c r="F351" s="12">
        <v>10388</v>
      </c>
      <c r="G351" s="13">
        <v>144</v>
      </c>
      <c r="H351" s="14" t="s">
        <v>72</v>
      </c>
      <c r="I351" s="15">
        <v>1</v>
      </c>
      <c r="J351" s="15">
        <v>144</v>
      </c>
      <c r="K351" s="12">
        <v>1000000</v>
      </c>
      <c r="L351" s="12">
        <v>144000000</v>
      </c>
      <c r="M351" s="16">
        <v>5.8953574060427415E-3</v>
      </c>
      <c r="N351" s="17">
        <v>2.6036958015405202E-3</v>
      </c>
    </row>
    <row r="352" spans="2:14" x14ac:dyDescent="0.25">
      <c r="B352" s="10" t="s">
        <v>725</v>
      </c>
      <c r="C352" s="11">
        <v>104</v>
      </c>
      <c r="D352" s="11">
        <v>106</v>
      </c>
      <c r="E352" s="12">
        <v>10389</v>
      </c>
      <c r="F352" s="12">
        <v>10532</v>
      </c>
      <c r="G352" s="13">
        <v>144</v>
      </c>
      <c r="H352" s="14" t="s">
        <v>72</v>
      </c>
      <c r="I352" s="15">
        <v>1</v>
      </c>
      <c r="J352" s="15">
        <v>144</v>
      </c>
      <c r="K352" s="12">
        <v>1000000</v>
      </c>
      <c r="L352" s="12">
        <v>144000000</v>
      </c>
      <c r="M352" s="16">
        <v>5.8953574060427415E-3</v>
      </c>
      <c r="N352" s="17">
        <v>2.6036958015405202E-3</v>
      </c>
    </row>
    <row r="353" spans="2:14" x14ac:dyDescent="0.25">
      <c r="B353" s="10" t="s">
        <v>725</v>
      </c>
      <c r="C353" s="11">
        <v>106</v>
      </c>
      <c r="D353" s="11">
        <v>107</v>
      </c>
      <c r="E353" s="12">
        <v>10533</v>
      </c>
      <c r="F353" s="12">
        <v>10676</v>
      </c>
      <c r="G353" s="13">
        <v>144</v>
      </c>
      <c r="H353" s="14" t="s">
        <v>72</v>
      </c>
      <c r="I353" s="15">
        <v>1</v>
      </c>
      <c r="J353" s="15">
        <v>144</v>
      </c>
      <c r="K353" s="12">
        <v>1000000</v>
      </c>
      <c r="L353" s="12">
        <v>144000000</v>
      </c>
      <c r="M353" s="16">
        <v>5.8953574060427415E-3</v>
      </c>
      <c r="N353" s="17">
        <v>2.6036958015405202E-3</v>
      </c>
    </row>
    <row r="354" spans="2:14" x14ac:dyDescent="0.25">
      <c r="B354" s="10" t="s">
        <v>725</v>
      </c>
      <c r="C354" s="11">
        <v>107</v>
      </c>
      <c r="D354" s="11">
        <v>109</v>
      </c>
      <c r="E354" s="12">
        <v>10677</v>
      </c>
      <c r="F354" s="12">
        <v>10806</v>
      </c>
      <c r="G354" s="13">
        <v>130</v>
      </c>
      <c r="H354" s="14" t="s">
        <v>72</v>
      </c>
      <c r="I354" s="15">
        <v>1</v>
      </c>
      <c r="J354" s="15">
        <v>130</v>
      </c>
      <c r="K354" s="12">
        <v>1000000</v>
      </c>
      <c r="L354" s="12">
        <v>130000000</v>
      </c>
      <c r="M354" s="16">
        <v>5.3221976582330304E-3</v>
      </c>
      <c r="N354" s="17">
        <v>2.3505587097240807E-3</v>
      </c>
    </row>
    <row r="355" spans="2:14" x14ac:dyDescent="0.25">
      <c r="B355" s="10" t="s">
        <v>725</v>
      </c>
      <c r="C355" s="11">
        <v>109</v>
      </c>
      <c r="D355" s="11">
        <v>110</v>
      </c>
      <c r="E355" s="12">
        <v>10807</v>
      </c>
      <c r="F355" s="12">
        <v>10936</v>
      </c>
      <c r="G355" s="13">
        <v>130</v>
      </c>
      <c r="H355" s="14" t="s">
        <v>72</v>
      </c>
      <c r="I355" s="15">
        <v>1</v>
      </c>
      <c r="J355" s="15">
        <v>130</v>
      </c>
      <c r="K355" s="12">
        <v>1000000</v>
      </c>
      <c r="L355" s="12">
        <v>130000000</v>
      </c>
      <c r="M355" s="16">
        <v>5.3221976582330304E-3</v>
      </c>
      <c r="N355" s="17">
        <v>2.3505587097240807E-3</v>
      </c>
    </row>
    <row r="356" spans="2:14" x14ac:dyDescent="0.25">
      <c r="B356" s="10" t="s">
        <v>725</v>
      </c>
      <c r="C356" s="11">
        <v>110</v>
      </c>
      <c r="D356" s="11">
        <v>111</v>
      </c>
      <c r="E356" s="12">
        <v>10937</v>
      </c>
      <c r="F356" s="12">
        <v>11066</v>
      </c>
      <c r="G356" s="13">
        <v>130</v>
      </c>
      <c r="H356" s="14" t="s">
        <v>72</v>
      </c>
      <c r="I356" s="15">
        <v>1</v>
      </c>
      <c r="J356" s="15">
        <v>130</v>
      </c>
      <c r="K356" s="12">
        <v>1000000</v>
      </c>
      <c r="L356" s="12">
        <v>130000000</v>
      </c>
      <c r="M356" s="16">
        <v>5.3221976582330304E-3</v>
      </c>
      <c r="N356" s="17">
        <v>2.3505587097240807E-3</v>
      </c>
    </row>
    <row r="357" spans="2:14" x14ac:dyDescent="0.25">
      <c r="B357" s="10" t="s">
        <v>725</v>
      </c>
      <c r="C357" s="11">
        <v>111</v>
      </c>
      <c r="D357" s="11">
        <v>112</v>
      </c>
      <c r="E357" s="12">
        <v>11067</v>
      </c>
      <c r="F357" s="12">
        <v>11196</v>
      </c>
      <c r="G357" s="13">
        <v>130</v>
      </c>
      <c r="H357" s="14" t="s">
        <v>72</v>
      </c>
      <c r="I357" s="15">
        <v>1</v>
      </c>
      <c r="J357" s="15">
        <v>130</v>
      </c>
      <c r="K357" s="12">
        <v>1000000</v>
      </c>
      <c r="L357" s="12">
        <v>130000000</v>
      </c>
      <c r="M357" s="16">
        <v>5.3221976582330304E-3</v>
      </c>
      <c r="N357" s="17">
        <v>2.3505587097240807E-3</v>
      </c>
    </row>
    <row r="358" spans="2:14" x14ac:dyDescent="0.25">
      <c r="B358" s="10" t="s">
        <v>377</v>
      </c>
      <c r="C358" s="11">
        <v>112</v>
      </c>
      <c r="D358" s="11">
        <v>113</v>
      </c>
      <c r="E358" s="12">
        <v>11197</v>
      </c>
      <c r="F358" s="12">
        <v>11214</v>
      </c>
      <c r="G358" s="13">
        <v>18</v>
      </c>
      <c r="H358" s="14" t="s">
        <v>72</v>
      </c>
      <c r="I358" s="15">
        <v>1</v>
      </c>
      <c r="J358" s="15">
        <v>18</v>
      </c>
      <c r="K358" s="12">
        <v>1000000</v>
      </c>
      <c r="L358" s="12">
        <v>18000000</v>
      </c>
      <c r="M358" s="16">
        <v>7.3691967575534268E-4</v>
      </c>
      <c r="N358" s="17">
        <v>3.2546197519256503E-4</v>
      </c>
    </row>
    <row r="359" spans="2:14" x14ac:dyDescent="0.25">
      <c r="B359" s="10" t="s">
        <v>45</v>
      </c>
      <c r="C359" s="11">
        <v>113</v>
      </c>
      <c r="D359" s="11">
        <v>113</v>
      </c>
      <c r="E359" s="12">
        <v>11215</v>
      </c>
      <c r="F359" s="12">
        <v>11224</v>
      </c>
      <c r="G359" s="13">
        <v>10</v>
      </c>
      <c r="H359" s="14" t="s">
        <v>72</v>
      </c>
      <c r="I359" s="15">
        <v>1</v>
      </c>
      <c r="J359" s="15">
        <v>10</v>
      </c>
      <c r="K359" s="12">
        <v>1000000</v>
      </c>
      <c r="L359" s="12">
        <v>10000000</v>
      </c>
      <c r="M359" s="16">
        <v>4.0939981986407926E-4</v>
      </c>
      <c r="N359" s="17">
        <v>1.8081220844031389E-4</v>
      </c>
    </row>
    <row r="360" spans="2:14" x14ac:dyDescent="0.25">
      <c r="B360" s="10" t="s">
        <v>379</v>
      </c>
      <c r="C360" s="11">
        <v>113</v>
      </c>
      <c r="D360" s="11">
        <v>113</v>
      </c>
      <c r="E360" s="12">
        <v>11225</v>
      </c>
      <c r="F360" s="12">
        <v>11240</v>
      </c>
      <c r="G360" s="13">
        <v>16</v>
      </c>
      <c r="H360" s="14" t="s">
        <v>72</v>
      </c>
      <c r="I360" s="15">
        <v>1</v>
      </c>
      <c r="J360" s="15">
        <v>16</v>
      </c>
      <c r="K360" s="12">
        <v>1000000</v>
      </c>
      <c r="L360" s="12">
        <v>16000000</v>
      </c>
      <c r="M360" s="16">
        <v>6.5503971178252685E-4</v>
      </c>
      <c r="N360" s="17">
        <v>2.8929953350450221E-4</v>
      </c>
    </row>
    <row r="361" spans="2:14" x14ac:dyDescent="0.25">
      <c r="B361" s="10" t="s">
        <v>380</v>
      </c>
      <c r="C361" s="11">
        <v>113</v>
      </c>
      <c r="D361" s="11">
        <v>113</v>
      </c>
      <c r="E361" s="12">
        <v>11241</v>
      </c>
      <c r="F361" s="12">
        <v>11256</v>
      </c>
      <c r="G361" s="13">
        <v>16</v>
      </c>
      <c r="H361" s="14" t="s">
        <v>72</v>
      </c>
      <c r="I361" s="15">
        <v>1</v>
      </c>
      <c r="J361" s="15">
        <v>16</v>
      </c>
      <c r="K361" s="12">
        <v>1000000</v>
      </c>
      <c r="L361" s="12">
        <v>16000000</v>
      </c>
      <c r="M361" s="16">
        <v>6.5503971178252685E-4</v>
      </c>
      <c r="N361" s="17">
        <v>2.8929953350450221E-4</v>
      </c>
    </row>
    <row r="362" spans="2:14" x14ac:dyDescent="0.25">
      <c r="B362" s="10" t="s">
        <v>381</v>
      </c>
      <c r="C362" s="11">
        <v>113</v>
      </c>
      <c r="D362" s="11">
        <v>113</v>
      </c>
      <c r="E362" s="12">
        <v>11257</v>
      </c>
      <c r="F362" s="12">
        <v>11281</v>
      </c>
      <c r="G362" s="13">
        <v>25</v>
      </c>
      <c r="H362" s="14" t="s">
        <v>72</v>
      </c>
      <c r="I362" s="15">
        <v>1</v>
      </c>
      <c r="J362" s="15">
        <v>25</v>
      </c>
      <c r="K362" s="12">
        <v>1000000</v>
      </c>
      <c r="L362" s="12">
        <v>25000000</v>
      </c>
      <c r="M362" s="16">
        <v>1.0234995496601982E-3</v>
      </c>
      <c r="N362" s="17">
        <v>4.5203052110078472E-4</v>
      </c>
    </row>
    <row r="363" spans="2:14" x14ac:dyDescent="0.25">
      <c r="B363" s="10" t="s">
        <v>382</v>
      </c>
      <c r="C363" s="11">
        <v>113</v>
      </c>
      <c r="D363" s="11">
        <v>113</v>
      </c>
      <c r="E363" s="12">
        <v>11282</v>
      </c>
      <c r="F363" s="12">
        <v>11297</v>
      </c>
      <c r="G363" s="13">
        <v>16</v>
      </c>
      <c r="H363" s="14" t="s">
        <v>72</v>
      </c>
      <c r="I363" s="15">
        <v>1</v>
      </c>
      <c r="J363" s="15">
        <v>16</v>
      </c>
      <c r="K363" s="12">
        <v>1000000</v>
      </c>
      <c r="L363" s="12">
        <v>16000000</v>
      </c>
      <c r="M363" s="16">
        <v>6.5503971178252685E-4</v>
      </c>
      <c r="N363" s="17">
        <v>2.8929953350450221E-4</v>
      </c>
    </row>
    <row r="364" spans="2:14" x14ac:dyDescent="0.25">
      <c r="B364" s="10" t="s">
        <v>383</v>
      </c>
      <c r="C364" s="11">
        <v>113</v>
      </c>
      <c r="D364" s="11">
        <v>114</v>
      </c>
      <c r="E364" s="12">
        <v>11298</v>
      </c>
      <c r="F364" s="12">
        <v>11335</v>
      </c>
      <c r="G364" s="13">
        <v>38</v>
      </c>
      <c r="H364" s="14" t="s">
        <v>72</v>
      </c>
      <c r="I364" s="15">
        <v>1</v>
      </c>
      <c r="J364" s="15">
        <v>38</v>
      </c>
      <c r="K364" s="12">
        <v>1000000</v>
      </c>
      <c r="L364" s="12">
        <v>38000000</v>
      </c>
      <c r="M364" s="16">
        <v>1.5557193154835012E-3</v>
      </c>
      <c r="N364" s="17">
        <v>6.8708639207319276E-4</v>
      </c>
    </row>
    <row r="365" spans="2:14" x14ac:dyDescent="0.25">
      <c r="B365" s="10" t="s">
        <v>384</v>
      </c>
      <c r="C365" s="11">
        <v>114</v>
      </c>
      <c r="D365" s="11">
        <v>114</v>
      </c>
      <c r="E365" s="12">
        <v>11336</v>
      </c>
      <c r="F365" s="12">
        <v>11350</v>
      </c>
      <c r="G365" s="13">
        <v>15</v>
      </c>
      <c r="H365" s="14" t="s">
        <v>72</v>
      </c>
      <c r="I365" s="15">
        <v>1</v>
      </c>
      <c r="J365" s="15">
        <v>15</v>
      </c>
      <c r="K365" s="12">
        <v>1000000</v>
      </c>
      <c r="L365" s="12">
        <v>15000000</v>
      </c>
      <c r="M365" s="16">
        <v>6.1409972979611894E-4</v>
      </c>
      <c r="N365" s="17">
        <v>2.7121831266047086E-4</v>
      </c>
    </row>
    <row r="366" spans="2:14" x14ac:dyDescent="0.25">
      <c r="B366" s="10" t="s">
        <v>385</v>
      </c>
      <c r="C366" s="11">
        <v>114</v>
      </c>
      <c r="D366" s="11">
        <v>114</v>
      </c>
      <c r="E366" s="12">
        <v>11351</v>
      </c>
      <c r="F366" s="12">
        <v>11373</v>
      </c>
      <c r="G366" s="13">
        <v>23</v>
      </c>
      <c r="H366" s="14" t="s">
        <v>72</v>
      </c>
      <c r="I366" s="15">
        <v>1</v>
      </c>
      <c r="J366" s="15">
        <v>23</v>
      </c>
      <c r="K366" s="12">
        <v>1000000</v>
      </c>
      <c r="L366" s="12">
        <v>23000000</v>
      </c>
      <c r="M366" s="16">
        <v>9.4161958568738226E-4</v>
      </c>
      <c r="N366" s="17">
        <v>4.1586807941272196E-4</v>
      </c>
    </row>
    <row r="367" spans="2:14" x14ac:dyDescent="0.25">
      <c r="B367" s="10" t="s">
        <v>386</v>
      </c>
      <c r="C367" s="11">
        <v>114</v>
      </c>
      <c r="D367" s="11">
        <v>115</v>
      </c>
      <c r="E367" s="12">
        <v>11374</v>
      </c>
      <c r="F367" s="12">
        <v>11441</v>
      </c>
      <c r="G367" s="13">
        <v>68</v>
      </c>
      <c r="H367" s="14" t="s">
        <v>72</v>
      </c>
      <c r="I367" s="15">
        <v>1</v>
      </c>
      <c r="J367" s="15">
        <v>68</v>
      </c>
      <c r="K367" s="12">
        <v>1000000</v>
      </c>
      <c r="L367" s="12">
        <v>68000000</v>
      </c>
      <c r="M367" s="16">
        <v>2.7839187750757391E-3</v>
      </c>
      <c r="N367" s="17">
        <v>1.2295230173941345E-3</v>
      </c>
    </row>
    <row r="368" spans="2:14" x14ac:dyDescent="0.25">
      <c r="B368" s="10" t="s">
        <v>387</v>
      </c>
      <c r="C368" s="11">
        <v>115</v>
      </c>
      <c r="D368" s="11">
        <v>115</v>
      </c>
      <c r="E368" s="12">
        <v>11442</v>
      </c>
      <c r="F368" s="12">
        <v>11465</v>
      </c>
      <c r="G368" s="13">
        <v>24</v>
      </c>
      <c r="H368" s="14" t="s">
        <v>72</v>
      </c>
      <c r="I368" s="15">
        <v>1</v>
      </c>
      <c r="J368" s="15">
        <v>24</v>
      </c>
      <c r="K368" s="12">
        <v>1000000</v>
      </c>
      <c r="L368" s="12">
        <v>24000000</v>
      </c>
      <c r="M368" s="16">
        <v>9.8255956767379017E-4</v>
      </c>
      <c r="N368" s="17">
        <v>4.3394930025675331E-4</v>
      </c>
    </row>
    <row r="369" spans="2:14" x14ac:dyDescent="0.25">
      <c r="B369" s="10" t="s">
        <v>388</v>
      </c>
      <c r="C369" s="11">
        <v>115</v>
      </c>
      <c r="D369" s="11">
        <v>115</v>
      </c>
      <c r="E369" s="12">
        <v>11466</v>
      </c>
      <c r="F369" s="12">
        <v>11468</v>
      </c>
      <c r="G369" s="13">
        <v>3</v>
      </c>
      <c r="H369" s="14" t="s">
        <v>72</v>
      </c>
      <c r="I369" s="15">
        <v>1</v>
      </c>
      <c r="J369" s="15">
        <v>3</v>
      </c>
      <c r="K369" s="12">
        <v>1000000</v>
      </c>
      <c r="L369" s="12">
        <v>3000000</v>
      </c>
      <c r="M369" s="16">
        <v>1.2281994595922377E-4</v>
      </c>
      <c r="N369" s="17">
        <v>5.4243662532094164E-5</v>
      </c>
    </row>
    <row r="370" spans="2:14" x14ac:dyDescent="0.25">
      <c r="B370" s="10" t="s">
        <v>280</v>
      </c>
      <c r="C370" s="11">
        <v>115</v>
      </c>
      <c r="D370" s="11">
        <v>115</v>
      </c>
      <c r="E370" s="12">
        <v>11469</v>
      </c>
      <c r="F370" s="12">
        <v>11470</v>
      </c>
      <c r="G370" s="13">
        <v>2</v>
      </c>
      <c r="H370" s="14" t="s">
        <v>72</v>
      </c>
      <c r="I370" s="15">
        <v>1</v>
      </c>
      <c r="J370" s="15">
        <v>2</v>
      </c>
      <c r="K370" s="12">
        <v>1000000</v>
      </c>
      <c r="L370" s="12">
        <v>2000000</v>
      </c>
      <c r="M370" s="16">
        <v>8.1879963972815857E-5</v>
      </c>
      <c r="N370" s="17">
        <v>3.6162441688062776E-5</v>
      </c>
    </row>
    <row r="371" spans="2:14" x14ac:dyDescent="0.25">
      <c r="B371" s="10" t="s">
        <v>51</v>
      </c>
      <c r="C371" s="11">
        <v>115</v>
      </c>
      <c r="D371" s="11">
        <v>115</v>
      </c>
      <c r="E371" s="12">
        <v>11471</v>
      </c>
      <c r="F371" s="12">
        <v>11472</v>
      </c>
      <c r="G371" s="13">
        <v>2</v>
      </c>
      <c r="H371" s="14" t="s">
        <v>72</v>
      </c>
      <c r="I371" s="15">
        <v>1</v>
      </c>
      <c r="J371" s="15">
        <v>2</v>
      </c>
      <c r="K371" s="12">
        <v>1000000</v>
      </c>
      <c r="L371" s="12">
        <v>2000000</v>
      </c>
      <c r="M371" s="16">
        <v>8.1879963972815857E-5</v>
      </c>
      <c r="N371" s="17">
        <v>3.6162441688062776E-5</v>
      </c>
    </row>
    <row r="372" spans="2:14" x14ac:dyDescent="0.25">
      <c r="B372" s="10" t="s">
        <v>53</v>
      </c>
      <c r="C372" s="11">
        <v>115</v>
      </c>
      <c r="D372" s="11">
        <v>115</v>
      </c>
      <c r="E372" s="12">
        <v>11473</v>
      </c>
      <c r="F372" s="12">
        <v>11474</v>
      </c>
      <c r="G372" s="13">
        <v>2</v>
      </c>
      <c r="H372" s="14" t="s">
        <v>72</v>
      </c>
      <c r="I372" s="15">
        <v>1</v>
      </c>
      <c r="J372" s="15">
        <v>2</v>
      </c>
      <c r="K372" s="12">
        <v>1000000</v>
      </c>
      <c r="L372" s="12">
        <v>2000000</v>
      </c>
      <c r="M372" s="16">
        <v>8.1879963972815857E-5</v>
      </c>
      <c r="N372" s="17">
        <v>3.6162441688062776E-5</v>
      </c>
    </row>
    <row r="373" spans="2:14" x14ac:dyDescent="0.25">
      <c r="B373" s="10" t="s">
        <v>389</v>
      </c>
      <c r="C373" s="11">
        <v>115</v>
      </c>
      <c r="D373" s="11">
        <v>115</v>
      </c>
      <c r="E373" s="12">
        <v>11475</v>
      </c>
      <c r="F373" s="12">
        <v>11478</v>
      </c>
      <c r="G373" s="13">
        <v>4</v>
      </c>
      <c r="H373" s="14" t="s">
        <v>72</v>
      </c>
      <c r="I373" s="15">
        <v>1</v>
      </c>
      <c r="J373" s="15">
        <v>4</v>
      </c>
      <c r="K373" s="12">
        <v>1000000</v>
      </c>
      <c r="L373" s="12">
        <v>4000000</v>
      </c>
      <c r="M373" s="16">
        <v>1.6375992794563171E-4</v>
      </c>
      <c r="N373" s="17">
        <v>7.2324883376125552E-5</v>
      </c>
    </row>
    <row r="374" spans="2:14" x14ac:dyDescent="0.25">
      <c r="B374" s="10" t="s">
        <v>390</v>
      </c>
      <c r="C374" s="11">
        <v>115</v>
      </c>
      <c r="D374" s="11">
        <v>115</v>
      </c>
      <c r="E374" s="12">
        <v>11479</v>
      </c>
      <c r="F374" s="12">
        <v>11483</v>
      </c>
      <c r="G374" s="13">
        <v>5</v>
      </c>
      <c r="H374" s="14" t="s">
        <v>72</v>
      </c>
      <c r="I374" s="15">
        <v>1</v>
      </c>
      <c r="J374" s="15">
        <v>5</v>
      </c>
      <c r="K374" s="12">
        <v>1000000</v>
      </c>
      <c r="L374" s="12">
        <v>5000000</v>
      </c>
      <c r="M374" s="16">
        <v>2.0469990993203963E-4</v>
      </c>
      <c r="N374" s="17">
        <v>9.0406104220156947E-5</v>
      </c>
    </row>
    <row r="375" spans="2:14" x14ac:dyDescent="0.25">
      <c r="B375" s="10" t="s">
        <v>391</v>
      </c>
      <c r="C375" s="11">
        <v>115</v>
      </c>
      <c r="D375" s="11">
        <v>115</v>
      </c>
      <c r="E375" s="12">
        <v>11484</v>
      </c>
      <c r="F375" s="12">
        <v>11485</v>
      </c>
      <c r="G375" s="13">
        <v>2</v>
      </c>
      <c r="H375" s="14" t="s">
        <v>72</v>
      </c>
      <c r="I375" s="15">
        <v>1</v>
      </c>
      <c r="J375" s="15">
        <v>2</v>
      </c>
      <c r="K375" s="12">
        <v>1000000</v>
      </c>
      <c r="L375" s="12">
        <v>2000000</v>
      </c>
      <c r="M375" s="16">
        <v>8.1879963972815857E-5</v>
      </c>
      <c r="N375" s="17">
        <v>3.6162441688062776E-5</v>
      </c>
    </row>
    <row r="376" spans="2:14" x14ac:dyDescent="0.25">
      <c r="B376" s="10" t="s">
        <v>385</v>
      </c>
      <c r="C376" s="11">
        <v>115</v>
      </c>
      <c r="D376" s="11">
        <v>115</v>
      </c>
      <c r="E376" s="12">
        <v>11486</v>
      </c>
      <c r="F376" s="12">
        <v>11500</v>
      </c>
      <c r="G376" s="13">
        <v>15</v>
      </c>
      <c r="H376" s="14" t="s">
        <v>72</v>
      </c>
      <c r="I376" s="15">
        <v>1</v>
      </c>
      <c r="J376" s="15">
        <v>15</v>
      </c>
      <c r="K376" s="12">
        <v>1000000</v>
      </c>
      <c r="L376" s="12">
        <v>15000000</v>
      </c>
      <c r="M376" s="16">
        <v>6.1409972979611894E-4</v>
      </c>
      <c r="N376" s="17">
        <v>2.7121831266047086E-4</v>
      </c>
    </row>
    <row r="377" spans="2:14" x14ac:dyDescent="0.25">
      <c r="B377" s="10" t="s">
        <v>725</v>
      </c>
      <c r="C377" s="11">
        <v>116</v>
      </c>
      <c r="D377" s="11">
        <v>117</v>
      </c>
      <c r="E377" s="12">
        <v>11501</v>
      </c>
      <c r="F377" s="12">
        <v>11610</v>
      </c>
      <c r="G377" s="13">
        <v>110</v>
      </c>
      <c r="H377" s="14" t="s">
        <v>72</v>
      </c>
      <c r="I377" s="15">
        <v>1</v>
      </c>
      <c r="J377" s="15">
        <v>110</v>
      </c>
      <c r="K377" s="12">
        <v>1000000</v>
      </c>
      <c r="L377" s="12">
        <v>110000000</v>
      </c>
      <c r="M377" s="16">
        <v>4.5033980185048717E-3</v>
      </c>
      <c r="N377" s="17">
        <v>1.988934292843453E-3</v>
      </c>
    </row>
    <row r="378" spans="2:14" x14ac:dyDescent="0.25">
      <c r="B378" s="10" t="s">
        <v>392</v>
      </c>
      <c r="C378" s="11">
        <v>117</v>
      </c>
      <c r="D378" s="11">
        <v>117</v>
      </c>
      <c r="E378" s="12">
        <v>11611</v>
      </c>
      <c r="F378" s="12">
        <v>11625</v>
      </c>
      <c r="G378" s="13">
        <v>15</v>
      </c>
      <c r="H378" s="14" t="s">
        <v>72</v>
      </c>
      <c r="I378" s="15">
        <v>1</v>
      </c>
      <c r="J378" s="15">
        <v>15</v>
      </c>
      <c r="K378" s="12">
        <v>1000000</v>
      </c>
      <c r="L378" s="12">
        <v>15000000</v>
      </c>
      <c r="M378" s="16">
        <v>6.1409972979611894E-4</v>
      </c>
      <c r="N378" s="17">
        <v>2.7121831266047086E-4</v>
      </c>
    </row>
    <row r="379" spans="2:14" x14ac:dyDescent="0.25">
      <c r="B379" s="10" t="s">
        <v>725</v>
      </c>
      <c r="C379" s="11">
        <v>117</v>
      </c>
      <c r="D379" s="11">
        <v>118</v>
      </c>
      <c r="E379" s="12">
        <v>11626</v>
      </c>
      <c r="F379" s="12">
        <v>11735</v>
      </c>
      <c r="G379" s="13">
        <v>110</v>
      </c>
      <c r="H379" s="14" t="s">
        <v>72</v>
      </c>
      <c r="I379" s="15">
        <v>1</v>
      </c>
      <c r="J379" s="15">
        <v>110</v>
      </c>
      <c r="K379" s="12">
        <v>1000000</v>
      </c>
      <c r="L379" s="12">
        <v>110000000</v>
      </c>
      <c r="M379" s="16">
        <v>4.5033980185048717E-3</v>
      </c>
      <c r="N379" s="17">
        <v>1.988934292843453E-3</v>
      </c>
    </row>
    <row r="380" spans="2:14" x14ac:dyDescent="0.25">
      <c r="B380" s="10" t="s">
        <v>392</v>
      </c>
      <c r="C380" s="11">
        <v>118</v>
      </c>
      <c r="D380" s="11">
        <v>118</v>
      </c>
      <c r="E380" s="12">
        <v>11736</v>
      </c>
      <c r="F380" s="12">
        <v>11750</v>
      </c>
      <c r="G380" s="13">
        <v>15</v>
      </c>
      <c r="H380" s="14" t="s">
        <v>72</v>
      </c>
      <c r="I380" s="15">
        <v>1</v>
      </c>
      <c r="J380" s="15">
        <v>15</v>
      </c>
      <c r="K380" s="12">
        <v>1000000</v>
      </c>
      <c r="L380" s="12">
        <v>15000000</v>
      </c>
      <c r="M380" s="16">
        <v>6.1409972979611894E-4</v>
      </c>
      <c r="N380" s="17">
        <v>2.7121831266047086E-4</v>
      </c>
    </row>
    <row r="381" spans="2:14" x14ac:dyDescent="0.25">
      <c r="B381" s="10" t="s">
        <v>725</v>
      </c>
      <c r="C381" s="11">
        <v>118</v>
      </c>
      <c r="D381" s="11">
        <v>119</v>
      </c>
      <c r="E381" s="12">
        <v>11751</v>
      </c>
      <c r="F381" s="12">
        <v>11860</v>
      </c>
      <c r="G381" s="13">
        <v>110</v>
      </c>
      <c r="H381" s="14" t="s">
        <v>72</v>
      </c>
      <c r="I381" s="15">
        <v>1</v>
      </c>
      <c r="J381" s="15">
        <v>110</v>
      </c>
      <c r="K381" s="12">
        <v>1000000</v>
      </c>
      <c r="L381" s="12">
        <v>110000000</v>
      </c>
      <c r="M381" s="16">
        <v>4.5033980185048717E-3</v>
      </c>
      <c r="N381" s="17">
        <v>1.988934292843453E-3</v>
      </c>
    </row>
    <row r="382" spans="2:14" x14ac:dyDescent="0.25">
      <c r="B382" s="10" t="s">
        <v>392</v>
      </c>
      <c r="C382" s="11">
        <v>119</v>
      </c>
      <c r="D382" s="11">
        <v>119</v>
      </c>
      <c r="E382" s="12">
        <v>11861</v>
      </c>
      <c r="F382" s="12">
        <v>11875</v>
      </c>
      <c r="G382" s="13">
        <v>15</v>
      </c>
      <c r="H382" s="14" t="s">
        <v>72</v>
      </c>
      <c r="I382" s="15">
        <v>1</v>
      </c>
      <c r="J382" s="15">
        <v>15</v>
      </c>
      <c r="K382" s="12">
        <v>1000000</v>
      </c>
      <c r="L382" s="12">
        <v>15000000</v>
      </c>
      <c r="M382" s="16">
        <v>6.1409972979611894E-4</v>
      </c>
      <c r="N382" s="17">
        <v>2.7121831266047086E-4</v>
      </c>
    </row>
    <row r="383" spans="2:14" x14ac:dyDescent="0.25">
      <c r="B383" s="10" t="s">
        <v>725</v>
      </c>
      <c r="C383" s="11">
        <v>119</v>
      </c>
      <c r="D383" s="11">
        <v>120</v>
      </c>
      <c r="E383" s="12">
        <v>11876</v>
      </c>
      <c r="F383" s="12">
        <v>12000</v>
      </c>
      <c r="G383" s="13">
        <v>125</v>
      </c>
      <c r="H383" s="14" t="s">
        <v>72</v>
      </c>
      <c r="I383" s="15">
        <v>1</v>
      </c>
      <c r="J383" s="15">
        <v>125</v>
      </c>
      <c r="K383" s="12">
        <v>1000000</v>
      </c>
      <c r="L383" s="12">
        <v>125000000</v>
      </c>
      <c r="M383" s="16">
        <v>5.117497748300991E-3</v>
      </c>
      <c r="N383" s="17">
        <v>2.2601526055039236E-3</v>
      </c>
    </row>
    <row r="384" spans="2:14" x14ac:dyDescent="0.25">
      <c r="B384" s="10" t="s">
        <v>381</v>
      </c>
      <c r="C384" s="11">
        <v>11</v>
      </c>
      <c r="D384" s="11">
        <v>11</v>
      </c>
      <c r="E384" s="12">
        <v>1001</v>
      </c>
      <c r="F384" s="12">
        <v>1025</v>
      </c>
      <c r="G384" s="13">
        <v>25</v>
      </c>
      <c r="H384" s="14" t="s">
        <v>393</v>
      </c>
      <c r="I384" s="15">
        <v>0</v>
      </c>
      <c r="J384" s="15">
        <v>0</v>
      </c>
      <c r="K384" s="12">
        <v>1000000</v>
      </c>
      <c r="L384" s="12">
        <v>25000000</v>
      </c>
      <c r="M384" s="16">
        <v>1.0234995496601982E-3</v>
      </c>
      <c r="N384" s="17">
        <v>0</v>
      </c>
    </row>
    <row r="385" spans="2:14" x14ac:dyDescent="0.25">
      <c r="B385" s="10" t="s">
        <v>394</v>
      </c>
      <c r="C385" s="11">
        <v>11</v>
      </c>
      <c r="D385" s="11">
        <v>11</v>
      </c>
      <c r="E385" s="12">
        <v>1026</v>
      </c>
      <c r="F385" s="12">
        <v>1050</v>
      </c>
      <c r="G385" s="13">
        <v>25</v>
      </c>
      <c r="H385" s="14" t="s">
        <v>393</v>
      </c>
      <c r="I385" s="15">
        <v>0</v>
      </c>
      <c r="J385" s="15">
        <v>0</v>
      </c>
      <c r="K385" s="12">
        <v>1000000</v>
      </c>
      <c r="L385" s="12">
        <v>25000000</v>
      </c>
      <c r="M385" s="16">
        <v>1.0234995496601982E-3</v>
      </c>
      <c r="N385" s="17">
        <v>0</v>
      </c>
    </row>
    <row r="386" spans="2:14" x14ac:dyDescent="0.25">
      <c r="B386" s="10" t="s">
        <v>395</v>
      </c>
      <c r="C386" s="11">
        <v>11</v>
      </c>
      <c r="D386" s="11">
        <v>11</v>
      </c>
      <c r="E386" s="12">
        <v>1051</v>
      </c>
      <c r="F386" s="12">
        <v>1092</v>
      </c>
      <c r="G386" s="13">
        <v>42</v>
      </c>
      <c r="H386" s="14" t="s">
        <v>393</v>
      </c>
      <c r="I386" s="15">
        <v>0</v>
      </c>
      <c r="J386" s="15">
        <v>0</v>
      </c>
      <c r="K386" s="12">
        <v>1000000</v>
      </c>
      <c r="L386" s="12">
        <v>42000000</v>
      </c>
      <c r="M386" s="16">
        <v>1.7194792434291329E-3</v>
      </c>
      <c r="N386" s="17">
        <v>0</v>
      </c>
    </row>
    <row r="387" spans="2:14" x14ac:dyDescent="0.25">
      <c r="B387" s="10" t="s">
        <v>379</v>
      </c>
      <c r="C387" s="11">
        <v>11</v>
      </c>
      <c r="D387" s="11">
        <v>12</v>
      </c>
      <c r="E387" s="12">
        <v>1093</v>
      </c>
      <c r="F387" s="12">
        <v>1192</v>
      </c>
      <c r="G387" s="13">
        <v>100</v>
      </c>
      <c r="H387" s="14" t="s">
        <v>393</v>
      </c>
      <c r="I387" s="15">
        <v>0</v>
      </c>
      <c r="J387" s="15">
        <v>0</v>
      </c>
      <c r="K387" s="12">
        <v>1000000</v>
      </c>
      <c r="L387" s="12">
        <v>100000000</v>
      </c>
      <c r="M387" s="16">
        <v>4.0939981986407928E-3</v>
      </c>
      <c r="N387" s="17">
        <v>0</v>
      </c>
    </row>
    <row r="388" spans="2:14" x14ac:dyDescent="0.25">
      <c r="B388" s="10" t="s">
        <v>396</v>
      </c>
      <c r="C388" s="11">
        <v>12</v>
      </c>
      <c r="D388" s="11">
        <v>13</v>
      </c>
      <c r="E388" s="12">
        <v>1193</v>
      </c>
      <c r="F388" s="12">
        <v>1242</v>
      </c>
      <c r="G388" s="13">
        <v>50</v>
      </c>
      <c r="H388" s="14" t="s">
        <v>393</v>
      </c>
      <c r="I388" s="15">
        <v>0</v>
      </c>
      <c r="J388" s="15">
        <v>0</v>
      </c>
      <c r="K388" s="12">
        <v>1000000</v>
      </c>
      <c r="L388" s="12">
        <v>50000000</v>
      </c>
      <c r="M388" s="16">
        <v>2.0469990993203964E-3</v>
      </c>
      <c r="N388" s="17">
        <v>0</v>
      </c>
    </row>
    <row r="389" spans="2:14" x14ac:dyDescent="0.25">
      <c r="B389" s="10" t="s">
        <v>382</v>
      </c>
      <c r="C389" s="11">
        <v>13</v>
      </c>
      <c r="D389" s="11">
        <v>14</v>
      </c>
      <c r="E389" s="12">
        <v>1243</v>
      </c>
      <c r="F389" s="12">
        <v>1342</v>
      </c>
      <c r="G389" s="13">
        <v>100</v>
      </c>
      <c r="H389" s="14" t="s">
        <v>393</v>
      </c>
      <c r="I389" s="15">
        <v>0</v>
      </c>
      <c r="J389" s="15">
        <v>0</v>
      </c>
      <c r="K389" s="12">
        <v>1000000</v>
      </c>
      <c r="L389" s="12">
        <v>100000000</v>
      </c>
      <c r="M389" s="16">
        <v>4.0939981986407928E-3</v>
      </c>
      <c r="N389" s="17">
        <v>0</v>
      </c>
    </row>
    <row r="390" spans="2:14" x14ac:dyDescent="0.25">
      <c r="B390" s="10" t="s">
        <v>397</v>
      </c>
      <c r="C390" s="11">
        <v>14</v>
      </c>
      <c r="D390" s="11">
        <v>15</v>
      </c>
      <c r="E390" s="12">
        <v>1343</v>
      </c>
      <c r="F390" s="12">
        <v>1442</v>
      </c>
      <c r="G390" s="13">
        <v>100</v>
      </c>
      <c r="H390" s="14" t="s">
        <v>393</v>
      </c>
      <c r="I390" s="15">
        <v>0</v>
      </c>
      <c r="J390" s="15">
        <v>0</v>
      </c>
      <c r="K390" s="12">
        <v>1000000</v>
      </c>
      <c r="L390" s="12">
        <v>100000000</v>
      </c>
      <c r="M390" s="16">
        <v>4.0939981986407928E-3</v>
      </c>
      <c r="N390" s="17">
        <v>0</v>
      </c>
    </row>
    <row r="391" spans="2:14" x14ac:dyDescent="0.25">
      <c r="B391" s="10" t="s">
        <v>386</v>
      </c>
      <c r="C391" s="11">
        <v>15</v>
      </c>
      <c r="D391" s="11">
        <v>16</v>
      </c>
      <c r="E391" s="12">
        <v>1443</v>
      </c>
      <c r="F391" s="12">
        <v>1542</v>
      </c>
      <c r="G391" s="13">
        <v>100</v>
      </c>
      <c r="H391" s="14" t="s">
        <v>393</v>
      </c>
      <c r="I391" s="15">
        <v>0</v>
      </c>
      <c r="J391" s="15">
        <v>0</v>
      </c>
      <c r="K391" s="12">
        <v>1000000</v>
      </c>
      <c r="L391" s="12">
        <v>100000000</v>
      </c>
      <c r="M391" s="16">
        <v>4.0939981986407928E-3</v>
      </c>
      <c r="N391" s="17">
        <v>0</v>
      </c>
    </row>
    <row r="392" spans="2:14" x14ac:dyDescent="0.25">
      <c r="B392" s="10" t="s">
        <v>389</v>
      </c>
      <c r="C392" s="11">
        <v>16</v>
      </c>
      <c r="D392" s="11">
        <v>16</v>
      </c>
      <c r="E392" s="12">
        <v>1543</v>
      </c>
      <c r="F392" s="12">
        <v>1592</v>
      </c>
      <c r="G392" s="13">
        <v>50</v>
      </c>
      <c r="H392" s="14" t="s">
        <v>393</v>
      </c>
      <c r="I392" s="15">
        <v>0</v>
      </c>
      <c r="J392" s="15">
        <v>0</v>
      </c>
      <c r="K392" s="12">
        <v>1000000</v>
      </c>
      <c r="L392" s="12">
        <v>50000000</v>
      </c>
      <c r="M392" s="16">
        <v>2.0469990993203964E-3</v>
      </c>
      <c r="N392" s="17">
        <v>0</v>
      </c>
    </row>
    <row r="393" spans="2:14" x14ac:dyDescent="0.25">
      <c r="B393" s="10" t="s">
        <v>390</v>
      </c>
      <c r="C393" s="11">
        <v>16</v>
      </c>
      <c r="D393" s="11">
        <v>17</v>
      </c>
      <c r="E393" s="12">
        <v>1593</v>
      </c>
      <c r="F393" s="12">
        <v>1617</v>
      </c>
      <c r="G393" s="13">
        <v>25</v>
      </c>
      <c r="H393" s="14" t="s">
        <v>393</v>
      </c>
      <c r="I393" s="15">
        <v>0</v>
      </c>
      <c r="J393" s="15">
        <v>0</v>
      </c>
      <c r="K393" s="12">
        <v>1000000</v>
      </c>
      <c r="L393" s="12">
        <v>25000000</v>
      </c>
      <c r="M393" s="16">
        <v>1.0234995496601982E-3</v>
      </c>
      <c r="N393" s="17">
        <v>0</v>
      </c>
    </row>
    <row r="394" spans="2:14" x14ac:dyDescent="0.25">
      <c r="B394" s="10" t="s">
        <v>376</v>
      </c>
      <c r="C394" s="11">
        <v>17</v>
      </c>
      <c r="D394" s="11">
        <v>17</v>
      </c>
      <c r="E394" s="12">
        <v>1618</v>
      </c>
      <c r="F394" s="12">
        <v>1627</v>
      </c>
      <c r="G394" s="13">
        <v>10</v>
      </c>
      <c r="H394" s="14" t="s">
        <v>393</v>
      </c>
      <c r="I394" s="15">
        <v>0</v>
      </c>
      <c r="J394" s="15">
        <v>0</v>
      </c>
      <c r="K394" s="12">
        <v>1000000</v>
      </c>
      <c r="L394" s="12">
        <v>10000000</v>
      </c>
      <c r="M394" s="16">
        <v>4.0939981986407926E-4</v>
      </c>
      <c r="N394" s="17">
        <v>0</v>
      </c>
    </row>
    <row r="395" spans="2:14" x14ac:dyDescent="0.25">
      <c r="B395" s="10" t="s">
        <v>384</v>
      </c>
      <c r="C395" s="11">
        <v>17</v>
      </c>
      <c r="D395" s="11">
        <v>18</v>
      </c>
      <c r="E395" s="12">
        <v>1628</v>
      </c>
      <c r="F395" s="12">
        <v>1727</v>
      </c>
      <c r="G395" s="13">
        <v>100</v>
      </c>
      <c r="H395" s="14" t="s">
        <v>393</v>
      </c>
      <c r="I395" s="15">
        <v>0</v>
      </c>
      <c r="J395" s="15">
        <v>0</v>
      </c>
      <c r="K395" s="12">
        <v>1000000</v>
      </c>
      <c r="L395" s="12">
        <v>100000000</v>
      </c>
      <c r="M395" s="16">
        <v>4.0939981986407928E-3</v>
      </c>
      <c r="N395" s="17">
        <v>0</v>
      </c>
    </row>
    <row r="396" spans="2:14" x14ac:dyDescent="0.25">
      <c r="B396" s="10" t="s">
        <v>381</v>
      </c>
      <c r="C396" s="11">
        <v>18</v>
      </c>
      <c r="D396" s="11">
        <v>18</v>
      </c>
      <c r="E396" s="12">
        <v>1728</v>
      </c>
      <c r="F396" s="12">
        <v>1777</v>
      </c>
      <c r="G396" s="13">
        <v>50</v>
      </c>
      <c r="H396" s="14" t="s">
        <v>393</v>
      </c>
      <c r="I396" s="15">
        <v>0</v>
      </c>
      <c r="J396" s="15">
        <v>0</v>
      </c>
      <c r="K396" s="12">
        <v>1000000</v>
      </c>
      <c r="L396" s="12">
        <v>50000000</v>
      </c>
      <c r="M396" s="16">
        <v>2.0469990993203964E-3</v>
      </c>
      <c r="N396" s="17">
        <v>0</v>
      </c>
    </row>
    <row r="397" spans="2:14" x14ac:dyDescent="0.25">
      <c r="B397" s="10" t="s">
        <v>387</v>
      </c>
      <c r="C397" s="11">
        <v>18</v>
      </c>
      <c r="D397" s="11">
        <v>19</v>
      </c>
      <c r="E397" s="12">
        <v>1778</v>
      </c>
      <c r="F397" s="12">
        <v>1827</v>
      </c>
      <c r="G397" s="13">
        <v>50</v>
      </c>
      <c r="H397" s="14" t="s">
        <v>393</v>
      </c>
      <c r="I397" s="15">
        <v>0</v>
      </c>
      <c r="J397" s="15">
        <v>0</v>
      </c>
      <c r="K397" s="12">
        <v>1000000</v>
      </c>
      <c r="L397" s="12">
        <v>50000000</v>
      </c>
      <c r="M397" s="16">
        <v>2.0469990993203964E-3</v>
      </c>
      <c r="N397" s="17">
        <v>0</v>
      </c>
    </row>
    <row r="398" spans="2:14" x14ac:dyDescent="0.25">
      <c r="B398" s="10" t="s">
        <v>383</v>
      </c>
      <c r="C398" s="11">
        <v>19</v>
      </c>
      <c r="D398" s="11">
        <v>20</v>
      </c>
      <c r="E398" s="12">
        <v>1828</v>
      </c>
      <c r="F398" s="12">
        <v>1927</v>
      </c>
      <c r="G398" s="13">
        <v>100</v>
      </c>
      <c r="H398" s="14" t="s">
        <v>393</v>
      </c>
      <c r="I398" s="15">
        <v>0</v>
      </c>
      <c r="J398" s="15">
        <v>0</v>
      </c>
      <c r="K398" s="12">
        <v>1000000</v>
      </c>
      <c r="L398" s="12">
        <v>100000000</v>
      </c>
      <c r="M398" s="16">
        <v>4.0939981986407928E-3</v>
      </c>
      <c r="N398" s="17">
        <v>0</v>
      </c>
    </row>
    <row r="399" spans="2:14" x14ac:dyDescent="0.25">
      <c r="B399" s="10" t="s">
        <v>377</v>
      </c>
      <c r="C399" s="11">
        <v>20</v>
      </c>
      <c r="D399" s="11">
        <v>21</v>
      </c>
      <c r="E399" s="12">
        <v>1928</v>
      </c>
      <c r="F399" s="12">
        <v>2027</v>
      </c>
      <c r="G399" s="13">
        <v>100</v>
      </c>
      <c r="H399" s="14" t="s">
        <v>393</v>
      </c>
      <c r="I399" s="15">
        <v>0</v>
      </c>
      <c r="J399" s="15">
        <v>0</v>
      </c>
      <c r="K399" s="12">
        <v>1000000</v>
      </c>
      <c r="L399" s="12">
        <v>100000000</v>
      </c>
      <c r="M399" s="16">
        <v>4.0939981986407928E-3</v>
      </c>
      <c r="N399" s="17">
        <v>0</v>
      </c>
    </row>
    <row r="400" spans="2:14" x14ac:dyDescent="0.25">
      <c r="B400" s="10" t="s">
        <v>397</v>
      </c>
      <c r="C400" s="11">
        <v>21</v>
      </c>
      <c r="D400" s="11">
        <v>22</v>
      </c>
      <c r="E400" s="12">
        <v>2028</v>
      </c>
      <c r="F400" s="12">
        <v>2127</v>
      </c>
      <c r="G400" s="13">
        <v>100</v>
      </c>
      <c r="H400" s="14" t="s">
        <v>393</v>
      </c>
      <c r="I400" s="15">
        <v>0</v>
      </c>
      <c r="J400" s="15">
        <v>0</v>
      </c>
      <c r="K400" s="12">
        <v>1000000</v>
      </c>
      <c r="L400" s="12">
        <v>100000000</v>
      </c>
      <c r="M400" s="16">
        <v>4.0939981986407928E-3</v>
      </c>
      <c r="N400" s="17">
        <v>0</v>
      </c>
    </row>
    <row r="401" spans="2:14" x14ac:dyDescent="0.25">
      <c r="B401" s="10" t="s">
        <v>398</v>
      </c>
      <c r="C401" s="11">
        <v>22</v>
      </c>
      <c r="D401" s="11">
        <v>22</v>
      </c>
      <c r="E401" s="12">
        <v>2128</v>
      </c>
      <c r="F401" s="12">
        <v>2152</v>
      </c>
      <c r="G401" s="13">
        <v>25</v>
      </c>
      <c r="H401" s="14" t="s">
        <v>393</v>
      </c>
      <c r="I401" s="15">
        <v>0</v>
      </c>
      <c r="J401" s="15">
        <v>0</v>
      </c>
      <c r="K401" s="12">
        <v>1000000</v>
      </c>
      <c r="L401" s="12">
        <v>25000000</v>
      </c>
      <c r="M401" s="16">
        <v>1.0234995496601982E-3</v>
      </c>
      <c r="N401" s="17">
        <v>0</v>
      </c>
    </row>
    <row r="402" spans="2:14" x14ac:dyDescent="0.25">
      <c r="B402" s="10" t="s">
        <v>386</v>
      </c>
      <c r="C402" s="11">
        <v>22</v>
      </c>
      <c r="D402" s="11">
        <v>23</v>
      </c>
      <c r="E402" s="12">
        <v>2153</v>
      </c>
      <c r="F402" s="12">
        <v>2252</v>
      </c>
      <c r="G402" s="13">
        <v>100</v>
      </c>
      <c r="H402" s="14" t="s">
        <v>393</v>
      </c>
      <c r="I402" s="15">
        <v>0</v>
      </c>
      <c r="J402" s="15">
        <v>0</v>
      </c>
      <c r="K402" s="12">
        <v>1000000</v>
      </c>
      <c r="L402" s="12">
        <v>100000000</v>
      </c>
      <c r="M402" s="16">
        <v>4.0939981986407928E-3</v>
      </c>
      <c r="N402" s="17">
        <v>0</v>
      </c>
    </row>
    <row r="403" spans="2:14" x14ac:dyDescent="0.25">
      <c r="B403" s="10" t="s">
        <v>380</v>
      </c>
      <c r="C403" s="11">
        <v>23</v>
      </c>
      <c r="D403" s="11">
        <v>24</v>
      </c>
      <c r="E403" s="12">
        <v>2253</v>
      </c>
      <c r="F403" s="12">
        <v>2302</v>
      </c>
      <c r="G403" s="13">
        <v>50</v>
      </c>
      <c r="H403" s="14" t="s">
        <v>393</v>
      </c>
      <c r="I403" s="15">
        <v>0</v>
      </c>
      <c r="J403" s="15">
        <v>0</v>
      </c>
      <c r="K403" s="12">
        <v>1000000</v>
      </c>
      <c r="L403" s="12">
        <v>50000000</v>
      </c>
      <c r="M403" s="16">
        <v>2.0469990993203964E-3</v>
      </c>
      <c r="N403" s="17">
        <v>0</v>
      </c>
    </row>
    <row r="404" spans="2:14" x14ac:dyDescent="0.25">
      <c r="B404" s="10" t="s">
        <v>378</v>
      </c>
      <c r="C404" s="11">
        <v>24</v>
      </c>
      <c r="D404" s="11">
        <v>24</v>
      </c>
      <c r="E404" s="12">
        <v>2303</v>
      </c>
      <c r="F404" s="12">
        <v>2377</v>
      </c>
      <c r="G404" s="13">
        <v>75</v>
      </c>
      <c r="H404" s="14" t="s">
        <v>393</v>
      </c>
      <c r="I404" s="15">
        <v>0</v>
      </c>
      <c r="J404" s="15">
        <v>0</v>
      </c>
      <c r="K404" s="12">
        <v>1000000</v>
      </c>
      <c r="L404" s="12">
        <v>75000000</v>
      </c>
      <c r="M404" s="16">
        <v>3.0704986489805946E-3</v>
      </c>
      <c r="N404" s="17">
        <v>0</v>
      </c>
    </row>
    <row r="405" spans="2:14" x14ac:dyDescent="0.25">
      <c r="B405" s="10" t="s">
        <v>378</v>
      </c>
      <c r="C405" s="11">
        <v>24</v>
      </c>
      <c r="D405" s="11">
        <v>25</v>
      </c>
      <c r="E405" s="12">
        <v>2378</v>
      </c>
      <c r="F405" s="12">
        <v>2452</v>
      </c>
      <c r="G405" s="13">
        <v>75</v>
      </c>
      <c r="H405" s="14" t="s">
        <v>393</v>
      </c>
      <c r="I405" s="15">
        <v>0</v>
      </c>
      <c r="J405" s="15">
        <v>0</v>
      </c>
      <c r="K405" s="12">
        <v>1000000</v>
      </c>
      <c r="L405" s="12">
        <v>75000000</v>
      </c>
      <c r="M405" s="16">
        <v>3.0704986489805946E-3</v>
      </c>
      <c r="N405" s="17">
        <v>0</v>
      </c>
    </row>
    <row r="406" spans="2:14" x14ac:dyDescent="0.25">
      <c r="B406" s="10" t="s">
        <v>399</v>
      </c>
      <c r="C406" s="11">
        <v>25</v>
      </c>
      <c r="D406" s="11">
        <v>26</v>
      </c>
      <c r="E406" s="12">
        <v>2453</v>
      </c>
      <c r="F406" s="12">
        <v>2527</v>
      </c>
      <c r="G406" s="13">
        <v>75</v>
      </c>
      <c r="H406" s="14" t="s">
        <v>393</v>
      </c>
      <c r="I406" s="15">
        <v>0</v>
      </c>
      <c r="J406" s="15">
        <v>0</v>
      </c>
      <c r="K406" s="12">
        <v>1000000</v>
      </c>
      <c r="L406" s="12">
        <v>75000000</v>
      </c>
      <c r="M406" s="16">
        <v>3.0704986489805946E-3</v>
      </c>
      <c r="N406" s="17">
        <v>0</v>
      </c>
    </row>
    <row r="407" spans="2:14" x14ac:dyDescent="0.25">
      <c r="B407" s="10" t="s">
        <v>388</v>
      </c>
      <c r="C407" s="11">
        <v>26</v>
      </c>
      <c r="D407" s="11">
        <v>26</v>
      </c>
      <c r="E407" s="12">
        <v>2528</v>
      </c>
      <c r="F407" s="12">
        <v>2577</v>
      </c>
      <c r="G407" s="13">
        <v>50</v>
      </c>
      <c r="H407" s="14" t="s">
        <v>393</v>
      </c>
      <c r="I407" s="15">
        <v>0</v>
      </c>
      <c r="J407" s="15">
        <v>0</v>
      </c>
      <c r="K407" s="12">
        <v>1000000</v>
      </c>
      <c r="L407" s="12">
        <v>50000000</v>
      </c>
      <c r="M407" s="16">
        <v>2.0469990993203964E-3</v>
      </c>
      <c r="N407" s="17">
        <v>0</v>
      </c>
    </row>
    <row r="408" spans="2:14" x14ac:dyDescent="0.25">
      <c r="B408" s="10" t="s">
        <v>50</v>
      </c>
      <c r="C408" s="11">
        <v>26</v>
      </c>
      <c r="D408" s="11">
        <v>27</v>
      </c>
      <c r="E408" s="12">
        <v>2578</v>
      </c>
      <c r="F408" s="12">
        <v>2602</v>
      </c>
      <c r="G408" s="13">
        <v>25</v>
      </c>
      <c r="H408" s="14" t="s">
        <v>393</v>
      </c>
      <c r="I408" s="15">
        <v>0</v>
      </c>
      <c r="J408" s="15">
        <v>0</v>
      </c>
      <c r="K408" s="12">
        <v>1000000</v>
      </c>
      <c r="L408" s="12">
        <v>25000000</v>
      </c>
      <c r="M408" s="16">
        <v>1.0234995496601982E-3</v>
      </c>
      <c r="N408" s="17">
        <v>0</v>
      </c>
    </row>
    <row r="409" spans="2:14" x14ac:dyDescent="0.25">
      <c r="B409" s="10" t="s">
        <v>385</v>
      </c>
      <c r="C409" s="11">
        <v>27</v>
      </c>
      <c r="D409" s="11">
        <v>27</v>
      </c>
      <c r="E409" s="12">
        <v>2603</v>
      </c>
      <c r="F409" s="12">
        <v>2652</v>
      </c>
      <c r="G409" s="13">
        <v>50</v>
      </c>
      <c r="H409" s="14" t="s">
        <v>393</v>
      </c>
      <c r="I409" s="15">
        <v>0</v>
      </c>
      <c r="J409" s="15">
        <v>0</v>
      </c>
      <c r="K409" s="12">
        <v>1000000</v>
      </c>
      <c r="L409" s="12">
        <v>50000000</v>
      </c>
      <c r="M409" s="16">
        <v>2.0469990993203964E-3</v>
      </c>
      <c r="N409" s="17">
        <v>0</v>
      </c>
    </row>
    <row r="410" spans="2:14" x14ac:dyDescent="0.25">
      <c r="B410" s="10" t="s">
        <v>391</v>
      </c>
      <c r="C410" s="11">
        <v>27</v>
      </c>
      <c r="D410" s="11">
        <v>27</v>
      </c>
      <c r="E410" s="12">
        <v>2653</v>
      </c>
      <c r="F410" s="12">
        <v>2677</v>
      </c>
      <c r="G410" s="13">
        <v>25</v>
      </c>
      <c r="H410" s="14" t="s">
        <v>393</v>
      </c>
      <c r="I410" s="15">
        <v>0</v>
      </c>
      <c r="J410" s="15">
        <v>0</v>
      </c>
      <c r="K410" s="12">
        <v>1000000</v>
      </c>
      <c r="L410" s="12">
        <v>25000000</v>
      </c>
      <c r="M410" s="16">
        <v>1.0234995496601982E-3</v>
      </c>
      <c r="N410" s="17">
        <v>0</v>
      </c>
    </row>
    <row r="411" spans="2:14" x14ac:dyDescent="0.25">
      <c r="B411" s="10" t="s">
        <v>400</v>
      </c>
      <c r="C411" s="11">
        <v>27</v>
      </c>
      <c r="D411" s="11">
        <v>28</v>
      </c>
      <c r="E411" s="12">
        <v>2678</v>
      </c>
      <c r="F411" s="12">
        <v>2727</v>
      </c>
      <c r="G411" s="13">
        <v>50</v>
      </c>
      <c r="H411" s="14" t="s">
        <v>393</v>
      </c>
      <c r="I411" s="15">
        <v>0</v>
      </c>
      <c r="J411" s="15">
        <v>0</v>
      </c>
      <c r="K411" s="12">
        <v>1000000</v>
      </c>
      <c r="L411" s="12">
        <v>50000000</v>
      </c>
      <c r="M411" s="16">
        <v>2.0469990993203964E-3</v>
      </c>
      <c r="N411" s="17">
        <v>0</v>
      </c>
    </row>
    <row r="412" spans="2:14" x14ac:dyDescent="0.25">
      <c r="B412" s="10" t="s">
        <v>384</v>
      </c>
      <c r="C412" s="11">
        <v>28</v>
      </c>
      <c r="D412" s="11">
        <v>28</v>
      </c>
      <c r="E412" s="12">
        <v>2728</v>
      </c>
      <c r="F412" s="12">
        <v>2752</v>
      </c>
      <c r="G412" s="13">
        <v>25</v>
      </c>
      <c r="H412" s="14" t="s">
        <v>393</v>
      </c>
      <c r="I412" s="15">
        <v>0</v>
      </c>
      <c r="J412" s="15">
        <v>0</v>
      </c>
      <c r="K412" s="12">
        <v>1000000</v>
      </c>
      <c r="L412" s="12">
        <v>25000000</v>
      </c>
      <c r="M412" s="16">
        <v>1.0234995496601982E-3</v>
      </c>
      <c r="N412" s="17">
        <v>0</v>
      </c>
    </row>
    <row r="413" spans="2:14" x14ac:dyDescent="0.25">
      <c r="B413" s="10" t="s">
        <v>387</v>
      </c>
      <c r="C413" s="11">
        <v>28</v>
      </c>
      <c r="D413" s="11">
        <v>29</v>
      </c>
      <c r="E413" s="12">
        <v>2753</v>
      </c>
      <c r="F413" s="12">
        <v>2802</v>
      </c>
      <c r="G413" s="13">
        <v>50</v>
      </c>
      <c r="H413" s="14" t="s">
        <v>393</v>
      </c>
      <c r="I413" s="15">
        <v>0</v>
      </c>
      <c r="J413" s="15">
        <v>0</v>
      </c>
      <c r="K413" s="12">
        <v>1000000</v>
      </c>
      <c r="L413" s="12">
        <v>50000000</v>
      </c>
      <c r="M413" s="16">
        <v>2.0469990993203964E-3</v>
      </c>
      <c r="N413" s="17">
        <v>0</v>
      </c>
    </row>
    <row r="414" spans="2:14" x14ac:dyDescent="0.25">
      <c r="B414" s="10" t="s">
        <v>377</v>
      </c>
      <c r="C414" s="11">
        <v>29</v>
      </c>
      <c r="D414" s="11">
        <v>29</v>
      </c>
      <c r="E414" s="12">
        <v>2803</v>
      </c>
      <c r="F414" s="12">
        <v>2852</v>
      </c>
      <c r="G414" s="13">
        <v>50</v>
      </c>
      <c r="H414" s="14" t="s">
        <v>393</v>
      </c>
      <c r="I414" s="15">
        <v>0</v>
      </c>
      <c r="J414" s="15">
        <v>0</v>
      </c>
      <c r="K414" s="12">
        <v>1000000</v>
      </c>
      <c r="L414" s="12">
        <v>50000000</v>
      </c>
      <c r="M414" s="16">
        <v>2.0469990993203964E-3</v>
      </c>
      <c r="N414" s="17">
        <v>0</v>
      </c>
    </row>
    <row r="415" spans="2:14" x14ac:dyDescent="0.25">
      <c r="B415" s="10" t="s">
        <v>389</v>
      </c>
      <c r="C415" s="11">
        <v>29</v>
      </c>
      <c r="D415" s="11">
        <v>30</v>
      </c>
      <c r="E415" s="12">
        <v>2853</v>
      </c>
      <c r="F415" s="12">
        <v>2902</v>
      </c>
      <c r="G415" s="13">
        <v>50</v>
      </c>
      <c r="H415" s="14" t="s">
        <v>393</v>
      </c>
      <c r="I415" s="15">
        <v>0</v>
      </c>
      <c r="J415" s="15">
        <v>0</v>
      </c>
      <c r="K415" s="12">
        <v>1000000</v>
      </c>
      <c r="L415" s="12">
        <v>50000000</v>
      </c>
      <c r="M415" s="16">
        <v>2.0469990993203964E-3</v>
      </c>
      <c r="N415" s="17">
        <v>0</v>
      </c>
    </row>
    <row r="416" spans="2:14" x14ac:dyDescent="0.25">
      <c r="B416" s="10" t="s">
        <v>390</v>
      </c>
      <c r="C416" s="11">
        <v>30</v>
      </c>
      <c r="D416" s="11">
        <v>30</v>
      </c>
      <c r="E416" s="12">
        <v>2903</v>
      </c>
      <c r="F416" s="12">
        <v>2907</v>
      </c>
      <c r="G416" s="13">
        <v>5</v>
      </c>
      <c r="H416" s="14" t="s">
        <v>393</v>
      </c>
      <c r="I416" s="15">
        <v>0</v>
      </c>
      <c r="J416" s="15">
        <v>0</v>
      </c>
      <c r="K416" s="12">
        <v>1000000</v>
      </c>
      <c r="L416" s="12">
        <v>5000000</v>
      </c>
      <c r="M416" s="16">
        <v>2.0469990993203963E-4</v>
      </c>
      <c r="N416" s="17">
        <v>0</v>
      </c>
    </row>
    <row r="417" spans="2:14" x14ac:dyDescent="0.25">
      <c r="B417" s="10" t="s">
        <v>379</v>
      </c>
      <c r="C417" s="11">
        <v>30</v>
      </c>
      <c r="D417" s="11">
        <v>30</v>
      </c>
      <c r="E417" s="12">
        <v>2908</v>
      </c>
      <c r="F417" s="12">
        <v>2922</v>
      </c>
      <c r="G417" s="13">
        <v>15</v>
      </c>
      <c r="H417" s="14" t="s">
        <v>393</v>
      </c>
      <c r="I417" s="15">
        <v>0</v>
      </c>
      <c r="J417" s="15">
        <v>0</v>
      </c>
      <c r="K417" s="12">
        <v>1000000</v>
      </c>
      <c r="L417" s="12">
        <v>15000000</v>
      </c>
      <c r="M417" s="16">
        <v>6.1409972979611894E-4</v>
      </c>
      <c r="N417" s="17">
        <v>0</v>
      </c>
    </row>
    <row r="418" spans="2:14" x14ac:dyDescent="0.25">
      <c r="B418" s="10" t="s">
        <v>386</v>
      </c>
      <c r="C418" s="11">
        <v>30</v>
      </c>
      <c r="D418" s="11">
        <v>30</v>
      </c>
      <c r="E418" s="12">
        <v>2923</v>
      </c>
      <c r="F418" s="12">
        <v>2972</v>
      </c>
      <c r="G418" s="13">
        <v>50</v>
      </c>
      <c r="H418" s="14" t="s">
        <v>393</v>
      </c>
      <c r="I418" s="15">
        <v>0</v>
      </c>
      <c r="J418" s="15">
        <v>0</v>
      </c>
      <c r="K418" s="12">
        <v>1000000</v>
      </c>
      <c r="L418" s="12">
        <v>50000000</v>
      </c>
      <c r="M418" s="16">
        <v>2.0469990993203964E-3</v>
      </c>
      <c r="N418" s="17">
        <v>0</v>
      </c>
    </row>
    <row r="419" spans="2:14" x14ac:dyDescent="0.25">
      <c r="B419" s="10" t="s">
        <v>395</v>
      </c>
      <c r="C419" s="11">
        <v>30</v>
      </c>
      <c r="D419" s="11">
        <v>30</v>
      </c>
      <c r="E419" s="12">
        <v>2973</v>
      </c>
      <c r="F419" s="12">
        <v>2980</v>
      </c>
      <c r="G419" s="13">
        <v>8</v>
      </c>
      <c r="H419" s="14" t="s">
        <v>393</v>
      </c>
      <c r="I419" s="15">
        <v>0</v>
      </c>
      <c r="J419" s="15">
        <v>0</v>
      </c>
      <c r="K419" s="12">
        <v>1000000</v>
      </c>
      <c r="L419" s="12">
        <v>8000000</v>
      </c>
      <c r="M419" s="16">
        <v>3.2751985589126343E-4</v>
      </c>
      <c r="N419" s="17">
        <v>0</v>
      </c>
    </row>
    <row r="420" spans="2:14" x14ac:dyDescent="0.25">
      <c r="B420" s="10" t="s">
        <v>385</v>
      </c>
      <c r="C420" s="11">
        <v>30</v>
      </c>
      <c r="D420" s="11">
        <v>30</v>
      </c>
      <c r="E420" s="12">
        <v>2981</v>
      </c>
      <c r="F420" s="12">
        <v>3000</v>
      </c>
      <c r="G420" s="13">
        <v>20</v>
      </c>
      <c r="H420" s="14" t="s">
        <v>393</v>
      </c>
      <c r="I420" s="15">
        <v>0</v>
      </c>
      <c r="J420" s="15">
        <v>0</v>
      </c>
      <c r="K420" s="12">
        <v>1000000</v>
      </c>
      <c r="L420" s="12">
        <v>20000000</v>
      </c>
      <c r="M420" s="16">
        <v>8.1879963972815851E-4</v>
      </c>
      <c r="N420" s="17">
        <v>0</v>
      </c>
    </row>
    <row r="421" spans="2:14" x14ac:dyDescent="0.25">
      <c r="B421" s="10" t="s">
        <v>381</v>
      </c>
      <c r="C421" s="11">
        <v>71</v>
      </c>
      <c r="D421" s="11">
        <v>71</v>
      </c>
      <c r="E421" s="12">
        <v>7001</v>
      </c>
      <c r="F421" s="12">
        <v>7075</v>
      </c>
      <c r="G421" s="13">
        <v>75</v>
      </c>
      <c r="H421" s="14" t="s">
        <v>401</v>
      </c>
      <c r="I421" s="15">
        <v>0</v>
      </c>
      <c r="J421" s="15">
        <v>0</v>
      </c>
      <c r="K421" s="12">
        <v>1000000</v>
      </c>
      <c r="L421" s="12">
        <v>75000000</v>
      </c>
      <c r="M421" s="16">
        <v>3.0704986489805946E-3</v>
      </c>
      <c r="N421" s="17">
        <v>0</v>
      </c>
    </row>
    <row r="422" spans="2:14" x14ac:dyDescent="0.25">
      <c r="B422" s="10" t="s">
        <v>383</v>
      </c>
      <c r="C422" s="11">
        <v>71</v>
      </c>
      <c r="D422" s="11">
        <v>72</v>
      </c>
      <c r="E422" s="12">
        <v>7076</v>
      </c>
      <c r="F422" s="12">
        <v>7175</v>
      </c>
      <c r="G422" s="13">
        <v>100</v>
      </c>
      <c r="H422" s="14" t="s">
        <v>401</v>
      </c>
      <c r="I422" s="15">
        <v>0</v>
      </c>
      <c r="J422" s="15">
        <v>0</v>
      </c>
      <c r="K422" s="12">
        <v>1000000</v>
      </c>
      <c r="L422" s="12">
        <v>100000000</v>
      </c>
      <c r="M422" s="16">
        <v>4.0939981986407928E-3</v>
      </c>
      <c r="N422" s="17">
        <v>0</v>
      </c>
    </row>
    <row r="423" spans="2:14" x14ac:dyDescent="0.25">
      <c r="B423" s="10" t="s">
        <v>377</v>
      </c>
      <c r="C423" s="11">
        <v>72</v>
      </c>
      <c r="D423" s="11">
        <v>74</v>
      </c>
      <c r="E423" s="12">
        <v>7176</v>
      </c>
      <c r="F423" s="12">
        <v>7325</v>
      </c>
      <c r="G423" s="13">
        <v>150</v>
      </c>
      <c r="H423" s="14" t="s">
        <v>401</v>
      </c>
      <c r="I423" s="15">
        <v>0</v>
      </c>
      <c r="J423" s="15">
        <v>0</v>
      </c>
      <c r="K423" s="12">
        <v>1000000</v>
      </c>
      <c r="L423" s="12">
        <v>150000000</v>
      </c>
      <c r="M423" s="16">
        <v>6.1409972979611892E-3</v>
      </c>
      <c r="N423" s="17">
        <v>0</v>
      </c>
    </row>
    <row r="424" spans="2:14" x14ac:dyDescent="0.25">
      <c r="B424" s="10" t="s">
        <v>376</v>
      </c>
      <c r="C424" s="11">
        <v>74</v>
      </c>
      <c r="D424" s="11">
        <v>74</v>
      </c>
      <c r="E424" s="12">
        <v>7326</v>
      </c>
      <c r="F424" s="12">
        <v>7345</v>
      </c>
      <c r="G424" s="13">
        <v>20</v>
      </c>
      <c r="H424" s="14" t="s">
        <v>401</v>
      </c>
      <c r="I424" s="15">
        <v>0</v>
      </c>
      <c r="J424" s="15">
        <v>0</v>
      </c>
      <c r="K424" s="12">
        <v>1000000</v>
      </c>
      <c r="L424" s="12">
        <v>20000000</v>
      </c>
      <c r="M424" s="16">
        <v>8.1879963972815851E-4</v>
      </c>
      <c r="N424" s="17">
        <v>0</v>
      </c>
    </row>
    <row r="425" spans="2:14" x14ac:dyDescent="0.25">
      <c r="B425" s="10" t="s">
        <v>378</v>
      </c>
      <c r="C425" s="11">
        <v>74</v>
      </c>
      <c r="D425" s="11">
        <v>75</v>
      </c>
      <c r="E425" s="12">
        <v>7346</v>
      </c>
      <c r="F425" s="12">
        <v>7420</v>
      </c>
      <c r="G425" s="13">
        <v>75</v>
      </c>
      <c r="H425" s="14" t="s">
        <v>401</v>
      </c>
      <c r="I425" s="15">
        <v>0</v>
      </c>
      <c r="J425" s="15">
        <v>0</v>
      </c>
      <c r="K425" s="12">
        <v>1000000</v>
      </c>
      <c r="L425" s="12">
        <v>75000000</v>
      </c>
      <c r="M425" s="16">
        <v>3.0704986489805946E-3</v>
      </c>
      <c r="N425" s="17">
        <v>0</v>
      </c>
    </row>
    <row r="426" spans="2:14" x14ac:dyDescent="0.25">
      <c r="B426" s="10" t="s">
        <v>45</v>
      </c>
      <c r="C426" s="11">
        <v>75</v>
      </c>
      <c r="D426" s="11">
        <v>75</v>
      </c>
      <c r="E426" s="12">
        <v>7421</v>
      </c>
      <c r="F426" s="12">
        <v>7445</v>
      </c>
      <c r="G426" s="13">
        <v>25</v>
      </c>
      <c r="H426" s="14" t="s">
        <v>401</v>
      </c>
      <c r="I426" s="15">
        <v>0</v>
      </c>
      <c r="J426" s="15">
        <v>0</v>
      </c>
      <c r="K426" s="12">
        <v>1000000</v>
      </c>
      <c r="L426" s="12">
        <v>25000000</v>
      </c>
      <c r="M426" s="16">
        <v>1.0234995496601982E-3</v>
      </c>
      <c r="N426" s="17">
        <v>0</v>
      </c>
    </row>
    <row r="427" spans="2:14" x14ac:dyDescent="0.25">
      <c r="B427" s="10" t="s">
        <v>402</v>
      </c>
      <c r="C427" s="11">
        <v>75</v>
      </c>
      <c r="D427" s="11">
        <v>75</v>
      </c>
      <c r="E427" s="12">
        <v>7446</v>
      </c>
      <c r="F427" s="12">
        <v>7470</v>
      </c>
      <c r="G427" s="13">
        <v>25</v>
      </c>
      <c r="H427" s="14" t="s">
        <v>401</v>
      </c>
      <c r="I427" s="15">
        <v>0</v>
      </c>
      <c r="J427" s="15">
        <v>0</v>
      </c>
      <c r="K427" s="12">
        <v>1000000</v>
      </c>
      <c r="L427" s="12">
        <v>25000000</v>
      </c>
      <c r="M427" s="16">
        <v>1.0234995496601982E-3</v>
      </c>
      <c r="N427" s="17">
        <v>0</v>
      </c>
    </row>
    <row r="428" spans="2:14" x14ac:dyDescent="0.25">
      <c r="B428" s="10" t="s">
        <v>403</v>
      </c>
      <c r="C428" s="11">
        <v>75</v>
      </c>
      <c r="D428" s="11">
        <v>77</v>
      </c>
      <c r="E428" s="12">
        <v>7471</v>
      </c>
      <c r="F428" s="12">
        <v>7670</v>
      </c>
      <c r="G428" s="13">
        <v>200</v>
      </c>
      <c r="H428" s="14" t="s">
        <v>401</v>
      </c>
      <c r="I428" s="15">
        <v>0</v>
      </c>
      <c r="J428" s="15">
        <v>0</v>
      </c>
      <c r="K428" s="12">
        <v>1000000</v>
      </c>
      <c r="L428" s="12">
        <v>200000000</v>
      </c>
      <c r="M428" s="16">
        <v>8.1879963972815856E-3</v>
      </c>
      <c r="N428" s="17">
        <v>0</v>
      </c>
    </row>
    <row r="429" spans="2:14" x14ac:dyDescent="0.25">
      <c r="B429" s="10" t="s">
        <v>404</v>
      </c>
      <c r="C429" s="11">
        <v>77</v>
      </c>
      <c r="D429" s="11">
        <v>78</v>
      </c>
      <c r="E429" s="12">
        <v>7671</v>
      </c>
      <c r="F429" s="12">
        <v>7720</v>
      </c>
      <c r="G429" s="13">
        <v>50</v>
      </c>
      <c r="H429" s="14" t="s">
        <v>401</v>
      </c>
      <c r="I429" s="15">
        <v>0</v>
      </c>
      <c r="J429" s="15">
        <v>0</v>
      </c>
      <c r="K429" s="12">
        <v>1000000</v>
      </c>
      <c r="L429" s="12">
        <v>50000000</v>
      </c>
      <c r="M429" s="16">
        <v>2.0469990993203964E-3</v>
      </c>
      <c r="N429" s="17">
        <v>0</v>
      </c>
    </row>
    <row r="430" spans="2:14" x14ac:dyDescent="0.25">
      <c r="B430" s="10" t="s">
        <v>383</v>
      </c>
      <c r="C430" s="11">
        <v>78</v>
      </c>
      <c r="D430" s="11">
        <v>79</v>
      </c>
      <c r="E430" s="12">
        <v>7721</v>
      </c>
      <c r="F430" s="12">
        <v>7820</v>
      </c>
      <c r="G430" s="13">
        <v>100</v>
      </c>
      <c r="H430" s="14" t="s">
        <v>401</v>
      </c>
      <c r="I430" s="15">
        <v>0</v>
      </c>
      <c r="J430" s="15">
        <v>0</v>
      </c>
      <c r="K430" s="12">
        <v>1000000</v>
      </c>
      <c r="L430" s="12">
        <v>100000000</v>
      </c>
      <c r="M430" s="16">
        <v>4.0939981986407928E-3</v>
      </c>
      <c r="N430" s="17">
        <v>0</v>
      </c>
    </row>
    <row r="431" spans="2:14" x14ac:dyDescent="0.25">
      <c r="B431" s="10" t="s">
        <v>382</v>
      </c>
      <c r="C431" s="11">
        <v>79</v>
      </c>
      <c r="D431" s="11">
        <v>80</v>
      </c>
      <c r="E431" s="12">
        <v>7821</v>
      </c>
      <c r="F431" s="12">
        <v>7970</v>
      </c>
      <c r="G431" s="13">
        <v>150</v>
      </c>
      <c r="H431" s="14" t="s">
        <v>401</v>
      </c>
      <c r="I431" s="15">
        <v>0</v>
      </c>
      <c r="J431" s="15">
        <v>0</v>
      </c>
      <c r="K431" s="12">
        <v>1000000</v>
      </c>
      <c r="L431" s="12">
        <v>150000000</v>
      </c>
      <c r="M431" s="16">
        <v>6.1409972979611892E-3</v>
      </c>
      <c r="N431" s="17">
        <v>0</v>
      </c>
    </row>
    <row r="432" spans="2:14" x14ac:dyDescent="0.25">
      <c r="B432" s="10" t="s">
        <v>396</v>
      </c>
      <c r="C432" s="11">
        <v>80</v>
      </c>
      <c r="D432" s="11">
        <v>81</v>
      </c>
      <c r="E432" s="12">
        <v>7971</v>
      </c>
      <c r="F432" s="12">
        <v>8020</v>
      </c>
      <c r="G432" s="13">
        <v>50</v>
      </c>
      <c r="H432" s="14" t="s">
        <v>401</v>
      </c>
      <c r="I432" s="15">
        <v>0</v>
      </c>
      <c r="J432" s="15">
        <v>0</v>
      </c>
      <c r="K432" s="12">
        <v>1000000</v>
      </c>
      <c r="L432" s="12">
        <v>50000000</v>
      </c>
      <c r="M432" s="16">
        <v>2.0469990993203964E-3</v>
      </c>
      <c r="N432" s="17">
        <v>0</v>
      </c>
    </row>
    <row r="433" spans="2:14" x14ac:dyDescent="0.25">
      <c r="B433" s="10" t="s">
        <v>382</v>
      </c>
      <c r="C433" s="11">
        <v>81</v>
      </c>
      <c r="D433" s="11">
        <v>82</v>
      </c>
      <c r="E433" s="12">
        <v>8021</v>
      </c>
      <c r="F433" s="12">
        <v>8120</v>
      </c>
      <c r="G433" s="13">
        <v>100</v>
      </c>
      <c r="H433" s="14" t="s">
        <v>401</v>
      </c>
      <c r="I433" s="15">
        <v>0</v>
      </c>
      <c r="J433" s="15">
        <v>0</v>
      </c>
      <c r="K433" s="12">
        <v>1000000</v>
      </c>
      <c r="L433" s="12">
        <v>100000000</v>
      </c>
      <c r="M433" s="16">
        <v>4.0939981986407928E-3</v>
      </c>
      <c r="N433" s="17">
        <v>0</v>
      </c>
    </row>
    <row r="434" spans="2:14" x14ac:dyDescent="0.25">
      <c r="B434" s="10" t="s">
        <v>387</v>
      </c>
      <c r="C434" s="11">
        <v>82</v>
      </c>
      <c r="D434" s="11">
        <v>85</v>
      </c>
      <c r="E434" s="12">
        <v>8121</v>
      </c>
      <c r="F434" s="12">
        <v>8420</v>
      </c>
      <c r="G434" s="13">
        <v>300</v>
      </c>
      <c r="H434" s="14" t="s">
        <v>401</v>
      </c>
      <c r="I434" s="15">
        <v>0</v>
      </c>
      <c r="J434" s="15">
        <v>0</v>
      </c>
      <c r="K434" s="12">
        <v>1000000</v>
      </c>
      <c r="L434" s="12">
        <v>300000000</v>
      </c>
      <c r="M434" s="16">
        <v>1.2281994595922378E-2</v>
      </c>
      <c r="N434" s="17">
        <v>0</v>
      </c>
    </row>
    <row r="435" spans="2:14" x14ac:dyDescent="0.25">
      <c r="B435" s="10" t="s">
        <v>386</v>
      </c>
      <c r="C435" s="11">
        <v>85</v>
      </c>
      <c r="D435" s="11">
        <v>85</v>
      </c>
      <c r="E435" s="12">
        <v>8421</v>
      </c>
      <c r="F435" s="12">
        <v>8495</v>
      </c>
      <c r="G435" s="13">
        <v>75</v>
      </c>
      <c r="H435" s="14" t="s">
        <v>401</v>
      </c>
      <c r="I435" s="15">
        <v>0</v>
      </c>
      <c r="J435" s="15">
        <v>0</v>
      </c>
      <c r="K435" s="12">
        <v>1000000</v>
      </c>
      <c r="L435" s="12">
        <v>75000000</v>
      </c>
      <c r="M435" s="16">
        <v>3.0704986489805946E-3</v>
      </c>
      <c r="N435" s="18">
        <v>0</v>
      </c>
    </row>
    <row r="436" spans="2:14" x14ac:dyDescent="0.25">
      <c r="B436" s="10" t="s">
        <v>380</v>
      </c>
      <c r="C436" s="11">
        <v>85</v>
      </c>
      <c r="D436" s="11">
        <v>86</v>
      </c>
      <c r="E436" s="12">
        <v>8496</v>
      </c>
      <c r="F436" s="12">
        <v>8545</v>
      </c>
      <c r="G436" s="13">
        <v>50</v>
      </c>
      <c r="H436" s="14" t="s">
        <v>401</v>
      </c>
      <c r="I436" s="15">
        <v>0</v>
      </c>
      <c r="J436" s="15">
        <v>0</v>
      </c>
      <c r="K436" s="12">
        <v>1000000</v>
      </c>
      <c r="L436" s="12">
        <v>50000000</v>
      </c>
      <c r="M436" s="16">
        <v>2.0469990993203964E-3</v>
      </c>
      <c r="N436" s="18">
        <v>0</v>
      </c>
    </row>
    <row r="437" spans="2:14" x14ac:dyDescent="0.25">
      <c r="B437" s="10" t="s">
        <v>400</v>
      </c>
      <c r="C437" s="11">
        <v>86</v>
      </c>
      <c r="D437" s="11">
        <v>86</v>
      </c>
      <c r="E437" s="12">
        <v>8546</v>
      </c>
      <c r="F437" s="12">
        <v>8595</v>
      </c>
      <c r="G437" s="13">
        <v>50</v>
      </c>
      <c r="H437" s="14" t="s">
        <v>401</v>
      </c>
      <c r="I437" s="15">
        <v>0</v>
      </c>
      <c r="J437" s="15">
        <v>0</v>
      </c>
      <c r="K437" s="12">
        <v>1000000</v>
      </c>
      <c r="L437" s="12">
        <v>50000000</v>
      </c>
      <c r="M437" s="16">
        <v>2.0469990993203964E-3</v>
      </c>
      <c r="N437" s="18">
        <v>0</v>
      </c>
    </row>
    <row r="438" spans="2:14" x14ac:dyDescent="0.25">
      <c r="B438" s="10" t="s">
        <v>384</v>
      </c>
      <c r="C438" s="11">
        <v>86</v>
      </c>
      <c r="D438" s="11">
        <v>88</v>
      </c>
      <c r="E438" s="12">
        <v>8596</v>
      </c>
      <c r="F438" s="12">
        <v>8720</v>
      </c>
      <c r="G438" s="13">
        <v>125</v>
      </c>
      <c r="H438" s="14" t="s">
        <v>401</v>
      </c>
      <c r="I438" s="15">
        <v>0</v>
      </c>
      <c r="J438" s="15">
        <v>0</v>
      </c>
      <c r="K438" s="12">
        <v>1000000</v>
      </c>
      <c r="L438" s="12">
        <v>125000000</v>
      </c>
      <c r="M438" s="16">
        <v>5.117497748300991E-3</v>
      </c>
      <c r="N438" s="18">
        <v>0</v>
      </c>
    </row>
    <row r="439" spans="2:14" x14ac:dyDescent="0.25">
      <c r="B439" s="10" t="s">
        <v>385</v>
      </c>
      <c r="C439" s="11">
        <v>88</v>
      </c>
      <c r="D439" s="11">
        <v>88</v>
      </c>
      <c r="E439" s="12">
        <v>8721</v>
      </c>
      <c r="F439" s="12">
        <v>8790</v>
      </c>
      <c r="G439" s="13">
        <v>70</v>
      </c>
      <c r="H439" s="14" t="s">
        <v>401</v>
      </c>
      <c r="I439" s="15">
        <v>0</v>
      </c>
      <c r="J439" s="15">
        <v>0</v>
      </c>
      <c r="K439" s="12">
        <v>1000000</v>
      </c>
      <c r="L439" s="12">
        <v>70000000</v>
      </c>
      <c r="M439" s="16">
        <v>2.8657987390485547E-3</v>
      </c>
      <c r="N439" s="18">
        <v>0</v>
      </c>
    </row>
    <row r="440" spans="2:14" x14ac:dyDescent="0.25">
      <c r="B440" s="10" t="s">
        <v>388</v>
      </c>
      <c r="C440" s="11">
        <v>88</v>
      </c>
      <c r="D440" s="11">
        <v>89</v>
      </c>
      <c r="E440" s="12">
        <v>8791</v>
      </c>
      <c r="F440" s="12">
        <v>8810</v>
      </c>
      <c r="G440" s="13">
        <v>20</v>
      </c>
      <c r="H440" s="14" t="s">
        <v>401</v>
      </c>
      <c r="I440" s="15">
        <v>0</v>
      </c>
      <c r="J440" s="15">
        <v>0</v>
      </c>
      <c r="K440" s="12">
        <v>1000000</v>
      </c>
      <c r="L440" s="12">
        <v>20000000</v>
      </c>
      <c r="M440" s="16">
        <v>8.1879963972815851E-4</v>
      </c>
      <c r="N440" s="18">
        <v>0</v>
      </c>
    </row>
    <row r="441" spans="2:14" x14ac:dyDescent="0.25">
      <c r="B441" s="10" t="s">
        <v>381</v>
      </c>
      <c r="C441" s="11">
        <v>89</v>
      </c>
      <c r="D441" s="11">
        <v>90</v>
      </c>
      <c r="E441" s="12">
        <v>8811</v>
      </c>
      <c r="F441" s="12">
        <v>9000</v>
      </c>
      <c r="G441" s="13">
        <v>190</v>
      </c>
      <c r="H441" s="14" t="s">
        <v>401</v>
      </c>
      <c r="I441" s="15">
        <v>0</v>
      </c>
      <c r="J441" s="15">
        <v>0</v>
      </c>
      <c r="K441" s="12">
        <v>1000000</v>
      </c>
      <c r="L441" s="12">
        <v>190000000</v>
      </c>
      <c r="M441" s="16">
        <v>7.7785965774175058E-3</v>
      </c>
      <c r="N441" s="18">
        <v>0</v>
      </c>
    </row>
    <row r="442" spans="2:14" x14ac:dyDescent="0.25">
      <c r="B442" s="10" t="s">
        <v>383</v>
      </c>
      <c r="C442" s="11">
        <v>121</v>
      </c>
      <c r="D442" s="11">
        <v>121</v>
      </c>
      <c r="E442" s="12">
        <v>12001</v>
      </c>
      <c r="F442" s="12">
        <v>12050</v>
      </c>
      <c r="G442" s="13">
        <v>50</v>
      </c>
      <c r="H442" s="14" t="s">
        <v>405</v>
      </c>
      <c r="I442" s="15">
        <v>0</v>
      </c>
      <c r="J442" s="15">
        <v>0</v>
      </c>
      <c r="K442" s="12">
        <v>1000000</v>
      </c>
      <c r="L442" s="12">
        <v>50000000</v>
      </c>
      <c r="M442" s="16">
        <v>2.0469990993203964E-3</v>
      </c>
      <c r="N442" s="18">
        <v>0</v>
      </c>
    </row>
    <row r="443" spans="2:14" x14ac:dyDescent="0.25">
      <c r="B443" s="10" t="s">
        <v>400</v>
      </c>
      <c r="C443" s="11">
        <v>121</v>
      </c>
      <c r="D443" s="11">
        <v>121</v>
      </c>
      <c r="E443" s="12">
        <v>12051</v>
      </c>
      <c r="F443" s="12">
        <v>12100</v>
      </c>
      <c r="G443" s="13">
        <v>50</v>
      </c>
      <c r="H443" s="14" t="s">
        <v>405</v>
      </c>
      <c r="I443" s="15">
        <v>0</v>
      </c>
      <c r="J443" s="15">
        <v>0</v>
      </c>
      <c r="K443" s="12">
        <v>1000000</v>
      </c>
      <c r="L443" s="12">
        <v>50000000</v>
      </c>
      <c r="M443" s="16">
        <v>2.0469990993203964E-3</v>
      </c>
      <c r="N443" s="18">
        <v>0</v>
      </c>
    </row>
    <row r="444" spans="2:14" x14ac:dyDescent="0.25">
      <c r="B444" s="10" t="s">
        <v>382</v>
      </c>
      <c r="C444" s="11">
        <v>122</v>
      </c>
      <c r="D444" s="11">
        <v>122</v>
      </c>
      <c r="E444" s="12">
        <v>12101</v>
      </c>
      <c r="F444" s="12">
        <v>12200</v>
      </c>
      <c r="G444" s="13">
        <v>100</v>
      </c>
      <c r="H444" s="14" t="s">
        <v>405</v>
      </c>
      <c r="I444" s="15">
        <v>0</v>
      </c>
      <c r="J444" s="15">
        <v>0</v>
      </c>
      <c r="K444" s="12">
        <v>1000000</v>
      </c>
      <c r="L444" s="12">
        <v>100000000</v>
      </c>
      <c r="M444" s="16">
        <v>4.0939981986407928E-3</v>
      </c>
      <c r="N444" s="18">
        <v>0</v>
      </c>
    </row>
    <row r="445" spans="2:14" x14ac:dyDescent="0.25">
      <c r="B445" s="10" t="s">
        <v>402</v>
      </c>
      <c r="C445" s="11">
        <v>123</v>
      </c>
      <c r="D445" s="11">
        <v>123</v>
      </c>
      <c r="E445" s="12">
        <v>12201</v>
      </c>
      <c r="F445" s="12">
        <v>12210</v>
      </c>
      <c r="G445" s="13">
        <v>10</v>
      </c>
      <c r="H445" s="14" t="s">
        <v>405</v>
      </c>
      <c r="I445" s="15">
        <v>0</v>
      </c>
      <c r="J445" s="15">
        <v>0</v>
      </c>
      <c r="K445" s="12">
        <v>1000000</v>
      </c>
      <c r="L445" s="12">
        <v>10000000</v>
      </c>
      <c r="M445" s="16">
        <v>4.0939981986407926E-4</v>
      </c>
      <c r="N445" s="18">
        <v>0</v>
      </c>
    </row>
    <row r="446" spans="2:14" x14ac:dyDescent="0.25">
      <c r="B446" s="10" t="s">
        <v>381</v>
      </c>
      <c r="C446" s="11">
        <v>123</v>
      </c>
      <c r="D446" s="11">
        <v>123</v>
      </c>
      <c r="E446" s="12">
        <v>12211</v>
      </c>
      <c r="F446" s="12">
        <v>12285</v>
      </c>
      <c r="G446" s="13">
        <v>75</v>
      </c>
      <c r="H446" s="14" t="s">
        <v>405</v>
      </c>
      <c r="I446" s="15">
        <v>0</v>
      </c>
      <c r="J446" s="15">
        <v>0</v>
      </c>
      <c r="K446" s="12">
        <v>1000000</v>
      </c>
      <c r="L446" s="12">
        <v>75000000</v>
      </c>
      <c r="M446" s="16">
        <v>3.0704986489805946E-3</v>
      </c>
      <c r="N446" s="18">
        <v>0</v>
      </c>
    </row>
    <row r="447" spans="2:14" x14ac:dyDescent="0.25">
      <c r="B447" s="10" t="s">
        <v>50</v>
      </c>
      <c r="C447" s="11">
        <v>123</v>
      </c>
      <c r="D447" s="11">
        <v>123</v>
      </c>
      <c r="E447" s="12">
        <v>12286</v>
      </c>
      <c r="F447" s="12">
        <v>12300</v>
      </c>
      <c r="G447" s="13">
        <v>15</v>
      </c>
      <c r="H447" s="14" t="s">
        <v>405</v>
      </c>
      <c r="I447" s="15">
        <v>0</v>
      </c>
      <c r="J447" s="15">
        <v>0</v>
      </c>
      <c r="K447" s="12">
        <v>1000000</v>
      </c>
      <c r="L447" s="12">
        <v>15000000</v>
      </c>
      <c r="M447" s="16">
        <v>6.1409972979611894E-4</v>
      </c>
      <c r="N447" s="18">
        <v>0</v>
      </c>
    </row>
    <row r="448" spans="2:14" x14ac:dyDescent="0.25">
      <c r="B448" s="10" t="s">
        <v>390</v>
      </c>
      <c r="C448" s="11">
        <v>124</v>
      </c>
      <c r="D448" s="11">
        <v>124</v>
      </c>
      <c r="E448" s="12">
        <v>12301</v>
      </c>
      <c r="F448" s="12">
        <v>12319</v>
      </c>
      <c r="G448" s="13">
        <v>19</v>
      </c>
      <c r="H448" s="14" t="s">
        <v>405</v>
      </c>
      <c r="I448" s="15">
        <v>0</v>
      </c>
      <c r="J448" s="15">
        <v>0</v>
      </c>
      <c r="K448" s="12">
        <v>1000000</v>
      </c>
      <c r="L448" s="12">
        <v>19000000</v>
      </c>
      <c r="M448" s="16">
        <v>7.778596577417506E-4</v>
      </c>
      <c r="N448" s="18">
        <v>0</v>
      </c>
    </row>
    <row r="449" spans="2:14" x14ac:dyDescent="0.25">
      <c r="B449" s="10" t="s">
        <v>387</v>
      </c>
      <c r="C449" s="11">
        <v>124</v>
      </c>
      <c r="D449" s="11">
        <v>125</v>
      </c>
      <c r="E449" s="12">
        <v>12320</v>
      </c>
      <c r="F449" s="12">
        <v>12447</v>
      </c>
      <c r="G449" s="13">
        <v>128</v>
      </c>
      <c r="H449" s="14" t="s">
        <v>405</v>
      </c>
      <c r="I449" s="15">
        <v>0</v>
      </c>
      <c r="J449" s="15">
        <v>0</v>
      </c>
      <c r="K449" s="12">
        <v>1000000</v>
      </c>
      <c r="L449" s="12">
        <v>128000000</v>
      </c>
      <c r="M449" s="16">
        <v>5.2403176942602148E-3</v>
      </c>
      <c r="N449" s="18">
        <v>0</v>
      </c>
    </row>
    <row r="450" spans="2:14" x14ac:dyDescent="0.25">
      <c r="B450" s="10" t="s">
        <v>389</v>
      </c>
      <c r="C450" s="11">
        <v>125</v>
      </c>
      <c r="D450" s="11">
        <v>125</v>
      </c>
      <c r="E450" s="12">
        <v>12448</v>
      </c>
      <c r="F450" s="12">
        <v>12473</v>
      </c>
      <c r="G450" s="13">
        <v>26</v>
      </c>
      <c r="H450" s="14" t="s">
        <v>405</v>
      </c>
      <c r="I450" s="15">
        <v>0</v>
      </c>
      <c r="J450" s="15">
        <v>0</v>
      </c>
      <c r="K450" s="12">
        <v>1000000</v>
      </c>
      <c r="L450" s="12">
        <v>26000000</v>
      </c>
      <c r="M450" s="16">
        <v>1.064439531646606E-3</v>
      </c>
      <c r="N450" s="18">
        <v>0</v>
      </c>
    </row>
    <row r="451" spans="2:14" x14ac:dyDescent="0.25">
      <c r="B451" s="10" t="s">
        <v>391</v>
      </c>
      <c r="C451" s="11">
        <v>125</v>
      </c>
      <c r="D451" s="11">
        <v>125</v>
      </c>
      <c r="E451" s="12">
        <v>12474</v>
      </c>
      <c r="F451" s="12">
        <v>12481</v>
      </c>
      <c r="G451" s="13">
        <v>8</v>
      </c>
      <c r="H451" s="14" t="s">
        <v>405</v>
      </c>
      <c r="I451" s="15">
        <v>0</v>
      </c>
      <c r="J451" s="15">
        <v>0</v>
      </c>
      <c r="K451" s="12">
        <v>1000000</v>
      </c>
      <c r="L451" s="12">
        <v>8000000</v>
      </c>
      <c r="M451" s="16">
        <v>3.2751985589126343E-4</v>
      </c>
      <c r="N451" s="18">
        <v>0</v>
      </c>
    </row>
    <row r="452" spans="2:14" x14ac:dyDescent="0.25">
      <c r="B452" s="10" t="s">
        <v>53</v>
      </c>
      <c r="C452" s="11">
        <v>125</v>
      </c>
      <c r="D452" s="11">
        <v>125</v>
      </c>
      <c r="E452" s="12">
        <v>12482</v>
      </c>
      <c r="F452" s="12">
        <v>12496</v>
      </c>
      <c r="G452" s="13">
        <v>15</v>
      </c>
      <c r="H452" s="14" t="s">
        <v>405</v>
      </c>
      <c r="I452" s="15">
        <v>0</v>
      </c>
      <c r="J452" s="15">
        <v>0</v>
      </c>
      <c r="K452" s="12">
        <v>1000000</v>
      </c>
      <c r="L452" s="12">
        <v>15000000</v>
      </c>
      <c r="M452" s="16">
        <v>6.1409972979611894E-4</v>
      </c>
      <c r="N452" s="18">
        <v>0</v>
      </c>
    </row>
    <row r="453" spans="2:14" x14ac:dyDescent="0.25">
      <c r="B453" s="10" t="s">
        <v>51</v>
      </c>
      <c r="C453" s="11">
        <v>125</v>
      </c>
      <c r="D453" s="11">
        <v>126</v>
      </c>
      <c r="E453" s="12">
        <v>12497</v>
      </c>
      <c r="F453" s="12">
        <v>12501</v>
      </c>
      <c r="G453" s="13">
        <v>5</v>
      </c>
      <c r="H453" s="14" t="s">
        <v>405</v>
      </c>
      <c r="I453" s="15">
        <v>0</v>
      </c>
      <c r="J453" s="15">
        <v>0</v>
      </c>
      <c r="K453" s="12">
        <v>1000000</v>
      </c>
      <c r="L453" s="12">
        <v>5000000</v>
      </c>
      <c r="M453" s="16">
        <v>2.0469990993203963E-4</v>
      </c>
      <c r="N453" s="18">
        <v>0</v>
      </c>
    </row>
    <row r="454" spans="2:14" x14ac:dyDescent="0.25">
      <c r="B454" s="10" t="s">
        <v>385</v>
      </c>
      <c r="C454" s="11">
        <v>126</v>
      </c>
      <c r="D454" s="11">
        <v>126</v>
      </c>
      <c r="E454" s="12">
        <v>12502</v>
      </c>
      <c r="F454" s="12">
        <v>12571</v>
      </c>
      <c r="G454" s="13">
        <v>70</v>
      </c>
      <c r="H454" s="14" t="s">
        <v>405</v>
      </c>
      <c r="I454" s="15">
        <v>0</v>
      </c>
      <c r="J454" s="15">
        <v>0</v>
      </c>
      <c r="K454" s="12">
        <v>1000000</v>
      </c>
      <c r="L454" s="12">
        <v>70000000</v>
      </c>
      <c r="M454" s="16">
        <v>2.8657987390485547E-3</v>
      </c>
      <c r="N454" s="18">
        <v>0</v>
      </c>
    </row>
    <row r="455" spans="2:14" x14ac:dyDescent="0.25">
      <c r="B455" s="10" t="s">
        <v>380</v>
      </c>
      <c r="C455" s="11">
        <v>126</v>
      </c>
      <c r="D455" s="11">
        <v>127</v>
      </c>
      <c r="E455" s="12">
        <v>12572</v>
      </c>
      <c r="F455" s="12">
        <v>12671</v>
      </c>
      <c r="G455" s="13">
        <v>100</v>
      </c>
      <c r="H455" s="14" t="s">
        <v>405</v>
      </c>
      <c r="I455" s="15">
        <v>0</v>
      </c>
      <c r="J455" s="15">
        <v>0</v>
      </c>
      <c r="K455" s="12">
        <v>1000000</v>
      </c>
      <c r="L455" s="12">
        <v>100000000</v>
      </c>
      <c r="M455" s="16">
        <v>4.0939981986407928E-3</v>
      </c>
      <c r="N455" s="18">
        <v>0</v>
      </c>
    </row>
    <row r="456" spans="2:14" x14ac:dyDescent="0.25">
      <c r="B456" s="10" t="s">
        <v>403</v>
      </c>
      <c r="C456" s="11">
        <v>127</v>
      </c>
      <c r="D456" s="11">
        <v>129</v>
      </c>
      <c r="E456" s="12">
        <v>12672</v>
      </c>
      <c r="F456" s="12">
        <v>12871</v>
      </c>
      <c r="G456" s="13">
        <v>200</v>
      </c>
      <c r="H456" s="14" t="s">
        <v>405</v>
      </c>
      <c r="I456" s="15">
        <v>0</v>
      </c>
      <c r="J456" s="15">
        <v>0</v>
      </c>
      <c r="K456" s="12">
        <v>1000000</v>
      </c>
      <c r="L456" s="12">
        <v>200000000</v>
      </c>
      <c r="M456" s="16">
        <v>8.1879963972815856E-3</v>
      </c>
      <c r="N456" s="18">
        <v>0</v>
      </c>
    </row>
    <row r="457" spans="2:14" x14ac:dyDescent="0.25">
      <c r="B457" s="10" t="s">
        <v>292</v>
      </c>
      <c r="C457" s="11">
        <v>129</v>
      </c>
      <c r="D457" s="11">
        <v>129</v>
      </c>
      <c r="E457" s="12">
        <v>12872</v>
      </c>
      <c r="F457" s="12">
        <v>12883</v>
      </c>
      <c r="G457" s="13">
        <v>12</v>
      </c>
      <c r="H457" s="14" t="s">
        <v>405</v>
      </c>
      <c r="I457" s="15">
        <v>0</v>
      </c>
      <c r="J457" s="15">
        <v>0</v>
      </c>
      <c r="K457" s="12">
        <v>1000000</v>
      </c>
      <c r="L457" s="12">
        <v>12000000</v>
      </c>
      <c r="M457" s="16">
        <v>4.9127978383689509E-4</v>
      </c>
      <c r="N457" s="18">
        <v>0</v>
      </c>
    </row>
    <row r="458" spans="2:14" x14ac:dyDescent="0.25">
      <c r="B458" s="10" t="s">
        <v>406</v>
      </c>
      <c r="C458" s="11">
        <v>129</v>
      </c>
      <c r="D458" s="11">
        <v>130</v>
      </c>
      <c r="E458" s="12">
        <v>12884</v>
      </c>
      <c r="F458" s="12">
        <v>12983</v>
      </c>
      <c r="G458" s="13">
        <v>100</v>
      </c>
      <c r="H458" s="14" t="s">
        <v>405</v>
      </c>
      <c r="I458" s="15">
        <v>0</v>
      </c>
      <c r="J458" s="15">
        <v>0</v>
      </c>
      <c r="K458" s="12">
        <v>1000000</v>
      </c>
      <c r="L458" s="12">
        <v>100000000</v>
      </c>
      <c r="M458" s="16">
        <v>4.0939981986407928E-3</v>
      </c>
      <c r="N458" s="18">
        <v>0</v>
      </c>
    </row>
    <row r="459" spans="2:14" x14ac:dyDescent="0.25">
      <c r="B459" s="10" t="s">
        <v>390</v>
      </c>
      <c r="C459" s="11">
        <v>130</v>
      </c>
      <c r="D459" s="11">
        <v>131</v>
      </c>
      <c r="E459" s="12">
        <v>12984</v>
      </c>
      <c r="F459" s="12">
        <v>13003</v>
      </c>
      <c r="G459" s="13">
        <v>20</v>
      </c>
      <c r="H459" s="14" t="s">
        <v>405</v>
      </c>
      <c r="I459" s="15">
        <v>0</v>
      </c>
      <c r="J459" s="15">
        <v>0</v>
      </c>
      <c r="K459" s="12">
        <v>1000000</v>
      </c>
      <c r="L459" s="12">
        <v>20000000</v>
      </c>
      <c r="M459" s="16">
        <v>8.1879963972815851E-4</v>
      </c>
      <c r="N459" s="18">
        <v>0</v>
      </c>
    </row>
    <row r="460" spans="2:14" x14ac:dyDescent="0.25">
      <c r="B460" s="10" t="s">
        <v>376</v>
      </c>
      <c r="C460" s="11">
        <v>131</v>
      </c>
      <c r="D460" s="11">
        <v>131</v>
      </c>
      <c r="E460" s="12">
        <v>13004</v>
      </c>
      <c r="F460" s="12">
        <v>13022</v>
      </c>
      <c r="G460" s="13">
        <v>19</v>
      </c>
      <c r="H460" s="14" t="s">
        <v>405</v>
      </c>
      <c r="I460" s="15">
        <v>0</v>
      </c>
      <c r="J460" s="15">
        <v>0</v>
      </c>
      <c r="K460" s="12">
        <v>1000000</v>
      </c>
      <c r="L460" s="12">
        <v>19000000</v>
      </c>
      <c r="M460" s="16">
        <v>7.778596577417506E-4</v>
      </c>
      <c r="N460" s="18">
        <v>0</v>
      </c>
    </row>
    <row r="461" spans="2:14" x14ac:dyDescent="0.25">
      <c r="B461" s="10" t="s">
        <v>377</v>
      </c>
      <c r="C461" s="11">
        <v>131</v>
      </c>
      <c r="D461" s="11">
        <v>132</v>
      </c>
      <c r="E461" s="12">
        <v>13023</v>
      </c>
      <c r="F461" s="12">
        <v>13172</v>
      </c>
      <c r="G461" s="13">
        <v>150</v>
      </c>
      <c r="H461" s="14" t="s">
        <v>405</v>
      </c>
      <c r="I461" s="15">
        <v>0</v>
      </c>
      <c r="J461" s="15">
        <v>0</v>
      </c>
      <c r="K461" s="12">
        <v>1000000</v>
      </c>
      <c r="L461" s="12">
        <v>150000000</v>
      </c>
      <c r="M461" s="16">
        <v>6.1409972979611892E-3</v>
      </c>
      <c r="N461" s="18">
        <v>0</v>
      </c>
    </row>
    <row r="462" spans="2:14" x14ac:dyDescent="0.25">
      <c r="B462" s="10" t="s">
        <v>45</v>
      </c>
      <c r="C462" s="11">
        <v>132</v>
      </c>
      <c r="D462" s="11">
        <v>132</v>
      </c>
      <c r="E462" s="12">
        <v>13173</v>
      </c>
      <c r="F462" s="12">
        <v>13197</v>
      </c>
      <c r="G462" s="13">
        <v>25</v>
      </c>
      <c r="H462" s="14" t="s">
        <v>405</v>
      </c>
      <c r="I462" s="15">
        <v>0</v>
      </c>
      <c r="J462" s="15">
        <v>0</v>
      </c>
      <c r="K462" s="12">
        <v>1000000</v>
      </c>
      <c r="L462" s="12">
        <v>25000000</v>
      </c>
      <c r="M462" s="16">
        <v>1.0234995496601982E-3</v>
      </c>
      <c r="N462" s="18">
        <v>0</v>
      </c>
    </row>
    <row r="463" spans="2:14" x14ac:dyDescent="0.25">
      <c r="B463" s="10" t="s">
        <v>387</v>
      </c>
      <c r="C463" s="11">
        <v>132</v>
      </c>
      <c r="D463" s="11">
        <v>133</v>
      </c>
      <c r="E463" s="12">
        <v>13198</v>
      </c>
      <c r="F463" s="12">
        <v>13262</v>
      </c>
      <c r="G463" s="13">
        <v>65</v>
      </c>
      <c r="H463" s="14" t="s">
        <v>405</v>
      </c>
      <c r="I463" s="15">
        <v>0</v>
      </c>
      <c r="J463" s="15">
        <v>0</v>
      </c>
      <c r="K463" s="12">
        <v>1000000</v>
      </c>
      <c r="L463" s="12">
        <v>65000000</v>
      </c>
      <c r="M463" s="16">
        <v>2.6610988291165152E-3</v>
      </c>
      <c r="N463" s="18">
        <v>0</v>
      </c>
    </row>
    <row r="464" spans="2:14" x14ac:dyDescent="0.25">
      <c r="B464" s="10" t="s">
        <v>387</v>
      </c>
      <c r="C464" s="11">
        <v>133</v>
      </c>
      <c r="D464" s="11">
        <v>134</v>
      </c>
      <c r="E464" s="12">
        <v>13263</v>
      </c>
      <c r="F464" s="12">
        <v>13349</v>
      </c>
      <c r="G464" s="13">
        <v>87</v>
      </c>
      <c r="H464" s="14" t="s">
        <v>405</v>
      </c>
      <c r="I464" s="15">
        <v>0</v>
      </c>
      <c r="J464" s="15">
        <v>0</v>
      </c>
      <c r="K464" s="12">
        <v>1000000</v>
      </c>
      <c r="L464" s="12">
        <v>87000000</v>
      </c>
      <c r="M464" s="16">
        <v>3.5617784328174896E-3</v>
      </c>
      <c r="N464" s="18">
        <v>0</v>
      </c>
    </row>
    <row r="465" spans="2:14" x14ac:dyDescent="0.25">
      <c r="B465" s="10" t="s">
        <v>387</v>
      </c>
      <c r="C465" s="11">
        <v>134</v>
      </c>
      <c r="D465" s="11">
        <v>136</v>
      </c>
      <c r="E465" s="12">
        <v>13350</v>
      </c>
      <c r="F465" s="12">
        <v>13515</v>
      </c>
      <c r="G465" s="13">
        <v>166</v>
      </c>
      <c r="H465" s="14" t="s">
        <v>405</v>
      </c>
      <c r="I465" s="15">
        <v>0</v>
      </c>
      <c r="J465" s="15">
        <v>0</v>
      </c>
      <c r="K465" s="12">
        <v>1000000</v>
      </c>
      <c r="L465" s="12">
        <v>166000000</v>
      </c>
      <c r="M465" s="16">
        <v>6.7960370097437158E-3</v>
      </c>
      <c r="N465" s="18">
        <v>0</v>
      </c>
    </row>
    <row r="466" spans="2:14" x14ac:dyDescent="0.25">
      <c r="B466" s="10" t="s">
        <v>387</v>
      </c>
      <c r="C466" s="11">
        <v>136</v>
      </c>
      <c r="D466" s="11">
        <v>137</v>
      </c>
      <c r="E466" s="12">
        <v>13516</v>
      </c>
      <c r="F466" s="12">
        <v>13605</v>
      </c>
      <c r="G466" s="13">
        <v>90</v>
      </c>
      <c r="H466" s="14" t="s">
        <v>405</v>
      </c>
      <c r="I466" s="15">
        <v>0</v>
      </c>
      <c r="J466" s="15">
        <v>0</v>
      </c>
      <c r="K466" s="12">
        <v>1000000</v>
      </c>
      <c r="L466" s="12">
        <v>90000000</v>
      </c>
      <c r="M466" s="16">
        <v>3.6845983787767134E-3</v>
      </c>
      <c r="N466" s="18">
        <v>0</v>
      </c>
    </row>
    <row r="467" spans="2:14" x14ac:dyDescent="0.25">
      <c r="B467" s="10" t="s">
        <v>407</v>
      </c>
      <c r="C467" s="11">
        <v>137</v>
      </c>
      <c r="D467" s="11">
        <v>137</v>
      </c>
      <c r="E467" s="12">
        <v>13606</v>
      </c>
      <c r="F467" s="12">
        <v>13617</v>
      </c>
      <c r="G467" s="13">
        <v>12</v>
      </c>
      <c r="H467" s="14" t="s">
        <v>405</v>
      </c>
      <c r="I467" s="15">
        <v>0</v>
      </c>
      <c r="J467" s="15">
        <v>0</v>
      </c>
      <c r="K467" s="12">
        <v>1000000</v>
      </c>
      <c r="L467" s="12">
        <v>12000000</v>
      </c>
      <c r="M467" s="16">
        <v>4.9127978383689509E-4</v>
      </c>
      <c r="N467" s="18">
        <v>0</v>
      </c>
    </row>
    <row r="468" spans="2:14" x14ac:dyDescent="0.25">
      <c r="B468" s="10" t="s">
        <v>376</v>
      </c>
      <c r="C468" s="11">
        <v>137</v>
      </c>
      <c r="D468" s="11">
        <v>137</v>
      </c>
      <c r="E468" s="12">
        <v>13618</v>
      </c>
      <c r="F468" s="12">
        <v>13623</v>
      </c>
      <c r="G468" s="13">
        <v>6</v>
      </c>
      <c r="H468" s="14" t="s">
        <v>405</v>
      </c>
      <c r="I468" s="15">
        <v>0</v>
      </c>
      <c r="J468" s="15">
        <v>0</v>
      </c>
      <c r="K468" s="12">
        <v>1000000</v>
      </c>
      <c r="L468" s="12">
        <v>6000000</v>
      </c>
      <c r="M468" s="16">
        <v>2.4563989191844754E-4</v>
      </c>
      <c r="N468" s="18">
        <v>0</v>
      </c>
    </row>
    <row r="469" spans="2:14" x14ac:dyDescent="0.25">
      <c r="B469" s="10" t="s">
        <v>389</v>
      </c>
      <c r="C469" s="11">
        <v>137</v>
      </c>
      <c r="D469" s="11">
        <v>138</v>
      </c>
      <c r="E469" s="12">
        <v>13624</v>
      </c>
      <c r="F469" s="12">
        <v>13703</v>
      </c>
      <c r="G469" s="13">
        <v>80</v>
      </c>
      <c r="H469" s="14" t="s">
        <v>405</v>
      </c>
      <c r="I469" s="15">
        <v>0</v>
      </c>
      <c r="J469" s="15">
        <v>0</v>
      </c>
      <c r="K469" s="12">
        <v>1000000</v>
      </c>
      <c r="L469" s="12">
        <v>80000000</v>
      </c>
      <c r="M469" s="16">
        <v>3.2751985589126341E-3</v>
      </c>
      <c r="N469" s="18">
        <v>0</v>
      </c>
    </row>
    <row r="470" spans="2:14" x14ac:dyDescent="0.25">
      <c r="B470" s="10" t="s">
        <v>280</v>
      </c>
      <c r="C470" s="11">
        <v>138</v>
      </c>
      <c r="D470" s="11">
        <v>138</v>
      </c>
      <c r="E470" s="12">
        <v>13704</v>
      </c>
      <c r="F470" s="12">
        <v>13713</v>
      </c>
      <c r="G470" s="13">
        <v>10</v>
      </c>
      <c r="H470" s="14" t="s">
        <v>405</v>
      </c>
      <c r="I470" s="15">
        <v>0</v>
      </c>
      <c r="J470" s="15">
        <v>0</v>
      </c>
      <c r="K470" s="12">
        <v>1000000</v>
      </c>
      <c r="L470" s="12">
        <v>10000000</v>
      </c>
      <c r="M470" s="16">
        <v>4.0939981986407926E-4</v>
      </c>
      <c r="N470" s="18">
        <v>0</v>
      </c>
    </row>
    <row r="471" spans="2:14" x14ac:dyDescent="0.25">
      <c r="B471" s="10" t="s">
        <v>395</v>
      </c>
      <c r="C471" s="11">
        <v>138</v>
      </c>
      <c r="D471" s="11">
        <v>138</v>
      </c>
      <c r="E471" s="12">
        <v>13714</v>
      </c>
      <c r="F471" s="12">
        <v>13763</v>
      </c>
      <c r="G471" s="13">
        <v>50</v>
      </c>
      <c r="H471" s="14" t="s">
        <v>405</v>
      </c>
      <c r="I471" s="15">
        <v>0</v>
      </c>
      <c r="J471" s="15">
        <v>0</v>
      </c>
      <c r="K471" s="12">
        <v>1000000</v>
      </c>
      <c r="L471" s="12">
        <v>50000000</v>
      </c>
      <c r="M471" s="16">
        <v>2.0469990993203964E-3</v>
      </c>
      <c r="N471" s="18">
        <v>0</v>
      </c>
    </row>
    <row r="472" spans="2:14" x14ac:dyDescent="0.25">
      <c r="B472" s="10" t="s">
        <v>387</v>
      </c>
      <c r="C472" s="11">
        <v>138</v>
      </c>
      <c r="D472" s="11">
        <v>140</v>
      </c>
      <c r="E472" s="12">
        <v>13764</v>
      </c>
      <c r="F472" s="12">
        <v>14000</v>
      </c>
      <c r="G472" s="13">
        <v>237</v>
      </c>
      <c r="H472" s="14" t="s">
        <v>405</v>
      </c>
      <c r="I472" s="15">
        <v>0</v>
      </c>
      <c r="J472" s="15">
        <v>0</v>
      </c>
      <c r="K472" s="12">
        <v>1000000</v>
      </c>
      <c r="L472" s="12">
        <v>237000000</v>
      </c>
      <c r="M472" s="16">
        <v>9.7027757307786792E-3</v>
      </c>
      <c r="N472" s="18">
        <v>0</v>
      </c>
    </row>
    <row r="473" spans="2:14" x14ac:dyDescent="0.25">
      <c r="B473" s="10" t="s">
        <v>45</v>
      </c>
      <c r="C473" s="11">
        <v>141</v>
      </c>
      <c r="D473" s="11">
        <v>145</v>
      </c>
      <c r="E473" s="12">
        <v>14001</v>
      </c>
      <c r="F473" s="12">
        <v>14500</v>
      </c>
      <c r="G473" s="13">
        <v>500</v>
      </c>
      <c r="H473" s="14" t="s">
        <v>71</v>
      </c>
      <c r="I473" s="15">
        <v>5</v>
      </c>
      <c r="J473" s="15">
        <v>2500</v>
      </c>
      <c r="K473" s="12">
        <v>1000000</v>
      </c>
      <c r="L473" s="12">
        <v>500000000</v>
      </c>
      <c r="M473" s="16">
        <v>2.0469990993203964E-2</v>
      </c>
      <c r="N473" s="18">
        <v>4.5203052110078475E-2</v>
      </c>
    </row>
    <row r="474" spans="2:14" x14ac:dyDescent="0.25">
      <c r="B474" s="10" t="s">
        <v>41</v>
      </c>
      <c r="C474" s="11">
        <v>146</v>
      </c>
      <c r="D474" s="11">
        <v>150</v>
      </c>
      <c r="E474" s="12">
        <v>14501</v>
      </c>
      <c r="F474" s="12">
        <v>15000</v>
      </c>
      <c r="G474" s="13">
        <v>500</v>
      </c>
      <c r="H474" s="14" t="s">
        <v>71</v>
      </c>
      <c r="I474" s="15">
        <v>5</v>
      </c>
      <c r="J474" s="15">
        <v>2500</v>
      </c>
      <c r="K474" s="12">
        <v>1000000</v>
      </c>
      <c r="L474" s="12">
        <v>500000000</v>
      </c>
      <c r="M474" s="16">
        <v>2.0469990993203964E-2</v>
      </c>
      <c r="N474" s="18">
        <v>4.5203052110078475E-2</v>
      </c>
    </row>
    <row r="475" spans="2:14" x14ac:dyDescent="0.25">
      <c r="B475" s="10" t="s">
        <v>43</v>
      </c>
      <c r="C475" s="11">
        <v>151</v>
      </c>
      <c r="D475" s="11">
        <v>155</v>
      </c>
      <c r="E475" s="12">
        <v>15001</v>
      </c>
      <c r="F475" s="12">
        <v>15500</v>
      </c>
      <c r="G475" s="13">
        <v>500</v>
      </c>
      <c r="H475" s="14" t="s">
        <v>71</v>
      </c>
      <c r="I475" s="15">
        <v>5</v>
      </c>
      <c r="J475" s="15">
        <v>2500</v>
      </c>
      <c r="K475" s="12">
        <v>1000000</v>
      </c>
      <c r="L475" s="12">
        <v>500000000</v>
      </c>
      <c r="M475" s="16">
        <v>2.0469990993203964E-2</v>
      </c>
      <c r="N475" s="18">
        <v>4.5203052110078475E-2</v>
      </c>
    </row>
    <row r="476" spans="2:14" x14ac:dyDescent="0.25">
      <c r="B476" s="10" t="s">
        <v>376</v>
      </c>
      <c r="C476" s="11">
        <v>156</v>
      </c>
      <c r="D476" s="11">
        <v>160</v>
      </c>
      <c r="E476" s="12">
        <v>15501</v>
      </c>
      <c r="F476" s="12">
        <v>16000</v>
      </c>
      <c r="G476" s="13">
        <v>500</v>
      </c>
      <c r="H476" s="14" t="s">
        <v>71</v>
      </c>
      <c r="I476" s="15">
        <v>5</v>
      </c>
      <c r="J476" s="15">
        <v>2500</v>
      </c>
      <c r="K476" s="12">
        <v>1000000</v>
      </c>
      <c r="L476" s="12">
        <v>500000000</v>
      </c>
      <c r="M476" s="16">
        <v>2.0469990993203964E-2</v>
      </c>
      <c r="N476" s="18">
        <v>4.5203052110078475E-2</v>
      </c>
    </row>
    <row r="477" spans="2:14" x14ac:dyDescent="0.25">
      <c r="B477" s="10" t="s">
        <v>386</v>
      </c>
      <c r="C477" s="11">
        <v>161</v>
      </c>
      <c r="D477" s="11">
        <v>161</v>
      </c>
      <c r="E477" s="12">
        <v>16001</v>
      </c>
      <c r="F477" s="12">
        <v>16063</v>
      </c>
      <c r="G477" s="13">
        <v>63</v>
      </c>
      <c r="H477" s="14" t="s">
        <v>72</v>
      </c>
      <c r="I477" s="15">
        <v>1</v>
      </c>
      <c r="J477" s="15">
        <v>63</v>
      </c>
      <c r="K477" s="12">
        <v>1000000</v>
      </c>
      <c r="L477" s="12">
        <v>63000000</v>
      </c>
      <c r="M477" s="16">
        <v>2.5792188651436992E-3</v>
      </c>
      <c r="N477" s="18">
        <v>1.1391169131739775E-3</v>
      </c>
    </row>
    <row r="478" spans="2:14" x14ac:dyDescent="0.25">
      <c r="B478" s="10" t="s">
        <v>388</v>
      </c>
      <c r="C478" s="11">
        <v>161</v>
      </c>
      <c r="D478" s="11">
        <v>161</v>
      </c>
      <c r="E478" s="12">
        <v>16064</v>
      </c>
      <c r="F478" s="12">
        <v>16066</v>
      </c>
      <c r="G478" s="13">
        <v>3</v>
      </c>
      <c r="H478" s="14" t="s">
        <v>72</v>
      </c>
      <c r="I478" s="15">
        <v>1</v>
      </c>
      <c r="J478" s="15">
        <v>3</v>
      </c>
      <c r="K478" s="12">
        <v>1000000</v>
      </c>
      <c r="L478" s="12">
        <v>3000000</v>
      </c>
      <c r="M478" s="16">
        <v>1.2281994595922377E-4</v>
      </c>
      <c r="N478" s="18">
        <v>5.4243662532094164E-5</v>
      </c>
    </row>
    <row r="479" spans="2:14" x14ac:dyDescent="0.25">
      <c r="B479" s="10" t="s">
        <v>725</v>
      </c>
      <c r="C479" s="11">
        <v>161</v>
      </c>
      <c r="D479" s="11">
        <v>162</v>
      </c>
      <c r="E479" s="12">
        <v>16067</v>
      </c>
      <c r="F479" s="12">
        <v>16115</v>
      </c>
      <c r="G479" s="13">
        <v>49</v>
      </c>
      <c r="H479" s="14" t="s">
        <v>72</v>
      </c>
      <c r="I479" s="15">
        <v>1</v>
      </c>
      <c r="J479" s="15">
        <v>49</v>
      </c>
      <c r="K479" s="12">
        <v>1000000</v>
      </c>
      <c r="L479" s="12">
        <v>49000000</v>
      </c>
      <c r="M479" s="16">
        <v>2.0060591173339886E-3</v>
      </c>
      <c r="N479" s="18">
        <v>8.8597982135753804E-4</v>
      </c>
    </row>
    <row r="480" spans="2:14" x14ac:dyDescent="0.25">
      <c r="B480" s="10" t="s">
        <v>725</v>
      </c>
      <c r="C480" s="11">
        <v>162</v>
      </c>
      <c r="D480" s="11">
        <v>162</v>
      </c>
      <c r="E480" s="12">
        <v>16116</v>
      </c>
      <c r="F480" s="12">
        <v>16164</v>
      </c>
      <c r="G480" s="13">
        <v>49</v>
      </c>
      <c r="H480" s="14" t="s">
        <v>72</v>
      </c>
      <c r="I480" s="15">
        <v>1</v>
      </c>
      <c r="J480" s="15">
        <v>49</v>
      </c>
      <c r="K480" s="12">
        <v>1000000</v>
      </c>
      <c r="L480" s="12">
        <v>49000000</v>
      </c>
      <c r="M480" s="16">
        <v>2.0060591173339886E-3</v>
      </c>
      <c r="N480" s="18">
        <v>8.8597982135753804E-4</v>
      </c>
    </row>
    <row r="481" spans="2:14" x14ac:dyDescent="0.25">
      <c r="B481" s="10" t="s">
        <v>381</v>
      </c>
      <c r="C481" s="11">
        <v>162</v>
      </c>
      <c r="D481" s="11">
        <v>162</v>
      </c>
      <c r="E481" s="12">
        <v>16165</v>
      </c>
      <c r="F481" s="12">
        <v>16187</v>
      </c>
      <c r="G481" s="13">
        <v>23</v>
      </c>
      <c r="H481" s="14" t="s">
        <v>72</v>
      </c>
      <c r="I481" s="15">
        <v>1</v>
      </c>
      <c r="J481" s="15">
        <v>23</v>
      </c>
      <c r="K481" s="12">
        <v>1000000</v>
      </c>
      <c r="L481" s="12">
        <v>23000000</v>
      </c>
      <c r="M481" s="16">
        <v>9.4161958568738226E-4</v>
      </c>
      <c r="N481" s="18">
        <v>4.1586807941272196E-4</v>
      </c>
    </row>
    <row r="482" spans="2:14" x14ac:dyDescent="0.25">
      <c r="B482" s="10" t="s">
        <v>392</v>
      </c>
      <c r="C482" s="11">
        <v>162</v>
      </c>
      <c r="D482" s="11">
        <v>162</v>
      </c>
      <c r="E482" s="12">
        <v>16188</v>
      </c>
      <c r="F482" s="12">
        <v>16193</v>
      </c>
      <c r="G482" s="13">
        <v>6</v>
      </c>
      <c r="H482" s="14" t="s">
        <v>72</v>
      </c>
      <c r="I482" s="15">
        <v>1</v>
      </c>
      <c r="J482" s="15">
        <v>6</v>
      </c>
      <c r="K482" s="12">
        <v>1000000</v>
      </c>
      <c r="L482" s="12">
        <v>6000000</v>
      </c>
      <c r="M482" s="16">
        <v>2.4563989191844754E-4</v>
      </c>
      <c r="N482" s="18">
        <v>1.0848732506418833E-4</v>
      </c>
    </row>
    <row r="483" spans="2:14" x14ac:dyDescent="0.25">
      <c r="B483" s="10" t="s">
        <v>384</v>
      </c>
      <c r="C483" s="11">
        <v>162</v>
      </c>
      <c r="D483" s="11">
        <v>163</v>
      </c>
      <c r="E483" s="12">
        <v>16194</v>
      </c>
      <c r="F483" s="12">
        <v>16207</v>
      </c>
      <c r="G483" s="13">
        <v>14</v>
      </c>
      <c r="H483" s="14" t="s">
        <v>72</v>
      </c>
      <c r="I483" s="15">
        <v>1</v>
      </c>
      <c r="J483" s="15">
        <v>14</v>
      </c>
      <c r="K483" s="12">
        <v>1000000</v>
      </c>
      <c r="L483" s="12">
        <v>14000000</v>
      </c>
      <c r="M483" s="16">
        <v>5.7315974780971092E-4</v>
      </c>
      <c r="N483" s="18">
        <v>2.5313709181643945E-4</v>
      </c>
    </row>
    <row r="484" spans="2:14" x14ac:dyDescent="0.25">
      <c r="B484" s="10" t="s">
        <v>725</v>
      </c>
      <c r="C484" s="11">
        <v>163</v>
      </c>
      <c r="D484" s="11">
        <v>163</v>
      </c>
      <c r="E484" s="12">
        <v>16208</v>
      </c>
      <c r="F484" s="12">
        <v>16256</v>
      </c>
      <c r="G484" s="13">
        <v>49</v>
      </c>
      <c r="H484" s="14" t="s">
        <v>72</v>
      </c>
      <c r="I484" s="15">
        <v>1</v>
      </c>
      <c r="J484" s="15">
        <v>49</v>
      </c>
      <c r="K484" s="12">
        <v>1000000</v>
      </c>
      <c r="L484" s="12">
        <v>49000000</v>
      </c>
      <c r="M484" s="16">
        <v>2.0060591173339886E-3</v>
      </c>
      <c r="N484" s="18">
        <v>8.8597982135753804E-4</v>
      </c>
    </row>
    <row r="485" spans="2:14" x14ac:dyDescent="0.25">
      <c r="B485" s="10" t="s">
        <v>382</v>
      </c>
      <c r="C485" s="11">
        <v>163</v>
      </c>
      <c r="D485" s="11">
        <v>163</v>
      </c>
      <c r="E485" s="12">
        <v>16257</v>
      </c>
      <c r="F485" s="12">
        <v>16271</v>
      </c>
      <c r="G485" s="13">
        <v>15</v>
      </c>
      <c r="H485" s="14" t="s">
        <v>72</v>
      </c>
      <c r="I485" s="15">
        <v>1</v>
      </c>
      <c r="J485" s="15">
        <v>15</v>
      </c>
      <c r="K485" s="12">
        <v>1000000</v>
      </c>
      <c r="L485" s="12">
        <v>15000000</v>
      </c>
      <c r="M485" s="16">
        <v>6.1409972979611894E-4</v>
      </c>
      <c r="N485" s="18">
        <v>2.7121831266047086E-4</v>
      </c>
    </row>
    <row r="486" spans="2:14" x14ac:dyDescent="0.25">
      <c r="B486" s="10" t="s">
        <v>377</v>
      </c>
      <c r="C486" s="11">
        <v>163</v>
      </c>
      <c r="D486" s="11">
        <v>163</v>
      </c>
      <c r="E486" s="12">
        <v>16272</v>
      </c>
      <c r="F486" s="12">
        <v>16287</v>
      </c>
      <c r="G486" s="13">
        <v>16</v>
      </c>
      <c r="H486" s="14" t="s">
        <v>72</v>
      </c>
      <c r="I486" s="15">
        <v>1</v>
      </c>
      <c r="J486" s="15">
        <v>16</v>
      </c>
      <c r="K486" s="12">
        <v>1000000</v>
      </c>
      <c r="L486" s="12">
        <v>16000000</v>
      </c>
      <c r="M486" s="16">
        <v>6.5503971178252685E-4</v>
      </c>
      <c r="N486" s="18">
        <v>2.8929953350450221E-4</v>
      </c>
    </row>
    <row r="487" spans="2:14" x14ac:dyDescent="0.25">
      <c r="B487" s="10" t="s">
        <v>380</v>
      </c>
      <c r="C487" s="11">
        <v>163</v>
      </c>
      <c r="D487" s="11">
        <v>164</v>
      </c>
      <c r="E487" s="12">
        <v>16288</v>
      </c>
      <c r="F487" s="12">
        <v>16301</v>
      </c>
      <c r="G487" s="13">
        <v>14</v>
      </c>
      <c r="H487" s="14" t="s">
        <v>72</v>
      </c>
      <c r="I487" s="15">
        <v>1</v>
      </c>
      <c r="J487" s="15">
        <v>14</v>
      </c>
      <c r="K487" s="12">
        <v>1000000</v>
      </c>
      <c r="L487" s="12">
        <v>14000000</v>
      </c>
      <c r="M487" s="16">
        <v>5.7315974780971092E-4</v>
      </c>
      <c r="N487" s="18">
        <v>2.5313709181643945E-4</v>
      </c>
    </row>
    <row r="488" spans="2:14" x14ac:dyDescent="0.25">
      <c r="B488" s="10" t="s">
        <v>387</v>
      </c>
      <c r="C488" s="11">
        <v>164</v>
      </c>
      <c r="D488" s="11">
        <v>164</v>
      </c>
      <c r="E488" s="12">
        <v>16302</v>
      </c>
      <c r="F488" s="12">
        <v>16323</v>
      </c>
      <c r="G488" s="13">
        <v>22</v>
      </c>
      <c r="H488" s="14" t="s">
        <v>72</v>
      </c>
      <c r="I488" s="15">
        <v>1</v>
      </c>
      <c r="J488" s="15">
        <v>22</v>
      </c>
      <c r="K488" s="12">
        <v>1000000</v>
      </c>
      <c r="L488" s="12">
        <v>22000000</v>
      </c>
      <c r="M488" s="16">
        <v>9.0067960370097434E-4</v>
      </c>
      <c r="N488" s="18">
        <v>3.9778685856869055E-4</v>
      </c>
    </row>
    <row r="489" spans="2:14" x14ac:dyDescent="0.25">
      <c r="B489" s="10" t="s">
        <v>725</v>
      </c>
      <c r="C489" s="11">
        <v>164</v>
      </c>
      <c r="D489" s="11">
        <v>164</v>
      </c>
      <c r="E489" s="12">
        <v>16324</v>
      </c>
      <c r="F489" s="12">
        <v>16372</v>
      </c>
      <c r="G489" s="13">
        <v>49</v>
      </c>
      <c r="H489" s="14" t="s">
        <v>72</v>
      </c>
      <c r="I489" s="15">
        <v>1</v>
      </c>
      <c r="J489" s="15">
        <v>49</v>
      </c>
      <c r="K489" s="12">
        <v>1000000</v>
      </c>
      <c r="L489" s="12">
        <v>49000000</v>
      </c>
      <c r="M489" s="16">
        <v>2.0060591173339886E-3</v>
      </c>
      <c r="N489" s="18">
        <v>8.8597982135753804E-4</v>
      </c>
    </row>
    <row r="490" spans="2:14" x14ac:dyDescent="0.25">
      <c r="B490" s="10" t="s">
        <v>378</v>
      </c>
      <c r="C490" s="11">
        <v>164</v>
      </c>
      <c r="D490" s="11">
        <v>164</v>
      </c>
      <c r="E490" s="12">
        <v>16373</v>
      </c>
      <c r="F490" s="12">
        <v>16382</v>
      </c>
      <c r="G490" s="13">
        <v>10</v>
      </c>
      <c r="H490" s="14" t="s">
        <v>72</v>
      </c>
      <c r="I490" s="15">
        <v>1</v>
      </c>
      <c r="J490" s="15">
        <v>10</v>
      </c>
      <c r="K490" s="12">
        <v>1000000</v>
      </c>
      <c r="L490" s="12">
        <v>10000000</v>
      </c>
      <c r="M490" s="16">
        <v>4.0939981986407926E-4</v>
      </c>
      <c r="N490" s="18">
        <v>1.8081220844031389E-4</v>
      </c>
    </row>
    <row r="491" spans="2:14" x14ac:dyDescent="0.25">
      <c r="B491" s="10" t="s">
        <v>379</v>
      </c>
      <c r="C491" s="11">
        <v>164</v>
      </c>
      <c r="D491" s="11">
        <v>165</v>
      </c>
      <c r="E491" s="12">
        <v>16383</v>
      </c>
      <c r="F491" s="12">
        <v>16406</v>
      </c>
      <c r="G491" s="13">
        <v>24</v>
      </c>
      <c r="H491" s="14" t="s">
        <v>72</v>
      </c>
      <c r="I491" s="15">
        <v>1</v>
      </c>
      <c r="J491" s="15">
        <v>24</v>
      </c>
      <c r="K491" s="12">
        <v>1000000</v>
      </c>
      <c r="L491" s="12">
        <v>24000000</v>
      </c>
      <c r="M491" s="16">
        <v>9.8255956767379017E-4</v>
      </c>
      <c r="N491" s="18">
        <v>4.3394930025675331E-4</v>
      </c>
    </row>
    <row r="492" spans="2:14" x14ac:dyDescent="0.25">
      <c r="B492" s="10" t="s">
        <v>389</v>
      </c>
      <c r="C492" s="11">
        <v>165</v>
      </c>
      <c r="D492" s="11">
        <v>165</v>
      </c>
      <c r="E492" s="12">
        <v>16407</v>
      </c>
      <c r="F492" s="12">
        <v>16410</v>
      </c>
      <c r="G492" s="13">
        <v>4</v>
      </c>
      <c r="H492" s="14" t="s">
        <v>72</v>
      </c>
      <c r="I492" s="15">
        <v>1</v>
      </c>
      <c r="J492" s="15">
        <v>4</v>
      </c>
      <c r="K492" s="12">
        <v>1000000</v>
      </c>
      <c r="L492" s="12">
        <v>4000000</v>
      </c>
      <c r="M492" s="16">
        <v>1.6375992794563171E-4</v>
      </c>
      <c r="N492" s="18">
        <v>7.2324883376125552E-5</v>
      </c>
    </row>
    <row r="493" spans="2:14" x14ac:dyDescent="0.25">
      <c r="B493" s="10" t="s">
        <v>280</v>
      </c>
      <c r="C493" s="11">
        <v>165</v>
      </c>
      <c r="D493" s="11">
        <v>165</v>
      </c>
      <c r="E493" s="12">
        <v>16411</v>
      </c>
      <c r="F493" s="12">
        <v>16411</v>
      </c>
      <c r="G493" s="13">
        <v>1</v>
      </c>
      <c r="H493" s="14" t="s">
        <v>72</v>
      </c>
      <c r="I493" s="15">
        <v>1</v>
      </c>
      <c r="J493" s="15">
        <v>1</v>
      </c>
      <c r="K493" s="12">
        <v>1000000</v>
      </c>
      <c r="L493" s="12">
        <v>1000000</v>
      </c>
      <c r="M493" s="16">
        <v>4.0939981986407928E-5</v>
      </c>
      <c r="N493" s="18">
        <v>1.8081220844031388E-5</v>
      </c>
    </row>
    <row r="494" spans="2:14" x14ac:dyDescent="0.25">
      <c r="B494" s="10" t="s">
        <v>385</v>
      </c>
      <c r="C494" s="11">
        <v>165</v>
      </c>
      <c r="D494" s="11">
        <v>165</v>
      </c>
      <c r="E494" s="12">
        <v>16412</v>
      </c>
      <c r="F494" s="12">
        <v>16447</v>
      </c>
      <c r="G494" s="13">
        <v>36</v>
      </c>
      <c r="H494" s="14" t="s">
        <v>72</v>
      </c>
      <c r="I494" s="15">
        <v>1</v>
      </c>
      <c r="J494" s="15">
        <v>36</v>
      </c>
      <c r="K494" s="12">
        <v>1000000</v>
      </c>
      <c r="L494" s="12">
        <v>36000000</v>
      </c>
      <c r="M494" s="16">
        <v>1.4738393515106854E-3</v>
      </c>
      <c r="N494" s="18">
        <v>6.5092395038513005E-4</v>
      </c>
    </row>
    <row r="495" spans="2:14" x14ac:dyDescent="0.25">
      <c r="B495" s="10" t="s">
        <v>391</v>
      </c>
      <c r="C495" s="11">
        <v>165</v>
      </c>
      <c r="D495" s="11">
        <v>165</v>
      </c>
      <c r="E495" s="12">
        <v>16448</v>
      </c>
      <c r="F495" s="12">
        <v>16449</v>
      </c>
      <c r="G495" s="13">
        <v>2</v>
      </c>
      <c r="H495" s="14" t="s">
        <v>72</v>
      </c>
      <c r="I495" s="15">
        <v>1</v>
      </c>
      <c r="J495" s="15">
        <v>2</v>
      </c>
      <c r="K495" s="12">
        <v>1000000</v>
      </c>
      <c r="L495" s="12">
        <v>2000000</v>
      </c>
      <c r="M495" s="16">
        <v>8.1879963972815857E-5</v>
      </c>
      <c r="N495" s="18">
        <v>3.6162441688062776E-5</v>
      </c>
    </row>
    <row r="496" spans="2:14" x14ac:dyDescent="0.25">
      <c r="B496" s="10" t="s">
        <v>383</v>
      </c>
      <c r="C496" s="11">
        <v>165</v>
      </c>
      <c r="D496" s="11">
        <v>165</v>
      </c>
      <c r="E496" s="12">
        <v>16450</v>
      </c>
      <c r="F496" s="12">
        <v>16484</v>
      </c>
      <c r="G496" s="13">
        <v>35</v>
      </c>
      <c r="H496" s="14" t="s">
        <v>72</v>
      </c>
      <c r="I496" s="15">
        <v>1</v>
      </c>
      <c r="J496" s="15">
        <v>35</v>
      </c>
      <c r="K496" s="12">
        <v>1000000</v>
      </c>
      <c r="L496" s="12">
        <v>35000000</v>
      </c>
      <c r="M496" s="16">
        <v>1.4328993695242773E-3</v>
      </c>
      <c r="N496" s="18">
        <v>6.3284272954109864E-4</v>
      </c>
    </row>
    <row r="497" spans="2:14" x14ac:dyDescent="0.25">
      <c r="B497" s="10" t="s">
        <v>390</v>
      </c>
      <c r="C497" s="11">
        <v>165</v>
      </c>
      <c r="D497" s="11">
        <v>165</v>
      </c>
      <c r="E497" s="12">
        <v>16485</v>
      </c>
      <c r="F497" s="12">
        <v>16489</v>
      </c>
      <c r="G497" s="13">
        <v>5</v>
      </c>
      <c r="H497" s="14" t="s">
        <v>72</v>
      </c>
      <c r="I497" s="15">
        <v>1</v>
      </c>
      <c r="J497" s="15">
        <v>5</v>
      </c>
      <c r="K497" s="12">
        <v>1000000</v>
      </c>
      <c r="L497" s="12">
        <v>5000000</v>
      </c>
      <c r="M497" s="16">
        <v>2.0469990993203963E-4</v>
      </c>
      <c r="N497" s="18">
        <v>9.0406104220156947E-5</v>
      </c>
    </row>
    <row r="498" spans="2:14" x14ac:dyDescent="0.25">
      <c r="B498" s="10" t="s">
        <v>51</v>
      </c>
      <c r="C498" s="11">
        <v>165</v>
      </c>
      <c r="D498" s="11">
        <v>165</v>
      </c>
      <c r="E498" s="12">
        <v>16490</v>
      </c>
      <c r="F498" s="12">
        <v>16490</v>
      </c>
      <c r="G498" s="13">
        <v>1</v>
      </c>
      <c r="H498" s="14" t="s">
        <v>72</v>
      </c>
      <c r="I498" s="15">
        <v>1</v>
      </c>
      <c r="J498" s="15">
        <v>1</v>
      </c>
      <c r="K498" s="12">
        <v>1000000</v>
      </c>
      <c r="L498" s="12">
        <v>1000000</v>
      </c>
      <c r="M498" s="16">
        <v>4.0939981986407928E-5</v>
      </c>
      <c r="N498" s="18">
        <v>1.8081220844031388E-5</v>
      </c>
    </row>
    <row r="499" spans="2:14" x14ac:dyDescent="0.25">
      <c r="B499" s="10" t="s">
        <v>392</v>
      </c>
      <c r="C499" s="11">
        <v>165</v>
      </c>
      <c r="D499" s="11">
        <v>165</v>
      </c>
      <c r="E499" s="12">
        <v>16491</v>
      </c>
      <c r="F499" s="12">
        <v>16500</v>
      </c>
      <c r="G499" s="13">
        <v>10</v>
      </c>
      <c r="H499" s="14" t="s">
        <v>72</v>
      </c>
      <c r="I499" s="15">
        <v>1</v>
      </c>
      <c r="J499" s="15">
        <v>10</v>
      </c>
      <c r="K499" s="12">
        <v>1000000</v>
      </c>
      <c r="L499" s="12">
        <v>10000000</v>
      </c>
      <c r="M499" s="16">
        <v>4.0939981986407926E-4</v>
      </c>
      <c r="N499" s="18">
        <v>1.8081220844031389E-4</v>
      </c>
    </row>
    <row r="500" spans="2:14" x14ac:dyDescent="0.25">
      <c r="B500" s="10" t="s">
        <v>725</v>
      </c>
      <c r="C500" s="11">
        <v>166</v>
      </c>
      <c r="D500" s="11">
        <v>167</v>
      </c>
      <c r="E500" s="12">
        <v>16501</v>
      </c>
      <c r="F500" s="12">
        <v>16602</v>
      </c>
      <c r="G500" s="13">
        <v>102</v>
      </c>
      <c r="H500" s="14" t="s">
        <v>72</v>
      </c>
      <c r="I500" s="15">
        <v>1</v>
      </c>
      <c r="J500" s="15">
        <v>102</v>
      </c>
      <c r="K500" s="12">
        <v>1000000</v>
      </c>
      <c r="L500" s="12">
        <v>102000000</v>
      </c>
      <c r="M500" s="16">
        <v>4.1758781626136084E-3</v>
      </c>
      <c r="N500" s="18">
        <v>1.8442845260912017E-3</v>
      </c>
    </row>
    <row r="501" spans="2:14" x14ac:dyDescent="0.25">
      <c r="B501" s="10" t="s">
        <v>725</v>
      </c>
      <c r="C501" s="11">
        <v>167</v>
      </c>
      <c r="D501" s="11">
        <v>168</v>
      </c>
      <c r="E501" s="12">
        <v>16603</v>
      </c>
      <c r="F501" s="12">
        <v>16704</v>
      </c>
      <c r="G501" s="13">
        <v>102</v>
      </c>
      <c r="H501" s="14" t="s">
        <v>72</v>
      </c>
      <c r="I501" s="15">
        <v>1</v>
      </c>
      <c r="J501" s="15">
        <v>102</v>
      </c>
      <c r="K501" s="12">
        <v>1000000</v>
      </c>
      <c r="L501" s="12">
        <v>102000000</v>
      </c>
      <c r="M501" s="16">
        <v>4.1758781626136084E-3</v>
      </c>
      <c r="N501" s="18">
        <v>1.8442845260912017E-3</v>
      </c>
    </row>
    <row r="502" spans="2:14" x14ac:dyDescent="0.25">
      <c r="B502" s="10" t="s">
        <v>725</v>
      </c>
      <c r="C502" s="11">
        <v>168</v>
      </c>
      <c r="D502" s="11">
        <v>169</v>
      </c>
      <c r="E502" s="12">
        <v>16705</v>
      </c>
      <c r="F502" s="12">
        <v>16806</v>
      </c>
      <c r="G502" s="13">
        <v>102</v>
      </c>
      <c r="H502" s="14" t="s">
        <v>72</v>
      </c>
      <c r="I502" s="15">
        <v>1</v>
      </c>
      <c r="J502" s="15">
        <v>102</v>
      </c>
      <c r="K502" s="12">
        <v>1000000</v>
      </c>
      <c r="L502" s="12">
        <v>102000000</v>
      </c>
      <c r="M502" s="16">
        <v>4.1758781626136084E-3</v>
      </c>
      <c r="N502" s="18">
        <v>1.8442845260912017E-3</v>
      </c>
    </row>
    <row r="503" spans="2:14" x14ac:dyDescent="0.25">
      <c r="B503" s="10" t="s">
        <v>725</v>
      </c>
      <c r="C503" s="11">
        <v>169</v>
      </c>
      <c r="D503" s="11">
        <v>169</v>
      </c>
      <c r="E503" s="12">
        <v>16807</v>
      </c>
      <c r="F503" s="12">
        <v>16905</v>
      </c>
      <c r="G503" s="13">
        <v>99</v>
      </c>
      <c r="H503" s="14" t="s">
        <v>72</v>
      </c>
      <c r="I503" s="15">
        <v>1</v>
      </c>
      <c r="J503" s="15">
        <v>99</v>
      </c>
      <c r="K503" s="12">
        <v>1000000</v>
      </c>
      <c r="L503" s="12">
        <v>99000000</v>
      </c>
      <c r="M503" s="16">
        <v>4.0530582166543845E-3</v>
      </c>
      <c r="N503" s="18">
        <v>1.7900408635591076E-3</v>
      </c>
    </row>
    <row r="504" spans="2:14" x14ac:dyDescent="0.25">
      <c r="B504" s="10" t="s">
        <v>376</v>
      </c>
      <c r="C504" s="11">
        <v>169</v>
      </c>
      <c r="D504" s="11">
        <v>170</v>
      </c>
      <c r="E504" s="12">
        <v>16906</v>
      </c>
      <c r="F504" s="12">
        <v>16912</v>
      </c>
      <c r="G504" s="13">
        <v>7</v>
      </c>
      <c r="H504" s="14" t="s">
        <v>72</v>
      </c>
      <c r="I504" s="15">
        <v>1</v>
      </c>
      <c r="J504" s="15">
        <v>7</v>
      </c>
      <c r="K504" s="12">
        <v>1000000</v>
      </c>
      <c r="L504" s="12">
        <v>7000000</v>
      </c>
      <c r="M504" s="16">
        <v>2.8657987390485546E-4</v>
      </c>
      <c r="N504" s="18">
        <v>1.2656854590821972E-4</v>
      </c>
    </row>
    <row r="505" spans="2:14" x14ac:dyDescent="0.25">
      <c r="B505" s="10" t="s">
        <v>386</v>
      </c>
      <c r="C505" s="11">
        <v>170</v>
      </c>
      <c r="D505" s="11">
        <v>171</v>
      </c>
      <c r="E505" s="12">
        <v>16913</v>
      </c>
      <c r="F505" s="12">
        <v>17044</v>
      </c>
      <c r="G505" s="13">
        <v>132</v>
      </c>
      <c r="H505" s="14" t="s">
        <v>72</v>
      </c>
      <c r="I505" s="15">
        <v>1</v>
      </c>
      <c r="J505" s="15">
        <v>132</v>
      </c>
      <c r="K505" s="12">
        <v>1000000</v>
      </c>
      <c r="L505" s="12">
        <v>132000000</v>
      </c>
      <c r="M505" s="16">
        <v>5.4040776222058461E-3</v>
      </c>
      <c r="N505" s="18">
        <v>2.3867211514121433E-3</v>
      </c>
    </row>
    <row r="506" spans="2:14" x14ac:dyDescent="0.25">
      <c r="B506" s="10" t="s">
        <v>388</v>
      </c>
      <c r="C506" s="11">
        <v>171</v>
      </c>
      <c r="D506" s="11">
        <v>171</v>
      </c>
      <c r="E506" s="12">
        <v>17045</v>
      </c>
      <c r="F506" s="12">
        <v>17051</v>
      </c>
      <c r="G506" s="13">
        <v>7</v>
      </c>
      <c r="H506" s="14" t="s">
        <v>72</v>
      </c>
      <c r="I506" s="15">
        <v>1</v>
      </c>
      <c r="J506" s="15">
        <v>7</v>
      </c>
      <c r="K506" s="12">
        <v>1000000</v>
      </c>
      <c r="L506" s="12">
        <v>7000000</v>
      </c>
      <c r="M506" s="16">
        <v>2.8657987390485546E-4</v>
      </c>
      <c r="N506" s="18">
        <v>1.2656854590821972E-4</v>
      </c>
    </row>
    <row r="507" spans="2:14" x14ac:dyDescent="0.25">
      <c r="B507" s="10" t="s">
        <v>381</v>
      </c>
      <c r="C507" s="11">
        <v>171</v>
      </c>
      <c r="D507" s="11">
        <v>171</v>
      </c>
      <c r="E507" s="12">
        <v>17052</v>
      </c>
      <c r="F507" s="12">
        <v>17100</v>
      </c>
      <c r="G507" s="13">
        <v>49</v>
      </c>
      <c r="H507" s="14" t="s">
        <v>72</v>
      </c>
      <c r="I507" s="15">
        <v>1</v>
      </c>
      <c r="J507" s="15">
        <v>49</v>
      </c>
      <c r="K507" s="12">
        <v>1000000</v>
      </c>
      <c r="L507" s="12">
        <v>49000000</v>
      </c>
      <c r="M507" s="16">
        <v>2.0060591173339886E-3</v>
      </c>
      <c r="N507" s="18">
        <v>8.8597982135753804E-4</v>
      </c>
    </row>
    <row r="508" spans="2:14" x14ac:dyDescent="0.25">
      <c r="B508" s="10" t="s">
        <v>392</v>
      </c>
      <c r="C508" s="11">
        <v>172</v>
      </c>
      <c r="D508" s="11">
        <v>172</v>
      </c>
      <c r="E508" s="12">
        <v>17101</v>
      </c>
      <c r="F508" s="12">
        <v>17114</v>
      </c>
      <c r="G508" s="13">
        <v>14</v>
      </c>
      <c r="H508" s="14" t="s">
        <v>72</v>
      </c>
      <c r="I508" s="15">
        <v>1</v>
      </c>
      <c r="J508" s="15">
        <v>14</v>
      </c>
      <c r="K508" s="12">
        <v>1000000</v>
      </c>
      <c r="L508" s="12">
        <v>14000000</v>
      </c>
      <c r="M508" s="16">
        <v>5.7315974780971092E-4</v>
      </c>
      <c r="N508" s="18">
        <v>2.5313709181643945E-4</v>
      </c>
    </row>
    <row r="509" spans="2:14" x14ac:dyDescent="0.25">
      <c r="B509" s="10" t="s">
        <v>384</v>
      </c>
      <c r="C509" s="11">
        <v>172</v>
      </c>
      <c r="D509" s="11">
        <v>172</v>
      </c>
      <c r="E509" s="12">
        <v>17115</v>
      </c>
      <c r="F509" s="12">
        <v>17143</v>
      </c>
      <c r="G509" s="13">
        <v>29</v>
      </c>
      <c r="H509" s="14" t="s">
        <v>72</v>
      </c>
      <c r="I509" s="15">
        <v>1</v>
      </c>
      <c r="J509" s="15">
        <v>29</v>
      </c>
      <c r="K509" s="12">
        <v>1000000</v>
      </c>
      <c r="L509" s="12">
        <v>29000000</v>
      </c>
      <c r="M509" s="16">
        <v>1.1872594776058299E-3</v>
      </c>
      <c r="N509" s="18">
        <v>5.243554044769103E-4</v>
      </c>
    </row>
    <row r="510" spans="2:14" x14ac:dyDescent="0.25">
      <c r="B510" s="10" t="s">
        <v>382</v>
      </c>
      <c r="C510" s="11">
        <v>172</v>
      </c>
      <c r="D510" s="11">
        <v>172</v>
      </c>
      <c r="E510" s="12">
        <v>17144</v>
      </c>
      <c r="F510" s="12">
        <v>17175</v>
      </c>
      <c r="G510" s="13">
        <v>32</v>
      </c>
      <c r="H510" s="14" t="s">
        <v>72</v>
      </c>
      <c r="I510" s="15">
        <v>1</v>
      </c>
      <c r="J510" s="15">
        <v>32</v>
      </c>
      <c r="K510" s="12">
        <v>1000000</v>
      </c>
      <c r="L510" s="12">
        <v>32000000</v>
      </c>
      <c r="M510" s="16">
        <v>1.3100794235650537E-3</v>
      </c>
      <c r="N510" s="18">
        <v>5.7859906700900442E-4</v>
      </c>
    </row>
    <row r="511" spans="2:14" x14ac:dyDescent="0.25">
      <c r="B511" s="10" t="s">
        <v>377</v>
      </c>
      <c r="C511" s="11">
        <v>172</v>
      </c>
      <c r="D511" s="11">
        <v>173</v>
      </c>
      <c r="E511" s="12">
        <v>17176</v>
      </c>
      <c r="F511" s="12">
        <v>17209</v>
      </c>
      <c r="G511" s="13">
        <v>34</v>
      </c>
      <c r="H511" s="14" t="s">
        <v>72</v>
      </c>
      <c r="I511" s="15">
        <v>1</v>
      </c>
      <c r="J511" s="15">
        <v>34</v>
      </c>
      <c r="K511" s="12">
        <v>1000000</v>
      </c>
      <c r="L511" s="12">
        <v>34000000</v>
      </c>
      <c r="M511" s="16">
        <v>1.3919593875378695E-3</v>
      </c>
      <c r="N511" s="18">
        <v>6.1476150869706724E-4</v>
      </c>
    </row>
    <row r="512" spans="2:14" x14ac:dyDescent="0.25">
      <c r="B512" s="10" t="s">
        <v>380</v>
      </c>
      <c r="C512" s="11">
        <v>173</v>
      </c>
      <c r="D512" s="11">
        <v>173</v>
      </c>
      <c r="E512" s="12">
        <v>17210</v>
      </c>
      <c r="F512" s="12">
        <v>17240</v>
      </c>
      <c r="G512" s="13">
        <v>31</v>
      </c>
      <c r="H512" s="14" t="s">
        <v>72</v>
      </c>
      <c r="I512" s="15">
        <v>1</v>
      </c>
      <c r="J512" s="15">
        <v>31</v>
      </c>
      <c r="K512" s="12">
        <v>1000000</v>
      </c>
      <c r="L512" s="12">
        <v>31000000</v>
      </c>
      <c r="M512" s="16">
        <v>1.2691394415786457E-3</v>
      </c>
      <c r="N512" s="18">
        <v>5.6051784616497301E-4</v>
      </c>
    </row>
    <row r="513" spans="2:14" x14ac:dyDescent="0.25">
      <c r="B513" s="10" t="s">
        <v>387</v>
      </c>
      <c r="C513" s="11">
        <v>173</v>
      </c>
      <c r="D513" s="11">
        <v>173</v>
      </c>
      <c r="E513" s="12">
        <v>17241</v>
      </c>
      <c r="F513" s="12">
        <v>17286</v>
      </c>
      <c r="G513" s="13">
        <v>46</v>
      </c>
      <c r="H513" s="14" t="s">
        <v>72</v>
      </c>
      <c r="I513" s="15">
        <v>1</v>
      </c>
      <c r="J513" s="15">
        <v>46</v>
      </c>
      <c r="K513" s="12">
        <v>1000000</v>
      </c>
      <c r="L513" s="12">
        <v>46000000</v>
      </c>
      <c r="M513" s="16">
        <v>1.8832391713747645E-3</v>
      </c>
      <c r="N513" s="18">
        <v>8.3173615882544392E-4</v>
      </c>
    </row>
    <row r="514" spans="2:14" x14ac:dyDescent="0.25">
      <c r="B514" s="10" t="s">
        <v>378</v>
      </c>
      <c r="C514" s="11">
        <v>173</v>
      </c>
      <c r="D514" s="11">
        <v>174</v>
      </c>
      <c r="E514" s="12">
        <v>17287</v>
      </c>
      <c r="F514" s="12">
        <v>17306</v>
      </c>
      <c r="G514" s="13">
        <v>20</v>
      </c>
      <c r="H514" s="14" t="s">
        <v>72</v>
      </c>
      <c r="I514" s="15">
        <v>1</v>
      </c>
      <c r="J514" s="15">
        <v>20</v>
      </c>
      <c r="K514" s="12">
        <v>1000000</v>
      </c>
      <c r="L514" s="12">
        <v>20000000</v>
      </c>
      <c r="M514" s="16">
        <v>8.1879963972815851E-4</v>
      </c>
      <c r="N514" s="18">
        <v>3.6162441688062779E-4</v>
      </c>
    </row>
    <row r="515" spans="2:14" x14ac:dyDescent="0.25">
      <c r="B515" s="10" t="s">
        <v>379</v>
      </c>
      <c r="C515" s="11">
        <v>174</v>
      </c>
      <c r="D515" s="11">
        <v>174</v>
      </c>
      <c r="E515" s="12">
        <v>17307</v>
      </c>
      <c r="F515" s="12">
        <v>17356</v>
      </c>
      <c r="G515" s="13">
        <v>50</v>
      </c>
      <c r="H515" s="14" t="s">
        <v>72</v>
      </c>
      <c r="I515" s="15">
        <v>1</v>
      </c>
      <c r="J515" s="15">
        <v>50</v>
      </c>
      <c r="K515" s="12">
        <v>1000000</v>
      </c>
      <c r="L515" s="12">
        <v>50000000</v>
      </c>
      <c r="M515" s="16">
        <v>2.0469990993203964E-3</v>
      </c>
      <c r="N515" s="18">
        <v>9.0406104220156944E-4</v>
      </c>
    </row>
    <row r="516" spans="2:14" x14ac:dyDescent="0.25">
      <c r="B516" s="10" t="s">
        <v>389</v>
      </c>
      <c r="C516" s="11">
        <v>174</v>
      </c>
      <c r="D516" s="11">
        <v>174</v>
      </c>
      <c r="E516" s="12">
        <v>17357</v>
      </c>
      <c r="F516" s="12">
        <v>17364</v>
      </c>
      <c r="G516" s="13">
        <v>8</v>
      </c>
      <c r="H516" s="14" t="s">
        <v>72</v>
      </c>
      <c r="I516" s="15">
        <v>1</v>
      </c>
      <c r="J516" s="15">
        <v>8</v>
      </c>
      <c r="K516" s="12">
        <v>1000000</v>
      </c>
      <c r="L516" s="12">
        <v>8000000</v>
      </c>
      <c r="M516" s="16">
        <v>3.2751985589126343E-4</v>
      </c>
      <c r="N516" s="18">
        <v>1.446497667522511E-4</v>
      </c>
    </row>
    <row r="517" spans="2:14" x14ac:dyDescent="0.25">
      <c r="B517" s="10" t="s">
        <v>280</v>
      </c>
      <c r="C517" s="11">
        <v>174</v>
      </c>
      <c r="D517" s="11">
        <v>174</v>
      </c>
      <c r="E517" s="12">
        <v>17365</v>
      </c>
      <c r="F517" s="12">
        <v>17366</v>
      </c>
      <c r="G517" s="13">
        <v>2</v>
      </c>
      <c r="H517" s="14" t="s">
        <v>72</v>
      </c>
      <c r="I517" s="15">
        <v>1</v>
      </c>
      <c r="J517" s="15">
        <v>2</v>
      </c>
      <c r="K517" s="12">
        <v>1000000</v>
      </c>
      <c r="L517" s="12">
        <v>2000000</v>
      </c>
      <c r="M517" s="16">
        <v>8.1879963972815857E-5</v>
      </c>
      <c r="N517" s="18">
        <v>3.6162441688062776E-5</v>
      </c>
    </row>
    <row r="518" spans="2:14" x14ac:dyDescent="0.25">
      <c r="B518" s="10" t="s">
        <v>50</v>
      </c>
      <c r="C518" s="11">
        <v>174</v>
      </c>
      <c r="D518" s="11">
        <v>174</v>
      </c>
      <c r="E518" s="12">
        <v>17367</v>
      </c>
      <c r="F518" s="12">
        <v>17384</v>
      </c>
      <c r="G518" s="13">
        <v>18</v>
      </c>
      <c r="H518" s="14" t="s">
        <v>72</v>
      </c>
      <c r="I518" s="15">
        <v>1</v>
      </c>
      <c r="J518" s="15">
        <v>18</v>
      </c>
      <c r="K518" s="12">
        <v>1000000</v>
      </c>
      <c r="L518" s="12">
        <v>18000000</v>
      </c>
      <c r="M518" s="16">
        <v>7.3691967575534268E-4</v>
      </c>
      <c r="N518" s="18">
        <v>3.2546197519256503E-4</v>
      </c>
    </row>
    <row r="519" spans="2:14" x14ac:dyDescent="0.25">
      <c r="B519" s="10" t="s">
        <v>385</v>
      </c>
      <c r="C519" s="11">
        <v>174</v>
      </c>
      <c r="D519" s="11">
        <v>175</v>
      </c>
      <c r="E519" s="12">
        <v>17385</v>
      </c>
      <c r="F519" s="12">
        <v>17460</v>
      </c>
      <c r="G519" s="13">
        <v>76</v>
      </c>
      <c r="H519" s="14" t="s">
        <v>72</v>
      </c>
      <c r="I519" s="15">
        <v>1</v>
      </c>
      <c r="J519" s="15">
        <v>76</v>
      </c>
      <c r="K519" s="12">
        <v>1000000</v>
      </c>
      <c r="L519" s="12">
        <v>76000000</v>
      </c>
      <c r="M519" s="16">
        <v>3.1114386309670024E-3</v>
      </c>
      <c r="N519" s="18">
        <v>1.3741727841463855E-3</v>
      </c>
    </row>
    <row r="520" spans="2:14" x14ac:dyDescent="0.25">
      <c r="B520" s="10" t="s">
        <v>391</v>
      </c>
      <c r="C520" s="11">
        <v>175</v>
      </c>
      <c r="D520" s="11">
        <v>175</v>
      </c>
      <c r="E520" s="12">
        <v>17461</v>
      </c>
      <c r="F520" s="12">
        <v>17464</v>
      </c>
      <c r="G520" s="13">
        <v>4</v>
      </c>
      <c r="H520" s="14" t="s">
        <v>72</v>
      </c>
      <c r="I520" s="15">
        <v>1</v>
      </c>
      <c r="J520" s="15">
        <v>4</v>
      </c>
      <c r="K520" s="12">
        <v>1000000</v>
      </c>
      <c r="L520" s="12">
        <v>4000000</v>
      </c>
      <c r="M520" s="16">
        <v>1.6375992794563171E-4</v>
      </c>
      <c r="N520" s="18">
        <v>7.2324883376125552E-5</v>
      </c>
    </row>
    <row r="521" spans="2:14" x14ac:dyDescent="0.25">
      <c r="B521" s="10" t="s">
        <v>53</v>
      </c>
      <c r="C521" s="11">
        <v>175</v>
      </c>
      <c r="D521" s="11">
        <v>175</v>
      </c>
      <c r="E521" s="12">
        <v>17465</v>
      </c>
      <c r="F521" s="12">
        <v>17466</v>
      </c>
      <c r="G521" s="13">
        <v>2</v>
      </c>
      <c r="H521" s="14" t="s">
        <v>72</v>
      </c>
      <c r="I521" s="15">
        <v>1</v>
      </c>
      <c r="J521" s="15">
        <v>2</v>
      </c>
      <c r="K521" s="12">
        <v>1000000</v>
      </c>
      <c r="L521" s="12">
        <v>2000000</v>
      </c>
      <c r="M521" s="16">
        <v>8.1879963972815857E-5</v>
      </c>
      <c r="N521" s="18">
        <v>3.6162441688062776E-5</v>
      </c>
    </row>
    <row r="522" spans="2:14" x14ac:dyDescent="0.25">
      <c r="B522" s="10" t="s">
        <v>383</v>
      </c>
      <c r="C522" s="11">
        <v>175</v>
      </c>
      <c r="D522" s="11">
        <v>176</v>
      </c>
      <c r="E522" s="12">
        <v>17467</v>
      </c>
      <c r="F522" s="12">
        <v>17541</v>
      </c>
      <c r="G522" s="13">
        <v>75</v>
      </c>
      <c r="H522" s="14" t="s">
        <v>72</v>
      </c>
      <c r="I522" s="15">
        <v>1</v>
      </c>
      <c r="J522" s="15">
        <v>75</v>
      </c>
      <c r="K522" s="12">
        <v>1000000</v>
      </c>
      <c r="L522" s="12">
        <v>75000000</v>
      </c>
      <c r="M522" s="16">
        <v>3.0704986489805946E-3</v>
      </c>
      <c r="N522" s="18">
        <v>1.3560915633023542E-3</v>
      </c>
    </row>
    <row r="523" spans="2:14" x14ac:dyDescent="0.25">
      <c r="B523" s="10" t="s">
        <v>390</v>
      </c>
      <c r="C523" s="11">
        <v>176</v>
      </c>
      <c r="D523" s="11">
        <v>176</v>
      </c>
      <c r="E523" s="12">
        <v>17542</v>
      </c>
      <c r="F523" s="12">
        <v>17552</v>
      </c>
      <c r="G523" s="13">
        <v>11</v>
      </c>
      <c r="H523" s="14" t="s">
        <v>72</v>
      </c>
      <c r="I523" s="15">
        <v>1</v>
      </c>
      <c r="J523" s="15">
        <v>11</v>
      </c>
      <c r="K523" s="12">
        <v>1000000</v>
      </c>
      <c r="L523" s="12">
        <v>11000000</v>
      </c>
      <c r="M523" s="16">
        <v>4.5033980185048717E-4</v>
      </c>
      <c r="N523" s="17">
        <v>1.9889342928434528E-4</v>
      </c>
    </row>
    <row r="524" spans="2:14" x14ac:dyDescent="0.25">
      <c r="B524" s="10" t="s">
        <v>51</v>
      </c>
      <c r="C524" s="11">
        <v>176</v>
      </c>
      <c r="D524" s="11">
        <v>176</v>
      </c>
      <c r="E524" s="12">
        <v>17553</v>
      </c>
      <c r="F524" s="12">
        <v>17554</v>
      </c>
      <c r="G524" s="13">
        <v>2</v>
      </c>
      <c r="H524" s="14" t="s">
        <v>72</v>
      </c>
      <c r="I524" s="15">
        <v>1</v>
      </c>
      <c r="J524" s="15">
        <v>2</v>
      </c>
      <c r="K524" s="12">
        <v>1000000</v>
      </c>
      <c r="L524" s="12">
        <v>2000000</v>
      </c>
      <c r="M524" s="16">
        <v>8.1879963972815857E-5</v>
      </c>
      <c r="N524" s="17">
        <v>3.6162441688062776E-5</v>
      </c>
    </row>
    <row r="525" spans="2:14" x14ac:dyDescent="0.25">
      <c r="B525" s="10" t="s">
        <v>386</v>
      </c>
      <c r="C525" s="11">
        <v>176</v>
      </c>
      <c r="D525" s="11">
        <v>180</v>
      </c>
      <c r="E525" s="12">
        <v>17555</v>
      </c>
      <c r="F525" s="12">
        <v>18000</v>
      </c>
      <c r="G525" s="13">
        <v>446</v>
      </c>
      <c r="H525" s="14" t="s">
        <v>72</v>
      </c>
      <c r="I525" s="15">
        <v>1</v>
      </c>
      <c r="J525" s="15">
        <v>446</v>
      </c>
      <c r="K525" s="12">
        <v>1000000</v>
      </c>
      <c r="L525" s="12">
        <v>446000000</v>
      </c>
      <c r="M525" s="16">
        <v>1.8259231965937935E-2</v>
      </c>
      <c r="N525" s="17">
        <v>8.0642244964380001E-3</v>
      </c>
    </row>
    <row r="526" spans="2:14" x14ac:dyDescent="0.25">
      <c r="B526" s="10" t="s">
        <v>45</v>
      </c>
      <c r="C526" s="11">
        <v>181</v>
      </c>
      <c r="D526" s="11">
        <v>189</v>
      </c>
      <c r="E526" s="12">
        <v>18001</v>
      </c>
      <c r="F526" s="12">
        <v>18805</v>
      </c>
      <c r="G526" s="13">
        <v>805</v>
      </c>
      <c r="H526" s="14" t="s">
        <v>71</v>
      </c>
      <c r="I526" s="15">
        <v>5</v>
      </c>
      <c r="J526" s="15">
        <v>4025</v>
      </c>
      <c r="K526" s="12">
        <v>1000000</v>
      </c>
      <c r="L526" s="12">
        <v>805000000</v>
      </c>
      <c r="M526" s="16">
        <v>3.2956685499058377E-2</v>
      </c>
      <c r="N526" s="17">
        <v>7.2776913897226347E-2</v>
      </c>
    </row>
    <row r="527" spans="2:14" x14ac:dyDescent="0.25">
      <c r="B527" s="10" t="s">
        <v>43</v>
      </c>
      <c r="C527" s="11">
        <v>189</v>
      </c>
      <c r="D527" s="11">
        <v>197</v>
      </c>
      <c r="E527" s="12">
        <v>18806</v>
      </c>
      <c r="F527" s="12">
        <v>19610</v>
      </c>
      <c r="G527" s="13">
        <v>805</v>
      </c>
      <c r="H527" s="14" t="s">
        <v>71</v>
      </c>
      <c r="I527" s="15">
        <v>5</v>
      </c>
      <c r="J527" s="15">
        <v>4025</v>
      </c>
      <c r="K527" s="12">
        <v>1000000</v>
      </c>
      <c r="L527" s="12">
        <v>805000000</v>
      </c>
      <c r="M527" s="16">
        <v>3.2956685499058377E-2</v>
      </c>
      <c r="N527" s="17">
        <v>7.2776913897226347E-2</v>
      </c>
    </row>
    <row r="528" spans="2:14" x14ac:dyDescent="0.25">
      <c r="B528" s="10" t="s">
        <v>41</v>
      </c>
      <c r="C528" s="11">
        <v>197</v>
      </c>
      <c r="D528" s="11">
        <v>205</v>
      </c>
      <c r="E528" s="12">
        <v>19611</v>
      </c>
      <c r="F528" s="12">
        <v>20415</v>
      </c>
      <c r="G528" s="13">
        <v>805</v>
      </c>
      <c r="H528" s="14" t="s">
        <v>71</v>
      </c>
      <c r="I528" s="15">
        <v>5</v>
      </c>
      <c r="J528" s="15">
        <v>4025</v>
      </c>
      <c r="K528" s="12">
        <v>1000000</v>
      </c>
      <c r="L528" s="12">
        <v>805000000</v>
      </c>
      <c r="M528" s="16">
        <v>3.2956685499058377E-2</v>
      </c>
      <c r="N528" s="17">
        <v>7.2776913897226347E-2</v>
      </c>
    </row>
    <row r="529" spans="2:14" x14ac:dyDescent="0.25">
      <c r="B529" s="10" t="s">
        <v>376</v>
      </c>
      <c r="C529" s="11">
        <v>205</v>
      </c>
      <c r="D529" s="11">
        <v>213</v>
      </c>
      <c r="E529" s="12">
        <v>20416</v>
      </c>
      <c r="F529" s="12">
        <v>21220</v>
      </c>
      <c r="G529" s="13">
        <v>805</v>
      </c>
      <c r="H529" s="14" t="s">
        <v>71</v>
      </c>
      <c r="I529" s="15">
        <v>5</v>
      </c>
      <c r="J529" s="15">
        <v>4025</v>
      </c>
      <c r="K529" s="12">
        <v>1000000</v>
      </c>
      <c r="L529" s="12">
        <v>805000000</v>
      </c>
      <c r="M529" s="16">
        <v>3.2956685499058377E-2</v>
      </c>
      <c r="N529" s="17">
        <v>7.2776913897226347E-2</v>
      </c>
    </row>
    <row r="530" spans="2:14" x14ac:dyDescent="0.25">
      <c r="B530" s="10" t="s">
        <v>386</v>
      </c>
      <c r="C530" s="11">
        <v>221</v>
      </c>
      <c r="D530" s="11">
        <v>221</v>
      </c>
      <c r="E530" s="12">
        <v>22001</v>
      </c>
      <c r="F530" s="12">
        <v>22013</v>
      </c>
      <c r="G530" s="13">
        <v>13</v>
      </c>
      <c r="H530" s="14" t="s">
        <v>72</v>
      </c>
      <c r="I530" s="15">
        <v>1</v>
      </c>
      <c r="J530" s="15">
        <v>13</v>
      </c>
      <c r="K530" s="12">
        <v>1000000</v>
      </c>
      <c r="L530" s="12">
        <v>13000000</v>
      </c>
      <c r="M530" s="16">
        <v>5.32219765823303E-4</v>
      </c>
      <c r="N530" s="17">
        <v>2.3505587097240807E-4</v>
      </c>
    </row>
    <row r="531" spans="2:14" x14ac:dyDescent="0.25">
      <c r="B531" s="10" t="s">
        <v>388</v>
      </c>
      <c r="C531" s="11">
        <v>221</v>
      </c>
      <c r="D531" s="11">
        <v>221</v>
      </c>
      <c r="E531" s="12">
        <v>22014</v>
      </c>
      <c r="F531" s="12">
        <v>22036</v>
      </c>
      <c r="G531" s="13">
        <v>23</v>
      </c>
      <c r="H531" s="14" t="s">
        <v>72</v>
      </c>
      <c r="I531" s="15">
        <v>1</v>
      </c>
      <c r="J531" s="15">
        <v>23</v>
      </c>
      <c r="K531" s="12">
        <v>1000000</v>
      </c>
      <c r="L531" s="12">
        <v>23000000</v>
      </c>
      <c r="M531" s="16">
        <v>9.4161958568738226E-4</v>
      </c>
      <c r="N531" s="17">
        <v>4.1586807941272196E-4</v>
      </c>
    </row>
    <row r="532" spans="2:14" x14ac:dyDescent="0.25">
      <c r="B532" s="10" t="s">
        <v>725</v>
      </c>
      <c r="C532" s="11">
        <v>221</v>
      </c>
      <c r="D532" s="11">
        <v>221</v>
      </c>
      <c r="E532" s="12">
        <v>22037</v>
      </c>
      <c r="F532" s="12">
        <v>22048</v>
      </c>
      <c r="G532" s="13">
        <v>12</v>
      </c>
      <c r="H532" s="14" t="s">
        <v>72</v>
      </c>
      <c r="I532" s="15">
        <v>1</v>
      </c>
      <c r="J532" s="15">
        <v>12</v>
      </c>
      <c r="K532" s="12">
        <v>1000000</v>
      </c>
      <c r="L532" s="12">
        <v>12000000</v>
      </c>
      <c r="M532" s="16">
        <v>4.9127978383689509E-4</v>
      </c>
      <c r="N532" s="17">
        <v>2.1697465012837666E-4</v>
      </c>
    </row>
    <row r="533" spans="2:14" x14ac:dyDescent="0.25">
      <c r="B533" s="10" t="s">
        <v>43</v>
      </c>
      <c r="C533" s="11">
        <v>221</v>
      </c>
      <c r="D533" s="11">
        <v>224</v>
      </c>
      <c r="E533" s="12">
        <v>22049</v>
      </c>
      <c r="F533" s="12">
        <v>22389</v>
      </c>
      <c r="G533" s="13">
        <v>341</v>
      </c>
      <c r="H533" s="14" t="s">
        <v>72</v>
      </c>
      <c r="I533" s="15">
        <v>1</v>
      </c>
      <c r="J533" s="15">
        <v>341</v>
      </c>
      <c r="K533" s="12">
        <v>1000000</v>
      </c>
      <c r="L533" s="12">
        <v>341000000</v>
      </c>
      <c r="M533" s="16">
        <v>1.3960533857365103E-2</v>
      </c>
      <c r="N533" s="17">
        <v>6.1656963078147034E-3</v>
      </c>
    </row>
    <row r="534" spans="2:14" x14ac:dyDescent="0.25">
      <c r="B534" s="10" t="s">
        <v>726</v>
      </c>
      <c r="C534" s="11">
        <v>224</v>
      </c>
      <c r="D534" s="11">
        <v>224</v>
      </c>
      <c r="E534" s="12">
        <v>22390</v>
      </c>
      <c r="F534" s="12">
        <v>22391</v>
      </c>
      <c r="G534" s="13">
        <v>2</v>
      </c>
      <c r="H534" s="14" t="s">
        <v>72</v>
      </c>
      <c r="I534" s="15">
        <v>1</v>
      </c>
      <c r="J534" s="15">
        <v>2</v>
      </c>
      <c r="K534" s="12">
        <v>1000000</v>
      </c>
      <c r="L534" s="12">
        <v>2000000</v>
      </c>
      <c r="M534" s="16">
        <v>8.1879963972815857E-5</v>
      </c>
      <c r="N534" s="17">
        <v>3.6162441688062776E-5</v>
      </c>
    </row>
    <row r="535" spans="2:14" x14ac:dyDescent="0.25">
      <c r="B535" s="10" t="s">
        <v>725</v>
      </c>
      <c r="C535" s="11">
        <v>224</v>
      </c>
      <c r="D535" s="11">
        <v>224</v>
      </c>
      <c r="E535" s="12">
        <v>22392</v>
      </c>
      <c r="F535" s="12">
        <v>22403</v>
      </c>
      <c r="G535" s="13">
        <v>12</v>
      </c>
      <c r="H535" s="14" t="s">
        <v>72</v>
      </c>
      <c r="I535" s="15">
        <v>1</v>
      </c>
      <c r="J535" s="15">
        <v>12</v>
      </c>
      <c r="K535" s="12">
        <v>1000000</v>
      </c>
      <c r="L535" s="12">
        <v>12000000</v>
      </c>
      <c r="M535" s="16">
        <v>4.9127978383689509E-4</v>
      </c>
      <c r="N535" s="17">
        <v>2.1697465012837666E-4</v>
      </c>
    </row>
    <row r="536" spans="2:14" x14ac:dyDescent="0.25">
      <c r="B536" s="10" t="s">
        <v>41</v>
      </c>
      <c r="C536" s="11">
        <v>224</v>
      </c>
      <c r="D536" s="11">
        <v>228</v>
      </c>
      <c r="E536" s="12">
        <v>22404</v>
      </c>
      <c r="F536" s="12">
        <v>22744</v>
      </c>
      <c r="G536" s="13">
        <v>341</v>
      </c>
      <c r="H536" s="14" t="s">
        <v>72</v>
      </c>
      <c r="I536" s="15">
        <v>1</v>
      </c>
      <c r="J536" s="15">
        <v>341</v>
      </c>
      <c r="K536" s="12">
        <v>1000000</v>
      </c>
      <c r="L536" s="12">
        <v>341000000</v>
      </c>
      <c r="M536" s="16">
        <v>1.3960533857365103E-2</v>
      </c>
      <c r="N536" s="17">
        <v>6.1656963078147034E-3</v>
      </c>
    </row>
    <row r="537" spans="2:14" s="419" customFormat="1" x14ac:dyDescent="0.25">
      <c r="B537" s="10" t="s">
        <v>726</v>
      </c>
      <c r="C537" s="11">
        <v>228</v>
      </c>
      <c r="D537" s="11">
        <v>228</v>
      </c>
      <c r="E537" s="12">
        <v>22745</v>
      </c>
      <c r="F537" s="12">
        <v>22746</v>
      </c>
      <c r="G537" s="13">
        <v>2</v>
      </c>
      <c r="H537" s="14" t="s">
        <v>72</v>
      </c>
      <c r="I537" s="15">
        <v>1</v>
      </c>
      <c r="J537" s="15">
        <v>2</v>
      </c>
      <c r="K537" s="12">
        <v>1000000</v>
      </c>
      <c r="L537" s="12">
        <v>2000000</v>
      </c>
      <c r="M537" s="16">
        <v>8.1879963972815857E-5</v>
      </c>
      <c r="N537" s="17">
        <v>3.6162441688062776E-5</v>
      </c>
    </row>
    <row r="538" spans="2:14" s="419" customFormat="1" x14ac:dyDescent="0.25">
      <c r="B538" s="10" t="s">
        <v>381</v>
      </c>
      <c r="C538" s="11">
        <v>228</v>
      </c>
      <c r="D538" s="11">
        <v>230</v>
      </c>
      <c r="E538" s="12">
        <v>22747</v>
      </c>
      <c r="F538" s="12">
        <v>22917</v>
      </c>
      <c r="G538" s="13">
        <v>171</v>
      </c>
      <c r="H538" s="14" t="s">
        <v>72</v>
      </c>
      <c r="I538" s="15">
        <v>1</v>
      </c>
      <c r="J538" s="15">
        <v>171</v>
      </c>
      <c r="K538" s="12">
        <v>1000000</v>
      </c>
      <c r="L538" s="12">
        <v>171000000</v>
      </c>
      <c r="M538" s="16">
        <v>7.0007369196757553E-3</v>
      </c>
      <c r="N538" s="17">
        <v>3.0918887643293677E-3</v>
      </c>
    </row>
    <row r="539" spans="2:14" s="419" customFormat="1" x14ac:dyDescent="0.25">
      <c r="B539" s="10" t="s">
        <v>392</v>
      </c>
      <c r="C539" s="11">
        <v>230</v>
      </c>
      <c r="D539" s="11">
        <v>230</v>
      </c>
      <c r="E539" s="12">
        <v>22918</v>
      </c>
      <c r="F539" s="12">
        <v>22966</v>
      </c>
      <c r="G539" s="13">
        <v>49</v>
      </c>
      <c r="H539" s="14" t="s">
        <v>72</v>
      </c>
      <c r="I539" s="15">
        <v>1</v>
      </c>
      <c r="J539" s="15">
        <v>49</v>
      </c>
      <c r="K539" s="12">
        <v>1000000</v>
      </c>
      <c r="L539" s="12">
        <v>49000000</v>
      </c>
      <c r="M539" s="16">
        <v>2.0060591173339886E-3</v>
      </c>
      <c r="N539" s="17">
        <v>8.8597982135753804E-4</v>
      </c>
    </row>
    <row r="540" spans="2:14" s="419" customFormat="1" x14ac:dyDescent="0.25">
      <c r="B540" s="10" t="s">
        <v>384</v>
      </c>
      <c r="C540" s="11">
        <v>230</v>
      </c>
      <c r="D540" s="11">
        <v>231</v>
      </c>
      <c r="E540" s="12">
        <v>22967</v>
      </c>
      <c r="F540" s="12">
        <v>23067</v>
      </c>
      <c r="G540" s="13">
        <v>101</v>
      </c>
      <c r="H540" s="14" t="s">
        <v>72</v>
      </c>
      <c r="I540" s="15">
        <v>1</v>
      </c>
      <c r="J540" s="15">
        <v>101</v>
      </c>
      <c r="K540" s="12">
        <v>1000000</v>
      </c>
      <c r="L540" s="12">
        <v>101000000</v>
      </c>
      <c r="M540" s="16">
        <v>4.1349381806272002E-3</v>
      </c>
      <c r="N540" s="17">
        <v>1.8262033052471702E-3</v>
      </c>
    </row>
    <row r="541" spans="2:14" s="419" customFormat="1" x14ac:dyDescent="0.25">
      <c r="B541" s="10" t="s">
        <v>725</v>
      </c>
      <c r="C541" s="11">
        <v>231</v>
      </c>
      <c r="D541" s="11">
        <v>231</v>
      </c>
      <c r="E541" s="12">
        <v>23068</v>
      </c>
      <c r="F541" s="12">
        <v>23079</v>
      </c>
      <c r="G541" s="13">
        <v>12</v>
      </c>
      <c r="H541" s="14" t="s">
        <v>72</v>
      </c>
      <c r="I541" s="15">
        <v>1</v>
      </c>
      <c r="J541" s="15">
        <v>12</v>
      </c>
      <c r="K541" s="12">
        <v>1000000</v>
      </c>
      <c r="L541" s="12">
        <v>12000000</v>
      </c>
      <c r="M541" s="16">
        <v>4.9127978383689509E-4</v>
      </c>
      <c r="N541" s="17">
        <v>2.1697465012837666E-4</v>
      </c>
    </row>
    <row r="542" spans="2:14" s="419" customFormat="1" x14ac:dyDescent="0.25">
      <c r="B542" s="10" t="s">
        <v>45</v>
      </c>
      <c r="C542" s="11">
        <v>231</v>
      </c>
      <c r="D542" s="11">
        <v>235</v>
      </c>
      <c r="E542" s="12">
        <v>23080</v>
      </c>
      <c r="F542" s="12">
        <v>23420</v>
      </c>
      <c r="G542" s="13">
        <v>341</v>
      </c>
      <c r="H542" s="14" t="s">
        <v>72</v>
      </c>
      <c r="I542" s="15">
        <v>1</v>
      </c>
      <c r="J542" s="15">
        <v>341</v>
      </c>
      <c r="K542" s="12">
        <v>1000000</v>
      </c>
      <c r="L542" s="12">
        <v>341000000</v>
      </c>
      <c r="M542" s="16">
        <v>1.3960533857365103E-2</v>
      </c>
      <c r="N542" s="17">
        <v>6.1656963078147034E-3</v>
      </c>
    </row>
    <row r="543" spans="2:14" s="419" customFormat="1" x14ac:dyDescent="0.25">
      <c r="B543" s="10" t="s">
        <v>726</v>
      </c>
      <c r="C543" s="11">
        <v>235</v>
      </c>
      <c r="D543" s="11">
        <v>235</v>
      </c>
      <c r="E543" s="12">
        <v>23421</v>
      </c>
      <c r="F543" s="12">
        <v>23422</v>
      </c>
      <c r="G543" s="13">
        <v>2</v>
      </c>
      <c r="H543" s="14" t="s">
        <v>72</v>
      </c>
      <c r="I543" s="15">
        <v>1</v>
      </c>
      <c r="J543" s="15">
        <v>2</v>
      </c>
      <c r="K543" s="12">
        <v>1000000</v>
      </c>
      <c r="L543" s="12">
        <v>2000000</v>
      </c>
      <c r="M543" s="16">
        <v>8.1879963972815857E-5</v>
      </c>
      <c r="N543" s="17">
        <v>3.6162441688062776E-5</v>
      </c>
    </row>
    <row r="544" spans="2:14" s="419" customFormat="1" x14ac:dyDescent="0.25">
      <c r="B544" s="10" t="s">
        <v>382</v>
      </c>
      <c r="C544" s="11">
        <v>235</v>
      </c>
      <c r="D544" s="11">
        <v>236</v>
      </c>
      <c r="E544" s="12">
        <v>23423</v>
      </c>
      <c r="F544" s="12">
        <v>23532</v>
      </c>
      <c r="G544" s="13">
        <v>110</v>
      </c>
      <c r="H544" s="14" t="s">
        <v>72</v>
      </c>
      <c r="I544" s="15">
        <v>1</v>
      </c>
      <c r="J544" s="15">
        <v>110</v>
      </c>
      <c r="K544" s="12">
        <v>1000000</v>
      </c>
      <c r="L544" s="12">
        <v>110000000</v>
      </c>
      <c r="M544" s="16">
        <v>4.5033980185048717E-3</v>
      </c>
      <c r="N544" s="17">
        <v>1.988934292843453E-3</v>
      </c>
    </row>
    <row r="545" spans="2:14" s="419" customFormat="1" x14ac:dyDescent="0.25">
      <c r="B545" s="10" t="s">
        <v>377</v>
      </c>
      <c r="C545" s="11">
        <v>236</v>
      </c>
      <c r="D545" s="11">
        <v>237</v>
      </c>
      <c r="E545" s="12">
        <v>23533</v>
      </c>
      <c r="F545" s="12">
        <v>23651</v>
      </c>
      <c r="G545" s="13">
        <v>119</v>
      </c>
      <c r="H545" s="14" t="s">
        <v>72</v>
      </c>
      <c r="I545" s="15">
        <v>1</v>
      </c>
      <c r="J545" s="15">
        <v>119</v>
      </c>
      <c r="K545" s="12">
        <v>1000000</v>
      </c>
      <c r="L545" s="12">
        <v>119000000</v>
      </c>
      <c r="M545" s="16">
        <v>4.8718578563825433E-3</v>
      </c>
      <c r="N545" s="17">
        <v>2.1516652804397353E-3</v>
      </c>
    </row>
    <row r="546" spans="2:14" s="419" customFormat="1" x14ac:dyDescent="0.25">
      <c r="B546" s="10" t="s">
        <v>380</v>
      </c>
      <c r="C546" s="11">
        <v>237</v>
      </c>
      <c r="D546" s="11">
        <v>238</v>
      </c>
      <c r="E546" s="12">
        <v>23652</v>
      </c>
      <c r="F546" s="12">
        <v>23757</v>
      </c>
      <c r="G546" s="13">
        <v>106</v>
      </c>
      <c r="H546" s="14" t="s">
        <v>72</v>
      </c>
      <c r="I546" s="15">
        <v>1</v>
      </c>
      <c r="J546" s="15">
        <v>106</v>
      </c>
      <c r="K546" s="12">
        <v>1000000</v>
      </c>
      <c r="L546" s="12">
        <v>106000000</v>
      </c>
      <c r="M546" s="16">
        <v>4.3396380905592405E-3</v>
      </c>
      <c r="N546" s="17">
        <v>1.9166094094673273E-3</v>
      </c>
    </row>
    <row r="547" spans="2:14" x14ac:dyDescent="0.25">
      <c r="B547" s="10" t="s">
        <v>387</v>
      </c>
      <c r="C547" s="11">
        <v>238</v>
      </c>
      <c r="D547" s="11">
        <v>240</v>
      </c>
      <c r="E547" s="12">
        <v>23758</v>
      </c>
      <c r="F547" s="12">
        <v>23918</v>
      </c>
      <c r="G547" s="13">
        <v>161</v>
      </c>
      <c r="H547" s="14" t="s">
        <v>72</v>
      </c>
      <c r="I547" s="15">
        <v>1</v>
      </c>
      <c r="J547" s="15">
        <v>161</v>
      </c>
      <c r="K547" s="12">
        <v>1000000</v>
      </c>
      <c r="L547" s="12">
        <v>161000000</v>
      </c>
      <c r="M547" s="16">
        <v>6.5913370998116763E-3</v>
      </c>
      <c r="N547" s="17">
        <v>2.9110765558890538E-3</v>
      </c>
    </row>
    <row r="548" spans="2:14" x14ac:dyDescent="0.25">
      <c r="B548" s="10" t="s">
        <v>376</v>
      </c>
      <c r="C548" s="11">
        <v>240</v>
      </c>
      <c r="D548" s="11">
        <v>243</v>
      </c>
      <c r="E548" s="12">
        <v>23919</v>
      </c>
      <c r="F548" s="12">
        <v>24285</v>
      </c>
      <c r="G548" s="13">
        <v>367</v>
      </c>
      <c r="H548" s="14" t="s">
        <v>72</v>
      </c>
      <c r="I548" s="15">
        <v>1</v>
      </c>
      <c r="J548" s="15">
        <v>367</v>
      </c>
      <c r="K548" s="12">
        <v>1000000</v>
      </c>
      <c r="L548" s="12">
        <v>367000000</v>
      </c>
      <c r="M548" s="16">
        <v>1.5024973389011709E-2</v>
      </c>
      <c r="N548" s="17">
        <v>6.6358080497595194E-3</v>
      </c>
    </row>
    <row r="549" spans="2:14" x14ac:dyDescent="0.25">
      <c r="B549" s="10" t="s">
        <v>378</v>
      </c>
      <c r="C549" s="11">
        <v>243</v>
      </c>
      <c r="D549" s="11">
        <v>244</v>
      </c>
      <c r="E549" s="12">
        <v>24286</v>
      </c>
      <c r="F549" s="12">
        <v>24355</v>
      </c>
      <c r="G549" s="13">
        <v>70</v>
      </c>
      <c r="H549" s="14" t="s">
        <v>72</v>
      </c>
      <c r="I549" s="15">
        <v>1</v>
      </c>
      <c r="J549" s="15">
        <v>70</v>
      </c>
      <c r="K549" s="12">
        <v>1000000</v>
      </c>
      <c r="L549" s="12">
        <v>70000000</v>
      </c>
      <c r="M549" s="16">
        <v>2.8657987390485547E-3</v>
      </c>
      <c r="N549" s="17">
        <v>1.2656854590821973E-3</v>
      </c>
    </row>
    <row r="550" spans="2:14" x14ac:dyDescent="0.25">
      <c r="B550" s="10" t="s">
        <v>379</v>
      </c>
      <c r="C550" s="11">
        <v>244</v>
      </c>
      <c r="D550" s="11">
        <v>246</v>
      </c>
      <c r="E550" s="12">
        <v>24356</v>
      </c>
      <c r="F550" s="12">
        <v>24528</v>
      </c>
      <c r="G550" s="13">
        <v>173</v>
      </c>
      <c r="H550" s="14" t="s">
        <v>72</v>
      </c>
      <c r="I550" s="15">
        <v>1</v>
      </c>
      <c r="J550" s="15">
        <v>173</v>
      </c>
      <c r="K550" s="12">
        <v>1000000</v>
      </c>
      <c r="L550" s="12">
        <v>173000000</v>
      </c>
      <c r="M550" s="16">
        <v>7.0826168836485709E-3</v>
      </c>
      <c r="N550" s="17">
        <v>3.1280512060174303E-3</v>
      </c>
    </row>
    <row r="551" spans="2:14" x14ac:dyDescent="0.25">
      <c r="B551" s="10" t="s">
        <v>389</v>
      </c>
      <c r="C551" s="11">
        <v>246</v>
      </c>
      <c r="D551" s="11">
        <v>246</v>
      </c>
      <c r="E551" s="12">
        <v>24529</v>
      </c>
      <c r="F551" s="12">
        <v>24555</v>
      </c>
      <c r="G551" s="13">
        <v>27</v>
      </c>
      <c r="H551" s="14" t="s">
        <v>72</v>
      </c>
      <c r="I551" s="15">
        <v>1</v>
      </c>
      <c r="J551" s="15">
        <v>27</v>
      </c>
      <c r="K551" s="12">
        <v>1000000</v>
      </c>
      <c r="L551" s="12">
        <v>27000000</v>
      </c>
      <c r="M551" s="16">
        <v>1.105379513633014E-3</v>
      </c>
      <c r="N551" s="17">
        <v>4.8819296278884748E-4</v>
      </c>
    </row>
    <row r="552" spans="2:14" x14ac:dyDescent="0.25">
      <c r="B552" s="10" t="s">
        <v>280</v>
      </c>
      <c r="C552" s="11">
        <v>246</v>
      </c>
      <c r="D552" s="11">
        <v>246</v>
      </c>
      <c r="E552" s="12">
        <v>24556</v>
      </c>
      <c r="F552" s="12">
        <v>24562</v>
      </c>
      <c r="G552" s="13">
        <v>7</v>
      </c>
      <c r="H552" s="14" t="s">
        <v>72</v>
      </c>
      <c r="I552" s="15">
        <v>1</v>
      </c>
      <c r="J552" s="15">
        <v>7</v>
      </c>
      <c r="K552" s="12">
        <v>1000000</v>
      </c>
      <c r="L552" s="12">
        <v>7000000</v>
      </c>
      <c r="M552" s="16">
        <v>2.8657987390485546E-4</v>
      </c>
      <c r="N552" s="17">
        <v>1.2656854590821972E-4</v>
      </c>
    </row>
    <row r="553" spans="2:14" x14ac:dyDescent="0.25">
      <c r="B553" s="10" t="s">
        <v>50</v>
      </c>
      <c r="C553" s="11">
        <v>246</v>
      </c>
      <c r="D553" s="11">
        <v>247</v>
      </c>
      <c r="E553" s="12">
        <v>24563</v>
      </c>
      <c r="F553" s="12">
        <v>24623</v>
      </c>
      <c r="G553" s="13">
        <v>61</v>
      </c>
      <c r="H553" s="14" t="s">
        <v>72</v>
      </c>
      <c r="I553" s="15">
        <v>1</v>
      </c>
      <c r="J553" s="15">
        <v>61</v>
      </c>
      <c r="K553" s="12">
        <v>1000000</v>
      </c>
      <c r="L553" s="12">
        <v>61000000</v>
      </c>
      <c r="M553" s="16">
        <v>2.4973389011708836E-3</v>
      </c>
      <c r="N553" s="17">
        <v>1.1029544714859147E-3</v>
      </c>
    </row>
    <row r="554" spans="2:14" x14ac:dyDescent="0.25">
      <c r="B554" s="10" t="s">
        <v>385</v>
      </c>
      <c r="C554" s="11">
        <v>247</v>
      </c>
      <c r="D554" s="11">
        <v>249</v>
      </c>
      <c r="E554" s="12">
        <v>24624</v>
      </c>
      <c r="F554" s="12">
        <v>24887</v>
      </c>
      <c r="G554" s="13">
        <v>264</v>
      </c>
      <c r="H554" s="14" t="s">
        <v>72</v>
      </c>
      <c r="I554" s="15">
        <v>1</v>
      </c>
      <c r="J554" s="15">
        <v>264</v>
      </c>
      <c r="K554" s="12">
        <v>1000000</v>
      </c>
      <c r="L554" s="12">
        <v>264000000</v>
      </c>
      <c r="M554" s="16">
        <v>1.0808155244411692E-2</v>
      </c>
      <c r="N554" s="17">
        <v>4.7734423028242866E-3</v>
      </c>
    </row>
    <row r="555" spans="2:14" x14ac:dyDescent="0.25">
      <c r="B555" s="10" t="s">
        <v>391</v>
      </c>
      <c r="C555" s="11">
        <v>249</v>
      </c>
      <c r="D555" s="11">
        <v>249</v>
      </c>
      <c r="E555" s="12">
        <v>24888</v>
      </c>
      <c r="F555" s="12">
        <v>24898</v>
      </c>
      <c r="G555" s="13">
        <v>11</v>
      </c>
      <c r="H555" s="14" t="s">
        <v>72</v>
      </c>
      <c r="I555" s="15">
        <v>1</v>
      </c>
      <c r="J555" s="15">
        <v>11</v>
      </c>
      <c r="K555" s="12">
        <v>1000000</v>
      </c>
      <c r="L555" s="12">
        <v>11000000</v>
      </c>
      <c r="M555" s="16">
        <v>4.5033980185048717E-4</v>
      </c>
      <c r="N555" s="17">
        <v>1.9889342928434528E-4</v>
      </c>
    </row>
    <row r="556" spans="2:14" x14ac:dyDescent="0.25">
      <c r="B556" s="10" t="s">
        <v>53</v>
      </c>
      <c r="C556" s="11">
        <v>249</v>
      </c>
      <c r="D556" s="11">
        <v>250</v>
      </c>
      <c r="E556" s="12">
        <v>24899</v>
      </c>
      <c r="F556" s="12">
        <v>24904</v>
      </c>
      <c r="G556" s="13">
        <v>6</v>
      </c>
      <c r="H556" s="14" t="s">
        <v>72</v>
      </c>
      <c r="I556" s="15">
        <v>1</v>
      </c>
      <c r="J556" s="15">
        <v>6</v>
      </c>
      <c r="K556" s="12">
        <v>1000000</v>
      </c>
      <c r="L556" s="12">
        <v>6000000</v>
      </c>
      <c r="M556" s="16">
        <v>2.4563989191844754E-4</v>
      </c>
      <c r="N556" s="17">
        <v>1.0848732506418833E-4</v>
      </c>
    </row>
    <row r="557" spans="2:14" x14ac:dyDescent="0.25">
      <c r="B557" s="10" t="s">
        <v>383</v>
      </c>
      <c r="C557" s="11">
        <v>250</v>
      </c>
      <c r="D557" s="11">
        <v>252</v>
      </c>
      <c r="E557" s="12">
        <v>24905</v>
      </c>
      <c r="F557" s="12">
        <v>25163</v>
      </c>
      <c r="G557" s="13">
        <v>259</v>
      </c>
      <c r="H557" s="14" t="s">
        <v>72</v>
      </c>
      <c r="I557" s="15">
        <v>1</v>
      </c>
      <c r="J557" s="15">
        <v>259</v>
      </c>
      <c r="K557" s="12">
        <v>1000000</v>
      </c>
      <c r="L557" s="12">
        <v>259000000</v>
      </c>
      <c r="M557" s="16">
        <v>1.0603455334479654E-2</v>
      </c>
      <c r="N557" s="17">
        <v>4.6830361986041295E-3</v>
      </c>
    </row>
    <row r="558" spans="2:14" x14ac:dyDescent="0.25">
      <c r="B558" s="10" t="s">
        <v>390</v>
      </c>
      <c r="C558" s="11">
        <v>252</v>
      </c>
      <c r="D558" s="11">
        <v>252</v>
      </c>
      <c r="E558" s="12">
        <v>25164</v>
      </c>
      <c r="F558" s="12">
        <v>25199</v>
      </c>
      <c r="G558" s="13">
        <v>36</v>
      </c>
      <c r="H558" s="14" t="s">
        <v>72</v>
      </c>
      <c r="I558" s="15">
        <v>1</v>
      </c>
      <c r="J558" s="15">
        <v>36</v>
      </c>
      <c r="K558" s="12">
        <v>1000000</v>
      </c>
      <c r="L558" s="12">
        <v>36000000</v>
      </c>
      <c r="M558" s="16">
        <v>1.4738393515106854E-3</v>
      </c>
      <c r="N558" s="17">
        <v>6.5092395038513005E-4</v>
      </c>
    </row>
    <row r="559" spans="2:14" x14ac:dyDescent="0.25">
      <c r="B559" s="10" t="s">
        <v>51</v>
      </c>
      <c r="C559" s="11">
        <v>252</v>
      </c>
      <c r="D559" s="11">
        <v>253</v>
      </c>
      <c r="E559" s="12">
        <v>25200</v>
      </c>
      <c r="F559" s="12">
        <v>25206</v>
      </c>
      <c r="G559" s="13">
        <v>7</v>
      </c>
      <c r="H559" s="14" t="s">
        <v>72</v>
      </c>
      <c r="I559" s="15">
        <v>1</v>
      </c>
      <c r="J559" s="15">
        <v>7</v>
      </c>
      <c r="K559" s="12">
        <v>1000000</v>
      </c>
      <c r="L559" s="12">
        <v>7000000</v>
      </c>
      <c r="M559" s="16">
        <v>2.8657987390485546E-4</v>
      </c>
      <c r="N559" s="17">
        <v>1.2656854590821972E-4</v>
      </c>
    </row>
    <row r="560" spans="2:14" ht="15.75" thickBot="1" x14ac:dyDescent="0.3">
      <c r="B560" s="19"/>
      <c r="C560" s="20"/>
      <c r="D560" s="20"/>
      <c r="E560" s="21"/>
      <c r="F560" s="21"/>
      <c r="G560" s="22"/>
      <c r="H560" s="23"/>
      <c r="I560" s="24"/>
      <c r="J560" s="24"/>
      <c r="K560" s="21"/>
      <c r="L560" s="21"/>
      <c r="M560" s="25"/>
      <c r="N560" s="26"/>
    </row>
    <row r="561" spans="2:14" ht="15.75" thickBot="1" x14ac:dyDescent="0.3">
      <c r="B561" s="561" t="s">
        <v>76</v>
      </c>
      <c r="C561" s="562"/>
      <c r="D561" s="562"/>
      <c r="E561" s="562"/>
      <c r="F561" s="563"/>
      <c r="G561" s="27">
        <f>SUM(G288:G560)</f>
        <v>24426</v>
      </c>
      <c r="H561" s="28"/>
      <c r="I561" s="458"/>
      <c r="J561" s="27">
        <f>SUM(J288:J560)</f>
        <v>55306</v>
      </c>
      <c r="K561" s="28"/>
      <c r="L561" s="27">
        <f>SUM(L288:L560)</f>
        <v>24426000000</v>
      </c>
      <c r="M561" s="29">
        <f>SUM(M288:M560)</f>
        <v>0.99999999999999911</v>
      </c>
      <c r="N561" s="29">
        <f>SUM(N288:N560)</f>
        <v>1.0000000000000002</v>
      </c>
    </row>
  </sheetData>
  <mergeCells count="29">
    <mergeCell ref="B3:N3"/>
    <mergeCell ref="B4:N4"/>
    <mergeCell ref="J286:J287"/>
    <mergeCell ref="K286:K287"/>
    <mergeCell ref="B561:F561"/>
    <mergeCell ref="B2:N2"/>
    <mergeCell ref="M7:M8"/>
    <mergeCell ref="N7:N8"/>
    <mergeCell ref="B282:F282"/>
    <mergeCell ref="B285:N285"/>
    <mergeCell ref="B286:B287"/>
    <mergeCell ref="C286:D286"/>
    <mergeCell ref="E286:F286"/>
    <mergeCell ref="G286:G287"/>
    <mergeCell ref="H286:H287"/>
    <mergeCell ref="I286:I287"/>
    <mergeCell ref="B7:B8"/>
    <mergeCell ref="C7:D7"/>
    <mergeCell ref="E7:F7"/>
    <mergeCell ref="G7:G8"/>
    <mergeCell ref="L286:L287"/>
    <mergeCell ref="M286:M287"/>
    <mergeCell ref="N286:N287"/>
    <mergeCell ref="B6:N6"/>
    <mergeCell ref="I7:I8"/>
    <mergeCell ref="J7:J8"/>
    <mergeCell ref="K7:K8"/>
    <mergeCell ref="L7:L8"/>
    <mergeCell ref="H7:H8"/>
  </mergeCells>
  <hyperlinks>
    <hyperlink ref="A1" location="ÍNDICE!A1" display="Indice" xr:uid="{0AE18FD8-87CE-4959-9BBD-193BDB70F061}"/>
  </hyperlinks>
  <pageMargins left="0.25" right="0.25" top="0.75" bottom="0.75" header="0.3" footer="0.3"/>
  <pageSetup paperSize="9" scale="10" orientation="landscape"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oVV3Paacq30+IY8ct3kevNZK0z80aUvMEkNLj9E8MqU=</DigestValue>
    </Reference>
    <Reference Type="http://www.w3.org/2000/09/xmldsig#Object" URI="#idOfficeObject">
      <DigestMethod Algorithm="http://www.w3.org/2001/04/xmlenc#sha256"/>
      <DigestValue>J3mukF+LLhkH0YKT2650AYdYoX9HY7uyvuL03Kzhp3g=</DigestValue>
    </Reference>
    <Reference Type="http://uri.etsi.org/01903#SignedProperties" URI="#idSignedProperties">
      <Transforms>
        <Transform Algorithm="http://www.w3.org/TR/2001/REC-xml-c14n-20010315"/>
      </Transforms>
      <DigestMethod Algorithm="http://www.w3.org/2001/04/xmlenc#sha256"/>
      <DigestValue>5ceoR7FJKjhOzOFar6hPSDDgjMT98MMgejFzs9aW6+E=</DigestValue>
    </Reference>
  </SignedInfo>
  <SignatureValue>LpyKeOCMSdyb2XrFWOG7/FMySAw6DJHHvbbSzbQhi5PTr6ZLCMnLHrsQ1uuBbUCrk4qKqq8lGtB6
EJUQqrHwOEFQEV7kvZ5NZyMsnGSV7yemu6xy3Cq6uigrHY6S+zghoojmj6JMs82yP8rNMVqTMTlf
Vh8RNu2XsfZg6WTVRDN8RG/u6Ci+rfisVP0HqUvkjQVBes6MHQ061z55oIZK7TmSNWjFUB54R/Uq
rlkBXx0F0HpxGHBCXUhqkoZaHXfip8U5Yh9OIp/AcpyB5QdHvyZAkVLqW9G+mQW92bLpA0cXlxeV
Gm2Jin8Y6rV0kCU17Y4Xzoc49Na4u10RxlqSfA==</SignatureValue>
  <KeyInfo>
    <X509Data>
      <X509Certificate>MIIH7DCCBdSgAwIBAgIIY3H83meG3HcwDQYJKoZIhvcNAQELBQAwWzEXMBUGA1UEBRMOUlVDIDgwMDUwMTcyLTExGjAYBgNVBAMTEUNBLURPQ1VNRU5UQSBTLkEuMRcwFQYDVQQKEw5ET0NVTUVOVEEgUy5BLjELMAkGA1UEBhMCUFkwHhcNMjEwNzIzMTUwMzQzWhcNMjMwNzIzMTUxMzQzWjCBkTELMAkGA1UEBhMCUFkxDjAMBgNVBAQMBUdFTEFZMRIwEAYDVQQFEwlDSTIwNTgwNjcxFTATBgNVBCoMDEVMSUFTIE1JR1VFTDEXMBUGA1UECgwOUEVSU09OQSBGSVNJQ0ExETAPBgNVBAsMCEZJUk1BIEYyMRswGQYDVQQDDBJFTElBUyBNSUdVRUwgR0VMQVkwggEiMA0GCSqGSIb3DQEBAQUAA4IBDwAwggEKAoIBAQC0WmM3cRqEHl4N5K37KrBcczB8qIokppciFRXbbHwsXhTNK3sxXjwKBKiJ+K4LkmAKCrL71rSDW+G9hWqN0yOQZhhBAyXZH5q5OlgzfTO9CW/cCsdYkLutHzchgX0nBz+fePbMIHwzZ4srV/0dyADd275wYCnU9gFEoiJXm+AwkVLMqk8vBxG/qhlB1aOCeoyqrJlD2TtzGtHW3XcU4md3HgSTHTRhjLX39b3N5kYJqmgz5Pv2vb67QSrrPmEMArKwffoMgInrk9GvvmLF0TA5Q2EEDH28i0Teqedu5Y7PSwhR0OBe1DR4adNbtgVY5YFzcdE+CZ2iJClaRw/iJpQXAgMBAAGjggN7MIIDdzAMBgNVHRMBAf8EAjAAMA4GA1UdDwEB/wQEAwIF4DAqBgNVHSUBAf8EIDAeBggrBgEFBQcDAQYIKwYBBQUHAwIGCCsGAQUFBwMEMB0GA1UdDgQWBBTwompHxt50DGMeDNz4iJ6nMArgA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Ddex5ImT3eq8/VlqsBmk7ah57q5691S2TU2GdjVp3ZFgJ/aKxY5xq2Ih9bVF1mxb2ibYvzworpF1V5PYQarbAj6u0UIj8RMWKIm6iRyA0yK4Rzxr5AD4LI4kD/JHw2m/54DkPPp3oPyGwWrSzZpiKKA6J2YcUNnd63NLsjTxcdFnqlOdQcuZlpb1Dich2FmUqcb/6JuEJxfbfJORJiw/uPYBBJ6EIRF3AlO76bErn6tJJOIWiJjTU4+Yxp2j2QnUvctKtrdMjkZepmCDY+8dn2Pb/dC7N1IBNPlJsZG+tZ0MACRwj+rV49hKYB2wekKiYGOAGrXKUjVTaugzUnRR0Y62kdh5NdwTRssdw2J52+MslJx5KUauFknlojdA8+N/YqWUoq2iLKVMoxQBVCG69nYEZA280ib0a76zGJF9m2Ac/oiclqPZz8aHr3UHjA8fq8Xp/nNHI9mFzsqzHgeFc7tNos6g4rA78D26ZfexxIOrMp3XOL2rPRGuT5qGwGRTnVKqUs8Dk9YSHmFgFM8KPly2PN4/nn1OJpe/Afda/cW6M8GXKOdcAb6gXLdFZMh8v0dFe4eCXEeTT15mlt039rPBM08etP8xybs7Cl7xuMN9pPKeEdkJyZqeUQH0NbUHAG6brqDpnKcqwnx9SFzNP7u0YAw50RCaVnR+BsGDomx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slih6P1gST9YGeRE7u7qqaHY6+qIPOgt7olZYkAYBaI=</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ZpHAtTFjLbwUiROtT8IHsLUyRN90jqM791Fia5t6dHI=</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mRBIAjIWC2uppehar2Y8jMELXU8HRHcyffocgBjMrAU=</DigestValue>
      </Reference>
      <Reference URI="/xl/printerSettings/printerSettings5.bin?ContentType=application/vnd.openxmlformats-officedocument.spreadsheetml.printerSettings">
        <DigestMethod Algorithm="http://www.w3.org/2001/04/xmlenc#sha256"/>
        <DigestValue>zkEciIzQTR8t9e+pTeoHx3jrz3rMC/Xk8jmBtsNVS+w=</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/4tjFE7BPZyOLQXNMKegpjB4HRUrKHZKbnu8p1jkwHk=</DigestValue>
      </Reference>
      <Reference URI="/xl/sharedStrings.xml?ContentType=application/vnd.openxmlformats-officedocument.spreadsheetml.sharedStrings+xml">
        <DigestMethod Algorithm="http://www.w3.org/2001/04/xmlenc#sha256"/>
        <DigestValue>eT3Qz9WyKZuyhsEqAcRIsf8cU/cYVHlg0hcWQvLPERY=</DigestValue>
      </Reference>
      <Reference URI="/xl/styles.xml?ContentType=application/vnd.openxmlformats-officedocument.spreadsheetml.styles+xml">
        <DigestMethod Algorithm="http://www.w3.org/2001/04/xmlenc#sha256"/>
        <DigestValue>Zy5WJSRp7o6LtDGS7W0Np4oYZcYf/db3UKNkpOb0i2s=</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13xi7uNq2PCF4+2QEKKP5gCRjzHO4sbjEuuejPDXunk=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UtyaTWJ1rJx76Ah/mnJJMPiYrea8b0slnyNjY6/GYhw=</DigestValue>
      </Reference>
      <Reference URI="/xl/worksheets/sheet10.xml?ContentType=application/vnd.openxmlformats-officedocument.spreadsheetml.worksheet+xml">
        <DigestMethod Algorithm="http://www.w3.org/2001/04/xmlenc#sha256"/>
        <DigestValue>kvtNJJXeN/YPodEe40AvfD6kQ91x3Ei6c+8miEPPYhg=</DigestValue>
      </Reference>
      <Reference URI="/xl/worksheets/sheet11.xml?ContentType=application/vnd.openxmlformats-officedocument.spreadsheetml.worksheet+xml">
        <DigestMethod Algorithm="http://www.w3.org/2001/04/xmlenc#sha256"/>
        <DigestValue>SVj4iMBBS3UpcLoYVcbmYy/zwepOzPJwf6zusn75OuI=</DigestValue>
      </Reference>
      <Reference URI="/xl/worksheets/sheet12.xml?ContentType=application/vnd.openxmlformats-officedocument.spreadsheetml.worksheet+xml">
        <DigestMethod Algorithm="http://www.w3.org/2001/04/xmlenc#sha256"/>
        <DigestValue>eGhf2C8lJ+kv/6H16cAHsQUcIeAY2RFkhzO3bjUDCJo=</DigestValue>
      </Reference>
      <Reference URI="/xl/worksheets/sheet13.xml?ContentType=application/vnd.openxmlformats-officedocument.spreadsheetml.worksheet+xml">
        <DigestMethod Algorithm="http://www.w3.org/2001/04/xmlenc#sha256"/>
        <DigestValue>T8NBvo6AwS+vp4Uh94oqNQbykxGkhRULxDcZ38LWDeQ=</DigestValue>
      </Reference>
      <Reference URI="/xl/worksheets/sheet14.xml?ContentType=application/vnd.openxmlformats-officedocument.spreadsheetml.worksheet+xml">
        <DigestMethod Algorithm="http://www.w3.org/2001/04/xmlenc#sha256"/>
        <DigestValue>u1+EJkbedyNIIb9un1oZJdBTpfWAMICK24kEzfpBfLA=</DigestValue>
      </Reference>
      <Reference URI="/xl/worksheets/sheet15.xml?ContentType=application/vnd.openxmlformats-officedocument.spreadsheetml.worksheet+xml">
        <DigestMethod Algorithm="http://www.w3.org/2001/04/xmlenc#sha256"/>
        <DigestValue>FhAFhik/rbgnVEoT0D0RQENbNGdeIIXxf0pMF+zKad8=</DigestValue>
      </Reference>
      <Reference URI="/xl/worksheets/sheet16.xml?ContentType=application/vnd.openxmlformats-officedocument.spreadsheetml.worksheet+xml">
        <DigestMethod Algorithm="http://www.w3.org/2001/04/xmlenc#sha256"/>
        <DigestValue>jrEfK6oEcV4w+1q8rocadXdRWtw0yAHVTjKzcdsH4IU=</DigestValue>
      </Reference>
      <Reference URI="/xl/worksheets/sheet2.xml?ContentType=application/vnd.openxmlformats-officedocument.spreadsheetml.worksheet+xml">
        <DigestMethod Algorithm="http://www.w3.org/2001/04/xmlenc#sha256"/>
        <DigestValue>viSvpkp41Nm2d1Y3Q57Tyz/1xipog89L9JTiRgGXGG0=</DigestValue>
      </Reference>
      <Reference URI="/xl/worksheets/sheet3.xml?ContentType=application/vnd.openxmlformats-officedocument.spreadsheetml.worksheet+xml">
        <DigestMethod Algorithm="http://www.w3.org/2001/04/xmlenc#sha256"/>
        <DigestValue>3FptMDr+LR6gs6e4HI0J1tj71pC/u/puKunn+w7Mveg=</DigestValue>
      </Reference>
      <Reference URI="/xl/worksheets/sheet4.xml?ContentType=application/vnd.openxmlformats-officedocument.spreadsheetml.worksheet+xml">
        <DigestMethod Algorithm="http://www.w3.org/2001/04/xmlenc#sha256"/>
        <DigestValue>O6hutkhhoZqCQh9PI5xevuNxu9S5KojBZ8BGP/1je6M=</DigestValue>
      </Reference>
      <Reference URI="/xl/worksheets/sheet5.xml?ContentType=application/vnd.openxmlformats-officedocument.spreadsheetml.worksheet+xml">
        <DigestMethod Algorithm="http://www.w3.org/2001/04/xmlenc#sha256"/>
        <DigestValue>jieHOTcsIU79PuNn2PJ+lMxtegA2qyRhAMxFdz1QQ20=</DigestValue>
      </Reference>
      <Reference URI="/xl/worksheets/sheet6.xml?ContentType=application/vnd.openxmlformats-officedocument.spreadsheetml.worksheet+xml">
        <DigestMethod Algorithm="http://www.w3.org/2001/04/xmlenc#sha256"/>
        <DigestValue>I5epwodRQvEeGkBWoK2bQi3UrHMlQ3TXcDCtyEFwvMc=</DigestValue>
      </Reference>
      <Reference URI="/xl/worksheets/sheet7.xml?ContentType=application/vnd.openxmlformats-officedocument.spreadsheetml.worksheet+xml">
        <DigestMethod Algorithm="http://www.w3.org/2001/04/xmlenc#sha256"/>
        <DigestValue>Dtvw4kBNpAMqMAAW8HZ3HWLX5BmiOvyiSbWRIydO/pI=</DigestValue>
      </Reference>
      <Reference URI="/xl/worksheets/sheet8.xml?ContentType=application/vnd.openxmlformats-officedocument.spreadsheetml.worksheet+xml">
        <DigestMethod Algorithm="http://www.w3.org/2001/04/xmlenc#sha256"/>
        <DigestValue>MDk6i5XIN5yRsB3tQq+UO0A/Hs8ADiIzcSuMO9l43rQ=</DigestValue>
      </Reference>
      <Reference URI="/xl/worksheets/sheet9.xml?ContentType=application/vnd.openxmlformats-officedocument.spreadsheetml.worksheet+xml">
        <DigestMethod Algorithm="http://www.w3.org/2001/04/xmlenc#sha256"/>
        <DigestValue>rMf1iDnh3VQih2W6OZpBcZcAlC79pxTFcA5ppyianrs=</DigestValue>
      </Reference>
    </Manifest>
    <SignatureProperties>
      <SignatureProperty Id="idSignatureTime" Target="#idPackageSignature">
        <mdssi:SignatureTime xmlns:mdssi="http://schemas.openxmlformats.org/package/2006/digital-signature">
          <mdssi:Format>YYYY-MM-DDThh:mm:ssTZD</mdssi:Format>
          <mdssi:Value>2021-11-15T19:25:41Z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16.0.14527/23</OfficeVersion>
          <ApplicationVersion>16.0.14527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2021-11-15T19:25:41Z</xd:SigningTime>
          <xd:SigningCertificate>
            <xd:Cert>
              <xd:CertDigest>
                <DigestMethod Algorithm="http://www.w3.org/2001/04/xmlenc#sha256"/>
                <DigestValue>rHSOMnqlJ8XAx97p8FzyBP54nAtlDZ5tUJTXML+lLMo=</DigestValue>
              </xd:CertDigest>
              <xd:IssuerSerial>
                <X509IssuerName>C=PY, O=DOCUMENTA S.A., CN=CA-DOCUMENTA S.A., SERIALNUMBER=RUC 80050172-1</X509IssuerName>
                <X509SerialNumber>7165786514273000567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Tb1KZqrEpbsgoSi3pCW4Idx3ZK5jLitsIaJ2D5NWXA8=</DigestValue>
    </Reference>
    <Reference Type="http://www.w3.org/2000/09/xmldsig#Object" URI="#idOfficeObject">
      <DigestMethod Algorithm="http://www.w3.org/2001/04/xmlenc#sha256"/>
      <DigestValue>uGlHeSWlh+oxMUyiWYGVHqXDJg8Sg2RSp/G6N++9bLk=</DigestValue>
    </Reference>
    <Reference Type="http://uri.etsi.org/01903#SignedProperties" URI="#idSignedProperties">
      <Transforms>
        <Transform Algorithm="http://www.w3.org/TR/2001/REC-xml-c14n-20010315"/>
      </Transforms>
      <DigestMethod Algorithm="http://www.w3.org/2001/04/xmlenc#sha256"/>
      <DigestValue>MeDrHB4z8P8Wpo2xwd3ZYnBGo989FeHaQ2Cv64Ng1eo=</DigestValue>
    </Reference>
  </SignedInfo>
  <SignatureValue>dsEM1AYH4oWhyu2sMgVm8DEX37L7PUxmhUl7UJSur0LTo3ydswKH+u50cqWWhuT0zPnXoyxyRCMi
iTwSAe1dJxgbXMQrf7S1QdeO8S0ddL/gAboOUkqiVJBRcXFUXiGrAufdj2W785RTzWz3h/1rVTKI
fUboSFWAajNyC2Kij0KZRTTMr9WyHsd9ckZU0K1Mazc8uAx1N0wimnJ1uvHzMau1grCaQiw8hU4i
poRQSKvINFOrVMlXx5AOHlWu3ujSttO4gKmFRuHa6NlHhADViw/oSdMJeQLm+/lU9CNnWBVltNdu
YDrv7GIsClZrL5i9up3s1/1sqvA6RsQI3gSK3A==</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slih6P1gST9YGeRE7u7qqaHY6+qIPOgt7olZYkAYBaI=</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ZpHAtTFjLbwUiROtT8IHsLUyRN90jqM791Fia5t6dHI=</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mRBIAjIWC2uppehar2Y8jMELXU8HRHcyffocgBjMrAU=</DigestValue>
      </Reference>
      <Reference URI="/xl/printerSettings/printerSettings5.bin?ContentType=application/vnd.openxmlformats-officedocument.spreadsheetml.printerSettings">
        <DigestMethod Algorithm="http://www.w3.org/2001/04/xmlenc#sha256"/>
        <DigestValue>zkEciIzQTR8t9e+pTeoHx3jrz3rMC/Xk8jmBtsNVS+w=</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/4tjFE7BPZyOLQXNMKegpjB4HRUrKHZKbnu8p1jkwHk=</DigestValue>
      </Reference>
      <Reference URI="/xl/sharedStrings.xml?ContentType=application/vnd.openxmlformats-officedocument.spreadsheetml.sharedStrings+xml">
        <DigestMethod Algorithm="http://www.w3.org/2001/04/xmlenc#sha256"/>
        <DigestValue>eT3Qz9WyKZuyhsEqAcRIsf8cU/cYVHlg0hcWQvLPERY=</DigestValue>
      </Reference>
      <Reference URI="/xl/styles.xml?ContentType=application/vnd.openxmlformats-officedocument.spreadsheetml.styles+xml">
        <DigestMethod Algorithm="http://www.w3.org/2001/04/xmlenc#sha256"/>
        <DigestValue>Zy5WJSRp7o6LtDGS7W0Np4oYZcYf/db3UKNkpOb0i2s=</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13xi7uNq2PCF4+2QEKKP5gCRjzHO4sbjEuuejPDXunk=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UtyaTWJ1rJx76Ah/mnJJMPiYrea8b0slnyNjY6/GYhw=</DigestValue>
      </Reference>
      <Reference URI="/xl/worksheets/sheet10.xml?ContentType=application/vnd.openxmlformats-officedocument.spreadsheetml.worksheet+xml">
        <DigestMethod Algorithm="http://www.w3.org/2001/04/xmlenc#sha256"/>
        <DigestValue>kvtNJJXeN/YPodEe40AvfD6kQ91x3Ei6c+8miEPPYhg=</DigestValue>
      </Reference>
      <Reference URI="/xl/worksheets/sheet11.xml?ContentType=application/vnd.openxmlformats-officedocument.spreadsheetml.worksheet+xml">
        <DigestMethod Algorithm="http://www.w3.org/2001/04/xmlenc#sha256"/>
        <DigestValue>SVj4iMBBS3UpcLoYVcbmYy/zwepOzPJwf6zusn75OuI=</DigestValue>
      </Reference>
      <Reference URI="/xl/worksheets/sheet12.xml?ContentType=application/vnd.openxmlformats-officedocument.spreadsheetml.worksheet+xml">
        <DigestMethod Algorithm="http://www.w3.org/2001/04/xmlenc#sha256"/>
        <DigestValue>eGhf2C8lJ+kv/6H16cAHsQUcIeAY2RFkhzO3bjUDCJo=</DigestValue>
      </Reference>
      <Reference URI="/xl/worksheets/sheet13.xml?ContentType=application/vnd.openxmlformats-officedocument.spreadsheetml.worksheet+xml">
        <DigestMethod Algorithm="http://www.w3.org/2001/04/xmlenc#sha256"/>
        <DigestValue>T8NBvo6AwS+vp4Uh94oqNQbykxGkhRULxDcZ38LWDeQ=</DigestValue>
      </Reference>
      <Reference URI="/xl/worksheets/sheet14.xml?ContentType=application/vnd.openxmlformats-officedocument.spreadsheetml.worksheet+xml">
        <DigestMethod Algorithm="http://www.w3.org/2001/04/xmlenc#sha256"/>
        <DigestValue>u1+EJkbedyNIIb9un1oZJdBTpfWAMICK24kEzfpBfLA=</DigestValue>
      </Reference>
      <Reference URI="/xl/worksheets/sheet15.xml?ContentType=application/vnd.openxmlformats-officedocument.spreadsheetml.worksheet+xml">
        <DigestMethod Algorithm="http://www.w3.org/2001/04/xmlenc#sha256"/>
        <DigestValue>FhAFhik/rbgnVEoT0D0RQENbNGdeIIXxf0pMF+zKad8=</DigestValue>
      </Reference>
      <Reference URI="/xl/worksheets/sheet16.xml?ContentType=application/vnd.openxmlformats-officedocument.spreadsheetml.worksheet+xml">
        <DigestMethod Algorithm="http://www.w3.org/2001/04/xmlenc#sha256"/>
        <DigestValue>jrEfK6oEcV4w+1q8rocadXdRWtw0yAHVTjKzcdsH4IU=</DigestValue>
      </Reference>
      <Reference URI="/xl/worksheets/sheet2.xml?ContentType=application/vnd.openxmlformats-officedocument.spreadsheetml.worksheet+xml">
        <DigestMethod Algorithm="http://www.w3.org/2001/04/xmlenc#sha256"/>
        <DigestValue>viSvpkp41Nm2d1Y3Q57Tyz/1xipog89L9JTiRgGXGG0=</DigestValue>
      </Reference>
      <Reference URI="/xl/worksheets/sheet3.xml?ContentType=application/vnd.openxmlformats-officedocument.spreadsheetml.worksheet+xml">
        <DigestMethod Algorithm="http://www.w3.org/2001/04/xmlenc#sha256"/>
        <DigestValue>3FptMDr+LR6gs6e4HI0J1tj71pC/u/puKunn+w7Mveg=</DigestValue>
      </Reference>
      <Reference URI="/xl/worksheets/sheet4.xml?ContentType=application/vnd.openxmlformats-officedocument.spreadsheetml.worksheet+xml">
        <DigestMethod Algorithm="http://www.w3.org/2001/04/xmlenc#sha256"/>
        <DigestValue>O6hutkhhoZqCQh9PI5xevuNxu9S5KojBZ8BGP/1je6M=</DigestValue>
      </Reference>
      <Reference URI="/xl/worksheets/sheet5.xml?ContentType=application/vnd.openxmlformats-officedocument.spreadsheetml.worksheet+xml">
        <DigestMethod Algorithm="http://www.w3.org/2001/04/xmlenc#sha256"/>
        <DigestValue>jieHOTcsIU79PuNn2PJ+lMxtegA2qyRhAMxFdz1QQ20=</DigestValue>
      </Reference>
      <Reference URI="/xl/worksheets/sheet6.xml?ContentType=application/vnd.openxmlformats-officedocument.spreadsheetml.worksheet+xml">
        <DigestMethod Algorithm="http://www.w3.org/2001/04/xmlenc#sha256"/>
        <DigestValue>I5epwodRQvEeGkBWoK2bQi3UrHMlQ3TXcDCtyEFwvMc=</DigestValue>
      </Reference>
      <Reference URI="/xl/worksheets/sheet7.xml?ContentType=application/vnd.openxmlformats-officedocument.spreadsheetml.worksheet+xml">
        <DigestMethod Algorithm="http://www.w3.org/2001/04/xmlenc#sha256"/>
        <DigestValue>Dtvw4kBNpAMqMAAW8HZ3HWLX5BmiOvyiSbWRIydO/pI=</DigestValue>
      </Reference>
      <Reference URI="/xl/worksheets/sheet8.xml?ContentType=application/vnd.openxmlformats-officedocument.spreadsheetml.worksheet+xml">
        <DigestMethod Algorithm="http://www.w3.org/2001/04/xmlenc#sha256"/>
        <DigestValue>MDk6i5XIN5yRsB3tQq+UO0A/Hs8ADiIzcSuMO9l43rQ=</DigestValue>
      </Reference>
      <Reference URI="/xl/worksheets/sheet9.xml?ContentType=application/vnd.openxmlformats-officedocument.spreadsheetml.worksheet+xml">
        <DigestMethod Algorithm="http://www.w3.org/2001/04/xmlenc#sha256"/>
        <DigestValue>rMf1iDnh3VQih2W6OZpBcZcAlC79pxTFcA5ppyianrs=</DigestValue>
      </Reference>
    </Manifest>
    <SignatureProperties>
      <SignatureProperty Id="idSignatureTime" Target="#idPackageSignature">
        <mdssi:SignatureTime xmlns:mdssi="http://schemas.openxmlformats.org/package/2006/digital-signature">
          <mdssi:Format>YYYY-MM-DDThh:mm:ssTZD</mdssi:Format>
          <mdssi:Value>2021-11-15T19:37:03Z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16.0.14527/23</OfficeVersion>
          <ApplicationVersion>16.0.14527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2021-11-15T19:37:03Z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3.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4.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5.xml><?xml version="1.0" encoding="utf-8"?>
<ds:datastoreItem xmlns:ds="http://schemas.openxmlformats.org/officeDocument/2006/customXml" ds:itemID="{269503B3-65B8-42BD-BC83-EA595A0054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Antonella Ugarte</cp:lastModifiedBy>
  <cp:revision/>
  <cp:lastPrinted>2020-11-12T17:49:31Z</cp:lastPrinted>
  <dcterms:created xsi:type="dcterms:W3CDTF">2015-06-05T18:19:34Z</dcterms:created>
  <dcterms:modified xsi:type="dcterms:W3CDTF">2021-11-15T14:58:30Z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