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drawings/drawing11.xml" ContentType="application/vnd.openxmlformats-officedocument.drawing+xml"/>
  <Override PartName="/xl/drawings/drawing10.xml" ContentType="application/vnd.openxmlformats-officedocument.drawing+xml"/>
  <Override PartName="/xl/worksheets/sheet1.xml" ContentType="application/vnd.openxmlformats-officedocument.spreadsheetml.worksheet+xml"/>
  <Override PartName="/xl/drawings/drawing8.xml" ContentType="application/vnd.openxmlformats-officedocument.drawing+xml"/>
  <Override PartName="/xl/drawings/drawing7.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worksheets/sheet2.xml" ContentType="application/vnd.openxmlformats-officedocument.spreadsheetml.worksheet+xml"/>
  <Override PartName="/xl/worksheets/sheet3.xml" ContentType="application/vnd.openxmlformats-officedocument.spreadsheetml.worksheet+xml"/>
  <Override PartName="/xl/drawings/drawing18.xml" ContentType="application/vnd.openxmlformats-officedocument.drawing+xml"/>
  <Override PartName="/xl/drawings/drawing17.xml" ContentType="application/vnd.openxmlformats-officedocument.drawing+xml"/>
  <Override PartName="/xl/drawings/drawing16.xml" ContentType="application/vnd.openxmlformats-officedocument.drawing+xml"/>
  <Override PartName="/xl/drawings/drawing15.xml" ContentType="application/vnd.openxmlformats-officedocument.drawing+xml"/>
  <Override PartName="/xl/drawings/drawing6.xml" ContentType="application/vnd.openxmlformats-officedocument.drawing+xml"/>
  <Override PartName="/xl/drawings/drawing9.xml" ContentType="application/vnd.openxmlformats-officedocument.drawing+xml"/>
  <Override PartName="/xl/worksheets/sheet5.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37.xml" ContentType="application/vnd.openxmlformats-officedocument.spreadsheetml.worksheet+xml"/>
  <Override PartName="/xl/worksheets/sheet36.xml" ContentType="application/vnd.openxmlformats-officedocument.spreadsheetml.worksheet+xml"/>
  <Override PartName="/xl/worksheets/sheet35.xml" ContentType="application/vnd.openxmlformats-officedocument.spreadsheetml.worksheet+xml"/>
  <Override PartName="/xl/worksheets/sheet34.xml" ContentType="application/vnd.openxmlformats-officedocument.spreadsheetml.worksheet+xml"/>
  <Override PartName="/xl/worksheets/sheet33.xml" ContentType="application/vnd.openxmlformats-officedocument.spreadsheetml.worksheet+xml"/>
  <Override PartName="/xl/worksheets/sheet32.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drawings/drawing2.xml" ContentType="application/vnd.openxmlformats-officedocument.drawing+xml"/>
  <Override PartName="/xl/drawings/drawing5.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sheets/sheet46.xml" ContentType="application/vnd.openxmlformats-officedocument.spreadsheetml.worksheet+xml"/>
  <Override PartName="/xl/worksheets/sheet45.xml" ContentType="application/vnd.openxmlformats-officedocument.spreadsheetml.worksheet+xml"/>
  <Override PartName="/xl/worksheets/sheet31.xml" ContentType="application/vnd.openxmlformats-officedocument.spreadsheetml.worksheet+xml"/>
  <Override PartName="/xl/worksheets/sheet30.xml" ContentType="application/vnd.openxmlformats-officedocument.spreadsheetml.worksheet+xml"/>
  <Override PartName="/xl/worksheets/sheet29.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1.xml" ContentType="application/vnd.openxmlformats-officedocument.spreadsheetml.worksheet+xml"/>
  <Override PartName="/xl/worksheets/sheet10.xml" ContentType="application/vnd.openxmlformats-officedocument.spreadsheetml.worksheet+xml"/>
  <Override PartName="/xl/worksheets/sheet9.xml" ContentType="application/vnd.openxmlformats-officedocument.spreadsheetml.worksheet+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4.xml" ContentType="application/vnd.openxmlformats-officedocument.spreadsheetml.worksheet+xml"/>
  <Override PartName="/xl/worksheets/sheet23.xml" ContentType="application/vnd.openxmlformats-officedocument.spreadsheetml.worksheet+xml"/>
  <Override PartName="/xl/worksheets/sheet22.xml" ContentType="application/vnd.openxmlformats-officedocument.spreadsheetml.worksheet+xml"/>
  <Override PartName="/xl/worksheets/sheet21.xml" ContentType="application/vnd.openxmlformats-officedocument.spreadsheetml.worksheet+xml"/>
  <Override PartName="/xl/worksheets/sheet20.xml" ContentType="application/vnd.openxmlformats-officedocument.spreadsheetml.worksheet+xml"/>
  <Override PartName="/xl/worksheets/sheet19.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docProps/core.xml" ContentType="application/vnd.openxmlformats-package.core-properties+xml"/>
  <Override PartName="/xl/externalLinks/externalLink1.xml" ContentType="application/vnd.openxmlformats-officedocument.spreadsheetml.externalLink+xml"/>
  <Override PartName="/xl/calcChain.xml" ContentType="application/vnd.openxmlformats-officedocument.spreadsheetml.calcChain+xml"/>
  <Override PartName="/_xmlsignatures/sig1.xml" ContentType="application/vnd.openxmlformats-package.digital-signature-xmlsignature+xml"/>
  <Override PartName="/_xmlsignatures/sig2.xml" ContentType="application/vnd.openxmlformats-package.digital-signature-xmlsignature+xml"/>
  <Override PartName="/_xmlsignatures/sig5.xml" ContentType="application/vnd.openxmlformats-package.digital-signature-xmlsignature+xml"/>
  <Override PartName="/_xmlsignatures/sig6.xml" ContentType="application/vnd.openxmlformats-package.digital-signature-xmlsignature+xml"/>
  <Override PartName="/_xmlsignatures/sig7.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Karina\Desktop\CLIENTES\INFORMES CLIENTES\INFORMES 2023\SALLUSTRO Y CIA\"/>
    </mc:Choice>
  </mc:AlternateContent>
  <bookViews>
    <workbookView xWindow="0" yWindow="0" windowWidth="24000" windowHeight="9600" tabRatio="759" activeTab="1"/>
  </bookViews>
  <sheets>
    <sheet name="Indice" sheetId="16" r:id="rId1"/>
    <sheet name="BG" sheetId="25" r:id="rId2"/>
    <sheet name="ER" sheetId="19" r:id="rId3"/>
    <sheet name="EVPN" sheetId="24" r:id="rId4"/>
    <sheet name="EFE" sheetId="23" r:id="rId5"/>
    <sheet name="Nota1" sheetId="1" r:id="rId6"/>
    <sheet name="Nota 2" sheetId="2" r:id="rId7"/>
    <sheet name="Nota 3" sheetId="3" r:id="rId8"/>
    <sheet name="Nota 4" sheetId="38" r:id="rId9"/>
    <sheet name="Nota 5" sheetId="4" r:id="rId10"/>
    <sheet name="Nota 6" sheetId="5" r:id="rId11"/>
    <sheet name="Nota 7" sheetId="7" r:id="rId12"/>
    <sheet name="Nota 8" sheetId="67" r:id="rId13"/>
    <sheet name="Nota 9" sheetId="66" r:id="rId14"/>
    <sheet name="Nota 10" sheetId="9" r:id="rId15"/>
    <sheet name="Nota 11" sheetId="41" r:id="rId16"/>
    <sheet name="Nota 12" sheetId="42" r:id="rId17"/>
    <sheet name="Nota 13" sheetId="10" r:id="rId18"/>
    <sheet name="Nota 14" sheetId="8" r:id="rId19"/>
    <sheet name="Nota 15" sheetId="43" r:id="rId20"/>
    <sheet name="Nota 16" sheetId="44" r:id="rId21"/>
    <sheet name="Nota 17" sheetId="45" r:id="rId22"/>
    <sheet name="Nota 18" sheetId="46" r:id="rId23"/>
    <sheet name="Nota 19" sheetId="12" r:id="rId24"/>
    <sheet name="Nota 20" sheetId="14" r:id="rId25"/>
    <sheet name=" Nota 21" sheetId="47" r:id="rId26"/>
    <sheet name="Nota 22" sheetId="48" r:id="rId27"/>
    <sheet name="Nota 23" sheetId="49" r:id="rId28"/>
    <sheet name="Nota 24" sheetId="68" r:id="rId29"/>
    <sheet name="Nota 25" sheetId="50" r:id="rId30"/>
    <sheet name="Nota 26" sheetId="51" r:id="rId31"/>
    <sheet name="Nota 27" sheetId="65" r:id="rId32"/>
    <sheet name="Nota 28" sheetId="53" r:id="rId33"/>
    <sheet name="Nota 29" sheetId="52" r:id="rId34"/>
    <sheet name="Nota 30" sheetId="54" r:id="rId35"/>
    <sheet name="Nota 31" sheetId="55" r:id="rId36"/>
    <sheet name="Nota 32" sheetId="69" r:id="rId37"/>
    <sheet name="Nota 33" sheetId="56" r:id="rId38"/>
    <sheet name="Nota 34" sheetId="57" r:id="rId39"/>
    <sheet name="Nota 35" sheetId="64" r:id="rId40"/>
    <sheet name="Nota 36" sheetId="60" r:id="rId41"/>
    <sheet name="Nota 37" sheetId="62" r:id="rId42"/>
    <sheet name="Nota 38" sheetId="70" r:id="rId43"/>
    <sheet name="Nota 39" sheetId="63" r:id="rId44"/>
    <sheet name="Nota 40" sheetId="72" r:id="rId45"/>
    <sheet name="Base de Monedas" sheetId="71" r:id="rId46"/>
  </sheets>
  <externalReferences>
    <externalReference r:id="rId47"/>
  </externalReferences>
  <definedNames>
    <definedName name="_Hlk15378568" localSheetId="6">'Nota 2'!$A$12</definedName>
    <definedName name="_xlnm.Print_Area" localSheetId="25">' Nota 21'!$A$1:$H$42</definedName>
    <definedName name="_xlnm.Print_Area" localSheetId="1">BG!$A$1:$G$75</definedName>
    <definedName name="_xlnm.Print_Area" localSheetId="2">ER!$A$1:$D$42</definedName>
    <definedName name="_xlnm.Print_Area" localSheetId="0">Indice!$A$1:$D$77</definedName>
    <definedName name="_xlnm.Print_Area" localSheetId="14">'Nota 10'!#REF!</definedName>
    <definedName name="_xlnm.Print_Area" localSheetId="15">'Nota 11'!$A$1:$C$15</definedName>
    <definedName name="_xlnm.Print_Area" localSheetId="16">'Nota 12'!$A$1:$D$17</definedName>
    <definedName name="_xlnm.Print_Area" localSheetId="18">'Nota 14'!$A$1:$L$141</definedName>
    <definedName name="_xlnm.Print_Area" localSheetId="19">'Nota 15'!$A$1:$C$17</definedName>
    <definedName name="_xlnm.Print_Area" localSheetId="20">'Nota 16'!$A$1:$C$16</definedName>
    <definedName name="_xlnm.Print_Area" localSheetId="21">'Nota 17'!$A$1:$C$17</definedName>
    <definedName name="_xlnm.Print_Area" localSheetId="22">'Nota 18'!$A$1:$C$13</definedName>
    <definedName name="_xlnm.Print_Area" localSheetId="6">'Nota 2'!$A$1:$I$92</definedName>
    <definedName name="_xlnm.Print_Area" localSheetId="24">'Nota 20'!$A$1:$C$11</definedName>
    <definedName name="_xlnm.Print_Area" localSheetId="26">'Nota 22'!$A$1:$C$16</definedName>
    <definedName name="_xlnm.Print_Area" localSheetId="27">'Nota 23'!$A$1:$C$10</definedName>
    <definedName name="_xlnm.Print_Area" localSheetId="28">'Nota 24'!$A$1:$C$15</definedName>
    <definedName name="_xlnm.Print_Area" localSheetId="29">'Nota 25'!$A$1:$C$26</definedName>
    <definedName name="_xlnm.Print_Area" localSheetId="30">'Nota 26'!$A$1:$C$22</definedName>
    <definedName name="_xlnm.Print_Area" localSheetId="31">'Nota 27'!$A$1:$G$71</definedName>
    <definedName name="_xlnm.Print_Area" localSheetId="32">'Nota 28'!$A$1:$G$22</definedName>
    <definedName name="_xlnm.Print_Area" localSheetId="33">'Nota 29'!$A$1:$G$15</definedName>
    <definedName name="_xlnm.Print_Area" localSheetId="34">'Nota 30'!$A$1:$C$17</definedName>
    <definedName name="_xlnm.Print_Area" localSheetId="35">'Nota 31'!$A$1:$C$17</definedName>
    <definedName name="_xlnm.Print_Area" localSheetId="36">'Nota 32'!$A$1:$D$12</definedName>
    <definedName name="_xlnm.Print_Area" localSheetId="37">'Nota 33'!$A$1:$C$13</definedName>
    <definedName name="_xlnm.Print_Area" localSheetId="38">'Nota 34'!$A$1:$C$14</definedName>
    <definedName name="_xlnm.Print_Area" localSheetId="40">'Nota 36'!$A$1:$E$20</definedName>
    <definedName name="_xlnm.Print_Area" localSheetId="41">'Nota 37'!$A$1:$E$31</definedName>
    <definedName name="_xlnm.Print_Area" localSheetId="42">'Nota 38'!$A$1:$G$25</definedName>
    <definedName name="_xlnm.Print_Area" localSheetId="43">'Nota 39'!$A$1:$E$56</definedName>
    <definedName name="_xlnm.Print_Area" localSheetId="44">'Nota 40'!$A$1:$C$62</definedName>
    <definedName name="_xlnm.Print_Area" localSheetId="9">'Nota 5'!$A$1:$H$45</definedName>
    <definedName name="_xlnm.Print_Area" localSheetId="10">'Nota 6'!$A$1:$D$35</definedName>
    <definedName name="_xlnm.Print_Area" localSheetId="12">'Nota 8'!$A$1:$F$28</definedName>
    <definedName name="_xlnm.Print_Area" localSheetId="13">'Nota 9'!$A$1:$M$31</definedName>
    <definedName name="_xlnm.Print_Area" localSheetId="5">Nota1!$A$1:$I$68</definedName>
  </definedNames>
  <calcPr calcId="162913"/>
</workbook>
</file>

<file path=xl/calcChain.xml><?xml version="1.0" encoding="utf-8"?>
<calcChain xmlns="http://schemas.openxmlformats.org/spreadsheetml/2006/main">
  <c r="C29" i="54" l="1"/>
  <c r="B29" i="54"/>
  <c r="G31" i="53"/>
  <c r="F31" i="53"/>
  <c r="C31" i="53"/>
  <c r="B31" i="53"/>
  <c r="C12" i="65"/>
  <c r="C19" i="65" s="1"/>
  <c r="B9" i="65"/>
  <c r="B19" i="65" s="1"/>
  <c r="C42" i="48"/>
  <c r="C21" i="48"/>
  <c r="C55" i="48" s="1"/>
  <c r="B21" i="48"/>
  <c r="B55" i="48" s="1"/>
  <c r="C26" i="12"/>
  <c r="B26" i="12"/>
  <c r="C24" i="12"/>
  <c r="B24" i="12"/>
  <c r="C37" i="42"/>
  <c r="C36" i="42"/>
  <c r="C35" i="42"/>
  <c r="C34" i="42"/>
  <c r="E29" i="42"/>
  <c r="D29" i="42"/>
  <c r="C28" i="42"/>
  <c r="C27" i="42"/>
  <c r="C26" i="42"/>
  <c r="C25" i="42"/>
  <c r="E38" i="42"/>
  <c r="D38" i="42"/>
  <c r="A17" i="42"/>
  <c r="C33" i="9"/>
  <c r="B33" i="9"/>
  <c r="A21" i="9"/>
  <c r="C46" i="5"/>
  <c r="B46" i="5"/>
  <c r="C33" i="47" l="1"/>
  <c r="B33" i="47"/>
  <c r="C23" i="47"/>
  <c r="B23" i="47"/>
  <c r="D73" i="8" l="1"/>
  <c r="D56" i="8"/>
  <c r="B62" i="72" l="1"/>
  <c r="B49" i="72"/>
  <c r="H25" i="2" l="1"/>
  <c r="H27" i="2" l="1"/>
  <c r="D27" i="2"/>
  <c r="D25" i="2"/>
  <c r="K26" i="2" s="1"/>
  <c r="K28" i="2" l="1"/>
  <c r="J89" i="8"/>
  <c r="J90" i="8"/>
  <c r="J92" i="8"/>
  <c r="J94" i="8"/>
  <c r="J95" i="8"/>
  <c r="J96" i="8"/>
  <c r="J97" i="8"/>
  <c r="J98" i="8"/>
  <c r="J101" i="8"/>
  <c r="J102" i="8"/>
  <c r="J103" i="8"/>
  <c r="J104" i="8"/>
  <c r="J105" i="8"/>
  <c r="J106" i="8"/>
  <c r="J107" i="8"/>
  <c r="J108" i="8"/>
  <c r="J110" i="8"/>
  <c r="J112" i="8"/>
  <c r="J113" i="8"/>
  <c r="J114" i="8"/>
  <c r="J115" i="8"/>
  <c r="J116" i="8"/>
  <c r="J117" i="8"/>
  <c r="J118" i="8"/>
  <c r="J119" i="8"/>
  <c r="J120" i="8"/>
  <c r="J121" i="8"/>
  <c r="J122" i="8"/>
  <c r="J123" i="8"/>
  <c r="J125" i="8"/>
  <c r="J127" i="8"/>
  <c r="J128" i="8"/>
  <c r="J129" i="8"/>
  <c r="J130" i="8"/>
  <c r="J131" i="8"/>
  <c r="J132" i="8"/>
  <c r="J133" i="8"/>
  <c r="J134" i="8"/>
  <c r="J135" i="8"/>
  <c r="J136" i="8"/>
  <c r="J137" i="8"/>
  <c r="J138" i="8"/>
  <c r="J139" i="8"/>
  <c r="J88" i="8"/>
  <c r="J45" i="8"/>
  <c r="J46" i="8"/>
  <c r="J47" i="8"/>
  <c r="J48" i="8"/>
  <c r="J49" i="8"/>
  <c r="J50" i="8"/>
  <c r="J51" i="8"/>
  <c r="J52" i="8"/>
  <c r="J53" i="8"/>
  <c r="J54" i="8"/>
  <c r="J55" i="8"/>
  <c r="J56" i="8"/>
  <c r="J57" i="8"/>
  <c r="J58" i="8"/>
  <c r="J59" i="8"/>
  <c r="J60" i="8"/>
  <c r="J61" i="8"/>
  <c r="J62" i="8"/>
  <c r="J63" i="8"/>
  <c r="J65" i="8"/>
  <c r="J67" i="8"/>
  <c r="J68" i="8"/>
  <c r="J69" i="8"/>
  <c r="J70" i="8"/>
  <c r="J71" i="8"/>
  <c r="J72" i="8"/>
  <c r="J73" i="8"/>
  <c r="J74" i="8"/>
  <c r="J75" i="8"/>
  <c r="J77" i="8"/>
  <c r="J78" i="8"/>
  <c r="J79" i="8"/>
  <c r="J80" i="8"/>
  <c r="J81" i="8"/>
  <c r="J44" i="8"/>
  <c r="J15" i="8"/>
  <c r="J16" i="8"/>
  <c r="J17" i="8"/>
  <c r="J18" i="8"/>
  <c r="J19" i="8"/>
  <c r="J20" i="8"/>
  <c r="J21" i="8"/>
  <c r="J22" i="8"/>
  <c r="J23" i="8"/>
  <c r="J24" i="8"/>
  <c r="J25" i="8"/>
  <c r="J26" i="8"/>
  <c r="J27" i="8"/>
  <c r="J28" i="8"/>
  <c r="J29" i="8"/>
  <c r="J32" i="8"/>
  <c r="J33" i="8"/>
  <c r="J34" i="8"/>
  <c r="J35" i="8"/>
  <c r="J36" i="8"/>
  <c r="J37" i="8"/>
  <c r="J38" i="8"/>
  <c r="J39" i="8"/>
  <c r="J40" i="8"/>
  <c r="J41" i="8"/>
  <c r="J13" i="8"/>
  <c r="J14" i="8"/>
  <c r="J12" i="8"/>
  <c r="D52" i="3"/>
  <c r="T17" i="24"/>
  <c r="C14" i="44" l="1"/>
  <c r="B14" i="44"/>
  <c r="E82" i="8"/>
  <c r="C44" i="4"/>
  <c r="C26" i="4"/>
  <c r="D34" i="65"/>
  <c r="D35" i="65"/>
  <c r="D36" i="65"/>
  <c r="D37" i="65"/>
  <c r="D38" i="65"/>
  <c r="D39" i="65"/>
  <c r="D40" i="65"/>
  <c r="D41" i="65"/>
  <c r="D42" i="65"/>
  <c r="D43" i="65"/>
  <c r="D44" i="65"/>
  <c r="D45" i="65"/>
  <c r="D46" i="65"/>
  <c r="D47" i="65"/>
  <c r="D48" i="65"/>
  <c r="D49" i="65"/>
  <c r="D50" i="65"/>
  <c r="D51" i="65"/>
  <c r="D52" i="65"/>
  <c r="D53" i="65"/>
  <c r="D54" i="65"/>
  <c r="D55" i="65"/>
  <c r="D56" i="65"/>
  <c r="D57" i="65"/>
  <c r="D58" i="65"/>
  <c r="D59" i="65"/>
  <c r="D60" i="65"/>
  <c r="D61" i="65"/>
  <c r="D62" i="65"/>
  <c r="D63" i="65"/>
  <c r="D64" i="65"/>
  <c r="D65" i="65"/>
  <c r="D66" i="65"/>
  <c r="D67" i="65"/>
  <c r="D68" i="65"/>
  <c r="D69" i="65"/>
  <c r="D70" i="65"/>
  <c r="B11" i="51"/>
  <c r="D133" i="8"/>
  <c r="D132" i="8"/>
  <c r="D126" i="8"/>
  <c r="D124" i="8"/>
  <c r="D118" i="8"/>
  <c r="D117" i="8"/>
  <c r="D111" i="8"/>
  <c r="D109" i="8"/>
  <c r="D100" i="8"/>
  <c r="D99" i="8"/>
  <c r="D93" i="8"/>
  <c r="D91" i="8"/>
  <c r="D36" i="8"/>
  <c r="D35" i="8"/>
  <c r="D76" i="8"/>
  <c r="D66" i="8"/>
  <c r="D64" i="8"/>
  <c r="D59" i="8"/>
  <c r="D49" i="8"/>
  <c r="D47" i="8"/>
  <c r="D31" i="8"/>
  <c r="D29" i="8"/>
  <c r="D28" i="8"/>
  <c r="D30" i="8"/>
  <c r="D15" i="8"/>
  <c r="C52" i="3" l="1"/>
  <c r="C39" i="23"/>
  <c r="B33" i="23"/>
  <c r="B27" i="23"/>
  <c r="B50" i="4" l="1"/>
  <c r="B54" i="4"/>
  <c r="F71" i="65" l="1"/>
  <c r="E71" i="65"/>
  <c r="K82" i="8"/>
  <c r="C34" i="5"/>
  <c r="C22" i="5"/>
  <c r="B22" i="5"/>
  <c r="D44" i="4"/>
  <c r="D26" i="4"/>
  <c r="C10" i="69"/>
  <c r="G15" i="52"/>
  <c r="G19" i="53"/>
  <c r="C15" i="45"/>
  <c r="B15" i="38"/>
  <c r="C15" i="38"/>
  <c r="C11" i="38"/>
  <c r="M18" i="66"/>
  <c r="B27" i="66"/>
  <c r="C49" i="72"/>
  <c r="C48" i="72"/>
  <c r="C47" i="72"/>
  <c r="C46" i="72"/>
  <c r="C45" i="72"/>
  <c r="C43" i="72"/>
  <c r="C33" i="72"/>
  <c r="C24" i="72"/>
  <c r="C19" i="53"/>
  <c r="G70" i="65"/>
  <c r="G69" i="65"/>
  <c r="G68" i="65"/>
  <c r="G67" i="65"/>
  <c r="G66" i="65"/>
  <c r="G65" i="65"/>
  <c r="G64" i="65"/>
  <c r="G63" i="65"/>
  <c r="G62" i="65"/>
  <c r="G61" i="65"/>
  <c r="G60" i="65"/>
  <c r="G59" i="65"/>
  <c r="G58" i="65"/>
  <c r="G57" i="65"/>
  <c r="G56" i="65"/>
  <c r="G55" i="65"/>
  <c r="G54" i="65"/>
  <c r="G53" i="65"/>
  <c r="G52" i="65"/>
  <c r="G51" i="65"/>
  <c r="G50" i="65"/>
  <c r="G49" i="65"/>
  <c r="G48" i="65"/>
  <c r="G47" i="65"/>
  <c r="G46" i="65"/>
  <c r="G45" i="65"/>
  <c r="G44" i="65"/>
  <c r="G43" i="65"/>
  <c r="G42" i="65"/>
  <c r="G41" i="65"/>
  <c r="G40" i="65"/>
  <c r="G39" i="65"/>
  <c r="G38" i="65"/>
  <c r="G37" i="65"/>
  <c r="G36" i="65"/>
  <c r="G35" i="65"/>
  <c r="G33" i="65"/>
  <c r="G32" i="65"/>
  <c r="G31" i="65"/>
  <c r="G30" i="65"/>
  <c r="G29" i="65"/>
  <c r="G28" i="65"/>
  <c r="G27" i="65"/>
  <c r="G71" i="65" s="1"/>
  <c r="C14" i="51"/>
  <c r="C26" i="50"/>
  <c r="C13" i="50"/>
  <c r="C35" i="47"/>
  <c r="C8" i="47"/>
  <c r="C11" i="14"/>
  <c r="C9" i="14"/>
  <c r="G16" i="12"/>
  <c r="C16" i="12"/>
  <c r="K140" i="8"/>
  <c r="E140" i="8"/>
  <c r="J140" i="8"/>
  <c r="J86" i="8"/>
  <c r="J82" i="8"/>
  <c r="J42" i="8"/>
  <c r="E13" i="10"/>
  <c r="C13" i="41"/>
  <c r="C13" i="7"/>
  <c r="D12" i="8" l="1"/>
  <c r="O24" i="2" l="1"/>
  <c r="P24" i="2" s="1"/>
  <c r="O23" i="2"/>
  <c r="P23" i="2" s="1"/>
  <c r="B24" i="72" l="1"/>
  <c r="N16" i="24" l="1"/>
  <c r="C21" i="51" l="1"/>
  <c r="B14" i="51"/>
  <c r="B21" i="51" s="1"/>
  <c r="B9" i="14" l="1"/>
  <c r="M19" i="66" l="1"/>
  <c r="M20" i="66"/>
  <c r="M21" i="66"/>
  <c r="M22" i="66"/>
  <c r="M23" i="66"/>
  <c r="M24" i="66"/>
  <c r="M25" i="66"/>
  <c r="M26" i="66"/>
  <c r="F19" i="66"/>
  <c r="L19" i="66" s="1"/>
  <c r="F20" i="66"/>
  <c r="L20" i="66" s="1"/>
  <c r="F22" i="66"/>
  <c r="F18" i="66"/>
  <c r="F23" i="25" l="1"/>
  <c r="G23" i="25"/>
  <c r="C36" i="5"/>
  <c r="B51" i="4" l="1"/>
  <c r="C67" i="4" l="1"/>
  <c r="C65" i="4"/>
  <c r="C66" i="4"/>
  <c r="B57" i="4"/>
  <c r="F42" i="25"/>
  <c r="G42" i="25"/>
  <c r="F17" i="25"/>
  <c r="U34" i="24"/>
  <c r="B19" i="53"/>
  <c r="B16" i="12"/>
  <c r="F16" i="12"/>
  <c r="F43" i="25" s="1"/>
  <c r="C71" i="65"/>
  <c r="C13" i="19" s="1"/>
  <c r="B71" i="65"/>
  <c r="A42" i="62"/>
  <c r="D103" i="8"/>
  <c r="D137" i="8"/>
  <c r="D139" i="8"/>
  <c r="D128" i="8"/>
  <c r="D129" i="8"/>
  <c r="D130" i="8"/>
  <c r="D131" i="8"/>
  <c r="D134" i="8"/>
  <c r="D116" i="8"/>
  <c r="D119" i="8"/>
  <c r="D114" i="8"/>
  <c r="D115" i="8"/>
  <c r="D98" i="8"/>
  <c r="D97" i="8"/>
  <c r="D101" i="8"/>
  <c r="D96" i="8"/>
  <c r="D40" i="8"/>
  <c r="D80" i="8"/>
  <c r="D79" i="8"/>
  <c r="D30" i="65"/>
  <c r="B8" i="47"/>
  <c r="F49" i="25" s="1"/>
  <c r="G17" i="25"/>
  <c r="C20" i="23"/>
  <c r="B20" i="23"/>
  <c r="B35" i="23" s="1"/>
  <c r="B39" i="23" s="1"/>
  <c r="G24" i="25"/>
  <c r="B48" i="4"/>
  <c r="C27" i="66"/>
  <c r="E27" i="66"/>
  <c r="K21" i="66"/>
  <c r="K25" i="66"/>
  <c r="K24" i="66"/>
  <c r="K23" i="66"/>
  <c r="K22" i="66"/>
  <c r="L22" i="66" s="1"/>
  <c r="K18" i="66"/>
  <c r="L18" i="66" s="1"/>
  <c r="K26" i="66"/>
  <c r="F23" i="66"/>
  <c r="F24" i="66"/>
  <c r="F25" i="66"/>
  <c r="F26" i="66"/>
  <c r="L26" i="66" s="1"/>
  <c r="A1" i="63"/>
  <c r="T21" i="24"/>
  <c r="T22" i="24"/>
  <c r="T20" i="24"/>
  <c r="D18" i="8"/>
  <c r="D16" i="8"/>
  <c r="B35" i="47"/>
  <c r="F52" i="25" s="1"/>
  <c r="G49" i="25"/>
  <c r="D75" i="8"/>
  <c r="D58" i="8"/>
  <c r="D51" i="8"/>
  <c r="D26" i="8"/>
  <c r="D24" i="8"/>
  <c r="D19" i="8"/>
  <c r="F14" i="25"/>
  <c r="D17" i="19"/>
  <c r="D10" i="19"/>
  <c r="C10" i="19"/>
  <c r="G52" i="25"/>
  <c r="G34" i="25"/>
  <c r="G16" i="25"/>
  <c r="D61" i="5"/>
  <c r="G22" i="25"/>
  <c r="C8" i="72"/>
  <c r="C11" i="70"/>
  <c r="C7" i="64"/>
  <c r="C7" i="57"/>
  <c r="C7" i="56"/>
  <c r="C7" i="69"/>
  <c r="C8" i="55"/>
  <c r="C8" i="54"/>
  <c r="C8" i="52"/>
  <c r="G8" i="52"/>
  <c r="F8" i="52"/>
  <c r="G8" i="53"/>
  <c r="C8" i="53"/>
  <c r="C9" i="51"/>
  <c r="C9" i="50"/>
  <c r="C7" i="68"/>
  <c r="C7" i="49"/>
  <c r="C7" i="48"/>
  <c r="C7" i="47"/>
  <c r="C6" i="14"/>
  <c r="G6" i="12"/>
  <c r="C6" i="12"/>
  <c r="C7" i="46"/>
  <c r="C8" i="45"/>
  <c r="C7" i="44"/>
  <c r="C8" i="43"/>
  <c r="J10" i="8"/>
  <c r="E8" i="10"/>
  <c r="C7" i="42"/>
  <c r="C6" i="41"/>
  <c r="C6" i="9"/>
  <c r="M16" i="66"/>
  <c r="C7" i="67"/>
  <c r="C8" i="7"/>
  <c r="C27" i="5"/>
  <c r="C10" i="5"/>
  <c r="D8" i="4"/>
  <c r="D30" i="4"/>
  <c r="C8" i="38"/>
  <c r="G23" i="2"/>
  <c r="F7" i="1"/>
  <c r="C11" i="23"/>
  <c r="A14" i="24"/>
  <c r="A24" i="24"/>
  <c r="D8" i="19"/>
  <c r="G11" i="25"/>
  <c r="D9" i="3"/>
  <c r="C23" i="2"/>
  <c r="D108" i="8"/>
  <c r="D63" i="8"/>
  <c r="T28" i="24"/>
  <c r="T26" i="24"/>
  <c r="T25" i="24"/>
  <c r="F16" i="25"/>
  <c r="B34" i="5"/>
  <c r="F21" i="25" s="1"/>
  <c r="D90" i="8"/>
  <c r="T18" i="24"/>
  <c r="D121" i="8"/>
  <c r="D68" i="8"/>
  <c r="I27" i="66"/>
  <c r="J27" i="66"/>
  <c r="D12" i="19"/>
  <c r="M17" i="66"/>
  <c r="M27" i="66" s="1"/>
  <c r="D113" i="8"/>
  <c r="D123" i="8"/>
  <c r="D95" i="8"/>
  <c r="B33" i="72"/>
  <c r="C12" i="10"/>
  <c r="G16" i="24"/>
  <c r="G24" i="24" s="1"/>
  <c r="H16" i="24"/>
  <c r="H24" i="24" s="1"/>
  <c r="H30" i="24" s="1"/>
  <c r="I16" i="24"/>
  <c r="J16" i="24"/>
  <c r="J24" i="24" s="1"/>
  <c r="J30" i="24" s="1"/>
  <c r="K16" i="24"/>
  <c r="L16" i="24"/>
  <c r="L24" i="24" s="1"/>
  <c r="L30" i="24" s="1"/>
  <c r="M16" i="24"/>
  <c r="N24" i="24"/>
  <c r="N30" i="24" s="1"/>
  <c r="O16" i="24"/>
  <c r="P16" i="24"/>
  <c r="P24" i="24" s="1"/>
  <c r="F16" i="24"/>
  <c r="F24" i="24" s="1"/>
  <c r="F30" i="24" s="1"/>
  <c r="C16" i="24"/>
  <c r="D24" i="24"/>
  <c r="D30" i="24" s="1"/>
  <c r="R24" i="24"/>
  <c r="R30" i="24" s="1"/>
  <c r="A30" i="24"/>
  <c r="B59" i="4"/>
  <c r="F36" i="25"/>
  <c r="D71" i="8"/>
  <c r="D138" i="8"/>
  <c r="D136" i="8"/>
  <c r="D127" i="8"/>
  <c r="D125" i="8"/>
  <c r="D122" i="8"/>
  <c r="D81" i="8"/>
  <c r="D78" i="8"/>
  <c r="D74" i="8"/>
  <c r="D72" i="8"/>
  <c r="D65" i="8"/>
  <c r="D61" i="8"/>
  <c r="D33" i="8"/>
  <c r="F34" i="25"/>
  <c r="D25" i="8"/>
  <c r="D23" i="8"/>
  <c r="D22" i="8"/>
  <c r="D14" i="8"/>
  <c r="D89" i="8"/>
  <c r="D88" i="8"/>
  <c r="G33" i="25"/>
  <c r="D13" i="10"/>
  <c r="F33" i="25" s="1"/>
  <c r="G18" i="25"/>
  <c r="B13" i="7"/>
  <c r="F18" i="25" s="1"/>
  <c r="D13" i="19"/>
  <c r="D57" i="8"/>
  <c r="D55" i="8"/>
  <c r="D54" i="8"/>
  <c r="D48" i="8"/>
  <c r="D46" i="8"/>
  <c r="D45" i="8"/>
  <c r="D112" i="8"/>
  <c r="D110" i="8"/>
  <c r="D107" i="8"/>
  <c r="D94" i="8"/>
  <c r="D92" i="8"/>
  <c r="C10" i="10"/>
  <c r="G27" i="25"/>
  <c r="C9" i="9"/>
  <c r="L16" i="66"/>
  <c r="C9" i="3"/>
  <c r="A1" i="38"/>
  <c r="B37" i="72"/>
  <c r="B8" i="72"/>
  <c r="B7" i="64"/>
  <c r="B11" i="70"/>
  <c r="B7" i="57"/>
  <c r="A15" i="60"/>
  <c r="A8" i="60"/>
  <c r="A7" i="62"/>
  <c r="B7" i="56"/>
  <c r="B7" i="69"/>
  <c r="B8" i="55"/>
  <c r="B8" i="54"/>
  <c r="B8" i="52"/>
  <c r="F8" i="53"/>
  <c r="B8" i="53"/>
  <c r="B9" i="51"/>
  <c r="B9" i="50"/>
  <c r="B7" i="68"/>
  <c r="B7" i="49"/>
  <c r="B7" i="48"/>
  <c r="B7" i="47"/>
  <c r="B6" i="14"/>
  <c r="F6" i="12"/>
  <c r="B6" i="12"/>
  <c r="B7" i="46"/>
  <c r="D10" i="8"/>
  <c r="B8" i="45"/>
  <c r="B7" i="44"/>
  <c r="B8" i="43"/>
  <c r="D8" i="10"/>
  <c r="B7" i="42"/>
  <c r="B6" i="41"/>
  <c r="B6" i="9"/>
  <c r="D11" i="67"/>
  <c r="B7" i="67"/>
  <c r="B8" i="7"/>
  <c r="C8" i="4"/>
  <c r="B27" i="5"/>
  <c r="B10" i="5"/>
  <c r="C30" i="4"/>
  <c r="B8" i="38"/>
  <c r="B11" i="23"/>
  <c r="H6" i="1"/>
  <c r="A6" i="23"/>
  <c r="A4" i="19"/>
  <c r="C8" i="19"/>
  <c r="H5" i="24"/>
  <c r="F11" i="25"/>
  <c r="A8" i="25"/>
  <c r="C37" i="72"/>
  <c r="A1" i="72"/>
  <c r="A1" i="70"/>
  <c r="A1" i="62"/>
  <c r="A1" i="60"/>
  <c r="A1" i="64"/>
  <c r="A1" i="57"/>
  <c r="A1" i="56"/>
  <c r="A1" i="69"/>
  <c r="A1" i="55"/>
  <c r="A1" i="54"/>
  <c r="A1" i="52"/>
  <c r="A1" i="53"/>
  <c r="A1" i="65"/>
  <c r="A1" i="51"/>
  <c r="A1" i="50"/>
  <c r="A1" i="68"/>
  <c r="A1" i="49"/>
  <c r="A1" i="48"/>
  <c r="A1" i="47"/>
  <c r="A1" i="14"/>
  <c r="A1" i="12"/>
  <c r="A1" i="46"/>
  <c r="A1" i="45"/>
  <c r="A1" i="44"/>
  <c r="A1" i="43"/>
  <c r="A1" i="10"/>
  <c r="A1" i="42"/>
  <c r="A1" i="41"/>
  <c r="A1" i="9"/>
  <c r="A1" i="66"/>
  <c r="A1" i="67"/>
  <c r="A1" i="7"/>
  <c r="A1" i="5"/>
  <c r="A1" i="4"/>
  <c r="A1" i="3"/>
  <c r="A1" i="2"/>
  <c r="A1" i="1"/>
  <c r="A1" i="23"/>
  <c r="A1" i="24"/>
  <c r="A1" i="19"/>
  <c r="D86" i="8"/>
  <c r="E17" i="10"/>
  <c r="D17" i="10"/>
  <c r="G21" i="25"/>
  <c r="C12" i="57"/>
  <c r="D26" i="19" s="1"/>
  <c r="B12" i="57"/>
  <c r="C26" i="19" s="1"/>
  <c r="B10" i="56"/>
  <c r="C25" i="19" s="1"/>
  <c r="C10" i="56"/>
  <c r="D25" i="19" s="1"/>
  <c r="D23" i="19"/>
  <c r="B10" i="69"/>
  <c r="C23" i="19" s="1"/>
  <c r="C16" i="55"/>
  <c r="D21" i="19" s="1"/>
  <c r="B16" i="55"/>
  <c r="C21" i="19" s="1"/>
  <c r="C16" i="54"/>
  <c r="D19" i="19" s="1"/>
  <c r="B16" i="54"/>
  <c r="C19" i="19" s="1"/>
  <c r="F15" i="52"/>
  <c r="C17" i="19" s="1"/>
  <c r="B15" i="52"/>
  <c r="C16" i="19" s="1"/>
  <c r="C15" i="52"/>
  <c r="D16" i="19" s="1"/>
  <c r="F19" i="53"/>
  <c r="D29" i="65"/>
  <c r="D31" i="65"/>
  <c r="D32" i="65"/>
  <c r="D33" i="65"/>
  <c r="D28" i="65"/>
  <c r="D27" i="65"/>
  <c r="D9" i="19"/>
  <c r="B26" i="50"/>
  <c r="G56" i="25"/>
  <c r="F56" i="25"/>
  <c r="C10" i="49"/>
  <c r="G54" i="25" s="1"/>
  <c r="B10" i="49"/>
  <c r="F54" i="25" s="1"/>
  <c r="G53" i="25"/>
  <c r="F53" i="25"/>
  <c r="G51" i="25"/>
  <c r="F51" i="25"/>
  <c r="G50" i="25"/>
  <c r="F50" i="25"/>
  <c r="G48" i="25"/>
  <c r="B11" i="14"/>
  <c r="F48" i="25" s="1"/>
  <c r="B13" i="46"/>
  <c r="F38" i="25" s="1"/>
  <c r="C15" i="43"/>
  <c r="B15" i="43"/>
  <c r="G36" i="25"/>
  <c r="G37" i="25"/>
  <c r="B15" i="45"/>
  <c r="F37" i="25" s="1"/>
  <c r="C13" i="46"/>
  <c r="G38" i="25" s="1"/>
  <c r="D140" i="8"/>
  <c r="D135" i="8"/>
  <c r="D106" i="8"/>
  <c r="D105" i="8"/>
  <c r="D104" i="8"/>
  <c r="D82" i="8"/>
  <c r="D77" i="8"/>
  <c r="D44" i="8"/>
  <c r="D42" i="8"/>
  <c r="D41" i="8"/>
  <c r="A1" i="8"/>
  <c r="D1" i="25"/>
  <c r="C21" i="10"/>
  <c r="C20" i="10"/>
  <c r="C19" i="10"/>
  <c r="C18" i="10"/>
  <c r="C9" i="10"/>
  <c r="C11" i="10"/>
  <c r="E22" i="10"/>
  <c r="D22" i="10"/>
  <c r="B8" i="67"/>
  <c r="F24" i="25" s="1"/>
  <c r="E23" i="67"/>
  <c r="F23" i="67"/>
  <c r="E24" i="67"/>
  <c r="E25" i="67"/>
  <c r="E26" i="67"/>
  <c r="E27" i="67"/>
  <c r="E28" i="67"/>
  <c r="F24" i="67"/>
  <c r="F25" i="67"/>
  <c r="F26" i="67"/>
  <c r="F27" i="67"/>
  <c r="F28" i="67"/>
  <c r="G15" i="25"/>
  <c r="B11" i="38"/>
  <c r="F15" i="25" s="1"/>
  <c r="B13" i="41"/>
  <c r="F27" i="25" s="1"/>
  <c r="G43" i="25"/>
  <c r="C11" i="42"/>
  <c r="G28" i="25" s="1"/>
  <c r="B11" i="42"/>
  <c r="F28" i="25" s="1"/>
  <c r="C17" i="9"/>
  <c r="C13" i="9"/>
  <c r="B17" i="9"/>
  <c r="B13" i="9"/>
  <c r="B9" i="9"/>
  <c r="C27" i="23"/>
  <c r="C10" i="64"/>
  <c r="D28" i="19" s="1"/>
  <c r="B10" i="64"/>
  <c r="C28" i="19" s="1"/>
  <c r="G39" i="25"/>
  <c r="H27" i="66"/>
  <c r="C29" i="43" l="1"/>
  <c r="F35" i="25"/>
  <c r="B29" i="43"/>
  <c r="C19" i="9"/>
  <c r="G26" i="25" s="1"/>
  <c r="G35" i="25"/>
  <c r="C52" i="43"/>
  <c r="C41" i="43"/>
  <c r="L33" i="24"/>
  <c r="F39" i="25"/>
  <c r="B61" i="4"/>
  <c r="C14" i="19"/>
  <c r="C12" i="19"/>
  <c r="C9" i="19"/>
  <c r="C11" i="19" s="1"/>
  <c r="N33" i="24"/>
  <c r="L23" i="66"/>
  <c r="F22" i="25"/>
  <c r="L25" i="66"/>
  <c r="G25" i="25"/>
  <c r="G29" i="25" s="1"/>
  <c r="D11" i="19"/>
  <c r="P30" i="24"/>
  <c r="P33" i="24" s="1"/>
  <c r="D14" i="19"/>
  <c r="H33" i="24"/>
  <c r="B40" i="23"/>
  <c r="L24" i="66"/>
  <c r="K27" i="66"/>
  <c r="F44" i="25"/>
  <c r="D29" i="2"/>
  <c r="H29" i="2"/>
  <c r="R27" i="2"/>
  <c r="S27" i="2" s="1"/>
  <c r="D64" i="5"/>
  <c r="R25" i="2"/>
  <c r="S25" i="2" s="1"/>
  <c r="G55" i="25"/>
  <c r="G57" i="25" s="1"/>
  <c r="B19" i="9"/>
  <c r="F26" i="25" s="1"/>
  <c r="D71" i="65"/>
  <c r="T16" i="24"/>
  <c r="T24" i="24" s="1"/>
  <c r="T30" i="24" s="1"/>
  <c r="F19" i="25"/>
  <c r="G44" i="25"/>
  <c r="F40" i="25"/>
  <c r="C24" i="24"/>
  <c r="C30" i="24" s="1"/>
  <c r="C33" i="24" s="1"/>
  <c r="F55" i="25"/>
  <c r="F57" i="25" s="1"/>
  <c r="G40" i="25"/>
  <c r="B41" i="43" l="1"/>
  <c r="B52" i="43" s="1"/>
  <c r="K29" i="2"/>
  <c r="K30" i="2" s="1"/>
  <c r="C15" i="19"/>
  <c r="C18" i="19" s="1"/>
  <c r="C20" i="19" s="1"/>
  <c r="C22" i="19" s="1"/>
  <c r="C24" i="19" s="1"/>
  <c r="C27" i="19" s="1"/>
  <c r="D15" i="19"/>
  <c r="D18" i="19" s="1"/>
  <c r="D20" i="19" s="1"/>
  <c r="D22" i="19" s="1"/>
  <c r="D24" i="19" s="1"/>
  <c r="D27" i="19" s="1"/>
  <c r="F46" i="25"/>
  <c r="F58" i="25" s="1"/>
  <c r="G46" i="25"/>
  <c r="G58" i="25" s="1"/>
  <c r="G14" i="25"/>
  <c r="G19" i="25" s="1"/>
  <c r="G30" i="25" s="1"/>
  <c r="C40" i="23" l="1"/>
  <c r="D27" i="66" l="1"/>
  <c r="F21" i="66"/>
  <c r="F27" i="66" s="1"/>
  <c r="L21" i="66"/>
  <c r="L27" i="66" s="1"/>
  <c r="F25" i="25" s="1"/>
  <c r="F29" i="25" s="1"/>
  <c r="F30" i="25" l="1"/>
</calcChain>
</file>

<file path=xl/sharedStrings.xml><?xml version="1.0" encoding="utf-8"?>
<sst xmlns="http://schemas.openxmlformats.org/spreadsheetml/2006/main" count="2044" uniqueCount="1255">
  <si>
    <t>NOTA 1 – DESCRIPCIÓN DE LA NATURALEZA Y DEL NEGOCIO DE LA COMPAÑÍA</t>
  </si>
  <si>
    <t>NOTA 2 - RESUMEN DE LAS PRINCIPALES POLÍTICAS CONTABLES</t>
  </si>
  <si>
    <t>Total</t>
  </si>
  <si>
    <t>La composición de la cuenta es la siguiente:</t>
  </si>
  <si>
    <t>Concepto</t>
  </si>
  <si>
    <t>A  Total Cartera no Vencida</t>
  </si>
  <si>
    <t>Normal</t>
  </si>
  <si>
    <t>En Gestión de Cobro</t>
  </si>
  <si>
    <t>En Gestión de Cobro Judicial</t>
  </si>
  <si>
    <t>B. Total Cartera Vencida</t>
  </si>
  <si>
    <t>Observaciones</t>
  </si>
  <si>
    <t>Criterios de Clasificación utilizados</t>
  </si>
  <si>
    <t>El rubro de otros créditos se compone como sigue:</t>
  </si>
  <si>
    <t>Anticipo Impuesto a la Renta</t>
  </si>
  <si>
    <t xml:space="preserve">Total </t>
  </si>
  <si>
    <t>Los bienes de cambio están compuestos de la siguiente manera:</t>
  </si>
  <si>
    <t>INDICE</t>
  </si>
  <si>
    <t>Nota 1</t>
  </si>
  <si>
    <t>Nota 2</t>
  </si>
  <si>
    <t>Nota 3</t>
  </si>
  <si>
    <t>Nota 4</t>
  </si>
  <si>
    <t>Nota 5</t>
  </si>
  <si>
    <t>Nota 6</t>
  </si>
  <si>
    <t>Nota 7</t>
  </si>
  <si>
    <t>Nota 8</t>
  </si>
  <si>
    <t>Nota 9</t>
  </si>
  <si>
    <t>Nota 10</t>
  </si>
  <si>
    <t>Nota 11</t>
  </si>
  <si>
    <t>Nota 12</t>
  </si>
  <si>
    <t>Nota 13</t>
  </si>
  <si>
    <t>Nota 14</t>
  </si>
  <si>
    <t>Nota 15</t>
  </si>
  <si>
    <t>Nota 16</t>
  </si>
  <si>
    <t>Resumen de las principales políticas contables</t>
  </si>
  <si>
    <t>Otros créditos</t>
  </si>
  <si>
    <t>Patrimonio Neto</t>
  </si>
  <si>
    <t>d.   Efectivo y equivalentes de efectivo</t>
  </si>
  <si>
    <t>Reserva de revalúo</t>
  </si>
  <si>
    <t>Resultados acumulados</t>
  </si>
  <si>
    <t xml:space="preserve"> </t>
  </si>
  <si>
    <t>Impuesto a la renta</t>
  </si>
  <si>
    <t>Aporte para</t>
  </si>
  <si>
    <t>aumento de capital</t>
  </si>
  <si>
    <t>Pagos efectuados a proveedores y empleados</t>
  </si>
  <si>
    <t>Efectivo generado por las operaciones</t>
  </si>
  <si>
    <t>Flujo neto de efectivo de actividades operativas</t>
  </si>
  <si>
    <t>Flujo neto de efectivo de actividades de inversión</t>
  </si>
  <si>
    <t>Efectivo al final del periodo</t>
  </si>
  <si>
    <t>EVPN</t>
  </si>
  <si>
    <t xml:space="preserve">Estado de Resultados </t>
  </si>
  <si>
    <t>Estado de Evolución del Patrimonio Neto</t>
  </si>
  <si>
    <t>Retención Impuesto al Valor agregado</t>
  </si>
  <si>
    <t>Bajas</t>
  </si>
  <si>
    <t>Subtotal</t>
  </si>
  <si>
    <t>Ventas</t>
  </si>
  <si>
    <t>No corrientes</t>
  </si>
  <si>
    <t>Corrientes</t>
  </si>
  <si>
    <t>(nuevas cuentas a incluir)</t>
  </si>
  <si>
    <t>Remuneraciones y cargas sociales a pagar</t>
  </si>
  <si>
    <t>Impuestos a pagar</t>
  </si>
  <si>
    <t>Provisiones</t>
  </si>
  <si>
    <t>Diferencia transitoria por conversión</t>
  </si>
  <si>
    <t>Interés minoritario</t>
  </si>
  <si>
    <t>Utilidad bruta</t>
  </si>
  <si>
    <t>Resultado extraordinario neto de impuesto a la renta</t>
  </si>
  <si>
    <t>Resultado sobre actividades discontinuadas neto de impuesto a la renta</t>
  </si>
  <si>
    <t>Utilidad neta por acción ordinaria</t>
  </si>
  <si>
    <t>Resultado ordinario antes del impuesto a la renta</t>
  </si>
  <si>
    <t>Saldo reestructurado</t>
  </si>
  <si>
    <t>Capital suscripto e integrado</t>
  </si>
  <si>
    <t>Primas de emisión</t>
  </si>
  <si>
    <t>Reserva de revalúo técnico</t>
  </si>
  <si>
    <t>Reserva legal</t>
  </si>
  <si>
    <t>Reserva facultativa</t>
  </si>
  <si>
    <t>Interes Minoritario</t>
  </si>
  <si>
    <t>Integración del capital social</t>
  </si>
  <si>
    <t>Revalúo de activos fijos</t>
  </si>
  <si>
    <t>Revalúo técnico</t>
  </si>
  <si>
    <t>Resultado del año</t>
  </si>
  <si>
    <t>Desafectación de la reserva de revalúo técnico</t>
  </si>
  <si>
    <t>Intereses pagados</t>
  </si>
  <si>
    <t>Ventas de bienes de uso</t>
  </si>
  <si>
    <t>Intereses cobrados sobre inversiones</t>
  </si>
  <si>
    <t>Dividendos pagados</t>
  </si>
  <si>
    <t>Aportes de capital recibidos</t>
  </si>
  <si>
    <t>(Disminución) Incremento neto de efectivo</t>
  </si>
  <si>
    <t>Efecto estimado de la diferencia de cambio sobre el saldo de efectivo</t>
  </si>
  <si>
    <t>Efectivo al principio del año</t>
  </si>
  <si>
    <t>Mercaderías</t>
  </si>
  <si>
    <t>Gastos pagados por adelantado</t>
  </si>
  <si>
    <t>Composición Cartera Vencida</t>
  </si>
  <si>
    <t>Detallar cartera vencida y no vencida por clientes locales, extranjeros y partes relacionadas</t>
  </si>
  <si>
    <t>b.   Uso de estimaciones contables</t>
  </si>
  <si>
    <t>c.   Moneda extranjera</t>
  </si>
  <si>
    <t>Activos</t>
  </si>
  <si>
    <t>Indicar moneda</t>
  </si>
  <si>
    <t>Pasivos</t>
  </si>
  <si>
    <t>Posición neta</t>
  </si>
  <si>
    <t>Inversiones temporales</t>
  </si>
  <si>
    <t>Cuentas por pagar comerciales</t>
  </si>
  <si>
    <t>Préstamos a corto plazo</t>
  </si>
  <si>
    <t>Otros proveedores del exterior</t>
  </si>
  <si>
    <t>Proveedores locales</t>
  </si>
  <si>
    <t>Total cuentas a pagar por comerciales</t>
  </si>
  <si>
    <t>Bonos bursátiles</t>
  </si>
  <si>
    <t>Vencimiento</t>
  </si>
  <si>
    <t>Tipo de garantía</t>
  </si>
  <si>
    <t>Tipo de Garantía</t>
  </si>
  <si>
    <t>Intereses deudas bursátiles a pagar</t>
  </si>
  <si>
    <t>Propiedad, planta y equipo</t>
  </si>
  <si>
    <t>Activos intangibles</t>
  </si>
  <si>
    <t>Inversiones</t>
  </si>
  <si>
    <t>(Detallar bienes de uso)</t>
  </si>
  <si>
    <t>(Detallar activos intangibles)</t>
  </si>
  <si>
    <t>(Detallar Inversiones</t>
  </si>
  <si>
    <t>Total general</t>
  </si>
  <si>
    <t>Goodwill</t>
  </si>
  <si>
    <t>BG</t>
  </si>
  <si>
    <t>Porción corriente de la deuda a largo plazo</t>
  </si>
  <si>
    <t>Préstamos bancarios</t>
  </si>
  <si>
    <t>Intereses bancarios a pagar</t>
  </si>
  <si>
    <t>Intereses bursatiles a pagar</t>
  </si>
  <si>
    <t>Sueldo y otras remuneraciones a pagar</t>
  </si>
  <si>
    <t>Aportes y retenciones a pagar</t>
  </si>
  <si>
    <t>Remuneraciones al personal superior a pagar</t>
  </si>
  <si>
    <t>Previsiones para contingencias/Indemnizaciones y despidos</t>
  </si>
  <si>
    <t>Otros ingresos diferidos (detallar cuenta)</t>
  </si>
  <si>
    <t>Otros ingresos diferidos</t>
  </si>
  <si>
    <t>ER</t>
  </si>
  <si>
    <t>a  Reserva de revalúo</t>
  </si>
  <si>
    <t>b Reserva legal</t>
  </si>
  <si>
    <t>c Reservas estatutarias</t>
  </si>
  <si>
    <t>d Reservas facultativas</t>
  </si>
  <si>
    <t>Resultado de ejercicios anteriores</t>
  </si>
  <si>
    <t>(Detallar cuenta)</t>
  </si>
  <si>
    <t>Resultado del ejercicio actual</t>
  </si>
  <si>
    <t>Costo de ventas</t>
  </si>
  <si>
    <t>Otros ingresos</t>
  </si>
  <si>
    <t>Resultado operativo</t>
  </si>
  <si>
    <t>Ingresos Financieros netos</t>
  </si>
  <si>
    <t>Total ingresos financieros</t>
  </si>
  <si>
    <t>Gastos Financieros netos</t>
  </si>
  <si>
    <t>Resultado de inversiones en asociadas</t>
  </si>
  <si>
    <t>Resultado participación minoritaria</t>
  </si>
  <si>
    <t>Resumen de las principales políticas contables: a modo referencial, se incluyen las siguientes revelaciones de políticas contables en estados financieros de uso general que podrá ser tenida en consideración por las sociedades emisoras para la preparación de este capítulo de los estados financieros:</t>
  </si>
  <si>
    <t>La preparación de los presentes estados financieros requiere que la Gerencia de la sociedad realice estimaciones y evaluaciones que afectan el monto de los activos y pasivos registrados y contingentes, como así también los ingresos y egresos registrados en el ejercicio.  Los resultados reales futuros pueden diferir de las estimaciones y evaluaciones realizadas a la fecha de preparación de los presentes estados financieros.</t>
  </si>
  <si>
    <t>Las diferencias de cambio originadas por fluctuaciones en los tipos de cambio producidos entre las fechas de concertación de las operaciones y su liquidación o valuación al cierre del ejercicio, son reconocidas en resultados.</t>
  </si>
  <si>
    <t>f. Previsión para cuentas de dudoso cobro/incobrables</t>
  </si>
  <si>
    <t>e.   Inversiones</t>
  </si>
  <si>
    <t>Los activos disponibles para la venta representan bienes que fueron desafectados de la actividad productiva y se mantienen con el único objetivo de ser vendidos.  Los mismos se valúan, sin amortizar, al menor entre el valor de mercado de los mismos y su costo (valor libro) al momento de su designación como disponibles para la venta.</t>
  </si>
  <si>
    <t>Las previsiones para desvalorización y deterioro de inventarios han sido estimadas tomando como base la valorización del stock deteriorado existente al cierre del ejercicio.</t>
  </si>
  <si>
    <t>Los intangibles se exponen a su costo incurrido menos las correspondientes amortizaciones acumuladas al cierre del año.</t>
  </si>
  <si>
    <t>El saldo de esta cuenta representa la diferencia entre el valor pagado y el valor razonable de los activos netos adquiridos por la operación de compra de la subsidiaria – Compañía XX.</t>
  </si>
  <si>
    <t>A los efectos de la determinación del monto recuperable, anualmente se efectúa una evaluación del mismo sobre la base de los flujos netos descontados.  En caso que dichos flujos descontados superen el valor contable se procederá al registro de la correspondiente desvalorización del Goodwill.</t>
  </si>
  <si>
    <t>Las estimaciones sobre los flujos de fondos netos son realizadas por la Gerencia sobre la base de las mejores estimaciones disponibles al momento de la preparación de los presentes estados financieros.  Tal como lo establece la NIF 13 emitida por el Consejo de Contadores Públicos del Paraguay, el Goodwill no se amortiza, sino se afecta a resultados por su deterioro según la NIF 18.</t>
  </si>
  <si>
    <t>Los ingresos y egresos son reconocidos en función de su devengamiento.</t>
  </si>
  <si>
    <t xml:space="preserve">El impuesto a la renta que se carga a los resultados del año se basa en la utilidad contable antes de este concepto, ajustada por las partidas que la ley incluye o excluye para la determinación de la utilidad gravable a la que se aplica la tasa legal vigente del impuesto y por el reconocimiento del cargo o el ingreso originado por la aplicación del impuesto diferido, si los hubiere. </t>
  </si>
  <si>
    <t>En caso de que la sociedad cuente con Fideicomisos vigentes, deberá exponer claramente en notas a los Estados Financieros, dentro del rubro correspondiente al cual pertenece el bien que ha sido objeto del fideicomiso, ya sea “Créditos/Inventarios u otros activos”, restando al valor del rubro perteneciente, al igual que en la constitución de Fideicomisos de Garantía.</t>
  </si>
  <si>
    <t>Deberá indicarse además los datos del contrato de fideicomiso, del fiduciario, monto, vencimiento. En caso de emisiones a través de un Patrimonio Autónomo, registradas en la CNV, deberán agregar los datos de registro, destino de los fondos, calificación de riesgo si lo tuviere.</t>
  </si>
  <si>
    <t>Seguidos en general para cuantificar, valuar y exponer los hechos y bienes económicos en los estados financieros y que fueran relevantes para el lector de los mismos.</t>
  </si>
  <si>
    <t>Simbología según ISO 4217</t>
  </si>
  <si>
    <t>Miles de G.</t>
  </si>
  <si>
    <t>Deberá mencionarse cualquier  tipo de restricción sobre la distribución de utilidades como ser restricciones estatutarias o de entes reguladores y asambleas.</t>
  </si>
  <si>
    <t>Gastos administrativos</t>
  </si>
  <si>
    <t>Los siguientes bienes de propiedad de la Sociedad han sido hipotecados y prendados en garantía de obligaciones financieras.</t>
  </si>
  <si>
    <t>Tipo de Activo</t>
  </si>
  <si>
    <t>Datos  del activo gravado</t>
  </si>
  <si>
    <t>Importe (indicar   moneda)</t>
  </si>
  <si>
    <t>A favor de</t>
  </si>
  <si>
    <t>La Sociedad calcula la utilidad (pérdida) neta por acción sobre la base de la utilidad (pérdida) del año y … acciones ordinarias (aclarar las características de las acciones) de valor nominal G/ …cada una con derecho a … voto por acción (aclarar el derecho de voto que tiene cada tipo de acción).</t>
  </si>
  <si>
    <t xml:space="preserve">(Esta nota deberá ser incluida cuando en el estado de resultados se haga mención a una cuenta de carácter general o cuyo nombre no permita una adecuada identificación de la naturaleza del gasto y su importe sea significativo) </t>
  </si>
  <si>
    <t xml:space="preserve">El rubro está compuesto de la siguiente forma: </t>
  </si>
  <si>
    <t>Gastos de Ventas</t>
  </si>
  <si>
    <t>Gastos Administrativos</t>
  </si>
  <si>
    <t>a.   Bases de contabilización (Según NIF Bases de preparación de los Estados Financieros)</t>
  </si>
  <si>
    <t>Nota</t>
  </si>
  <si>
    <t>ACTIVOS</t>
  </si>
  <si>
    <t>Activos Corrientes</t>
  </si>
  <si>
    <t>Efectivo y equivalente de efectivo</t>
  </si>
  <si>
    <t>Cuentas por cobrar comerciales</t>
  </si>
  <si>
    <t>Inventarios</t>
  </si>
  <si>
    <t>Activos no Corrientes</t>
  </si>
  <si>
    <t xml:space="preserve">Otros créditos </t>
  </si>
  <si>
    <t>Costo histórico revaluado al inicio del año</t>
  </si>
  <si>
    <t>Adquisiciones</t>
  </si>
  <si>
    <t>Revalúo del año</t>
  </si>
  <si>
    <t>Valor de origen revaluado al final del año</t>
  </si>
  <si>
    <t>Depreciación acumulada revaluada al inicio del año</t>
  </si>
  <si>
    <t>Depreciación del año</t>
  </si>
  <si>
    <t>Bajas de depreciaciones acumuladas</t>
  </si>
  <si>
    <t>Revalúo depreciación acumulada del año</t>
  </si>
  <si>
    <t>Depreciación acumulada revaluada al final del año</t>
  </si>
  <si>
    <t>Instalaciones</t>
  </si>
  <si>
    <t>Rodados</t>
  </si>
  <si>
    <t>Equipos de computación</t>
  </si>
  <si>
    <t>Muebles y útiles</t>
  </si>
  <si>
    <t>Maquinarias y herramientas</t>
  </si>
  <si>
    <t>En miles de guaraníes</t>
  </si>
  <si>
    <t>Activos disponibles para la venta</t>
  </si>
  <si>
    <t>Total Activos</t>
  </si>
  <si>
    <t>PASIVOS Y PATRIMONIO NETO</t>
  </si>
  <si>
    <t>Pasivos corrientes</t>
  </si>
  <si>
    <t>Total Pasivos Corrientes</t>
  </si>
  <si>
    <t xml:space="preserve">Préstamos a corto plazo </t>
  </si>
  <si>
    <t>Otros pasivos corrientes</t>
  </si>
  <si>
    <t>Pasivos no corrientes</t>
  </si>
  <si>
    <t xml:space="preserve">Préstamos a largo plazo </t>
  </si>
  <si>
    <t>Deudas bursátiles</t>
  </si>
  <si>
    <t>Capital integrado</t>
  </si>
  <si>
    <t>Reservas estatutarias</t>
  </si>
  <si>
    <t>Reservas facultatitvas</t>
  </si>
  <si>
    <t>Total Patrimonio Neto</t>
  </si>
  <si>
    <t>Total Pasivos y Patrimonio Neto</t>
  </si>
  <si>
    <t xml:space="preserve"> (En miles de guaraníes)</t>
  </si>
  <si>
    <t>Gastos de ventas</t>
  </si>
  <si>
    <t>Miles de guaraníes</t>
  </si>
  <si>
    <t xml:space="preserve">Gastos administrativos </t>
  </si>
  <si>
    <t>Otros gastos</t>
  </si>
  <si>
    <t>Otros ingresos  y gastos operativos</t>
  </si>
  <si>
    <t>Contado</t>
  </si>
  <si>
    <t>Crédito</t>
  </si>
  <si>
    <t>Existencia inicial del inventario</t>
  </si>
  <si>
    <t>+ Compra de bienes y servicios</t>
  </si>
  <si>
    <t>+ Costo de producción</t>
  </si>
  <si>
    <t>- Existencia final de inventario</t>
  </si>
  <si>
    <t>Total costo de ventas</t>
  </si>
  <si>
    <t>Total gastos financieros</t>
  </si>
  <si>
    <t xml:space="preserve">Utilidad/(Pérdida) neta del año </t>
  </si>
  <si>
    <t>(En miles de guaraníes)</t>
  </si>
  <si>
    <t>Pagos de impuesto a la renta</t>
  </si>
  <si>
    <t>FLUJO DE EFECTIVO DE ACTIVIDADES OPERATIVAS</t>
  </si>
  <si>
    <t xml:space="preserve">FLUJO DE EFECTIVO DE ACTIVIDADES DE INVERSIÓN </t>
  </si>
  <si>
    <t>Aquisición de inversiones</t>
  </si>
  <si>
    <t>FLUJO DE EFECTIVO DE ACTIVIDADES DE FINANCIACIÓN</t>
  </si>
  <si>
    <t>Aporte de los propietarios</t>
  </si>
  <si>
    <t>Balance General</t>
  </si>
  <si>
    <t>Estado de Flujos de Efectivo</t>
  </si>
  <si>
    <t>EFE</t>
  </si>
  <si>
    <t>Se considerarán dentro del concepto de efectivo los saldos en efectivo, disponibilidades en cuentas bancarias y toda inversión de muy alta liquidez, con vencimiento originalmente pactado no superior a tres meses.</t>
  </si>
  <si>
    <t>Las previsiones para cuentas de dudoso cobro se determinan al cierre de cada ejercicio y/o mensualmente sobre la base del estudio de la cartera de créditos realizado con el objeto de determinar la porción no recuperable de las cuentas a cobrar. Las previsiones para cuentas de dudoso cobro se determinan mensualmente de acuerdo con el siguiente esquema de cálculo: (Indicar política de constitución de previsiones)</t>
  </si>
  <si>
    <t>NOTA 4 - INVERSIONES TEMPORALES</t>
  </si>
  <si>
    <t>NOTA  5 – CUENTAS POR COBRAR COMERCIALES</t>
  </si>
  <si>
    <t>Situación</t>
  </si>
  <si>
    <t>NOTA 6 - OTROS CRÉDITOS</t>
  </si>
  <si>
    <t>Deudores en gestión judicial</t>
  </si>
  <si>
    <t>Cheques rechazados</t>
  </si>
  <si>
    <t>Deudores por ventas locales</t>
  </si>
  <si>
    <t>BALANCE GENERAL</t>
  </si>
  <si>
    <t>ESTADO DE RESULTADOS</t>
  </si>
  <si>
    <t>Comparativo con igual período del año anterior</t>
  </si>
  <si>
    <t>Comparativo con igual periodo del año anterior</t>
  </si>
  <si>
    <t xml:space="preserve">Anticipos a proveedores </t>
  </si>
  <si>
    <t>NOTA 7 – INVENTARIOS</t>
  </si>
  <si>
    <t>(-) Previsión para desvalorización y deterioro de inventario</t>
  </si>
  <si>
    <t>Total activos corrientes</t>
  </si>
  <si>
    <t>Nota 8 - INVERSIONES EN ASOCIADAS</t>
  </si>
  <si>
    <t>Las inversiones en sociedades donde no se ejerce control se describen a continuación</t>
  </si>
  <si>
    <t>Total del resultado</t>
  </si>
  <si>
    <t>En miles de guaranies</t>
  </si>
  <si>
    <t>a) Datos sobre la sociedad:</t>
  </si>
  <si>
    <t>Total valuación patrimonial proporcional</t>
  </si>
  <si>
    <t>NOTA 9 - PROPIEDADES, PLANTA Y EQUIPO - NETO</t>
  </si>
  <si>
    <t>Totales</t>
  </si>
  <si>
    <t>Obs.:</t>
  </si>
  <si>
    <t>Incluir aclaraciones en los siguientes casos:</t>
  </si>
  <si>
    <t>Ver adicionalmente Norma de Información Financiera N° 11 Propiedades, planta y equipo</t>
  </si>
  <si>
    <t>1.      Cuando los bienes de uso tienen alguna restricción sobre su utilización, como por ejemplo cuando están garantizando obligaciones. En su caso también hacer referencia a la nota correspondiente.</t>
  </si>
  <si>
    <t>2.      Cuando exista alguna previsión por desvalorización (“deterioro”), detallando la evolución de la misma en el transcurso del año.</t>
  </si>
  <si>
    <t>3.      Si se están capitalizando intereses al costo de bienes de uso. En su caso deberá aclararse la tasa utilizada para la capitalización.</t>
  </si>
  <si>
    <t>NOTA 10 – ACTIVOS DISPONIBLES PARA LA VENTA</t>
  </si>
  <si>
    <t>NOTA 11 – ACTIVOS INTANGIBLES</t>
  </si>
  <si>
    <t>NOTA 12 – GOODWILL</t>
  </si>
  <si>
    <t>Total activos no corrientes</t>
  </si>
  <si>
    <t>NOTA 13 – CUENTAS POR PAGAR COMERCIALES</t>
  </si>
  <si>
    <t>NOTA 14 –  PRESTAMOS A CORTO Y LARGO PLAZO</t>
  </si>
  <si>
    <t>Moneda</t>
  </si>
  <si>
    <t>NOTA 15 – PORCION CORRIENTE DE LA DEUDA A LARGO PLAZO</t>
  </si>
  <si>
    <t>NOTA 16 – REMUNERACIONES Y CARGAS SOCIALES A PAGAR</t>
  </si>
  <si>
    <t>(b) Obligaciones garantizadas por valor de guaraníes………..</t>
  </si>
  <si>
    <t>NOTA 18 -  PROVISIONES</t>
  </si>
  <si>
    <t>NOTA 19 – OTROS PASIVOS CORRIENTES y NO CORRIENTES</t>
  </si>
  <si>
    <t>Total pasivos no corrientes</t>
  </si>
  <si>
    <t>NOTA 20 – CAPITAL INTEGRADO</t>
  </si>
  <si>
    <t>NOTA 21 – RESERVAS</t>
  </si>
  <si>
    <t>NOTA 23 –  RESULTADOS ACUMULADOS</t>
  </si>
  <si>
    <t>NOTA 24 –  INTERES MINORITARIO</t>
  </si>
  <si>
    <t>NOTA 25 –  VENTAS</t>
  </si>
  <si>
    <t>NOTA 26 - COSTO DE VENTAS</t>
  </si>
  <si>
    <t>NOTA 27 - GASTOS</t>
  </si>
  <si>
    <t>Nota 28 - Otros Ingresos y gastos operativos</t>
  </si>
  <si>
    <t>NOTA 29 - INGRESOS Y GASTOS FINANCIEROS NETOS</t>
  </si>
  <si>
    <t>NOTA 17 –  IMPUESTOS A PAGAR</t>
  </si>
  <si>
    <t>Nota 31 - Resultado participación minoritaria</t>
  </si>
  <si>
    <t>Nota 33 - Resultado extraordinario neto de impuesto a la renta</t>
  </si>
  <si>
    <t>Nota 32 - IMPUESTO A LA RENTA</t>
  </si>
  <si>
    <t>Nota 34 - Resultado sobre actividades discontinuadas neto de impuesto a la renta</t>
  </si>
  <si>
    <t>- Impuesto a la renta</t>
  </si>
  <si>
    <t>NOTA 35- UTILIDAD (PÉRDIDA) NETA DEL AÑO Y POR ACCION ORDINARIA</t>
  </si>
  <si>
    <t>Descripción de la naturaleza y del negocio de la Sociedad</t>
  </si>
  <si>
    <t>Propiedades, planta y equipo</t>
  </si>
  <si>
    <t>Nota 17</t>
  </si>
  <si>
    <t>Nota 18</t>
  </si>
  <si>
    <t>Nota 19</t>
  </si>
  <si>
    <t>Nota 20</t>
  </si>
  <si>
    <t>Prestamos a largo plazo</t>
  </si>
  <si>
    <t>Otros pasivos  no corrientes</t>
  </si>
  <si>
    <t>Otros pasivos no corrientes</t>
  </si>
  <si>
    <t>Nota 21</t>
  </si>
  <si>
    <t>Nota 22</t>
  </si>
  <si>
    <t>Nota 23</t>
  </si>
  <si>
    <t>Nota 24</t>
  </si>
  <si>
    <t>Nota 25</t>
  </si>
  <si>
    <t>Nota 26</t>
  </si>
  <si>
    <t>Nota 27</t>
  </si>
  <si>
    <t>Nota 28</t>
  </si>
  <si>
    <t>Otros ingresos y gastos operativos</t>
  </si>
  <si>
    <t>Nota 29</t>
  </si>
  <si>
    <t>Nota 30</t>
  </si>
  <si>
    <t>Nota 31</t>
  </si>
  <si>
    <t>Nota 32</t>
  </si>
  <si>
    <t>Nota 33</t>
  </si>
  <si>
    <t>Nota 34</t>
  </si>
  <si>
    <t>Nota 35</t>
  </si>
  <si>
    <t>Utilidad/(Pérdida) neta del año</t>
  </si>
  <si>
    <t>REF.</t>
  </si>
  <si>
    <t>Los activos y pasivos en moneda extranjera se valúan a los tipos de cambio vigentes a la fecha de cierre del ejercicio.</t>
  </si>
  <si>
    <t>Obs.: En caso de la existencia de saldos y transacciones con partes relacionadas, la información que corresponda a ser expuesta por la sociedad, se ajustará  a lo requerido por la Norma de Información Financiera N° 7 Revelaciones de partes relacionadas.</t>
  </si>
  <si>
    <t>Activos gravados</t>
  </si>
  <si>
    <t>Nota 36</t>
  </si>
  <si>
    <t>NOTA 36 - ACTIVOS GRAVADOS</t>
  </si>
  <si>
    <t>Indice</t>
  </si>
  <si>
    <t xml:space="preserve">NOTA 37 - CONTINGENCIAS Y COMPROMISOS </t>
  </si>
  <si>
    <t>Contingencias y compromisos</t>
  </si>
  <si>
    <t>Nota 37</t>
  </si>
  <si>
    <t>Hechos posteriores</t>
  </si>
  <si>
    <t>Nota 38</t>
  </si>
  <si>
    <t>Nota 39</t>
  </si>
  <si>
    <t>NOTA 38 - IMPUESTO DIFERIDO</t>
  </si>
  <si>
    <t>La Sociedad contabiliza el impuesto a la renta por el método de lo diferido, método del pasivo. El mencionado método establece la determinación de activos o pasivos impositivos diferidos netos basados en las diferencias temporales y temporarias, con cargo a la línea Impuesto a la renta del Estado de resultados.</t>
  </si>
  <si>
    <t>El siguiente cuadro detalla las diferencias temporales a la tasa del impuesto a los efectos de determinación del impuesto diferido:</t>
  </si>
  <si>
    <t xml:space="preserve">Activos y pasivos impositivos diferidos: </t>
  </si>
  <si>
    <t>Caja y Bancos</t>
  </si>
  <si>
    <t>Previsión para deudores incobrables</t>
  </si>
  <si>
    <t>Bienes de uso</t>
  </si>
  <si>
    <t>Previsión del pasivo</t>
  </si>
  <si>
    <t>Deudas comerciales y bancarias</t>
  </si>
  <si>
    <t>Bienes de cambio</t>
  </si>
  <si>
    <t xml:space="preserve">Sub - total  </t>
  </si>
  <si>
    <t xml:space="preserve">Previsión para impuestos diferidos netos </t>
  </si>
  <si>
    <t>Total activo/pasivo impositivo diferido neto antes de quebrantos</t>
  </si>
  <si>
    <t>Quebranto impositivo</t>
  </si>
  <si>
    <t xml:space="preserve">Al … de …........... 20X2 la Sociedad constituyó una provisión para impuesto a la renta de Guaraníes  …... (Al … de …...............20X1:  Guaraníes  …....) / (La Sociedad no ha constituido provisión para impuesto a la renta, debido a que a esa fecha la misma generó renta imponible que fue compensada con quebrantos impositivos acumulados a esa fecha). </t>
  </si>
  <si>
    <t>NOTA 39 - HECHOS POSTERIORES</t>
  </si>
  <si>
    <t>Obs.: Cambios en políticas contables y su efecto sobre los estados financieros, como así también las modificaciones o ajustes de la información de ejercicios anteriores deben exponerse conforme a lo requerido por la Norma de Información Financiera N° 6 Utilidad o pérdida neta por el período, errores fundamentales y cambios en políticas contables</t>
  </si>
  <si>
    <t xml:space="preserve">Obs.: Esta información debe estar ajustada  a lo requerido por la Norma de Información Financiera N° 5 Contingencias y sucesos que ocurren después de la fecha del balance. </t>
  </si>
  <si>
    <t>Las notas que se acompañan forman parte integrante de estos estados.</t>
  </si>
  <si>
    <t>Inversión en asociadas</t>
  </si>
  <si>
    <t>Propiedades, planta y equipo/Bienes de uso, neto</t>
  </si>
  <si>
    <t>Total Pasivos</t>
  </si>
  <si>
    <t>Reservas facultativas</t>
  </si>
  <si>
    <t>Gastos financieros -  neto</t>
  </si>
  <si>
    <t>Ingresos financieros - neto</t>
  </si>
  <si>
    <t>Resultados ordinarios antes de impuesto a la renta y participación minoritaria</t>
  </si>
  <si>
    <t>Resultado neto de actividades ordinarias</t>
  </si>
  <si>
    <t>Gastos financieros - neto</t>
  </si>
  <si>
    <t>Impuesto diferido</t>
  </si>
  <si>
    <t>Ganancias reservadas</t>
  </si>
  <si>
    <t>Cambio en política contable (Nota….)</t>
  </si>
  <si>
    <t>Cobranzas efectuadas a clientes</t>
  </si>
  <si>
    <t>Otros ingresos y (egresos) - neto</t>
  </si>
  <si>
    <t>Adquisición de bienes de uso</t>
  </si>
  <si>
    <t>(Disminución) Incremento de préstamos</t>
  </si>
  <si>
    <t>Flujo neto de efectivo de actividades de financiamiento</t>
  </si>
  <si>
    <t>Informacion General</t>
  </si>
  <si>
    <t>Otras Notas de los Estados Financieros</t>
  </si>
  <si>
    <t>USD</t>
  </si>
  <si>
    <t>PYG</t>
  </si>
  <si>
    <t>Bancos Locales - Moneda extranjera Dólares</t>
  </si>
  <si>
    <t>Bancos Locales - Moneda local Guaraníes</t>
  </si>
  <si>
    <t>NOTA 3 - EFECTIVO Y EQUIVALENTE DE EFECTIVO</t>
  </si>
  <si>
    <t>Inversiones en Titulos del Sistema Financiero Local - Moneda Extranjera Dólares</t>
  </si>
  <si>
    <t>Inversiones en Titulos del Sistema Financiero Local - Moneda Local Guaraníes</t>
  </si>
  <si>
    <t>Moneda Local Guaraníes</t>
  </si>
  <si>
    <t>Moneda Extranjera Dólares</t>
  </si>
  <si>
    <t>Menos Previsiones</t>
  </si>
  <si>
    <t>Nombre de Sociedad</t>
  </si>
  <si>
    <t>RUC</t>
  </si>
  <si>
    <t>Enero</t>
  </si>
  <si>
    <t>Febrero</t>
  </si>
  <si>
    <t>Marzo</t>
  </si>
  <si>
    <t>Abril</t>
  </si>
  <si>
    <t>Mayo</t>
  </si>
  <si>
    <t>Junio</t>
  </si>
  <si>
    <t>Julio</t>
  </si>
  <si>
    <t>Agosto</t>
  </si>
  <si>
    <t>Septiembre</t>
  </si>
  <si>
    <t>Octubre</t>
  </si>
  <si>
    <t>Noviembre</t>
  </si>
  <si>
    <t>Diciembre</t>
  </si>
  <si>
    <t>Total Patrimonio neto</t>
  </si>
  <si>
    <t>Periodo</t>
  </si>
  <si>
    <t>a) Datos sobre la inversión:</t>
  </si>
  <si>
    <t>Cantidad de acciones</t>
  </si>
  <si>
    <t>Total Inversión</t>
  </si>
  <si>
    <t>Participación sobre los votos (%)</t>
  </si>
  <si>
    <t>Participación sobre el Patrimonio Neto (%)</t>
  </si>
  <si>
    <t>Resultado sobre inversiones</t>
  </si>
  <si>
    <t>Total Inversión (miles de Gs)</t>
  </si>
  <si>
    <t>&lt;-- Indicar Monto</t>
  </si>
  <si>
    <t>Valor neto contable</t>
  </si>
  <si>
    <t>Proveedores - Entidades Relacionadas</t>
  </si>
  <si>
    <t>Indicación de Moneda</t>
  </si>
  <si>
    <t>AED</t>
  </si>
  <si>
    <t>Dírham de los Emiratos Árabes Unidos</t>
  </si>
  <si>
    <t>AFN</t>
  </si>
  <si>
    <t>ALL</t>
  </si>
  <si>
    <t>AMD</t>
  </si>
  <si>
    <t>ANG</t>
  </si>
  <si>
    <t>AOA</t>
  </si>
  <si>
    <t>ARS</t>
  </si>
  <si>
    <t>AUD</t>
  </si>
  <si>
    <t>AWG</t>
  </si>
  <si>
    <t>AZN</t>
  </si>
  <si>
    <t>BAM</t>
  </si>
  <si>
    <t>BBD</t>
  </si>
  <si>
    <t>BDT</t>
  </si>
  <si>
    <t>BGN</t>
  </si>
  <si>
    <t>BHD</t>
  </si>
  <si>
    <t>BIF</t>
  </si>
  <si>
    <t>BMD</t>
  </si>
  <si>
    <t>BND</t>
  </si>
  <si>
    <t>BOB</t>
  </si>
  <si>
    <t>BRL</t>
  </si>
  <si>
    <t>BSD</t>
  </si>
  <si>
    <t>BTN</t>
  </si>
  <si>
    <t>BWP</t>
  </si>
  <si>
    <t>BYN</t>
  </si>
  <si>
    <t>BZD</t>
  </si>
  <si>
    <t>CAD</t>
  </si>
  <si>
    <t>CDF</t>
  </si>
  <si>
    <t>CHF</t>
  </si>
  <si>
    <t>CLP</t>
  </si>
  <si>
    <t>CNY</t>
  </si>
  <si>
    <t>COP</t>
  </si>
  <si>
    <t>CRC</t>
  </si>
  <si>
    <t>CUC</t>
  </si>
  <si>
    <t>CUP</t>
  </si>
  <si>
    <t>CVE</t>
  </si>
  <si>
    <t>CZK</t>
  </si>
  <si>
    <t>DJF</t>
  </si>
  <si>
    <t>DKK</t>
  </si>
  <si>
    <t>DOP</t>
  </si>
  <si>
    <t>DZD</t>
  </si>
  <si>
    <t>EGP</t>
  </si>
  <si>
    <t>ERN</t>
  </si>
  <si>
    <t>ETB</t>
  </si>
  <si>
    <t>EUR</t>
  </si>
  <si>
    <t>FJD</t>
  </si>
  <si>
    <t>FKP</t>
  </si>
  <si>
    <t>GBP</t>
  </si>
  <si>
    <t>GEL</t>
  </si>
  <si>
    <t>GHS</t>
  </si>
  <si>
    <t>GIP</t>
  </si>
  <si>
    <t>GMD</t>
  </si>
  <si>
    <t>GNF</t>
  </si>
  <si>
    <t>GTQ</t>
  </si>
  <si>
    <t>GYD</t>
  </si>
  <si>
    <t>HKD</t>
  </si>
  <si>
    <t>HNL</t>
  </si>
  <si>
    <t>HRK</t>
  </si>
  <si>
    <t>HTG</t>
  </si>
  <si>
    <t>HUF</t>
  </si>
  <si>
    <t>IDR</t>
  </si>
  <si>
    <t>ILS</t>
  </si>
  <si>
    <t>INR</t>
  </si>
  <si>
    <t>IQD</t>
  </si>
  <si>
    <t>IRR</t>
  </si>
  <si>
    <t>ISK</t>
  </si>
  <si>
    <t>JMD</t>
  </si>
  <si>
    <t>JOD</t>
  </si>
  <si>
    <t>JPY</t>
  </si>
  <si>
    <t>KES</t>
  </si>
  <si>
    <t>KGS</t>
  </si>
  <si>
    <t>KHR</t>
  </si>
  <si>
    <t>KMF</t>
  </si>
  <si>
    <t>KPW</t>
  </si>
  <si>
    <t>KRW</t>
  </si>
  <si>
    <t>KWD</t>
  </si>
  <si>
    <t>KYD</t>
  </si>
  <si>
    <t>KZT</t>
  </si>
  <si>
    <t>LAK</t>
  </si>
  <si>
    <t>LBP</t>
  </si>
  <si>
    <t>LKR</t>
  </si>
  <si>
    <t>LRD</t>
  </si>
  <si>
    <t>LSL</t>
  </si>
  <si>
    <t>LYD</t>
  </si>
  <si>
    <t>MAD</t>
  </si>
  <si>
    <t>MDL</t>
  </si>
  <si>
    <t>MGA</t>
  </si>
  <si>
    <t>MKD</t>
  </si>
  <si>
    <t>MMK</t>
  </si>
  <si>
    <t>MNT</t>
  </si>
  <si>
    <t>MOP</t>
  </si>
  <si>
    <t>MRU</t>
  </si>
  <si>
    <t>MUR</t>
  </si>
  <si>
    <t>MVR</t>
  </si>
  <si>
    <t>MWK</t>
  </si>
  <si>
    <t>MXN</t>
  </si>
  <si>
    <t>MYR</t>
  </si>
  <si>
    <t>MZN</t>
  </si>
  <si>
    <t>NAD</t>
  </si>
  <si>
    <t>NGN</t>
  </si>
  <si>
    <t>NIO</t>
  </si>
  <si>
    <t>NOK</t>
  </si>
  <si>
    <t>NPR</t>
  </si>
  <si>
    <t>NZD</t>
  </si>
  <si>
    <t>Dólar neozelandés</t>
  </si>
  <si>
    <t>OMR</t>
  </si>
  <si>
    <t>PAB</t>
  </si>
  <si>
    <t>PEN</t>
  </si>
  <si>
    <t>PGK</t>
  </si>
  <si>
    <t>PHP</t>
  </si>
  <si>
    <t>PKR</t>
  </si>
  <si>
    <t>PLN</t>
  </si>
  <si>
    <t>QAR</t>
  </si>
  <si>
    <t>RON</t>
  </si>
  <si>
    <t>RSD</t>
  </si>
  <si>
    <t>RUB</t>
  </si>
  <si>
    <t>RWF</t>
  </si>
  <si>
    <t>SAR</t>
  </si>
  <si>
    <t>SBD</t>
  </si>
  <si>
    <t>SCR</t>
  </si>
  <si>
    <t>SDG</t>
  </si>
  <si>
    <t>SEK</t>
  </si>
  <si>
    <t>SGD</t>
  </si>
  <si>
    <t>SHP</t>
  </si>
  <si>
    <t>SLL</t>
  </si>
  <si>
    <t>SOS</t>
  </si>
  <si>
    <t>SRD</t>
  </si>
  <si>
    <t>STN</t>
  </si>
  <si>
    <t>SVC</t>
  </si>
  <si>
    <t>SYP</t>
  </si>
  <si>
    <t>SZL</t>
  </si>
  <si>
    <t>THB</t>
  </si>
  <si>
    <t>TJS</t>
  </si>
  <si>
    <t>TMT</t>
  </si>
  <si>
    <t>TND</t>
  </si>
  <si>
    <t>TOP</t>
  </si>
  <si>
    <t>TRY</t>
  </si>
  <si>
    <t>TTD</t>
  </si>
  <si>
    <t>TWD</t>
  </si>
  <si>
    <t>TZS</t>
  </si>
  <si>
    <t>UAH</t>
  </si>
  <si>
    <t>UGX</t>
  </si>
  <si>
    <t>Dólar estadounidense</t>
  </si>
  <si>
    <t>UYU</t>
  </si>
  <si>
    <t>UZS</t>
  </si>
  <si>
    <t>VND</t>
  </si>
  <si>
    <t>VUV</t>
  </si>
  <si>
    <t>WST</t>
  </si>
  <si>
    <t>XAF</t>
  </si>
  <si>
    <t>XCD</t>
  </si>
  <si>
    <t>XDR</t>
  </si>
  <si>
    <t>XOF</t>
  </si>
  <si>
    <t>XPF</t>
  </si>
  <si>
    <t>YER</t>
  </si>
  <si>
    <t>ZAR</t>
  </si>
  <si>
    <t>ZMW</t>
  </si>
  <si>
    <t>Afgani</t>
  </si>
  <si>
    <t>Lek</t>
  </si>
  <si>
    <t>Dram armenio</t>
  </si>
  <si>
    <t>Florín antillano neerlandés</t>
  </si>
  <si>
    <t>Kwanza</t>
  </si>
  <si>
    <t>Peso argentino</t>
  </si>
  <si>
    <t>Dólar australiano</t>
  </si>
  <si>
    <t>Florín arubeño</t>
  </si>
  <si>
    <t>Manat azerbaiyano</t>
  </si>
  <si>
    <t>Marco convertible</t>
  </si>
  <si>
    <t>Dólar de Barbados</t>
  </si>
  <si>
    <t>Taka</t>
  </si>
  <si>
    <t>Lev búlgaro</t>
  </si>
  <si>
    <t>Dinar bareiní</t>
  </si>
  <si>
    <t>Franco de Burundi</t>
  </si>
  <si>
    <t>Dólar bermudeño</t>
  </si>
  <si>
    <t>Dólar de Brunéi</t>
  </si>
  <si>
    <t>Boliviano</t>
  </si>
  <si>
    <t>BOV</t>
  </si>
  <si>
    <t>MVDOL</t>
  </si>
  <si>
    <t>Real brasileño</t>
  </si>
  <si>
    <t>Dólar bahameño</t>
  </si>
  <si>
    <t>Ngultrum</t>
  </si>
  <si>
    <t>Pula</t>
  </si>
  <si>
    <t>Rublo bielorruso</t>
  </si>
  <si>
    <t>Dólar beliceño</t>
  </si>
  <si>
    <t>Dólar canadiense</t>
  </si>
  <si>
    <t>Franco congoleño</t>
  </si>
  <si>
    <t>CHE</t>
  </si>
  <si>
    <t>Euro WIR</t>
  </si>
  <si>
    <t>Franco suizo</t>
  </si>
  <si>
    <t>CHW</t>
  </si>
  <si>
    <t>Franco WIR</t>
  </si>
  <si>
    <t>CLF</t>
  </si>
  <si>
    <t>Unidad de fomento</t>
  </si>
  <si>
    <t>Peso chileno</t>
  </si>
  <si>
    <t>Yuan chino</t>
  </si>
  <si>
    <t>Peso colombiano</t>
  </si>
  <si>
    <t>COU</t>
  </si>
  <si>
    <t>Unidad de valor real</t>
  </si>
  <si>
    <t>Colón costarricense</t>
  </si>
  <si>
    <t>Peso convertible</t>
  </si>
  <si>
    <t>Peso cubano</t>
  </si>
  <si>
    <t>Escudo caboverdiano</t>
  </si>
  <si>
    <t>Corona checa</t>
  </si>
  <si>
    <t>Franco yibutiano</t>
  </si>
  <si>
    <t>Corona danesa</t>
  </si>
  <si>
    <t>Peso dominicano</t>
  </si>
  <si>
    <t>Dinar argelino</t>
  </si>
  <si>
    <t>Libra egipcia</t>
  </si>
  <si>
    <t>Nakfa</t>
  </si>
  <si>
    <t>Birr etíope</t>
  </si>
  <si>
    <t>Euro</t>
  </si>
  <si>
    <t>Dólar fiyiano</t>
  </si>
  <si>
    <t>Libra malvinense</t>
  </si>
  <si>
    <t>Libra esterlina</t>
  </si>
  <si>
    <t>Lari</t>
  </si>
  <si>
    <t>Cedi ghanés</t>
  </si>
  <si>
    <t>Libra de Gibraltar</t>
  </si>
  <si>
    <t>Dalasi</t>
  </si>
  <si>
    <t>Franco guineano</t>
  </si>
  <si>
    <t>Quetzal</t>
  </si>
  <si>
    <t>Dólar guyanés</t>
  </si>
  <si>
    <t>Dólar de Hong Kong</t>
  </si>
  <si>
    <t>Lempira</t>
  </si>
  <si>
    <t>Kuna</t>
  </si>
  <si>
    <t>Gourde</t>
  </si>
  <si>
    <t>Forinto</t>
  </si>
  <si>
    <t>Rupia indonesia</t>
  </si>
  <si>
    <t>Nuevo shéquel israelí</t>
  </si>
  <si>
    <t>Rupia india</t>
  </si>
  <si>
    <t>Dinar iraquí</t>
  </si>
  <si>
    <t>Rial iraní</t>
  </si>
  <si>
    <t>Corona islandesa</t>
  </si>
  <si>
    <t>Dólar jamaiquino</t>
  </si>
  <si>
    <t>Dinar jordano</t>
  </si>
  <si>
    <t>Yen</t>
  </si>
  <si>
    <t>Chelín keniano</t>
  </si>
  <si>
    <t>Som</t>
  </si>
  <si>
    <t>Riel</t>
  </si>
  <si>
    <t>Franco comorense</t>
  </si>
  <si>
    <t>Won norcoreano</t>
  </si>
  <si>
    <t>Won</t>
  </si>
  <si>
    <t>Dinar kuwaití</t>
  </si>
  <si>
    <t>Dólar de las Islas Caimán</t>
  </si>
  <si>
    <t>Tenge</t>
  </si>
  <si>
    <t>Kip</t>
  </si>
  <si>
    <t>Libra libanesa</t>
  </si>
  <si>
    <t>Rupia de Sri Lanka</t>
  </si>
  <si>
    <t>Dólar liberiano</t>
  </si>
  <si>
    <t>Loti</t>
  </si>
  <si>
    <t>Dinar libio</t>
  </si>
  <si>
    <t>Dírham marroquí</t>
  </si>
  <si>
    <t>Leu moldavo</t>
  </si>
  <si>
    <t>Ariary malgache</t>
  </si>
  <si>
    <t>Denar</t>
  </si>
  <si>
    <t>Kyat</t>
  </si>
  <si>
    <t>Tugrik</t>
  </si>
  <si>
    <t>Pataca</t>
  </si>
  <si>
    <t>Uguiya</t>
  </si>
  <si>
    <t>Rupia de Mauricio</t>
  </si>
  <si>
    <t>Rufiyaa</t>
  </si>
  <si>
    <t>Kwacha</t>
  </si>
  <si>
    <t>Peso mexicano</t>
  </si>
  <si>
    <t>MXV</t>
  </si>
  <si>
    <t>Unidad de Inversión (UDI) mexicana</t>
  </si>
  <si>
    <t>Ringgit malayo</t>
  </si>
  <si>
    <t>Metical mozambiqueño</t>
  </si>
  <si>
    <t>Dólar namibio</t>
  </si>
  <si>
    <t>Naira</t>
  </si>
  <si>
    <t>Córdoba</t>
  </si>
  <si>
    <t>Corona noruega</t>
  </si>
  <si>
    <t>Rupia nepalí</t>
  </si>
  <si>
    <t>Rial omaní</t>
  </si>
  <si>
    <t>Balboa</t>
  </si>
  <si>
    <t>Sol</t>
  </si>
  <si>
    <t>Kina</t>
  </si>
  <si>
    <t>Peso filipino</t>
  </si>
  <si>
    <t>Rupia pakistaní</t>
  </si>
  <si>
    <t>Złoty</t>
  </si>
  <si>
    <t>Guaraní</t>
  </si>
  <si>
    <t>Riyal qatarí</t>
  </si>
  <si>
    <t>Leu rumano</t>
  </si>
  <si>
    <t>Dinar serbio</t>
  </si>
  <si>
    <t>Rublo ruso</t>
  </si>
  <si>
    <t>Franco ruandés</t>
  </si>
  <si>
    <t>Riyal saudí</t>
  </si>
  <si>
    <t>Dólar de las Islas Salomón</t>
  </si>
  <si>
    <t>Rupia seychelense</t>
  </si>
  <si>
    <t>Dinar sudanés</t>
  </si>
  <si>
    <t>Corona sueca</t>
  </si>
  <si>
    <t>Dólar de Singapur</t>
  </si>
  <si>
    <t>Libra de Santa Elena</t>
  </si>
  <si>
    <t>Leone</t>
  </si>
  <si>
    <t>Chelín somalí</t>
  </si>
  <si>
    <t>Dólar surinamés</t>
  </si>
  <si>
    <t>SSP</t>
  </si>
  <si>
    <t>Libra sursudanesa</t>
  </si>
  <si>
    <t>Dobra</t>
  </si>
  <si>
    <t>Colon Salvadoreño</t>
  </si>
  <si>
    <t>Libra siria</t>
  </si>
  <si>
    <t>Lilangeni</t>
  </si>
  <si>
    <t>Baht</t>
  </si>
  <si>
    <t>Somoni tayiko</t>
  </si>
  <si>
    <t>Manat turcomano</t>
  </si>
  <si>
    <t>Dinar tunecino</t>
  </si>
  <si>
    <t>Paʻanga</t>
  </si>
  <si>
    <t>Lira turca</t>
  </si>
  <si>
    <t>Dólar de Trinidad y Tobago</t>
  </si>
  <si>
    <t>Nuevo dólar taiwanés</t>
  </si>
  <si>
    <t>Chelín tanzano</t>
  </si>
  <si>
    <t>Grivna</t>
  </si>
  <si>
    <t>Chelín ugandés</t>
  </si>
  <si>
    <t>USN</t>
  </si>
  <si>
    <t>Dólar estadounidense (Siguiente día)</t>
  </si>
  <si>
    <t>UYI</t>
  </si>
  <si>
    <t>Peso en Unidades Indexadas (Uruguay)</t>
  </si>
  <si>
    <t>Peso uruguayo</t>
  </si>
  <si>
    <t>UYW</t>
  </si>
  <si>
    <t>Unidad Previsional</t>
  </si>
  <si>
    <t>Som uzbeko</t>
  </si>
  <si>
    <t>VES7​</t>
  </si>
  <si>
    <t>Bolívar soberano</t>
  </si>
  <si>
    <t>Dong vietnamita</t>
  </si>
  <si>
    <t>Vatu</t>
  </si>
  <si>
    <t>Tala</t>
  </si>
  <si>
    <t>Franco CFA de África Central</t>
  </si>
  <si>
    <t>XAG</t>
  </si>
  <si>
    <t>Plata (una onza troy)</t>
  </si>
  <si>
    <t>XAU</t>
  </si>
  <si>
    <t>Oro (una onza troy)</t>
  </si>
  <si>
    <t>XBA</t>
  </si>
  <si>
    <t>Unidad compuesta europea (EURCO) (Unidad del mercados de bonos)</t>
  </si>
  <si>
    <t>XBB</t>
  </si>
  <si>
    <t>Unidad Monetaria europea (E.M.U.-6) (Unidad del mercado de bonos)</t>
  </si>
  <si>
    <t>XBC</t>
  </si>
  <si>
    <t>Unidad europea de cuenta 9 (E.U.A.-9) (Unidad del mercado de bonos)</t>
  </si>
  <si>
    <t>XBD</t>
  </si>
  <si>
    <t>Unidad europea de cuenta 17 (E.U.A.-17) (Unidad del mercado de bonos)</t>
  </si>
  <si>
    <t>Dólar del Caribe Oriental</t>
  </si>
  <si>
    <t>Derechos especiales de giro</t>
  </si>
  <si>
    <t>Franco CFA de África Occidental</t>
  </si>
  <si>
    <t>XPD</t>
  </si>
  <si>
    <t>Paladio (una onza troy)</t>
  </si>
  <si>
    <t>Franco CFP</t>
  </si>
  <si>
    <t>XPT</t>
  </si>
  <si>
    <t>Platino (una onza troy)</t>
  </si>
  <si>
    <t>XSU</t>
  </si>
  <si>
    <t>SUCRE</t>
  </si>
  <si>
    <t>XTS</t>
  </si>
  <si>
    <t>Reservado para pruebas</t>
  </si>
  <si>
    <t>XUA</t>
  </si>
  <si>
    <t>Unidad de cuenta BAD</t>
  </si>
  <si>
    <t>XXX</t>
  </si>
  <si>
    <t>Sin divisa</t>
  </si>
  <si>
    <t>Rial yemení</t>
  </si>
  <si>
    <t>Rand</t>
  </si>
  <si>
    <t>Kwacha zambiano</t>
  </si>
  <si>
    <t>ZWL</t>
  </si>
  <si>
    <t>Dólar zimbabuense</t>
  </si>
  <si>
    <t>Fecha Presentación:</t>
  </si>
  <si>
    <t>No Corrientes</t>
  </si>
  <si>
    <t>Las cuentas por pagar comerciales se componen como sigue:</t>
  </si>
  <si>
    <t>Sociedad:</t>
  </si>
  <si>
    <t>Símbolo de Moneda</t>
  </si>
  <si>
    <t>Préstamos de Entidades en el Exterior</t>
  </si>
  <si>
    <t>Préstamos de Entidades Locales</t>
  </si>
  <si>
    <t>Intereses préstamos entidades financieras a pagar</t>
  </si>
  <si>
    <t>(-) Intereses a Devengar</t>
  </si>
  <si>
    <t xml:space="preserve">Otros Pasivos con Entidades relacionadas </t>
  </si>
  <si>
    <t>Importe (miles de Gs)</t>
  </si>
  <si>
    <t>Alquileres a Pagar</t>
  </si>
  <si>
    <t>Honorarios Profesionales a Pagar</t>
  </si>
  <si>
    <t>Servicios Basicos a Pagar</t>
  </si>
  <si>
    <t>Fecha</t>
  </si>
  <si>
    <t>Monto Capital Social</t>
  </si>
  <si>
    <t>Valor Nominal de Acciones</t>
  </si>
  <si>
    <t>Cantidad de Acciones</t>
  </si>
  <si>
    <t>Monto Capital Integrado</t>
  </si>
  <si>
    <t>NOTAS A LOS ESTADOS FINANCIEROS CORRESPONDIENTES AL PERIODO TERMINADO</t>
  </si>
  <si>
    <t xml:space="preserve">Presentadas en forma comparativa con el periodo terminado </t>
  </si>
  <si>
    <t>Ventas linea de negocio 1</t>
  </si>
  <si>
    <t>Local</t>
  </si>
  <si>
    <t>Exterior</t>
  </si>
  <si>
    <t>(nuevas lineas de negocio a incluir)</t>
  </si>
  <si>
    <t>Linea de negocio 1</t>
  </si>
  <si>
    <t>Linea de negocio 2</t>
  </si>
  <si>
    <t>Conceptos</t>
  </si>
  <si>
    <t>Utilidad Neta</t>
  </si>
  <si>
    <t>Cantidad de Acciones Ordinarias en Circulación</t>
  </si>
  <si>
    <t>Utilidad Neta por Acción Ordinaria</t>
  </si>
  <si>
    <t>(nueva cuenta a incluir)</t>
  </si>
  <si>
    <t>ESTADO DE EVOLUCIÓN DEL PATRIMONIO NETO</t>
  </si>
  <si>
    <t>ESTADO DE FLUJOS DE EFECTIVO (Método directo)</t>
  </si>
  <si>
    <t>Composición de la cartera de créditos por ventas</t>
  </si>
  <si>
    <t>Total de la cartera de créditos (A+B)</t>
  </si>
  <si>
    <t>(-) Total Previsiones</t>
  </si>
  <si>
    <t>Monto</t>
  </si>
  <si>
    <t>TOTAL  NETO DE LA CARTERA DE CRÉDITOS</t>
  </si>
  <si>
    <t>De</t>
  </si>
  <si>
    <t>A</t>
  </si>
  <si>
    <t xml:space="preserve">% Previsiones  sobre Cartera </t>
  </si>
  <si>
    <t>Las cuentas a cobrar comerciales a corto plazo se integran como sigue:</t>
  </si>
  <si>
    <t>Las cuentas a cobrar comerciales a largo plazo se integran como sigue:</t>
  </si>
  <si>
    <t>Se indicarán en este rubro todos los créditos a favor de la empresa provenientes de las  ventas de Mercaderías y/o servicios (atendiendo a la actividades ordinarias de  la empresa), separando las ventas locales en moneda nacional y/o extranjera de las ventas fuera del país en moneda nacional  y/o extranjera</t>
  </si>
  <si>
    <t>ACTIVO</t>
  </si>
  <si>
    <t>Total activo</t>
  </si>
  <si>
    <t>PASIVO</t>
  </si>
  <si>
    <t>Préstamos a largo plazo</t>
  </si>
  <si>
    <t>Otros pasivos</t>
  </si>
  <si>
    <t>Total pasivo</t>
  </si>
  <si>
    <t>Compras a ….</t>
  </si>
  <si>
    <t xml:space="preserve">Gastos financieros </t>
  </si>
  <si>
    <t>NOTA 40 - SALDOS Y TRANSACCIONES CON PARTES RELACIONADAS</t>
  </si>
  <si>
    <t>Saldos y transacciones con partes relacionadas</t>
  </si>
  <si>
    <t>Nota 40</t>
  </si>
  <si>
    <t>Índice</t>
  </si>
  <si>
    <t xml:space="preserve">Los estados financieros se han preparado siguiendo los criterios de las Normas de Información Financiera (NIF) emitidas por el Consejo de Contadores Públicos del Paraguay sobre la base de costos históricos, excepto para el caso de activos y pasivos en moneda extranjera  y las propiedades, planta y equipo según se explica en los puntos c ) y k), y no reconocen en forma integral los efectos de la inflación sobre la situación patrimonial y financiera de la sociedad, sobre los resultados de sus operaciones y los flujos de efectivo, en atención a que la corrección monetaria no constituye una práctica contable obligatoria en el Paraguay. 
</t>
  </si>
  <si>
    <r>
      <t xml:space="preserve">De haberse aplicado una corrección monetaria integral de los estados financieros, podrían haber surgido diferencias en la presentación de la situación patrimonial y financiera de la sociedad, en los resultados de sus operaciones y en los flujos de efectivo al ….., y por los ejercicios cerrados el, 31 de ………. de 20X2 y 20X1. Según el índice general de precios del consumo (IPC) publicado por el Banco Central del Paraguay, la inflación fue de 00,0% en el año 20X2 y 00,0% en el año 20X1. </t>
    </r>
    <r>
      <rPr>
        <i/>
        <sz val="9"/>
        <color indexed="8"/>
        <rFont val="Arial"/>
        <family val="2"/>
      </rPr>
      <t>Obs: Datos a incorporar para cierre del ejercicio</t>
    </r>
    <r>
      <rPr>
        <sz val="9"/>
        <color indexed="8"/>
        <rFont val="Arial"/>
        <family val="2"/>
      </rPr>
      <t xml:space="preserve">
</t>
    </r>
  </si>
  <si>
    <t>g. Inventarios</t>
  </si>
  <si>
    <t>h. Activos disponibles para la venta</t>
  </si>
  <si>
    <t>i. Previsiones para desvalorización y deterioro de inventarios</t>
  </si>
  <si>
    <t>j. Propiedades, planta y equipo</t>
  </si>
  <si>
    <t>k. Intangibles</t>
  </si>
  <si>
    <t>l. Goodwill</t>
  </si>
  <si>
    <t>m. Reconocimiento de ingresos y egresos</t>
  </si>
  <si>
    <t>n. Impuesto a la renta</t>
  </si>
  <si>
    <t>o. Restricciones a la distribución de utilidades</t>
  </si>
  <si>
    <t>p. Derechos en Fideicomiso</t>
  </si>
  <si>
    <t>q. Otros principios, prácticas y métodos</t>
  </si>
  <si>
    <t>Gs</t>
  </si>
  <si>
    <t>de la sociedad, como en Bancos de Plaza, en cuentas corrientes y cajas de ahorros, en guaraníes y dólares</t>
  </si>
  <si>
    <t>estadounidenses. Su composición se detalla en el siguiente cuadro:</t>
  </si>
  <si>
    <t>Efectivo</t>
  </si>
  <si>
    <t>Fondo Fijo</t>
  </si>
  <si>
    <t>Fic S.A. de Finanzas</t>
  </si>
  <si>
    <t>ITAU Banco Cta. U$. 35000032/5</t>
  </si>
  <si>
    <t>Banco Regional Cta. U$. 1611117030</t>
  </si>
  <si>
    <t>Banco Continental Cta. U$ 44-27-843980-04</t>
  </si>
  <si>
    <t>Banco Visión S.A. Cta.  U$ 900063273</t>
  </si>
  <si>
    <t>Banco Familiar Cta. Cte. 22-1684423</t>
  </si>
  <si>
    <t>B.B.V.A. Cta. U$.  21-215500-01131</t>
  </si>
  <si>
    <t>Banco GNB Cta. U$ 1-063767-020</t>
  </si>
  <si>
    <t>Banco Sudameris SAECA Cta. U$. 30195</t>
  </si>
  <si>
    <t>Pagare Corriente ML</t>
  </si>
  <si>
    <t>Cheque Vale</t>
  </si>
  <si>
    <t>Tarjetas de Créditos</t>
  </si>
  <si>
    <t>Viaticos a Rendir</t>
  </si>
  <si>
    <t>Impuesto al Valor Agregado</t>
  </si>
  <si>
    <t>Inversiones Varias</t>
  </si>
  <si>
    <t>Banco Continental Cta. Gs.</t>
  </si>
  <si>
    <t>Banco de la Nación Argentina Cta. U$ 517542</t>
  </si>
  <si>
    <t xml:space="preserve">Banco Amambay </t>
  </si>
  <si>
    <t>Banco Do Brasil U$</t>
  </si>
  <si>
    <t>Terrenos</t>
  </si>
  <si>
    <t>Equipos de oficina</t>
  </si>
  <si>
    <t>Mejoras en predio Ajeno</t>
  </si>
  <si>
    <t xml:space="preserve">(-) AMORTIZACIÓN ACUMULADA GASTOS DE REORGANIZACIÓN               </t>
  </si>
  <si>
    <t>Nota de Crédito Recibida- Reg.</t>
  </si>
  <si>
    <t>Banco Itaú S.A.</t>
  </si>
  <si>
    <t>Banco Regional S.A.</t>
  </si>
  <si>
    <t>Banco Continental S.A.E.C.A.</t>
  </si>
  <si>
    <t>Banco GNB Paraguay S.A.</t>
  </si>
  <si>
    <t>Bancop S.A.</t>
  </si>
  <si>
    <t>Financiera Solar S.A.E.C.A.</t>
  </si>
  <si>
    <t>Banco do Brasil Gs.</t>
  </si>
  <si>
    <t>Codeudoria Solidaria</t>
  </si>
  <si>
    <t>Banco Itaú S.A. - Intereses</t>
  </si>
  <si>
    <t>Banco Regional S.A.- Intereses</t>
  </si>
  <si>
    <t>Banco Continental- Intereses</t>
  </si>
  <si>
    <t>Banco GNB Paraguay- Intereses</t>
  </si>
  <si>
    <t>Bancop S.A.- Intereses</t>
  </si>
  <si>
    <t>Fic S.A. de Finanzas- Intereses</t>
  </si>
  <si>
    <t>Finlatina S.A. de Finanzas- Intereses</t>
  </si>
  <si>
    <t>Financiera Solar S.A.E.C.A.- Intereses</t>
  </si>
  <si>
    <t>Banco do Brasil Gs.- Intereses</t>
  </si>
  <si>
    <t>(-)Banco Itaú S.A. Int. A Devengar</t>
  </si>
  <si>
    <t>(-) Banco Regional S.A. Int. A Devengar</t>
  </si>
  <si>
    <t>(-) Banco Continental Int. A Devengar</t>
  </si>
  <si>
    <t xml:space="preserve">(-) Banco GNB Int. A Devengar </t>
  </si>
  <si>
    <t>(-) Finlatina S.A. de Finanzas Int. A Devengar</t>
  </si>
  <si>
    <t>(-) Financiera Solar S.A.E.C.A. Int. A Devengar</t>
  </si>
  <si>
    <t>(-) Banco do Brasil Gs.Int. A Devengar</t>
  </si>
  <si>
    <t xml:space="preserve">RETENCIONES DE IVA (F122)                                         </t>
  </si>
  <si>
    <t xml:space="preserve">RETENCIONES  IVA/RENTA                                            </t>
  </si>
  <si>
    <t xml:space="preserve">RETENCIONES DEL EXTERIOR RENTA                                    </t>
  </si>
  <si>
    <t xml:space="preserve">RETENCION DEL EXTERIOR IVA                                        </t>
  </si>
  <si>
    <t>IVA A PAGAR</t>
  </si>
  <si>
    <t>d.1. Reservas Facultativas</t>
  </si>
  <si>
    <t>d.2. Otras reservas</t>
  </si>
  <si>
    <t xml:space="preserve">INTERESES GANADOS                                                 </t>
  </si>
  <si>
    <t xml:space="preserve">DESCUENTOS OBTENIDOS                                              </t>
  </si>
  <si>
    <t xml:space="preserve">RESULTADOS POR DIFERENCIA DE CAMBIOS                              </t>
  </si>
  <si>
    <t xml:space="preserve">BONIFICACIONES OBTENIDAS                                          </t>
  </si>
  <si>
    <t xml:space="preserve">GASTOS RECUPERADOS                                                </t>
  </si>
  <si>
    <t xml:space="preserve">OTROS INGRESOS ORDINARIOS                                         </t>
  </si>
  <si>
    <t xml:space="preserve">OTROS INGRESOS EXTRAORDINARIOS                                    </t>
  </si>
  <si>
    <t xml:space="preserve">INTERESES BANCARIOS                                               </t>
  </si>
  <si>
    <t xml:space="preserve">CARTAS DE CREDITO BANCARIA                                        </t>
  </si>
  <si>
    <t xml:space="preserve">INTERESES BONOS BURSATILES                                        </t>
  </si>
  <si>
    <t xml:space="preserve">INTERESES A INVERSORES                                            </t>
  </si>
  <si>
    <t xml:space="preserve">GASTOS BANCARIOS                                                  </t>
  </si>
  <si>
    <t xml:space="preserve">PERDIDA POR DIFERENCIA DE CAMBIO                                  </t>
  </si>
  <si>
    <t>Resultado antes del Impuesto a la Renta</t>
  </si>
  <si>
    <t xml:space="preserve">PRÉSTAMO DE SOCIO ACCIONISTA - Laura Callizo de Sallustro                                 </t>
  </si>
  <si>
    <t>ALBERTO SALLUSTRO MARIN</t>
  </si>
  <si>
    <t>LAURA IVONNE DE SALLUSTRO</t>
  </si>
  <si>
    <t>VALENTINA SALLUSTRO CALLIZO</t>
  </si>
  <si>
    <t>LAURA SALLUSTRO CALLIZO</t>
  </si>
  <si>
    <t>ALEJANDRO SALLUSTRO CALLIZO</t>
  </si>
  <si>
    <t>OCTAVIO SALLUSTRO CALLIZO</t>
  </si>
  <si>
    <t>JUAN PABLO SALLUSTRO CALLIZO</t>
  </si>
  <si>
    <t>Banco Atlas S.A. Cta. U$</t>
  </si>
  <si>
    <t>Banco Rio U$</t>
  </si>
  <si>
    <t>Anticipos a proveedores Locales</t>
  </si>
  <si>
    <t>Anticipos a proveedores del Exterior</t>
  </si>
  <si>
    <t>Anticipo al Personal</t>
  </si>
  <si>
    <t xml:space="preserve">2DA. EMISION INT. BONOS BURSATILES A PAGAR C.P.                  </t>
  </si>
  <si>
    <t xml:space="preserve">2DA. EMISION DE BONOS BURSATILES NO DEVENGADOS C.P.               </t>
  </si>
  <si>
    <t xml:space="preserve">2DA. EMISION INT. BONOS BURSATILES A PAGAR L.P.                  </t>
  </si>
  <si>
    <t xml:space="preserve">2DA. EMISION DE BONOS BURSATILES NO DEVENGADOS L.P.               </t>
  </si>
  <si>
    <t>Banco Itaú S.A. L.P</t>
  </si>
  <si>
    <t>Banco Regional S.A. L.P</t>
  </si>
  <si>
    <t>Banco GNB Paraguay S.A. L.P.</t>
  </si>
  <si>
    <t>Dividendos a Pagar</t>
  </si>
  <si>
    <t>Gastos Acumulados a Pagar</t>
  </si>
  <si>
    <t>Prestamos de Socios Accionistas</t>
  </si>
  <si>
    <t>Los 7S S.A. - Prestamo M.E.</t>
  </si>
  <si>
    <t>Transamerica Trader &amp; Investment S.A.</t>
  </si>
  <si>
    <t>NOTA 22 –  DIFERENCIA TRANSITORIA POR CONVERSION</t>
  </si>
  <si>
    <t>Garantía de Alquiler ML</t>
  </si>
  <si>
    <t>Garantía de Alquiler ME</t>
  </si>
  <si>
    <t>Activo</t>
  </si>
  <si>
    <t>Pasivo</t>
  </si>
  <si>
    <t>SHOPPING CENTER SA (SOL)</t>
  </si>
  <si>
    <t xml:space="preserve">SHOPPING CENTER SA (SOL) </t>
  </si>
  <si>
    <t>UNDER ARMOUR</t>
  </si>
  <si>
    <t xml:space="preserve">PENTA SA (MARISCAL) </t>
  </si>
  <si>
    <t>PENTA SA (MARISCAL)</t>
  </si>
  <si>
    <t>ALDO</t>
  </si>
  <si>
    <t>PENTA SA (MARIANO)</t>
  </si>
  <si>
    <t>TIENDA SALLUSTRO</t>
  </si>
  <si>
    <t xml:space="preserve">BLUE TOWER VENTURES PARAGUAY SA (LA GALERIA) </t>
  </si>
  <si>
    <t xml:space="preserve">PINEDO INMOBILIARIA SA (PINEDO) </t>
  </si>
  <si>
    <t xml:space="preserve">STEROMAR SA (MULTIPLAZA) </t>
  </si>
  <si>
    <t>MULTITIENDA SALLUSTRO</t>
  </si>
  <si>
    <t>CENTRO COMERCIAL LAMBARE (LAMBARE)</t>
  </si>
  <si>
    <t>GOROSTIAGA INMOBILIARIA</t>
  </si>
  <si>
    <t>PARQUE 14 Y MEDIO SRL</t>
  </si>
  <si>
    <t>OUTLET SALLUSTRO</t>
  </si>
  <si>
    <t>ARRENDATARIO</t>
  </si>
  <si>
    <t>LOCAL</t>
  </si>
  <si>
    <t>Plazo del Contrato</t>
  </si>
  <si>
    <t>Documentos a Cobrar en Gestion Judicial ML</t>
  </si>
  <si>
    <t>Documentos a Cobrar en Gestion Judicial ME</t>
  </si>
  <si>
    <t>Cheques Rechazados en Gestion Judicial ML</t>
  </si>
  <si>
    <t>Finlatina S.A. de Finanzas GS.</t>
  </si>
  <si>
    <t>Bancop S.A. L.P.</t>
  </si>
  <si>
    <t>Banco Continental S.A.E.C.A. L.P.</t>
  </si>
  <si>
    <t>Banco Continental S.A.E.C.A. - Intereses L.P.</t>
  </si>
  <si>
    <t>Banco Itaú S.A. - Intereses L.P.</t>
  </si>
  <si>
    <t>Banco Regional S.A. - Intereses L.P.</t>
  </si>
  <si>
    <t>Banco GNB Paraguay S.A. - Intereses LP.</t>
  </si>
  <si>
    <t>Bancop S.A. Intereses L.P.</t>
  </si>
  <si>
    <t>(-) Bancop S.A. Int. A Devengar</t>
  </si>
  <si>
    <t>(-) Bancop S.A. Int. A Devengar L.P.</t>
  </si>
  <si>
    <t>Comisiones a Pagar</t>
  </si>
  <si>
    <t>Aguinaldos a Pagar</t>
  </si>
  <si>
    <t xml:space="preserve">VALLEY NATIONAL BANK CTA. 42289262                                </t>
  </si>
  <si>
    <t>Retención Computables Impuesto a la Renta</t>
  </si>
  <si>
    <t>(-) AMORTIZACIÓN ACUMULADA LICENCIA DE SOFWARE Y MARCAS</t>
  </si>
  <si>
    <t>(-) Banco Nacional de Fomento Int. A Devengar</t>
  </si>
  <si>
    <t>(-) Banco GNB Int. A Devengar L.P.</t>
  </si>
  <si>
    <t>(-) Banco Regional S.A. Int. A Devengar L.P.</t>
  </si>
  <si>
    <t>(-) Banco Continental Int. A Devengar L.P.</t>
  </si>
  <si>
    <t>Inversiones en otras empresas</t>
  </si>
  <si>
    <t>Banco Rio S.A.E.C.A.</t>
  </si>
  <si>
    <t>Inversiones Financieras CDA L.P.</t>
  </si>
  <si>
    <t>(-) Banco Rio S.A.E.C.A. Int. De Devengar</t>
  </si>
  <si>
    <t>Fic S.A. de Finanzas L.P.</t>
  </si>
  <si>
    <t>Cheques diferidos recibidos de clientes</t>
  </si>
  <si>
    <t>EDGAR INSFRAN Y FATIMA MICHELAGNOLI DE INSFRAN</t>
  </si>
  <si>
    <t>OFICINA ADMINISTRATIVA</t>
  </si>
  <si>
    <t>DESCUENTO SOBRE VENTAS</t>
  </si>
  <si>
    <t xml:space="preserve">SUELDOS Y OTRAS REMUNERACIONES AL PERSONAL                        </t>
  </si>
  <si>
    <t xml:space="preserve">COMISIONES PAGADAS SOBRE VENTAS                                   </t>
  </si>
  <si>
    <t xml:space="preserve">PUBLICIDAD Y PROPAGANDA                                           </t>
  </si>
  <si>
    <t xml:space="preserve">FLETES PAGADOS                                                    </t>
  </si>
  <si>
    <t xml:space="preserve">HONORARIOS PROFESIONALES VENTAS                                   </t>
  </si>
  <si>
    <t xml:space="preserve">REMUNERACIÓN DE DIRECTORES COMERCIAL                              </t>
  </si>
  <si>
    <t xml:space="preserve">AGUA, LUZ, TELÉFONO E INTERNET                                    </t>
  </si>
  <si>
    <t xml:space="preserve">MOVILIDAD                                                         </t>
  </si>
  <si>
    <t xml:space="preserve">COMBUSTIBLES Y LUBRICANTES                                        </t>
  </si>
  <si>
    <t xml:space="preserve">REPARACIONES Y MANTENIMIENTOS                                     </t>
  </si>
  <si>
    <t xml:space="preserve">SEGUROS PAGADOS                                                   </t>
  </si>
  <si>
    <t xml:space="preserve">UTILES DE OFICINA                                                 </t>
  </si>
  <si>
    <t xml:space="preserve">GASTOS PAGADOS EN EL EXTERIOR                                     </t>
  </si>
  <si>
    <t xml:space="preserve">DONACIONES Y CONTRIBUCIONES                                       </t>
  </si>
  <si>
    <t xml:space="preserve">COMISIONES Y GASTOS BANCARIOS OPERACIONALES                       </t>
  </si>
  <si>
    <t xml:space="preserve">GASTOS DE SEGURIDAD                                               </t>
  </si>
  <si>
    <t xml:space="preserve">GASTOS DE INVENTARIO                                              </t>
  </si>
  <si>
    <t xml:space="preserve">GASTOS GENERALES DE VENTAS                                        </t>
  </si>
  <si>
    <t xml:space="preserve">ALQUILERES                                                        </t>
  </si>
  <si>
    <t xml:space="preserve">BOLSAS                                                            </t>
  </si>
  <si>
    <t xml:space="preserve">OTROS GASTOS DE VENTAS                                            </t>
  </si>
  <si>
    <t xml:space="preserve">REMUNERACIÓN PERSONAL SUPERIOR                                    </t>
  </si>
  <si>
    <t xml:space="preserve">GASTOS DE REPRESENTACIÓN                                          </t>
  </si>
  <si>
    <t xml:space="preserve">HONORARIOS PROFESIONALES                                          </t>
  </si>
  <si>
    <t xml:space="preserve">ÚTILES DE OFICINA                                                 </t>
  </si>
  <si>
    <t xml:space="preserve">IMPUESTOS, PATENTES, TASAS Y OTRAS CONTRIBUCIONES                 </t>
  </si>
  <si>
    <t xml:space="preserve">MULTAS Y SANCIONES                                                </t>
  </si>
  <si>
    <t xml:space="preserve">EXAMEN DE ADMISION IPS                                            </t>
  </si>
  <si>
    <t xml:space="preserve">DEPRECIACION </t>
  </si>
  <si>
    <t xml:space="preserve">AMORTIZACION </t>
  </si>
  <si>
    <t xml:space="preserve">OTROS RESULTADOS NO OPERATIVOS                                    </t>
  </si>
  <si>
    <t>Pagare Corriente ME</t>
  </si>
  <si>
    <t>Cheques Rechazados en Gestion Judicial ME</t>
  </si>
  <si>
    <t>Banco Nacional de Fomento</t>
  </si>
  <si>
    <t>Banco Nacional de Fomento - Intereses</t>
  </si>
  <si>
    <t>(-) FIC S.A. Int. A Devengar</t>
  </si>
  <si>
    <t>(-) FIC S.A. Int. A Devengar L.P.</t>
  </si>
  <si>
    <t>a.1 Reserva de Revalúo</t>
  </si>
  <si>
    <t>a.2 Reserva de Revalúo Técnico</t>
  </si>
  <si>
    <t xml:space="preserve">SUSCRIPCIONES Y CONTRIBUCIONES COMERCIAL                          </t>
  </si>
  <si>
    <t>* Informe de Tasacion sobre Inmueble con finca N° 20.782, y Cta. Cte. Ctral. N° 27-3521-03, del distrito de Luque, de acuerdo a Normas del BCP (SB. SG. N° 00288/2002 y la SB. SG. N° 00019/2015 y las Normas Internacionales de Avaluación IVSC (INTERNACIONAL VALUATION STANDARDS COUNCIL)</t>
  </si>
  <si>
    <t>(*)Inmuebles Revaluo Tecnico</t>
  </si>
  <si>
    <t>SALLUSTRO Y CIA. S.R.L. fue constituida por escritura pública No. 34 de fecha 07 de marzo de 1977, protocolizada por el Escribano</t>
  </si>
  <si>
    <t xml:space="preserve">Ángel Albrech Azarini, inscripta en el Registro Público de Comercio con el No. 193, folio 14 y siguientes del libro seccional respectivo, </t>
  </si>
  <si>
    <t>el 16 marzo de 1977.</t>
  </si>
  <si>
    <t>Posteriormente sus estatutos sociales,  fueron modificados sucesivamente, como  consta en la Escritura pública No 60, de fecha</t>
  </si>
  <si>
    <t xml:space="preserve">13 de diciembre de 1.985, protocolizada por la Escribana Rosa María Beatriz Ruiz de Prieto. </t>
  </si>
  <si>
    <t>Luego modificada por Escritura No. 49 fecha 26 de abril de 1.995, pasada ante Escribano Publico Arsenio Ocampos,  inscripta</t>
  </si>
  <si>
    <t>en el Registro Público de Comercio, con el No. 286, folio 2716 y sgtes.</t>
  </si>
  <si>
    <t>Luego Modificada por Escritura 103 del 16 de Noviembre de 2006 ante Escribano Publico Arsenio Ocampos, inscripta en  el Registro</t>
  </si>
  <si>
    <t>Público de Comercio, Con el No. 126, folio 806 y sgtes.</t>
  </si>
  <si>
    <t xml:space="preserve">Luego Modificada el 23 de Marzo de 2009,  ante Escribana Ana María Mendoza de Acha, Inscripta en el el Registro Público de </t>
  </si>
  <si>
    <t>Comercio con el No. 59, folio 745 y sgtes, de fecha 26 de Marzo de 2009 y  transformada en SALLUSTRO Y CIA S.A., modificada</t>
  </si>
  <si>
    <t xml:space="preserve">totalmente por Escritura Nº 31 del 11 de diciembre de 2012, ante la escribana Ana María Mendoza de Acha, inscripta en el Registro </t>
  </si>
  <si>
    <t>Público de Comercio con el Nº 1603, folio 9630 y sgtes. de fecha 21 de diciembre de 2012.</t>
  </si>
  <si>
    <t>El nuevo Capital Social autorizado queda fijado en la suma de Veintitres mil millones de guaraníes  (Gs. 23.000.000.000),  dividido</t>
  </si>
  <si>
    <t xml:space="preserve">en doscientas mil (230.000), acciones de guaraníes  cien mil (Gs. 100.000), quedando suscriptas e integradas en ciento noventa y </t>
  </si>
  <si>
    <t>dos mil setecientos cuarenta  (192.740),  acciones de  guaraníes cien mil  (Gs. 100.000), c/u. Este aumento de  Capital estuvo</t>
  </si>
  <si>
    <t xml:space="preserve">acompañado de la respectiva modificación de estatutos, en los artículos  Nº 5 y 26,   modificada por Escritura  Nº 63 del 09 de </t>
  </si>
  <si>
    <t>noviembre del 2016, ante la escribana  Ana María Mendoza de Acha , inscripta en el Registro Público de Comercio con el Nº 1,</t>
  </si>
  <si>
    <t>folio 1-9 y sgtes. De fecha 06 de diciembre de 2016.</t>
  </si>
  <si>
    <t>Por escritura pública N° 32 de fecha 16/05/2018, autorizada por la escribana Ana Maria Mendoza de Acha, Reg N° 321, se formalizo</t>
  </si>
  <si>
    <t>y al folio 12 y stes, y en la seccion comercio, matricula commercial n°8048, serie “Comercial”, bajo el N°02, folio 10-21, ambas</t>
  </si>
  <si>
    <t>inscripciones en fecha 18/10/2018. A la relacionada escritura acompaño una complementaria de n° 60 de fecha 23/08/2018.</t>
  </si>
  <si>
    <t>Modificacion de Estatuto conforma a la escritura N° 41 (Civil "A") de fecha 24/20/2019, autorizada por la Escribana Ana María Mendoza</t>
  </si>
  <si>
    <t>de Acha, Reg. N° 321, se formalizo el aumento de Capital Social, emisión de Acciones y Modificacion de Estatutos Sociales. El Capital</t>
  </si>
  <si>
    <t>Social queda fijado en Gs 68.000.000.000 (Guaranes sesenta y ocho mil millones) y del capital integrado a Gs 64.109.200.000</t>
  </si>
  <si>
    <t>(guaranies sesenta y cuatro mil  ciento nueve  millones doscientos mil).  la Escritura se halla inscripta en los Registros Publicos de</t>
  </si>
  <si>
    <t>Personas Juridicas y Asociaciones bajo el N° 3 y al folio 12 y stes, y en la seccion comercio, matricula comercial N°8048, serie</t>
  </si>
  <si>
    <t xml:space="preserve"> “Comercial”, bajo el N° 03, folio 22-40, ambas  inscripciones en fecha 06/05/2020 y reingresada en fecha 07-01-2021.</t>
  </si>
  <si>
    <t>El plazo de duración de la Sociedad fue establecida en Noventa y Nueve (99) años y tiene por objeto la importación, exportación,</t>
  </si>
  <si>
    <t>representación de productos elaborados semi-elaborados Frutos del país y/o extranjero, materias primas, bienes en general,</t>
  </si>
  <si>
    <t>muebles e  inmuebles. Asimismo, la sociedad podrá recibir mandatos, representaciones, comisiones y consignaciones, comercializar</t>
  </si>
  <si>
    <t>y distribuir todo tipo de bienes, frutos o mercaderías, prestar todo tipo de servicios dedicarse a la instalación y explotación de industrias,</t>
  </si>
  <si>
    <t xml:space="preserve">a construcciones en general, administración de negocios y empresas, desarrollo de nuevos productos, marketing, relaciones públicas </t>
  </si>
  <si>
    <t>y publicidad, selección y entrenamiento de personal, servicios de correspondencias, suministro de informaciones económicas,</t>
  </si>
  <si>
    <t>realización de estudios o análisis económicos y financieros, estudio de mercado y factibilidad. Podrá también dedicarse a cualquier</t>
  </si>
  <si>
    <t>otro género de actividad mercantil admitida por ley.</t>
  </si>
  <si>
    <t>El funcionamiento y las operaciones de la Sociedad se rigen por sus Estatutos Sociales, El Código Civil, Civil, las Leyes 125/91, 2421/04,</t>
  </si>
  <si>
    <t>sus Decretos y Resoluciones reglamentarias y la Ley 1034 del  Comerciante. La Empresa fue Inscripta según Resolución  Nº 1.228/09</t>
  </si>
  <si>
    <t xml:space="preserve"> del 26 Octubre del 2009 en la Comisión Nacional de Valores</t>
  </si>
  <si>
    <t>Deudores Varios</t>
  </si>
  <si>
    <t>Las propiedades, planta y equipo se exponen a su costo histórico, menos la correspondiente depreciación acumulada. El costo de las mejoras que extienden la vida útil de los bienes o aumentan su capacidad productiva es imputado a las cuentas respectivas del activo.</t>
  </si>
  <si>
    <t>En el presente periodo se ha realizado una revisión de la vida útil de algunos bienes de Propiedad, Planta y Equipo considerando lo establecido en el párrafo 45 de la NIF 11, por las expectativas diferentes de los estimados previos, el cargo por depreciación para el periodo actual y futuros serán ajustados en forma prospectiva.</t>
  </si>
  <si>
    <t>La depreciación es calculada por el método de línea recta. La cantidad depreciable de un activo es determinada después de deducir el valor residual del activo, y está conforme a lo establecido en la Ley 6380/19, Art. 11 y las mismas son determinadas sobre la base de las tasas  establecidas en el Decreto 3182/19, Art. 31.</t>
  </si>
  <si>
    <t>Los gastos de mantenimiento son cargados a resultados.</t>
  </si>
  <si>
    <t>En el presente periodo se ha evaluado el método de amortización y años de vida útil, conforme lo establecido en los párrafos 63 y 64 de la NIF 15.</t>
  </si>
  <si>
    <t>Las amortizaciones son calculadas por el método que refleja el patrón de consumo de los beneficios económicos derivados de los intangibles o por el método de línea recta.</t>
  </si>
  <si>
    <t>* Reclasificación de la cuenta Licencia de Software en Curso SAP, según Nota CNV/DM N° 002/2021.</t>
  </si>
  <si>
    <t xml:space="preserve">(Esta nota debería incluir un breve detalle de contratos con terceros, vigente a la fecha de cierre del ejercicio, cuyo incumplimiento </t>
  </si>
  <si>
    <t xml:space="preserve">o cláusula específica podrían generar obligaciones contingentes para el cliente). </t>
  </si>
  <si>
    <t>Nota 30 - Resultado de inversiones en asociadas</t>
  </si>
  <si>
    <t xml:space="preserve">CEFISA GS.                                                        </t>
  </si>
  <si>
    <t>Banco de la Nacion Argentina - Intereses</t>
  </si>
  <si>
    <t>(-)Banco de la Nacion Argentina - Intereses a Devengar</t>
  </si>
  <si>
    <t xml:space="preserve">3RA. EMISION INT. BONOS BURSATILES A PAGAR C.P.                  </t>
  </si>
  <si>
    <t xml:space="preserve">3RA. EMISION DE BONOS BURSATILES NO DEVENGADOS C.P.               </t>
  </si>
  <si>
    <t xml:space="preserve">2dA. EMISION INTERESES BONOS BURSATILES A PAGAR C.P.                   </t>
  </si>
  <si>
    <t xml:space="preserve">3RA. EMISION INTERESES BONOS BURSATILES A PAGAR C.P.                   </t>
  </si>
  <si>
    <t>Banco Rio S.A.E.C.A.- Intereses</t>
  </si>
  <si>
    <t>Banco Rio S.A.E.C.A.- Intereses L.P.</t>
  </si>
  <si>
    <t>FIC S.A.- Intereses L.P.</t>
  </si>
  <si>
    <t>(-) Banco Rio S.A.E.C.A. Int. De Devengar L.P.</t>
  </si>
  <si>
    <t>(-) Finlatina S.A. de Finanzas Int. A Devengar L.P.</t>
  </si>
  <si>
    <t xml:space="preserve">3RA. EMISION INTERESES BONOS BURSATILES A PAGAR L.P.                   </t>
  </si>
  <si>
    <t xml:space="preserve">(-)3RA. EMISION INT. BONOS BURSATILES NO DEVENGADOS LP               </t>
  </si>
  <si>
    <t xml:space="preserve">3RA. EMISION DE BONOS BURSATILES L.P.                             </t>
  </si>
  <si>
    <t xml:space="preserve">CUENTAS INCOBRABLES RECUPERADAS                                   </t>
  </si>
  <si>
    <t>ALDO ACCESORIES</t>
  </si>
  <si>
    <t>GAP</t>
  </si>
  <si>
    <t>BANANA REPUBLIC</t>
  </si>
  <si>
    <t>MOSS</t>
  </si>
  <si>
    <t>ABASTO S.A(ABASTO NORTE)</t>
  </si>
  <si>
    <t xml:space="preserve">GASTOS DE LICITACIONES                                            </t>
  </si>
  <si>
    <t xml:space="preserve">FLOC S.A.- Prestamos  M.E. C.P.                                     </t>
  </si>
  <si>
    <t xml:space="preserve">GASTOS EXTRAORDINARIOS                                            </t>
  </si>
  <si>
    <t xml:space="preserve">LOS 7S S.A. - PRESTAMO ME     </t>
  </si>
  <si>
    <t>FLOC S.A. M.E.</t>
  </si>
  <si>
    <t>Remuneracion Personal Superior</t>
  </si>
  <si>
    <r>
      <t xml:space="preserve">la Fusión de las Firmas </t>
    </r>
    <r>
      <rPr>
        <sz val="9"/>
        <color rgb="FF000000"/>
        <rFont val="Arial"/>
        <family val="2"/>
      </rPr>
      <t>"</t>
    </r>
    <r>
      <rPr>
        <b/>
        <sz val="9"/>
        <color rgb="FF000000"/>
        <rFont val="Arial"/>
        <family val="2"/>
      </rPr>
      <t xml:space="preserve">INNOVARE" S.A.E.C.A. y "SALLUSTRO Y CIA" S.A., por absorción, por lo que la firma </t>
    </r>
  </si>
  <si>
    <r>
      <t>"SALLUSTRO</t>
    </r>
    <r>
      <rPr>
        <b/>
        <sz val="9"/>
        <color rgb="FF000000"/>
        <rFont val="Arial"/>
        <family val="2"/>
      </rPr>
      <t xml:space="preserve"> Y CIA" S.A., </t>
    </r>
    <r>
      <rPr>
        <sz val="9"/>
        <color rgb="FF000000"/>
        <rFont val="Arial"/>
        <family val="2"/>
      </rPr>
      <t>absorvió a</t>
    </r>
    <r>
      <rPr>
        <b/>
        <sz val="9"/>
        <color rgb="FF000000"/>
        <rFont val="Arial"/>
        <family val="2"/>
      </rPr>
      <t xml:space="preserve"> </t>
    </r>
    <r>
      <rPr>
        <sz val="9"/>
        <color rgb="FF000000"/>
        <rFont val="Arial"/>
        <family val="2"/>
      </rPr>
      <t>"</t>
    </r>
    <r>
      <rPr>
        <b/>
        <sz val="9"/>
        <color rgb="FF000000"/>
        <rFont val="Arial"/>
        <family val="2"/>
      </rPr>
      <t xml:space="preserve">INNOVARE" S.A.E.C.A. </t>
    </r>
    <r>
      <rPr>
        <sz val="9"/>
        <color rgb="FF000000"/>
        <rFont val="Arial"/>
        <family val="2"/>
      </rPr>
      <t xml:space="preserve">El capital social de la Firma quedo fijado en 40.000.000.000  (Guaranies </t>
    </r>
  </si>
  <si>
    <r>
      <t>cuarenta mil millones)</t>
    </r>
    <r>
      <rPr>
        <b/>
        <sz val="9"/>
        <color rgb="FF000000"/>
        <rFont val="Arial"/>
        <family val="2"/>
      </rPr>
      <t xml:space="preserve">, la </t>
    </r>
    <r>
      <rPr>
        <sz val="9"/>
        <color rgb="FF000000"/>
        <rFont val="Arial"/>
        <family val="2"/>
      </rPr>
      <t>escritura se halla inscripta en los Registros Publicos de Personas Juridicas y  Asociaciones bajo el N° 2</t>
    </r>
  </si>
  <si>
    <t>Seguna Acta de Asamblea General Ordinaria de fecha 12 de abril del 2021, se ha resuelto capitalizar el resultado del ejercicio 2020</t>
  </si>
  <si>
    <t>Gs. 953.240.265 (Guaranies novecientos cincuenta y tres millones doscientos cuarenta mil doscientos sesenta y cinco) por lo</t>
  </si>
  <si>
    <t xml:space="preserve">que el nuevo capital integrado asciende a G. 65.062.440.265 (Guaranies sesenta y cinco mil sesenta y dos millones cuatroscientos </t>
  </si>
  <si>
    <t>cuarenta mil doscientos sesenta y cinco).</t>
  </si>
  <si>
    <t>Según Acta de Asamblea General Ordinaria de fecha 12 de abril del 2022, se ha resuelto capitalizar Gs. 1.425.175.367, de esa</t>
  </si>
  <si>
    <t>forma se integra la totalidad del capital suscrito que asciende a Gs. 68.000.000.000 (Guaranes sesenta y ocho mil millones)</t>
  </si>
  <si>
    <t>TC 2022</t>
  </si>
  <si>
    <t xml:space="preserve">Las inversiones temporales se valúan de acuerdo a los siguientes criterios de valuación:
 Valores mobiliarios: a su valor de cotización al cierre del año/período menos los gastos estimados de venta. Ver Nota ....
 Colocaciones financieras en moneda local: a su valor nominal más los intereses devengados al cierre del año/período. Ver Nota 4
 Colocaciones financieras en moneda extranjera: a su valor de cotización al cierre del año/período más intereses devengados a ese momento. Ver Nota 4
 Las inversiones no corrientes en sociedades donde no se ejerce el control, se valúan a su valor patrimonial proporcional. Ver Nota ....
</t>
  </si>
  <si>
    <t xml:space="preserve">BANCO ITAU GS                                                     </t>
  </si>
  <si>
    <t xml:space="preserve">BANCO REGIONAL GS                                                 </t>
  </si>
  <si>
    <t xml:space="preserve">BANCO VISION S.A GS                                               </t>
  </si>
  <si>
    <t xml:space="preserve">BANCO FAMILIAR GS                                                 </t>
  </si>
  <si>
    <t xml:space="preserve">BANCO ATLAS GS                                                    </t>
  </si>
  <si>
    <t xml:space="preserve">BANCO GNB EN PROCESO DE FUSION                                    </t>
  </si>
  <si>
    <t xml:space="preserve">BANCO GNB GS                                                      </t>
  </si>
  <si>
    <t xml:space="preserve">BANCO SUDAMERIS GS                                                </t>
  </si>
  <si>
    <t xml:space="preserve">BANCO AMAMBAY GS                                                  </t>
  </si>
  <si>
    <t xml:space="preserve">BANCO NACIONAL DE FOMENTO GS                                      </t>
  </si>
  <si>
    <t xml:space="preserve">BANCOP GS.                                                        </t>
  </si>
  <si>
    <t xml:space="preserve">BANCO INTERFISA SAECA GS.                                         </t>
  </si>
  <si>
    <t xml:space="preserve">BANCO RIO S.A.E.C.A. GS.                                          </t>
  </si>
  <si>
    <t xml:space="preserve">FIC S.A. DE FINANZAS GS                                           </t>
  </si>
  <si>
    <t xml:space="preserve">BANCO DO BRASIL GS                                                </t>
  </si>
  <si>
    <t xml:space="preserve">FINANCIERA UENO S.A.E.C.A. GS.                                    </t>
  </si>
  <si>
    <t xml:space="preserve">FINANCIERA SOLA S.A.E.C.A.                                        </t>
  </si>
  <si>
    <t xml:space="preserve">BANCO DE LA NACION ARGENTINA GS                                   </t>
  </si>
  <si>
    <t xml:space="preserve">BANCO ITAU - CAJA DE AHORRO/BONOS                                 </t>
  </si>
  <si>
    <t xml:space="preserve">BANCO ITAU- CTA. RESERVA BONOS                                    </t>
  </si>
  <si>
    <t>Intereses a Cobrar ML</t>
  </si>
  <si>
    <t>Préstamos a Socios y Accionistas ML</t>
  </si>
  <si>
    <t>Intereses a Devengar ML</t>
  </si>
  <si>
    <t>Préstamos a Socios y Accionistas ME</t>
  </si>
  <si>
    <t>Intereses a Cobrar ME</t>
  </si>
  <si>
    <t>Intereses a Devengar ME</t>
  </si>
  <si>
    <t>Inversiones a Largo Plazo</t>
  </si>
  <si>
    <t xml:space="preserve">Banco de la Nacion Argentina </t>
  </si>
  <si>
    <t>Financiera Ueno S.A.E.C.A.</t>
  </si>
  <si>
    <t>Financiera Ueno S.A.E.C.A.- Intereses</t>
  </si>
  <si>
    <t>(-) Financiera Ueno S.A.E.C.A.- Int. A Devengar</t>
  </si>
  <si>
    <t>Banco Continental GS. - SOBREGIRO</t>
  </si>
  <si>
    <t>Banco Regional USD. - SOBREGIRO</t>
  </si>
  <si>
    <t>Financiera Ueno S.A.E.C.A. L.P.</t>
  </si>
  <si>
    <t>Finlatina S.A. de Finanzas GS. L.P.</t>
  </si>
  <si>
    <t>Finlatina S.A. de Finanzas- Intereses L.P.</t>
  </si>
  <si>
    <t>Banco Nacional de Fomento. - Intereses L.P.</t>
  </si>
  <si>
    <t>Financiera Ueno S.A.E.C.A.- Intereses LP</t>
  </si>
  <si>
    <t>Banco Nacional de Fomento. - L.P.</t>
  </si>
  <si>
    <t>(-) Banco Nacional de Fomento GS. Int. A Devengar L.P.</t>
  </si>
  <si>
    <t>(-) Financiera Ueno.- Int. A Devengar LP</t>
  </si>
  <si>
    <t>PUKET</t>
  </si>
  <si>
    <t>Capitalizacion de Resultados</t>
  </si>
  <si>
    <t>Capitalizacion de resultados s/ Acta de Asamblea ordinaria N° 15 del 12/04/2022</t>
  </si>
  <si>
    <t>&gt; 180</t>
  </si>
  <si>
    <t>Cuentas por Cobrar a Socios y/o Entidades Vinculadas C.P.</t>
  </si>
  <si>
    <t>Cuentas por Cobrar a Socios y/o Entidades Vinculadas L.P.</t>
  </si>
  <si>
    <t xml:space="preserve">PRESTAMOS A TERCEROS ALBERTO SALLUSTRO C.P.                       </t>
  </si>
  <si>
    <t xml:space="preserve">PRESTAMOS A LAURA SALLUSTRO CALLIZO                               </t>
  </si>
  <si>
    <t xml:space="preserve">PRESTAMOS A TERCEROS MALECON S.A                                  </t>
  </si>
  <si>
    <t xml:space="preserve">PRESTAMOS A TERCEROS GRUPO 3S S.A. M.L.                         </t>
  </si>
  <si>
    <t xml:space="preserve">PRESTAMOS A TERCEROS GRUPO 3S S.A. M.E.                           </t>
  </si>
  <si>
    <t xml:space="preserve">PRESTAMO A SOCIOS ACIONISTAS ME CP                                </t>
  </si>
  <si>
    <t xml:space="preserve">PRESTAMOS A LAURA SALLUSTRO CALLIZO L.P.                          </t>
  </si>
  <si>
    <t xml:space="preserve">PRESTAMOS A TERCEROS ALBERTO SALLUSTRO L.P.                       </t>
  </si>
  <si>
    <t xml:space="preserve">PRESTAMOS A TERCEROS GRUPO 3S S.A. L.P.                           </t>
  </si>
  <si>
    <t>Honorarios Profesionales</t>
  </si>
  <si>
    <t>Intereses pagados por préstamos- Laura Ivonne Callizo de Sallustro</t>
  </si>
  <si>
    <t>Remuneracion de Directores Comercial</t>
  </si>
  <si>
    <t>Comisión a Directores s/ Ventas</t>
  </si>
  <si>
    <t>Las existencias se valúan al menor entre su costo de adquisición o de producción y su valor neto de realización (NIF 12, párrafo 5). Para determinar el consumo (baja de inventarios) se aplicarán las fórmulas de costeo siguientes: PPP (Precio Promedio Ponderado) Ver Nota 26</t>
  </si>
  <si>
    <t>Retención del Exterior Renta</t>
  </si>
  <si>
    <t>Anticipos de Remuneración</t>
  </si>
  <si>
    <t>Crédito IRE General</t>
  </si>
  <si>
    <t>**Inmueble en Curso</t>
  </si>
  <si>
    <t>** Compra de Inmueble en juicio de sucesión, individualizado como Lote Nº 17, de la Manzana Nº 11, Finca Nº: 6.467 Inscripto en la Dirección General de los Registros Públicos, bajo el N° 1, folio 1 y sgtes., en fecha 05 de Enero de 1973, a nombre del Señor HERNANDO BENITO FRANCO JACQUET, con Cta. Cte. Catastral Nº 15-554-22. en proceso de Escritura.</t>
  </si>
  <si>
    <t>Préstamos de Socios Accionistas</t>
  </si>
  <si>
    <t>Préstamo de Socio - Alberto Sallustro M.E.</t>
  </si>
  <si>
    <t>Los 7S S.A. - Préstamo M.E.</t>
  </si>
  <si>
    <t xml:space="preserve">FLOC S.A.- Préstamos  M.E. C.P.                                     </t>
  </si>
  <si>
    <t>Cecilia Sallustro Marín L.P.</t>
  </si>
  <si>
    <t>Entre la fecha de cierre del ejercicio y la fecha de preparación de estos estados financieros,</t>
  </si>
  <si>
    <t xml:space="preserve">no han ocurrido hechos significativos de carácter financiero o de otra índole que afecten </t>
  </si>
  <si>
    <t xml:space="preserve">Los saldos al 31 de diciembre y 2023,  están compuestos  por  fondos disponibles en poder  </t>
  </si>
  <si>
    <t xml:space="preserve">PRESTAMOS A TERCEROS GRUPO 3S S.A. M.E. L.P.           </t>
  </si>
  <si>
    <t>la situación patrimonial o financiera o los resultados de la Sociedad al 31 de marzo del 2024.</t>
  </si>
  <si>
    <t xml:space="preserve">SUDAMERIS SAECA GS.                                               </t>
  </si>
  <si>
    <t>Banco Interfisa S.A.E.C.A U$</t>
  </si>
  <si>
    <t>Banco Vision S.A.E.C.A.</t>
  </si>
  <si>
    <t>Banco Itau GS. - SOBREGIRO</t>
  </si>
  <si>
    <t>Banco Atlas GS. - SOBREGIRO</t>
  </si>
  <si>
    <t>Banco UENO GS. - SOBREGIRO</t>
  </si>
  <si>
    <t>Banco Itua USD. - SOBREGIRO</t>
  </si>
  <si>
    <t>Banco Sudameris USD. - SOBREGIRO</t>
  </si>
  <si>
    <t>Banco Vision S.A.E.C.A.- Intereses</t>
  </si>
  <si>
    <t>Banco Basa - Intereses</t>
  </si>
  <si>
    <t>Banco Continental USD. - Intereses</t>
  </si>
  <si>
    <t xml:space="preserve">(-) Banco Visión Int. A Devengar </t>
  </si>
  <si>
    <t>(-)Banco Basa - Intereses a Devengar</t>
  </si>
  <si>
    <t>(-) Banco Continental USD. - Intereses a Devengar</t>
  </si>
  <si>
    <t>Descuento de Cheque</t>
  </si>
  <si>
    <t xml:space="preserve">BANCO CONTINENTAL - DESC. DE CHEQUE                               </t>
  </si>
  <si>
    <t xml:space="preserve">BANCO CONTINENTAL U$S -DESC. DE CHEQUE                            </t>
  </si>
  <si>
    <t>Banco Visión S.A. L.P.</t>
  </si>
  <si>
    <t>Banco Basa - L.P.</t>
  </si>
  <si>
    <t>Banco Visión S.A. - Intereses LP.</t>
  </si>
  <si>
    <t>Banco Basa. - Intereses L.P.</t>
  </si>
  <si>
    <t>Solar- Intereses L.P.</t>
  </si>
  <si>
    <t>Banco Do Brasil- Intereses L.P.</t>
  </si>
  <si>
    <t>(-) Banco Visión Int. A Devengar L.P.</t>
  </si>
  <si>
    <t>(-) Banco Basa GS. Int. A Devengar L.P.</t>
  </si>
  <si>
    <t>(-) Solar S.A. de Finanzas Int. A Devengar L.P.</t>
  </si>
  <si>
    <t>(-) Banco Do Brasil Int. A Devengar L.P.</t>
  </si>
  <si>
    <t>SALLUSTRO Y CIA. S.A.</t>
  </si>
  <si>
    <t xml:space="preserve">IMPUESTO A LA RENTA A PAGAR                                       </t>
  </si>
  <si>
    <t xml:space="preserve">GASTOS DE VIAJES COMERCIALES                                      </t>
  </si>
  <si>
    <t>PERDIDA EN VENTA DE ACTIVO FIJO</t>
  </si>
  <si>
    <t>Capitalizacion de resultados s/ Acta de Asamblea ordinaria N° 16 del 12/04/2023</t>
  </si>
  <si>
    <t>TC 2023</t>
  </si>
  <si>
    <r>
      <t xml:space="preserve">A la fecha de emisión de estos estados financieros, el tipo de cambio de la moneda extranjera es 7.263,59 del Activo y 7.283,62 del pasivo en U$S, el Activo aumentó en un </t>
    </r>
    <r>
      <rPr>
        <sz val="9"/>
        <color rgb="FFFF0000"/>
        <rFont val="Arial"/>
        <family val="2"/>
      </rPr>
      <t>0,23</t>
    </r>
    <r>
      <rPr>
        <sz val="9"/>
        <rFont val="Arial"/>
        <family val="2"/>
      </rPr>
      <t xml:space="preserve">% y el Pasivo aumentóen un </t>
    </r>
    <r>
      <rPr>
        <sz val="9"/>
        <color rgb="FFFF0000"/>
        <rFont val="Arial"/>
        <family val="2"/>
      </rPr>
      <t>0,003%</t>
    </r>
    <r>
      <rPr>
        <sz val="9"/>
        <rFont val="Arial"/>
        <family val="2"/>
      </rPr>
      <t xml:space="preserve"> con respecto al vigente al 31 de diciembre de 2022.</t>
    </r>
  </si>
  <si>
    <t>HUSH PUPPIES &amp; CONVERSE</t>
  </si>
  <si>
    <t>KARIM DAMANI</t>
  </si>
  <si>
    <t>SALLUSTRO 1811</t>
  </si>
  <si>
    <t>MARCOS BUHMAN (FELIX BOGADO)</t>
  </si>
  <si>
    <t>LUMBRA S.A.</t>
  </si>
  <si>
    <t xml:space="preserve">LOS JARDINES </t>
  </si>
  <si>
    <t>INMOBILIARIA JOTAEFE S.A.</t>
  </si>
  <si>
    <t>AITANA S.A.</t>
  </si>
  <si>
    <t>TIENDA SAN MARTIN</t>
  </si>
  <si>
    <t>HERING STORE</t>
  </si>
  <si>
    <t>ROSANTI S.A.E.C.A</t>
  </si>
  <si>
    <t>OUTLET SAN LORENZO</t>
  </si>
  <si>
    <t>Alquileres Pagados</t>
  </si>
  <si>
    <t>Banco Basa S.A.</t>
  </si>
  <si>
    <t>Guaraníes</t>
  </si>
  <si>
    <t>Importación en Curso</t>
  </si>
  <si>
    <t>Previsión por Obsolescencia</t>
  </si>
  <si>
    <t>Licencia de Software y Marcas</t>
  </si>
  <si>
    <t>*Licencia de Software en Curso SAP</t>
  </si>
  <si>
    <t>Gastos de Reorganización</t>
  </si>
  <si>
    <t>(a)Para las operaciones en M.E. el tipo de cambio fue de 7.283,62</t>
  </si>
  <si>
    <t>Ventas línea de negocio 2</t>
  </si>
  <si>
    <t>(nuevas líneas de negocio a incluir)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</si>
</sst>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41" formatCode="_ * #,##0_ ;_ * \-#,##0_ ;_ * &quot;-&quot;_ ;_ @_ "/>
    <numFmt numFmtId="43" formatCode="_ * #,##0.00_ ;_ * \-#,##0.00_ ;_ * &quot;-&quot;??_ ;_ @_ "/>
    <numFmt numFmtId="164" formatCode="_-* #,##0_-;\-* #,##0_-;_-* &quot;-&quot;_-;_-@_-"/>
    <numFmt numFmtId="165" formatCode="_-* #,##0.00_-;\-* #,##0.00_-;_-* &quot;-&quot;??_-;_-@_-"/>
    <numFmt numFmtId="166" formatCode="_(* #,##0.00_);_(* \(#,##0.00\);_(* &quot;-&quot;??_);_(@_)"/>
    <numFmt numFmtId="167" formatCode="_ * #,##0_ ;_ * \-#,##0_ ;_ * &quot;-&quot;??_ ;_ @_ "/>
    <numFmt numFmtId="168" formatCode="_-* #,##0_-;\-* #,##0_-;_-* &quot;-&quot;??_-;_-@_-"/>
    <numFmt numFmtId="169" formatCode="_(* #,##0_);_(* \(#,##0\);_(* &quot;-&quot;??_);_(@_)"/>
    <numFmt numFmtId="170" formatCode="dd/mm/yyyy;@"/>
    <numFmt numFmtId="171" formatCode="_ * #,##0.00_ ;_ * \-#,##0.00_ ;_ * &quot;-&quot;_ ;_ @_ "/>
    <numFmt numFmtId="172" formatCode="_ * #,##0.000_ ;_ * \-#,##0.000_ ;_ * &quot;-&quot;_ ;_ @_ "/>
    <numFmt numFmtId="173" formatCode="_ * #,##0.0_ ;_ * \-#,##0.0_ ;_ * &quot;-&quot;_ ;_ @_ "/>
  </numFmts>
  <fonts count="92" x14ac:knownFonts="1">
    <font>
      <sz val="11"/>
      <color theme="1"/>
      <name val="Calibri"/>
      <family val="2"/>
      <scheme val="minor"/>
    </font>
    <font>
      <b/>
      <sz val="10"/>
      <color indexed="8"/>
      <name val="Arial"/>
      <family val="2"/>
    </font>
    <font>
      <sz val="10"/>
      <name val="Arial"/>
      <family val="2"/>
    </font>
    <font>
      <sz val="11"/>
      <color indexed="8"/>
      <name val="Calibri"/>
      <family val="2"/>
    </font>
    <font>
      <b/>
      <sz val="9"/>
      <name val="Arial"/>
      <family val="2"/>
    </font>
    <font>
      <b/>
      <sz val="10"/>
      <name val="Arial"/>
      <family val="2"/>
    </font>
    <font>
      <b/>
      <u/>
      <sz val="10"/>
      <name val="Arial"/>
      <family val="2"/>
    </font>
    <font>
      <b/>
      <sz val="8"/>
      <name val="Arial"/>
      <family val="2"/>
    </font>
    <font>
      <sz val="11"/>
      <name val="Arial"/>
      <family val="2"/>
    </font>
    <font>
      <b/>
      <sz val="11"/>
      <name val="Arial"/>
      <family val="2"/>
    </font>
    <font>
      <sz val="10"/>
      <name val="Arial Black"/>
      <family val="2"/>
    </font>
    <font>
      <sz val="9"/>
      <name val="Arial"/>
      <family val="2"/>
    </font>
    <font>
      <sz val="9"/>
      <color indexed="8"/>
      <name val="Arial"/>
      <family val="2"/>
    </font>
    <font>
      <sz val="8"/>
      <name val="Arial"/>
      <family val="2"/>
    </font>
    <font>
      <i/>
      <sz val="9"/>
      <name val="Arial"/>
      <family val="2"/>
    </font>
    <font>
      <i/>
      <sz val="9"/>
      <color indexed="8"/>
      <name val="Arial"/>
      <family val="2"/>
    </font>
    <font>
      <sz val="11"/>
      <name val="Calibri"/>
      <family val="2"/>
    </font>
    <font>
      <b/>
      <sz val="11"/>
      <name val="Calibri"/>
      <family val="2"/>
    </font>
    <font>
      <sz val="11"/>
      <color indexed="8"/>
      <name val="Arial"/>
      <family val="2"/>
    </font>
    <font>
      <b/>
      <sz val="12"/>
      <name val="Calibri"/>
      <family val="2"/>
    </font>
    <font>
      <sz val="10"/>
      <color indexed="8"/>
      <name val="Arial"/>
      <family val="2"/>
    </font>
    <font>
      <b/>
      <sz val="10"/>
      <color indexed="8"/>
      <name val="Arial"/>
      <family val="2"/>
    </font>
    <font>
      <b/>
      <sz val="9"/>
      <color indexed="8"/>
      <name val="Arial"/>
      <family val="2"/>
    </font>
    <font>
      <sz val="11"/>
      <color theme="1"/>
      <name val="Calibri"/>
      <family val="2"/>
      <scheme val="minor"/>
    </font>
    <font>
      <b/>
      <sz val="11"/>
      <color theme="0"/>
      <name val="Calibri"/>
      <family val="2"/>
      <scheme val="minor"/>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sz val="10"/>
      <color theme="1"/>
      <name val="Arial"/>
      <family val="2"/>
    </font>
    <font>
      <b/>
      <sz val="10"/>
      <color theme="1"/>
      <name val="Arial"/>
      <family val="2"/>
    </font>
    <font>
      <sz val="10"/>
      <color rgb="FF000000"/>
      <name val="Arial"/>
      <family val="2"/>
    </font>
    <font>
      <sz val="9"/>
      <color theme="1"/>
      <name val="Arial"/>
      <family val="2"/>
    </font>
    <font>
      <sz val="8"/>
      <color theme="1"/>
      <name val="Arial"/>
      <family val="2"/>
    </font>
    <font>
      <sz val="11"/>
      <color theme="1"/>
      <name val="Arial"/>
      <family val="2"/>
    </font>
    <font>
      <sz val="10"/>
      <color theme="0"/>
      <name val="Arial"/>
      <family val="2"/>
    </font>
    <font>
      <sz val="10"/>
      <color rgb="FFFF0000"/>
      <name val="Arial"/>
      <family val="2"/>
    </font>
    <font>
      <sz val="10"/>
      <color theme="0"/>
      <name val="Arial Black"/>
      <family val="2"/>
    </font>
    <font>
      <b/>
      <sz val="10"/>
      <color theme="0"/>
      <name val="Arial"/>
      <family val="2"/>
    </font>
    <font>
      <b/>
      <sz val="11"/>
      <color theme="0"/>
      <name val="Arial Black"/>
      <family val="2"/>
    </font>
    <font>
      <u/>
      <sz val="10"/>
      <color theme="1"/>
      <name val="Arial"/>
      <family val="2"/>
    </font>
    <font>
      <b/>
      <sz val="10"/>
      <color rgb="FF000000"/>
      <name val="Arial"/>
      <family val="2"/>
    </font>
    <font>
      <sz val="9"/>
      <color rgb="FFFFFFFF"/>
      <name val="Arial"/>
      <family val="2"/>
    </font>
    <font>
      <b/>
      <sz val="10"/>
      <color rgb="FFFF0000"/>
      <name val="Arial"/>
      <family val="2"/>
    </font>
    <font>
      <sz val="11"/>
      <name val="Calibri"/>
      <family val="2"/>
      <scheme val="minor"/>
    </font>
    <font>
      <b/>
      <sz val="11"/>
      <name val="Calibri"/>
      <family val="2"/>
      <scheme val="minor"/>
    </font>
    <font>
      <sz val="9"/>
      <name val="Calibri"/>
      <family val="2"/>
      <scheme val="minor"/>
    </font>
    <font>
      <b/>
      <sz val="10"/>
      <color theme="0"/>
      <name val="Arial Black"/>
      <family val="2"/>
    </font>
    <font>
      <sz val="10"/>
      <color theme="1"/>
      <name val="Arial Black"/>
      <family val="2"/>
    </font>
    <font>
      <sz val="9"/>
      <color rgb="FF000000"/>
      <name val="Arial"/>
      <family val="2"/>
    </font>
    <font>
      <sz val="9"/>
      <color theme="1"/>
      <name val="Book Antiqua"/>
      <family val="1"/>
    </font>
    <font>
      <sz val="10"/>
      <color theme="1"/>
      <name val="Calibri"/>
      <family val="2"/>
      <scheme val="minor"/>
    </font>
    <font>
      <u/>
      <sz val="10"/>
      <color theme="10"/>
      <name val="Arial"/>
      <family val="2"/>
    </font>
    <font>
      <sz val="9"/>
      <color theme="1"/>
      <name val="Calibri"/>
      <family val="2"/>
      <scheme val="minor"/>
    </font>
    <font>
      <i/>
      <sz val="9"/>
      <color theme="1"/>
      <name val="Calibri"/>
      <family val="2"/>
      <scheme val="minor"/>
    </font>
    <font>
      <sz val="12"/>
      <color theme="1"/>
      <name val="Book Antiqua"/>
      <family val="1"/>
    </font>
    <font>
      <sz val="12"/>
      <color theme="1"/>
      <name val="Calibri"/>
      <family val="2"/>
      <scheme val="minor"/>
    </font>
    <font>
      <b/>
      <sz val="12"/>
      <color theme="0"/>
      <name val="Calibri"/>
      <family val="2"/>
      <scheme val="minor"/>
    </font>
    <font>
      <sz val="12"/>
      <color theme="0"/>
      <name val="Calibri"/>
      <family val="2"/>
      <scheme val="minor"/>
    </font>
    <font>
      <sz val="11"/>
      <color theme="4"/>
      <name val="Calibri"/>
      <family val="2"/>
      <scheme val="minor"/>
    </font>
    <font>
      <sz val="9"/>
      <color theme="4"/>
      <name val="Book Antiqua"/>
      <family val="1"/>
    </font>
    <font>
      <i/>
      <sz val="10"/>
      <color theme="1"/>
      <name val="Arial"/>
      <family val="2"/>
    </font>
    <font>
      <b/>
      <sz val="11"/>
      <color theme="0"/>
      <name val="Arial"/>
      <family val="2"/>
    </font>
    <font>
      <i/>
      <sz val="11"/>
      <color theme="1"/>
      <name val="Calibri"/>
      <family val="2"/>
      <scheme val="minor"/>
    </font>
    <font>
      <i/>
      <sz val="9"/>
      <color rgb="FF000000"/>
      <name val="Arial"/>
      <family val="2"/>
    </font>
    <font>
      <i/>
      <sz val="11"/>
      <color theme="1"/>
      <name val="Arial"/>
      <family val="2"/>
    </font>
    <font>
      <b/>
      <sz val="9"/>
      <color rgb="FFFFFFFF"/>
      <name val="Arial"/>
      <family val="2"/>
    </font>
    <font>
      <b/>
      <sz val="9"/>
      <color theme="0"/>
      <name val="Arial"/>
      <family val="2"/>
    </font>
    <font>
      <sz val="11"/>
      <color theme="1"/>
      <name val="Calibri"/>
      <family val="2"/>
    </font>
    <font>
      <b/>
      <sz val="11"/>
      <color rgb="FF000000"/>
      <name val="Calibri"/>
      <family val="2"/>
    </font>
    <font>
      <sz val="10"/>
      <color theme="1"/>
      <name val="Calibri"/>
      <family val="2"/>
    </font>
    <font>
      <b/>
      <sz val="10"/>
      <color rgb="FFFFFFFF"/>
      <name val="Arial"/>
      <family val="2"/>
    </font>
    <font>
      <sz val="10"/>
      <name val="Calibri"/>
      <family val="2"/>
      <scheme val="minor"/>
    </font>
    <font>
      <b/>
      <sz val="11"/>
      <color theme="1"/>
      <name val="Calibri"/>
      <family val="2"/>
    </font>
    <font>
      <b/>
      <i/>
      <sz val="11"/>
      <color theme="1"/>
      <name val="Calibri"/>
      <family val="2"/>
      <scheme val="minor"/>
    </font>
    <font>
      <b/>
      <u val="singleAccounting"/>
      <sz val="10"/>
      <color theme="0"/>
      <name val="Arial Black"/>
      <family val="2"/>
    </font>
    <font>
      <sz val="9"/>
      <color rgb="FFFF0000"/>
      <name val="Arial"/>
      <family val="2"/>
    </font>
    <font>
      <sz val="12"/>
      <color theme="1"/>
      <name val="Cambria"/>
      <family val="1"/>
    </font>
    <font>
      <sz val="9"/>
      <color rgb="FF1D1B11"/>
      <name val="Arial"/>
      <family val="2"/>
    </font>
    <font>
      <sz val="10"/>
      <color theme="3"/>
      <name val="Arial"/>
      <family val="2"/>
    </font>
    <font>
      <sz val="11"/>
      <color theme="3"/>
      <name val="Calibri"/>
      <family val="2"/>
      <scheme val="minor"/>
    </font>
    <font>
      <b/>
      <shadow/>
      <sz val="54"/>
      <color rgb="FF000000"/>
      <name val="Calibri"/>
      <family val="2"/>
      <scheme val="minor"/>
    </font>
    <font>
      <sz val="8"/>
      <color rgb="FFFF0000"/>
      <name val="Arial"/>
      <family val="2"/>
    </font>
    <font>
      <sz val="11"/>
      <color rgb="FFFF0000"/>
      <name val="Arial"/>
      <family val="2"/>
    </font>
    <font>
      <i/>
      <sz val="9"/>
      <name val="Calibri"/>
      <family val="2"/>
      <scheme val="minor"/>
    </font>
    <font>
      <i/>
      <sz val="9"/>
      <color theme="1"/>
      <name val="Arial"/>
      <family val="2"/>
    </font>
    <font>
      <sz val="11"/>
      <color theme="1"/>
      <name val="Cambria"/>
      <family val="1"/>
    </font>
    <font>
      <b/>
      <sz val="9"/>
      <color rgb="FF000000"/>
      <name val="Arial"/>
      <family val="2"/>
    </font>
    <font>
      <b/>
      <sz val="12"/>
      <color theme="1"/>
      <name val="Calibri"/>
      <family val="2"/>
      <scheme val="minor"/>
    </font>
    <font>
      <b/>
      <i/>
      <sz val="11"/>
      <color theme="1"/>
      <name val="Calibri"/>
      <family val="2"/>
    </font>
    <font>
      <i/>
      <sz val="11"/>
      <color theme="3"/>
      <name val="Calibri"/>
      <family val="2"/>
      <scheme val="minor"/>
    </font>
    <font>
      <u/>
      <sz val="11"/>
      <name val="Calibri"/>
      <family val="2"/>
      <scheme val="minor"/>
    </font>
  </fonts>
  <fills count="15">
    <fill>
      <patternFill patternType="none"/>
    </fill>
    <fill>
      <patternFill patternType="gray125"/>
    </fill>
    <fill>
      <patternFill patternType="solid">
        <fgColor indexed="65"/>
        <bgColor indexed="64"/>
      </patternFill>
    </fill>
    <fill>
      <patternFill patternType="solid">
        <fgColor theme="0"/>
        <bgColor indexed="64"/>
      </patternFill>
    </fill>
    <fill>
      <patternFill patternType="solid">
        <fgColor rgb="FFFFC000"/>
        <bgColor indexed="64"/>
      </patternFill>
    </fill>
    <fill>
      <patternFill patternType="solid">
        <fgColor theme="4" tint="-0.499984740745262"/>
        <bgColor indexed="64"/>
      </patternFill>
    </fill>
    <fill>
      <patternFill patternType="solid">
        <fgColor theme="4" tint="-0.249977111117893"/>
        <bgColor indexed="64"/>
      </patternFill>
    </fill>
    <fill>
      <patternFill patternType="solid">
        <fgColor rgb="FFA6A6A6"/>
        <bgColor rgb="FF000000"/>
      </patternFill>
    </fill>
    <fill>
      <patternFill patternType="solid">
        <fgColor theme="0"/>
        <bgColor rgb="FF000000"/>
      </patternFill>
    </fill>
    <fill>
      <patternFill patternType="solid">
        <fgColor theme="4" tint="-0.499984740745262"/>
        <bgColor rgb="FF000000"/>
      </patternFill>
    </fill>
    <fill>
      <patternFill patternType="solid">
        <fgColor rgb="FFFFFFFF"/>
        <bgColor rgb="FF000000"/>
      </patternFill>
    </fill>
    <fill>
      <patternFill patternType="solid">
        <fgColor rgb="FF203764"/>
        <bgColor rgb="FF000000"/>
      </patternFill>
    </fill>
    <fill>
      <patternFill patternType="solid">
        <fgColor rgb="FFB8CCE4"/>
        <bgColor rgb="FF000000"/>
      </patternFill>
    </fill>
    <fill>
      <patternFill patternType="solid">
        <fgColor theme="4" tint="0.39997558519241921"/>
        <bgColor indexed="64"/>
      </patternFill>
    </fill>
    <fill>
      <patternFill patternType="solid">
        <fgColor indexed="65"/>
        <bgColor rgb="FF000000"/>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double">
        <color indexed="64"/>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thin">
        <color indexed="64"/>
      </top>
      <bottom/>
      <diagonal/>
    </border>
    <border>
      <left style="medium">
        <color indexed="64"/>
      </left>
      <right/>
      <top/>
      <bottom style="medium">
        <color indexed="64"/>
      </bottom>
      <diagonal/>
    </border>
    <border>
      <left/>
      <right/>
      <top style="thin">
        <color rgb="FFFFFFFF"/>
      </top>
      <bottom/>
      <diagonal/>
    </border>
    <border>
      <left style="thin">
        <color rgb="FFFFFFFF"/>
      </left>
      <right style="thin">
        <color rgb="FFFFFFFF"/>
      </right>
      <top style="thin">
        <color rgb="FFFFFFFF"/>
      </top>
      <bottom/>
      <diagonal/>
    </border>
    <border>
      <left style="thin">
        <color rgb="FFFFFFFF"/>
      </left>
      <right/>
      <top style="thin">
        <color rgb="FFFFFFFF"/>
      </top>
      <bottom style="thin">
        <color rgb="FFFFFFFF"/>
      </bottom>
      <diagonal/>
    </border>
    <border>
      <left/>
      <right style="thin">
        <color rgb="FFFFFFFF"/>
      </right>
      <top style="thin">
        <color rgb="FFFFFFFF"/>
      </top>
      <bottom/>
      <diagonal/>
    </border>
    <border>
      <left style="thin">
        <color rgb="FFFFFFFF"/>
      </left>
      <right style="thin">
        <color rgb="FFFFFFFF"/>
      </right>
      <top/>
      <bottom/>
      <diagonal/>
    </border>
    <border>
      <left/>
      <right style="thin">
        <color rgb="FFFFFFFF"/>
      </right>
      <top style="thin">
        <color rgb="FFFFFFFF"/>
      </top>
      <bottom style="thin">
        <color rgb="FFFFFFFF"/>
      </bottom>
      <diagonal/>
    </border>
    <border>
      <left style="thin">
        <color rgb="FFFFFFFF"/>
      </left>
      <right/>
      <top style="thin">
        <color rgb="FFFFFFFF"/>
      </top>
      <bottom style="thin">
        <color indexed="64"/>
      </bottom>
      <diagonal/>
    </border>
    <border>
      <left style="thin">
        <color theme="0"/>
      </left>
      <right style="thin">
        <color theme="0"/>
      </right>
      <top style="thin">
        <color rgb="FFFFFFFF"/>
      </top>
      <bottom style="thin">
        <color theme="0"/>
      </bottom>
      <diagonal/>
    </border>
    <border>
      <left style="medium">
        <color theme="0"/>
      </left>
      <right style="medium">
        <color theme="0"/>
      </right>
      <top style="medium">
        <color theme="0"/>
      </top>
      <bottom style="medium">
        <color theme="0"/>
      </bottom>
      <diagonal/>
    </border>
    <border>
      <left/>
      <right/>
      <top style="medium">
        <color theme="0"/>
      </top>
      <bottom/>
      <diagonal/>
    </border>
    <border>
      <left/>
      <right style="medium">
        <color theme="0"/>
      </right>
      <top style="medium">
        <color theme="0"/>
      </top>
      <bottom/>
      <diagonal/>
    </border>
    <border>
      <left style="medium">
        <color theme="0"/>
      </left>
      <right/>
      <top style="medium">
        <color theme="0"/>
      </top>
      <bottom style="medium">
        <color theme="0"/>
      </bottom>
      <diagonal/>
    </border>
    <border>
      <left style="medium">
        <color theme="0"/>
      </left>
      <right/>
      <top style="medium">
        <color theme="0"/>
      </top>
      <bottom/>
      <diagonal/>
    </border>
    <border>
      <left/>
      <right/>
      <top/>
      <bottom style="medium">
        <color rgb="FF000000"/>
      </bottom>
      <diagonal/>
    </border>
  </borders>
  <cellStyleXfs count="94">
    <xf numFmtId="0" fontId="0" fillId="0" borderId="0"/>
    <xf numFmtId="166" fontId="2" fillId="0" borderId="0" applyFont="0" applyFill="0" applyBorder="0" applyAlignment="0" applyProtection="0"/>
    <xf numFmtId="0" fontId="3" fillId="0" borderId="0"/>
    <xf numFmtId="0" fontId="2" fillId="0" borderId="0"/>
    <xf numFmtId="0" fontId="25"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164" fontId="2" fillId="0" borderId="0" applyFont="0" applyFill="0" applyBorder="0" applyAlignment="0" applyProtection="0"/>
    <xf numFmtId="166" fontId="23"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3" fillId="0" borderId="0" applyFont="0" applyFill="0" applyBorder="0" applyAlignment="0" applyProtection="0"/>
    <xf numFmtId="166" fontId="3" fillId="0" borderId="0" applyFont="0" applyFill="0" applyBorder="0" applyAlignment="0" applyProtection="0"/>
    <xf numFmtId="43" fontId="2" fillId="0" borderId="0" applyFont="0" applyFill="0" applyBorder="0" applyAlignment="0" applyProtection="0"/>
    <xf numFmtId="166" fontId="2" fillId="0" borderId="0" applyFont="0" applyFill="0" applyBorder="0" applyAlignment="0" applyProtection="0"/>
    <xf numFmtId="165" fontId="23" fillId="0" borderId="0" applyFont="0" applyFill="0" applyBorder="0" applyAlignment="0" applyProtection="0"/>
    <xf numFmtId="166" fontId="2" fillId="0" borderId="0" applyFont="0" applyFill="0" applyBorder="0" applyAlignment="0" applyProtection="0"/>
    <xf numFmtId="166" fontId="23" fillId="0" borderId="0" applyFont="0" applyFill="0" applyBorder="0" applyAlignment="0" applyProtection="0"/>
    <xf numFmtId="0" fontId="2"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6" fillId="0" borderId="0"/>
    <xf numFmtId="0" fontId="2" fillId="0" borderId="0"/>
    <xf numFmtId="0" fontId="2" fillId="0" borderId="0"/>
    <xf numFmtId="0" fontId="2" fillId="0" borderId="0"/>
    <xf numFmtId="0" fontId="2" fillId="0" borderId="0"/>
    <xf numFmtId="0" fontId="23" fillId="0" borderId="0"/>
    <xf numFmtId="0" fontId="23" fillId="0" borderId="0"/>
    <xf numFmtId="0" fontId="2" fillId="0" borderId="0" applyNumberFormat="0" applyFill="0" applyBorder="0" applyAlignment="0" applyProtection="0"/>
    <xf numFmtId="0" fontId="26" fillId="0" borderId="0"/>
    <xf numFmtId="0" fontId="2" fillId="0" borderId="0" applyNumberFormat="0" applyFill="0" applyBorder="0" applyAlignment="0" applyProtection="0"/>
    <xf numFmtId="0" fontId="2" fillId="0" borderId="0"/>
    <xf numFmtId="0" fontId="2" fillId="0" borderId="0"/>
    <xf numFmtId="0" fontId="18"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9" fontId="23" fillId="0" borderId="0" applyFont="0" applyFill="0" applyBorder="0" applyAlignment="0" applyProtection="0"/>
  </cellStyleXfs>
  <cellXfs count="852">
    <xf numFmtId="0" fontId="0" fillId="0" borderId="0" xfId="0"/>
    <xf numFmtId="0" fontId="29" fillId="0" borderId="0" xfId="0" applyFont="1" applyAlignment="1">
      <alignment vertical="center"/>
    </xf>
    <xf numFmtId="0" fontId="29" fillId="0" borderId="0" xfId="0" applyFont="1"/>
    <xf numFmtId="0" fontId="30" fillId="0" borderId="0" xfId="0" applyFont="1" applyAlignment="1">
      <alignment vertical="center"/>
    </xf>
    <xf numFmtId="0" fontId="31" fillId="0" borderId="0" xfId="0" applyFont="1" applyAlignment="1">
      <alignment vertical="center"/>
    </xf>
    <xf numFmtId="0" fontId="32" fillId="3" borderId="0" xfId="0" applyFont="1" applyFill="1"/>
    <xf numFmtId="0" fontId="30" fillId="3" borderId="1" xfId="0" applyFont="1" applyFill="1" applyBorder="1"/>
    <xf numFmtId="168" fontId="29" fillId="3" borderId="1" xfId="5" applyNumberFormat="1" applyFont="1" applyFill="1" applyBorder="1"/>
    <xf numFmtId="169" fontId="2" fillId="3" borderId="0" xfId="5" applyNumberFormat="1" applyFont="1" applyFill="1"/>
    <xf numFmtId="0" fontId="29" fillId="3" borderId="2" xfId="0" applyFont="1" applyFill="1" applyBorder="1"/>
    <xf numFmtId="0" fontId="29" fillId="3" borderId="0" xfId="0" applyFont="1" applyFill="1"/>
    <xf numFmtId="0" fontId="29" fillId="0" borderId="0" xfId="0" applyFont="1" applyAlignment="1">
      <alignment horizontal="left" vertical="top" wrapText="1"/>
    </xf>
    <xf numFmtId="0" fontId="30" fillId="3" borderId="0" xfId="0" applyFont="1" applyFill="1"/>
    <xf numFmtId="0" fontId="5" fillId="3" borderId="3" xfId="30" applyFont="1" applyFill="1" applyBorder="1" applyAlignment="1">
      <alignment horizontal="left"/>
    </xf>
    <xf numFmtId="0" fontId="5" fillId="3" borderId="0" xfId="30" applyFont="1" applyFill="1" applyAlignment="1">
      <alignment horizontal="center"/>
    </xf>
    <xf numFmtId="0" fontId="29" fillId="3" borderId="0" xfId="0" applyFont="1" applyFill="1" applyBorder="1"/>
    <xf numFmtId="167" fontId="29" fillId="3" borderId="0" xfId="0" applyNumberFormat="1" applyFont="1" applyFill="1"/>
    <xf numFmtId="0" fontId="30" fillId="0" borderId="0" xfId="0" applyFont="1"/>
    <xf numFmtId="167" fontId="5" fillId="3" borderId="4" xfId="13" applyNumberFormat="1" applyFont="1" applyFill="1" applyBorder="1"/>
    <xf numFmtId="0" fontId="2" fillId="3" borderId="0" xfId="30" applyFont="1" applyFill="1" applyBorder="1" applyAlignment="1">
      <alignment horizontal="left"/>
    </xf>
    <xf numFmtId="0" fontId="33" fillId="0" borderId="0" xfId="0" applyFont="1" applyAlignment="1">
      <alignment vertical="center"/>
    </xf>
    <xf numFmtId="14" fontId="5" fillId="3" borderId="0" xfId="30" quotePrefix="1" applyNumberFormat="1" applyFont="1" applyFill="1" applyAlignment="1">
      <alignment horizontal="center"/>
    </xf>
    <xf numFmtId="41" fontId="30" fillId="3" borderId="4" xfId="0" applyNumberFormat="1" applyFont="1" applyFill="1" applyBorder="1"/>
    <xf numFmtId="0" fontId="5" fillId="3" borderId="3" xfId="31" applyFont="1" applyFill="1" applyBorder="1" applyAlignment="1">
      <alignment horizontal="left"/>
    </xf>
    <xf numFmtId="0" fontId="2" fillId="3" borderId="0" xfId="0" applyFont="1" applyFill="1"/>
    <xf numFmtId="169" fontId="34" fillId="0" borderId="0" xfId="5" applyNumberFormat="1" applyFont="1"/>
    <xf numFmtId="0" fontId="5" fillId="3" borderId="0" xfId="31" applyFont="1" applyFill="1"/>
    <xf numFmtId="0" fontId="0" fillId="3" borderId="0" xfId="0" applyFill="1"/>
    <xf numFmtId="0" fontId="5" fillId="0" borderId="0" xfId="0" applyFont="1"/>
    <xf numFmtId="0" fontId="2" fillId="0" borderId="0" xfId="0" applyFont="1" applyFill="1"/>
    <xf numFmtId="0" fontId="29" fillId="0" borderId="0" xfId="0" applyFont="1" applyBorder="1" applyAlignment="1">
      <alignment vertical="center"/>
    </xf>
    <xf numFmtId="0" fontId="34" fillId="0" borderId="0" xfId="0" applyFont="1"/>
    <xf numFmtId="0" fontId="34" fillId="0" borderId="0" xfId="0" applyFont="1" applyBorder="1"/>
    <xf numFmtId="0" fontId="34" fillId="0" borderId="5" xfId="0" applyFont="1" applyBorder="1"/>
    <xf numFmtId="0" fontId="34" fillId="0" borderId="6" xfId="0" applyFont="1" applyBorder="1"/>
    <xf numFmtId="0" fontId="34" fillId="0" borderId="3" xfId="0" applyFont="1" applyBorder="1"/>
    <xf numFmtId="0" fontId="34" fillId="0" borderId="7" xfId="0" applyFont="1" applyBorder="1"/>
    <xf numFmtId="0" fontId="29" fillId="0" borderId="0" xfId="0" applyFont="1" applyBorder="1"/>
    <xf numFmtId="0" fontId="29" fillId="4" borderId="0" xfId="0" applyFont="1" applyFill="1"/>
    <xf numFmtId="0" fontId="30" fillId="0" borderId="0" xfId="0" applyFont="1" applyBorder="1" applyAlignment="1">
      <alignment horizontal="center"/>
    </xf>
    <xf numFmtId="0" fontId="29" fillId="0" borderId="0" xfId="0" applyFont="1" applyFill="1"/>
    <xf numFmtId="0" fontId="5" fillId="3" borderId="3" xfId="35" applyFont="1" applyFill="1" applyBorder="1" applyAlignment="1">
      <alignment horizontal="left"/>
    </xf>
    <xf numFmtId="0" fontId="6" fillId="3" borderId="0" xfId="35" applyFont="1" applyFill="1" applyBorder="1" applyAlignment="1">
      <alignment horizontal="center"/>
    </xf>
    <xf numFmtId="0" fontId="2" fillId="3" borderId="0" xfId="37" applyFont="1" applyFill="1" applyBorder="1"/>
    <xf numFmtId="0" fontId="2" fillId="3" borderId="0" xfId="37" applyFont="1" applyFill="1"/>
    <xf numFmtId="3" fontId="2" fillId="3" borderId="0" xfId="37" applyNumberFormat="1" applyFont="1" applyFill="1"/>
    <xf numFmtId="0" fontId="5" fillId="3" borderId="0" xfId="37" applyFont="1" applyFill="1"/>
    <xf numFmtId="0" fontId="5" fillId="3" borderId="0" xfId="37" applyFont="1" applyFill="1" applyBorder="1"/>
    <xf numFmtId="167" fontId="5" fillId="3" borderId="4" xfId="11" applyNumberFormat="1" applyFont="1" applyFill="1" applyBorder="1"/>
    <xf numFmtId="0" fontId="29" fillId="0" borderId="0" xfId="0" applyFont="1" applyAlignment="1">
      <alignment vertical="top" wrapText="1"/>
    </xf>
    <xf numFmtId="0" fontId="33" fillId="0" borderId="0" xfId="0" applyFont="1" applyFill="1"/>
    <xf numFmtId="0" fontId="7" fillId="0" borderId="0" xfId="0" applyFont="1" applyFill="1"/>
    <xf numFmtId="167" fontId="7" fillId="0" borderId="0" xfId="5" applyNumberFormat="1" applyFont="1" applyFill="1"/>
    <xf numFmtId="167" fontId="33" fillId="0" borderId="0" xfId="5" applyNumberFormat="1" applyFont="1" applyFill="1"/>
    <xf numFmtId="167" fontId="29" fillId="0" borderId="0" xfId="0" applyNumberFormat="1" applyFont="1"/>
    <xf numFmtId="169" fontId="29" fillId="0" borderId="0" xfId="0" applyNumberFormat="1" applyFont="1"/>
    <xf numFmtId="0" fontId="0" fillId="0" borderId="0" xfId="0" applyFill="1"/>
    <xf numFmtId="0" fontId="29" fillId="0" borderId="0" xfId="0" applyFont="1" applyFill="1" applyBorder="1"/>
    <xf numFmtId="41" fontId="29" fillId="0" borderId="0" xfId="6" applyFont="1" applyFill="1"/>
    <xf numFmtId="0" fontId="30" fillId="0" borderId="0" xfId="0" applyFont="1" applyFill="1" applyBorder="1" applyAlignment="1"/>
    <xf numFmtId="0" fontId="30" fillId="0" borderId="0" xfId="0" applyFont="1" applyFill="1" applyAlignment="1">
      <alignment vertical="center"/>
    </xf>
    <xf numFmtId="0" fontId="32" fillId="0" borderId="0" xfId="0" applyFont="1" applyFill="1"/>
    <xf numFmtId="0" fontId="35" fillId="0" borderId="0" xfId="0" applyFont="1"/>
    <xf numFmtId="167" fontId="35" fillId="0" borderId="0" xfId="5" applyNumberFormat="1" applyFont="1"/>
    <xf numFmtId="167" fontId="5" fillId="0" borderId="4" xfId="5" applyNumberFormat="1" applyFont="1" applyBorder="1"/>
    <xf numFmtId="167" fontId="35" fillId="0" borderId="0" xfId="0" applyNumberFormat="1" applyFont="1"/>
    <xf numFmtId="169" fontId="2" fillId="0" borderId="0" xfId="5" applyNumberFormat="1" applyFont="1"/>
    <xf numFmtId="167" fontId="36" fillId="0" borderId="0" xfId="5" applyNumberFormat="1" applyFont="1"/>
    <xf numFmtId="167" fontId="36" fillId="0" borderId="0" xfId="0" applyNumberFormat="1" applyFont="1"/>
    <xf numFmtId="167" fontId="2" fillId="0" borderId="0" xfId="5" applyNumberFormat="1" applyFont="1"/>
    <xf numFmtId="167" fontId="5" fillId="0" borderId="0" xfId="5" applyNumberFormat="1" applyFont="1"/>
    <xf numFmtId="0" fontId="8" fillId="0" borderId="0" xfId="0" applyFont="1"/>
    <xf numFmtId="167" fontId="8" fillId="0" borderId="0" xfId="5" applyNumberFormat="1" applyFont="1"/>
    <xf numFmtId="0" fontId="2" fillId="0" borderId="0" xfId="33" applyFont="1"/>
    <xf numFmtId="167" fontId="29" fillId="0" borderId="0" xfId="5" applyNumberFormat="1" applyFont="1"/>
    <xf numFmtId="167" fontId="29" fillId="0" borderId="0" xfId="5" applyNumberFormat="1" applyFont="1" applyAlignment="1">
      <alignment horizontal="center"/>
    </xf>
    <xf numFmtId="0" fontId="4" fillId="0" borderId="0" xfId="0" applyFont="1" applyFill="1"/>
    <xf numFmtId="167" fontId="32" fillId="0" borderId="0" xfId="0" applyNumberFormat="1" applyFont="1" applyFill="1"/>
    <xf numFmtId="0" fontId="5" fillId="0" borderId="0" xfId="0" applyFont="1" applyFill="1"/>
    <xf numFmtId="167" fontId="29" fillId="0" borderId="0" xfId="5" applyNumberFormat="1" applyFont="1" applyFill="1"/>
    <xf numFmtId="167" fontId="34" fillId="0" borderId="0" xfId="5" applyNumberFormat="1" applyFont="1"/>
    <xf numFmtId="41" fontId="30" fillId="3" borderId="0" xfId="0" applyNumberFormat="1" applyFont="1" applyFill="1" applyBorder="1"/>
    <xf numFmtId="167" fontId="5" fillId="3" borderId="0" xfId="31" applyNumberFormat="1" applyFont="1" applyFill="1" applyBorder="1"/>
    <xf numFmtId="0" fontId="33" fillId="3" borderId="0" xfId="0" applyFont="1" applyFill="1"/>
    <xf numFmtId="0" fontId="7" fillId="3" borderId="0" xfId="0" applyFont="1" applyFill="1"/>
    <xf numFmtId="167" fontId="29" fillId="0" borderId="0" xfId="0" applyNumberFormat="1" applyFont="1" applyFill="1"/>
    <xf numFmtId="0" fontId="8" fillId="0" borderId="0" xfId="0" applyFont="1" applyAlignment="1">
      <alignment horizontal="center"/>
    </xf>
    <xf numFmtId="167" fontId="34" fillId="0" borderId="0" xfId="5" applyNumberFormat="1" applyFont="1" applyAlignment="1">
      <alignment horizontal="center"/>
    </xf>
    <xf numFmtId="0" fontId="9" fillId="0" borderId="0" xfId="0" applyFont="1"/>
    <xf numFmtId="167" fontId="29" fillId="0" borderId="0" xfId="5" applyNumberFormat="1" applyFont="1" applyBorder="1"/>
    <xf numFmtId="0" fontId="29" fillId="0" borderId="0" xfId="0" applyFont="1" applyBorder="1" applyAlignment="1">
      <alignment horizontal="left"/>
    </xf>
    <xf numFmtId="167" fontId="29" fillId="0" borderId="0" xfId="5" applyNumberFormat="1" applyFont="1" applyBorder="1" applyAlignment="1">
      <alignment horizontal="center"/>
    </xf>
    <xf numFmtId="167" fontId="5" fillId="0" borderId="0" xfId="5" applyNumberFormat="1" applyFont="1" applyBorder="1"/>
    <xf numFmtId="167" fontId="2" fillId="0" borderId="0" xfId="5" applyNumberFormat="1" applyFont="1" applyBorder="1"/>
    <xf numFmtId="167" fontId="36" fillId="0" borderId="0" xfId="5" applyNumberFormat="1" applyFont="1" applyBorder="1"/>
    <xf numFmtId="0" fontId="29" fillId="0" borderId="8" xfId="0" applyFont="1" applyFill="1" applyBorder="1"/>
    <xf numFmtId="0" fontId="29" fillId="0" borderId="5" xfId="0" applyFont="1" applyFill="1" applyBorder="1"/>
    <xf numFmtId="0" fontId="28" fillId="0" borderId="0" xfId="0" applyFont="1"/>
    <xf numFmtId="43" fontId="29" fillId="0" borderId="0" xfId="5" applyFont="1" applyFill="1"/>
    <xf numFmtId="167" fontId="37" fillId="5" borderId="0" xfId="0" applyNumberFormat="1" applyFont="1" applyFill="1" applyAlignment="1">
      <alignment horizontal="center" vertical="center"/>
    </xf>
    <xf numFmtId="0" fontId="38" fillId="6" borderId="0" xfId="0" applyFont="1" applyFill="1" applyAlignment="1">
      <alignment vertical="center"/>
    </xf>
    <xf numFmtId="167" fontId="38" fillId="6" borderId="0" xfId="5" applyNumberFormat="1" applyFont="1" applyFill="1" applyBorder="1"/>
    <xf numFmtId="167" fontId="38" fillId="6" borderId="0" xfId="5" applyNumberFormat="1" applyFont="1" applyFill="1" applyBorder="1" applyAlignment="1">
      <alignment vertical="center"/>
    </xf>
    <xf numFmtId="0" fontId="37" fillId="5" borderId="0" xfId="0" applyFont="1" applyFill="1" applyAlignment="1">
      <alignment horizontal="center" vertical="center"/>
    </xf>
    <xf numFmtId="0" fontId="39" fillId="5" borderId="0" xfId="0" applyFont="1" applyFill="1"/>
    <xf numFmtId="0" fontId="30" fillId="3" borderId="1" xfId="0" applyFont="1" applyFill="1" applyBorder="1" applyAlignment="1">
      <alignment horizontal="center" vertical="center" wrapText="1"/>
    </xf>
    <xf numFmtId="9" fontId="29" fillId="3" borderId="7" xfId="93" applyFont="1" applyFill="1" applyBorder="1"/>
    <xf numFmtId="0" fontId="4" fillId="7" borderId="1" xfId="18" applyFont="1" applyFill="1" applyBorder="1"/>
    <xf numFmtId="169" fontId="4" fillId="7" borderId="1" xfId="14" applyNumberFormat="1" applyFont="1" applyFill="1" applyBorder="1"/>
    <xf numFmtId="0" fontId="36" fillId="3" borderId="0" xfId="0" applyFont="1" applyFill="1"/>
    <xf numFmtId="169" fontId="5" fillId="3" borderId="0" xfId="5" applyNumberFormat="1" applyFont="1" applyFill="1" applyBorder="1"/>
    <xf numFmtId="0" fontId="30" fillId="0" borderId="0" xfId="0" applyFont="1" applyFill="1"/>
    <xf numFmtId="0" fontId="5" fillId="0" borderId="0" xfId="0" applyFont="1" applyFill="1" applyAlignment="1">
      <alignment wrapText="1"/>
    </xf>
    <xf numFmtId="0" fontId="29" fillId="0" borderId="0" xfId="0" applyFont="1" applyAlignment="1">
      <alignment wrapText="1"/>
    </xf>
    <xf numFmtId="169" fontId="39" fillId="5" borderId="0" xfId="5" applyNumberFormat="1" applyFont="1" applyFill="1" applyBorder="1"/>
    <xf numFmtId="0" fontId="31" fillId="2" borderId="0" xfId="0" applyFont="1" applyFill="1" applyAlignment="1">
      <alignment vertical="center"/>
    </xf>
    <xf numFmtId="0" fontId="29" fillId="2" borderId="0" xfId="0" applyFont="1" applyFill="1"/>
    <xf numFmtId="0" fontId="0" fillId="2" borderId="0" xfId="0" applyFill="1"/>
    <xf numFmtId="168" fontId="29" fillId="3" borderId="9" xfId="5" applyNumberFormat="1" applyFont="1" applyFill="1" applyBorder="1"/>
    <xf numFmtId="0" fontId="40" fillId="3" borderId="1" xfId="0" applyFont="1" applyFill="1" applyBorder="1"/>
    <xf numFmtId="0" fontId="0" fillId="2" borderId="3" xfId="0" applyFill="1" applyBorder="1"/>
    <xf numFmtId="0" fontId="28" fillId="2" borderId="3" xfId="0" applyFont="1" applyFill="1" applyBorder="1" applyAlignment="1">
      <alignment horizontal="center"/>
    </xf>
    <xf numFmtId="0" fontId="28" fillId="2" borderId="0" xfId="0" applyFont="1" applyFill="1"/>
    <xf numFmtId="0" fontId="0" fillId="0" borderId="0" xfId="0" applyBorder="1"/>
    <xf numFmtId="0" fontId="28" fillId="0" borderId="3" xfId="0" applyFont="1" applyBorder="1" applyAlignment="1">
      <alignment horizontal="center"/>
    </xf>
    <xf numFmtId="0" fontId="28" fillId="0" borderId="3" xfId="0" applyFont="1" applyBorder="1" applyAlignment="1">
      <alignment horizontal="center" vertical="center"/>
    </xf>
    <xf numFmtId="0" fontId="27" fillId="2" borderId="0" xfId="0" applyFont="1" applyFill="1"/>
    <xf numFmtId="0" fontId="29" fillId="0" borderId="0" xfId="0" applyFont="1" applyAlignment="1">
      <alignment horizontal="left" vertical="top" wrapText="1"/>
    </xf>
    <xf numFmtId="0" fontId="29" fillId="0" borderId="0" xfId="0" applyFont="1" applyAlignment="1">
      <alignment vertical="justify" wrapText="1"/>
    </xf>
    <xf numFmtId="0" fontId="29" fillId="0" borderId="0" xfId="0" applyFont="1" applyFill="1" applyAlignment="1">
      <alignment vertical="justify" wrapText="1"/>
    </xf>
    <xf numFmtId="0" fontId="30" fillId="0" borderId="0" xfId="0" applyFont="1" applyAlignment="1">
      <alignment horizontal="left" vertical="top" wrapText="1"/>
    </xf>
    <xf numFmtId="0" fontId="30" fillId="0" borderId="0" xfId="0" applyFont="1" applyAlignment="1">
      <alignment vertical="top" wrapText="1"/>
    </xf>
    <xf numFmtId="0" fontId="29" fillId="2" borderId="0" xfId="0" applyFont="1" applyFill="1" applyAlignment="1">
      <alignment vertical="justify" wrapText="1"/>
    </xf>
    <xf numFmtId="0" fontId="29" fillId="2" borderId="0" xfId="0" applyFont="1" applyFill="1" applyAlignment="1">
      <alignment horizontal="left" vertical="top" wrapText="1"/>
    </xf>
    <xf numFmtId="0" fontId="29" fillId="2" borderId="0" xfId="0" applyFont="1" applyFill="1" applyAlignment="1">
      <alignment vertical="top" wrapText="1"/>
    </xf>
    <xf numFmtId="0" fontId="30" fillId="2" borderId="0" xfId="0" applyFont="1" applyFill="1" applyAlignment="1">
      <alignment vertical="top" wrapText="1"/>
    </xf>
    <xf numFmtId="0" fontId="30" fillId="2" borderId="0" xfId="0" applyFont="1" applyFill="1" applyAlignment="1">
      <alignment vertical="justify" wrapText="1"/>
    </xf>
    <xf numFmtId="0" fontId="30" fillId="2" borderId="0" xfId="0" applyFont="1" applyFill="1" applyAlignment="1">
      <alignment horizontal="center" vertical="center" wrapText="1"/>
    </xf>
    <xf numFmtId="0" fontId="25" fillId="0" borderId="0" xfId="4"/>
    <xf numFmtId="0" fontId="25" fillId="2" borderId="0" xfId="4" applyFill="1"/>
    <xf numFmtId="0" fontId="38" fillId="3" borderId="0" xfId="0" applyFont="1" applyFill="1" applyAlignment="1">
      <alignment horizontal="left" vertical="center"/>
    </xf>
    <xf numFmtId="0" fontId="27" fillId="0" borderId="0" xfId="0" applyFont="1"/>
    <xf numFmtId="0" fontId="38" fillId="3" borderId="0" xfId="0" applyFont="1" applyFill="1" applyAlignment="1">
      <alignment vertical="center"/>
    </xf>
    <xf numFmtId="0" fontId="25" fillId="3" borderId="0" xfId="4" applyFill="1"/>
    <xf numFmtId="0" fontId="28" fillId="3" borderId="0" xfId="0" applyFont="1" applyFill="1"/>
    <xf numFmtId="0" fontId="31" fillId="2" borderId="0" xfId="0" applyFont="1" applyFill="1" applyBorder="1"/>
    <xf numFmtId="169" fontId="31" fillId="2" borderId="0" xfId="10" applyNumberFormat="1" applyFont="1" applyFill="1" applyBorder="1"/>
    <xf numFmtId="9" fontId="31" fillId="2" borderId="0" xfId="93" applyFont="1" applyFill="1" applyBorder="1"/>
    <xf numFmtId="3" fontId="31" fillId="2" borderId="0" xfId="0" applyNumberFormat="1" applyFont="1" applyFill="1" applyBorder="1"/>
    <xf numFmtId="0" fontId="41" fillId="2" borderId="0" xfId="0" applyFont="1" applyFill="1" applyBorder="1"/>
    <xf numFmtId="41" fontId="31" fillId="2" borderId="10" xfId="6" applyFont="1" applyFill="1" applyBorder="1"/>
    <xf numFmtId="0" fontId="0" fillId="3" borderId="0" xfId="0" applyFill="1" applyBorder="1"/>
    <xf numFmtId="0" fontId="41" fillId="2" borderId="0" xfId="0" applyFont="1" applyFill="1" applyBorder="1" applyAlignment="1">
      <alignment vertical="center" wrapText="1"/>
    </xf>
    <xf numFmtId="0" fontId="0" fillId="6" borderId="0" xfId="0" applyFill="1"/>
    <xf numFmtId="0" fontId="11" fillId="3" borderId="0" xfId="18" applyFont="1" applyFill="1" applyBorder="1"/>
    <xf numFmtId="0" fontId="11" fillId="2" borderId="0" xfId="18" applyFont="1" applyFill="1" applyBorder="1"/>
    <xf numFmtId="0" fontId="42" fillId="2" borderId="0" xfId="18" applyFont="1" applyFill="1" applyBorder="1"/>
    <xf numFmtId="0" fontId="11" fillId="2" borderId="8" xfId="18" applyFont="1" applyFill="1" applyBorder="1"/>
    <xf numFmtId="169" fontId="4" fillId="2" borderId="11" xfId="14" applyNumberFormat="1" applyFont="1" applyFill="1" applyBorder="1"/>
    <xf numFmtId="169" fontId="11" fillId="2" borderId="11" xfId="14" applyNumberFormat="1" applyFont="1" applyFill="1" applyBorder="1"/>
    <xf numFmtId="169" fontId="4" fillId="2" borderId="5" xfId="14" applyNumberFormat="1" applyFont="1" applyFill="1" applyBorder="1"/>
    <xf numFmtId="169" fontId="11" fillId="2" borderId="0" xfId="18" applyNumberFormat="1" applyFont="1" applyFill="1" applyBorder="1"/>
    <xf numFmtId="0" fontId="29" fillId="0" borderId="0" xfId="0" applyFont="1" applyFill="1" applyAlignment="1">
      <alignment horizontal="left" vertical="justify" wrapText="1"/>
    </xf>
    <xf numFmtId="0" fontId="2" fillId="0" borderId="0" xfId="0" applyFont="1" applyFill="1" applyAlignment="1">
      <alignment horizontal="left" vertical="justify" wrapText="1"/>
    </xf>
    <xf numFmtId="0" fontId="0" fillId="2" borderId="0" xfId="0" applyFill="1" applyBorder="1"/>
    <xf numFmtId="0" fontId="27" fillId="2" borderId="3" xfId="0" applyFont="1" applyFill="1" applyBorder="1"/>
    <xf numFmtId="0" fontId="0" fillId="2" borderId="8" xfId="0" applyFill="1" applyBorder="1"/>
    <xf numFmtId="0" fontId="0" fillId="2" borderId="5" xfId="0" applyFill="1" applyBorder="1"/>
    <xf numFmtId="0" fontId="44" fillId="2" borderId="0" xfId="0" applyFont="1" applyFill="1"/>
    <xf numFmtId="0" fontId="44" fillId="0" borderId="0" xfId="0" applyFont="1"/>
    <xf numFmtId="0" fontId="45" fillId="0" borderId="12" xfId="0" applyFont="1" applyBorder="1" applyAlignment="1">
      <alignment horizontal="center" vertical="center" wrapText="1"/>
    </xf>
    <xf numFmtId="0" fontId="45" fillId="0" borderId="13" xfId="0" applyFont="1" applyBorder="1" applyAlignment="1">
      <alignment horizontal="center" vertical="center" wrapText="1"/>
    </xf>
    <xf numFmtId="0" fontId="44" fillId="2" borderId="14" xfId="0" applyFont="1" applyFill="1" applyBorder="1" applyAlignment="1">
      <alignment vertical="top" wrapText="1"/>
    </xf>
    <xf numFmtId="0" fontId="44" fillId="2" borderId="15" xfId="0" applyFont="1" applyFill="1" applyBorder="1" applyAlignment="1">
      <alignment vertical="top" wrapText="1"/>
    </xf>
    <xf numFmtId="0" fontId="46" fillId="0" borderId="15" xfId="0" applyFont="1" applyBorder="1" applyAlignment="1">
      <alignment vertical="center" wrapText="1"/>
    </xf>
    <xf numFmtId="0" fontId="46" fillId="0" borderId="16" xfId="0" applyFont="1" applyBorder="1" applyAlignment="1">
      <alignment vertical="center" wrapText="1"/>
    </xf>
    <xf numFmtId="0" fontId="46" fillId="0" borderId="17" xfId="0" applyFont="1" applyBorder="1" applyAlignment="1">
      <alignment horizontal="center" vertical="center" wrapText="1"/>
    </xf>
    <xf numFmtId="0" fontId="46" fillId="0" borderId="18" xfId="0" applyFont="1" applyBorder="1" applyAlignment="1">
      <alignment horizontal="center" vertical="center" wrapText="1"/>
    </xf>
    <xf numFmtId="0" fontId="46" fillId="0" borderId="18" xfId="0" applyFont="1" applyBorder="1" applyAlignment="1">
      <alignment vertical="center" wrapText="1"/>
    </xf>
    <xf numFmtId="0" fontId="46" fillId="0" borderId="19" xfId="0" applyFont="1" applyBorder="1" applyAlignment="1">
      <alignment vertical="center" wrapText="1"/>
    </xf>
    <xf numFmtId="0" fontId="46" fillId="0" borderId="20" xfId="0" applyFont="1" applyBorder="1" applyAlignment="1">
      <alignment horizontal="center" vertical="center" wrapText="1"/>
    </xf>
    <xf numFmtId="0" fontId="46" fillId="0" borderId="21" xfId="0" applyFont="1" applyBorder="1" applyAlignment="1">
      <alignment horizontal="center" vertical="center" wrapText="1"/>
    </xf>
    <xf numFmtId="0" fontId="46" fillId="0" borderId="21" xfId="0" applyFont="1" applyBorder="1" applyAlignment="1">
      <alignment vertical="center" wrapText="1"/>
    </xf>
    <xf numFmtId="0" fontId="46" fillId="0" borderId="22" xfId="0" applyFont="1" applyBorder="1" applyAlignment="1">
      <alignment vertical="center" wrapText="1"/>
    </xf>
    <xf numFmtId="0" fontId="46" fillId="2" borderId="0" xfId="0" applyFont="1" applyFill="1"/>
    <xf numFmtId="0" fontId="46" fillId="0" borderId="0" xfId="0" applyFont="1"/>
    <xf numFmtId="0" fontId="29" fillId="0" borderId="0" xfId="0" applyFont="1" applyFill="1" applyAlignment="1">
      <alignment horizontal="left" vertical="justify" wrapText="1"/>
    </xf>
    <xf numFmtId="0" fontId="32" fillId="0" borderId="0" xfId="0" applyFont="1" applyFill="1" applyAlignment="1">
      <alignment horizontal="left" vertical="justify" wrapText="1"/>
    </xf>
    <xf numFmtId="0" fontId="45" fillId="0" borderId="3" xfId="0" applyFont="1" applyFill="1" applyBorder="1" applyAlignment="1">
      <alignment horizontal="center" wrapText="1"/>
    </xf>
    <xf numFmtId="0" fontId="0" fillId="2" borderId="1" xfId="0" applyFill="1" applyBorder="1"/>
    <xf numFmtId="0" fontId="32" fillId="5" borderId="0" xfId="0" applyFont="1" applyFill="1"/>
    <xf numFmtId="0" fontId="29" fillId="3" borderId="0" xfId="0" applyFont="1" applyFill="1" applyAlignment="1">
      <alignment horizontal="center" vertical="center"/>
    </xf>
    <xf numFmtId="0" fontId="25" fillId="3" borderId="0" xfId="4" applyFill="1" applyAlignment="1">
      <alignment horizontal="center" vertical="center"/>
    </xf>
    <xf numFmtId="0" fontId="0" fillId="0" borderId="0" xfId="0"/>
    <xf numFmtId="170" fontId="47" fillId="5" borderId="0" xfId="5" applyNumberFormat="1" applyFont="1" applyFill="1" applyAlignment="1">
      <alignment horizontal="center" vertical="center"/>
    </xf>
    <xf numFmtId="0" fontId="47" fillId="3" borderId="0" xfId="0" applyFont="1" applyFill="1" applyBorder="1" applyAlignment="1">
      <alignment horizontal="center" vertical="center"/>
    </xf>
    <xf numFmtId="0" fontId="48" fillId="3" borderId="0" xfId="0" applyFont="1" applyFill="1" applyAlignment="1">
      <alignment horizontal="center" vertical="center"/>
    </xf>
    <xf numFmtId="167" fontId="29" fillId="3" borderId="0" xfId="0" applyNumberFormat="1" applyFont="1" applyFill="1" applyAlignment="1">
      <alignment horizontal="center" vertical="center"/>
    </xf>
    <xf numFmtId="0" fontId="47" fillId="3" borderId="0" xfId="0" applyFont="1" applyFill="1" applyAlignment="1">
      <alignment horizontal="center" vertical="center"/>
    </xf>
    <xf numFmtId="0" fontId="5" fillId="3" borderId="0" xfId="0" applyFont="1" applyFill="1" applyAlignment="1">
      <alignment horizontal="center" vertical="center"/>
    </xf>
    <xf numFmtId="0" fontId="10" fillId="3" borderId="0" xfId="0" applyFont="1" applyFill="1" applyAlignment="1">
      <alignment horizontal="center" vertical="center"/>
    </xf>
    <xf numFmtId="0" fontId="32" fillId="3" borderId="0" xfId="0" applyFont="1" applyFill="1" applyAlignment="1">
      <alignment horizontal="center" vertical="center"/>
    </xf>
    <xf numFmtId="0" fontId="25" fillId="0" borderId="0" xfId="4" applyAlignment="1">
      <alignment horizontal="center"/>
    </xf>
    <xf numFmtId="43" fontId="29" fillId="3" borderId="0" xfId="5" applyFont="1" applyFill="1" applyAlignment="1">
      <alignment horizontal="center" vertical="center"/>
    </xf>
    <xf numFmtId="0" fontId="34" fillId="0" borderId="0" xfId="0" applyFont="1" applyAlignment="1">
      <alignment horizontal="center"/>
    </xf>
    <xf numFmtId="0" fontId="4" fillId="0" borderId="23" xfId="0" applyFont="1" applyBorder="1" applyAlignment="1">
      <alignment vertical="center" wrapText="1"/>
    </xf>
    <xf numFmtId="0" fontId="0" fillId="3" borderId="0" xfId="0" quotePrefix="1" applyFill="1"/>
    <xf numFmtId="0" fontId="38" fillId="3" borderId="0" xfId="0" applyFont="1" applyFill="1" applyBorder="1" applyAlignment="1">
      <alignment horizontal="left"/>
    </xf>
    <xf numFmtId="0" fontId="32" fillId="0" borderId="8" xfId="0" applyFont="1" applyFill="1" applyBorder="1" applyAlignment="1">
      <alignment horizontal="justify" vertical="justify" wrapText="1"/>
    </xf>
    <xf numFmtId="0" fontId="32" fillId="0" borderId="0" xfId="0" applyFont="1" applyFill="1" applyBorder="1" applyAlignment="1">
      <alignment horizontal="justify" vertical="justify" wrapText="1"/>
    </xf>
    <xf numFmtId="0" fontId="32" fillId="0" borderId="5" xfId="0" applyFont="1" applyFill="1" applyBorder="1" applyAlignment="1">
      <alignment horizontal="justify" vertical="justify" wrapText="1"/>
    </xf>
    <xf numFmtId="0" fontId="49" fillId="0" borderId="8" xfId="0" applyFont="1" applyBorder="1" applyAlignment="1">
      <alignment horizontal="left" vertical="top" wrapText="1"/>
    </xf>
    <xf numFmtId="0" fontId="49" fillId="0" borderId="0" xfId="0" applyFont="1" applyBorder="1" applyAlignment="1">
      <alignment horizontal="left" vertical="top" wrapText="1"/>
    </xf>
    <xf numFmtId="0" fontId="49" fillId="0" borderId="5" xfId="0" applyFont="1" applyBorder="1" applyAlignment="1">
      <alignment horizontal="left" vertical="top" wrapText="1"/>
    </xf>
    <xf numFmtId="0" fontId="5" fillId="0" borderId="8" xfId="0" applyFont="1" applyFill="1" applyBorder="1" applyAlignment="1">
      <alignment horizontal="left" vertical="justify" wrapText="1"/>
    </xf>
    <xf numFmtId="0" fontId="5" fillId="0" borderId="0" xfId="0" applyFont="1" applyFill="1" applyBorder="1" applyAlignment="1">
      <alignment horizontal="left" vertical="justify" wrapText="1"/>
    </xf>
    <xf numFmtId="0" fontId="5" fillId="0" borderId="5" xfId="0" applyFont="1" applyFill="1" applyBorder="1" applyAlignment="1">
      <alignment horizontal="left" vertical="justify" wrapText="1"/>
    </xf>
    <xf numFmtId="0" fontId="32" fillId="0" borderId="8" xfId="0" applyFont="1" applyFill="1" applyBorder="1" applyAlignment="1">
      <alignment horizontal="left" vertical="justify" wrapText="1"/>
    </xf>
    <xf numFmtId="0" fontId="32" fillId="0" borderId="0" xfId="0" applyFont="1" applyFill="1" applyBorder="1" applyAlignment="1">
      <alignment horizontal="left" vertical="justify" wrapText="1"/>
    </xf>
    <xf numFmtId="0" fontId="32" fillId="0" borderId="5" xfId="0" applyFont="1" applyFill="1" applyBorder="1" applyAlignment="1">
      <alignment horizontal="left" vertical="justify" wrapText="1"/>
    </xf>
    <xf numFmtId="0" fontId="29" fillId="0" borderId="8" xfId="0" applyFont="1" applyFill="1" applyBorder="1" applyAlignment="1">
      <alignment horizontal="justify" vertical="justify" wrapText="1"/>
    </xf>
    <xf numFmtId="0" fontId="29" fillId="0" borderId="0" xfId="0" applyFont="1" applyFill="1" applyBorder="1" applyAlignment="1">
      <alignment horizontal="justify" vertical="justify" wrapText="1"/>
    </xf>
    <xf numFmtId="0" fontId="29" fillId="0" borderId="5" xfId="0" applyFont="1" applyFill="1" applyBorder="1" applyAlignment="1">
      <alignment horizontal="justify" vertical="justify" wrapText="1"/>
    </xf>
    <xf numFmtId="0" fontId="0" fillId="0" borderId="0" xfId="0"/>
    <xf numFmtId="168" fontId="29" fillId="0" borderId="1" xfId="5" applyNumberFormat="1" applyFont="1" applyFill="1" applyBorder="1"/>
    <xf numFmtId="0" fontId="2" fillId="2" borderId="0" xfId="0" applyFont="1" applyFill="1"/>
    <xf numFmtId="0" fontId="29" fillId="3" borderId="1" xfId="0" applyFont="1" applyFill="1" applyBorder="1"/>
    <xf numFmtId="0" fontId="29" fillId="3" borderId="24" xfId="0" applyFont="1" applyFill="1" applyBorder="1"/>
    <xf numFmtId="0" fontId="29" fillId="0" borderId="0" xfId="0" applyFont="1" applyAlignment="1">
      <alignment horizontal="left"/>
    </xf>
    <xf numFmtId="0" fontId="2" fillId="3" borderId="0" xfId="30" quotePrefix="1" applyFont="1" applyFill="1" applyBorder="1" applyAlignment="1"/>
    <xf numFmtId="0" fontId="50" fillId="0" borderId="1" xfId="0" applyFont="1" applyBorder="1" applyAlignment="1">
      <alignment horizontal="center" vertical="center" wrapText="1"/>
    </xf>
    <xf numFmtId="0" fontId="38" fillId="0" borderId="0" xfId="0" applyFont="1" applyFill="1" applyAlignment="1">
      <alignment vertical="center"/>
    </xf>
    <xf numFmtId="0" fontId="38" fillId="2" borderId="0" xfId="0" applyFont="1" applyFill="1" applyBorder="1" applyAlignment="1">
      <alignment vertical="center"/>
    </xf>
    <xf numFmtId="41" fontId="23" fillId="2" borderId="10" xfId="6" applyFont="1" applyFill="1" applyBorder="1"/>
    <xf numFmtId="0" fontId="51" fillId="3" borderId="0" xfId="0" applyFont="1" applyFill="1" applyAlignment="1"/>
    <xf numFmtId="41" fontId="29" fillId="0" borderId="10" xfId="6" applyFont="1" applyBorder="1" applyAlignment="1">
      <alignment vertical="top" wrapText="1"/>
    </xf>
    <xf numFmtId="41" fontId="23" fillId="0" borderId="10" xfId="6" applyFont="1" applyBorder="1"/>
    <xf numFmtId="0" fontId="31" fillId="2" borderId="0" xfId="0" quotePrefix="1" applyFont="1" applyFill="1" applyBorder="1"/>
    <xf numFmtId="0" fontId="24" fillId="0" borderId="0" xfId="0" applyFont="1" applyFill="1" applyAlignment="1">
      <alignment horizontal="center" vertical="center"/>
    </xf>
    <xf numFmtId="0" fontId="0" fillId="0" borderId="0" xfId="0"/>
    <xf numFmtId="0" fontId="29" fillId="0" borderId="0" xfId="0" applyFont="1" applyFill="1" applyAlignment="1">
      <alignment horizontal="left" vertical="justify" wrapText="1"/>
    </xf>
    <xf numFmtId="0" fontId="32" fillId="0" borderId="8" xfId="0" applyFont="1" applyFill="1" applyBorder="1" applyAlignment="1">
      <alignment horizontal="justify" vertical="justify" wrapText="1"/>
    </xf>
    <xf numFmtId="0" fontId="32" fillId="0" borderId="0" xfId="0" applyFont="1" applyFill="1" applyBorder="1" applyAlignment="1">
      <alignment horizontal="justify" vertical="justify" wrapText="1"/>
    </xf>
    <xf numFmtId="0" fontId="32" fillId="0" borderId="5" xfId="0" applyFont="1" applyFill="1" applyBorder="1" applyAlignment="1">
      <alignment horizontal="justify" vertical="justify" wrapText="1"/>
    </xf>
    <xf numFmtId="0" fontId="29" fillId="0" borderId="8" xfId="0" applyFont="1" applyFill="1" applyBorder="1" applyAlignment="1">
      <alignment horizontal="justify" vertical="justify" wrapText="1"/>
    </xf>
    <xf numFmtId="0" fontId="29" fillId="0" borderId="0" xfId="0" applyFont="1" applyFill="1" applyBorder="1" applyAlignment="1">
      <alignment horizontal="justify" vertical="justify" wrapText="1"/>
    </xf>
    <xf numFmtId="0" fontId="29" fillId="0" borderId="5" xfId="0" applyFont="1" applyFill="1" applyBorder="1" applyAlignment="1">
      <alignment horizontal="justify" vertical="justify" wrapText="1"/>
    </xf>
    <xf numFmtId="0" fontId="29" fillId="4" borderId="0" xfId="0" applyFont="1" applyFill="1" applyAlignment="1">
      <alignment horizontal="left"/>
    </xf>
    <xf numFmtId="0" fontId="52" fillId="0" borderId="0" xfId="4" quotePrefix="1" applyFont="1" applyBorder="1" applyAlignment="1">
      <alignment horizontal="left"/>
    </xf>
    <xf numFmtId="0" fontId="0" fillId="2" borderId="0" xfId="0" applyFill="1" applyBorder="1" applyAlignment="1"/>
    <xf numFmtId="0" fontId="0" fillId="0" borderId="0" xfId="0" applyFill="1" applyAlignment="1">
      <alignment vertical="justify" wrapText="1"/>
    </xf>
    <xf numFmtId="0" fontId="0" fillId="2" borderId="5" xfId="0" applyFill="1" applyBorder="1" applyAlignment="1"/>
    <xf numFmtId="0" fontId="28" fillId="2" borderId="8" xfId="0" applyFont="1" applyFill="1" applyBorder="1"/>
    <xf numFmtId="0" fontId="28" fillId="2" borderId="0" xfId="0" applyFont="1" applyFill="1" applyBorder="1"/>
    <xf numFmtId="41" fontId="45" fillId="2" borderId="0" xfId="6" applyFont="1" applyFill="1" applyBorder="1"/>
    <xf numFmtId="0" fontId="53" fillId="2" borderId="0" xfId="0" applyFont="1" applyFill="1" applyBorder="1"/>
    <xf numFmtId="0" fontId="54" fillId="2" borderId="8" xfId="0" applyFont="1" applyFill="1" applyBorder="1"/>
    <xf numFmtId="0" fontId="53" fillId="2" borderId="5" xfId="0" applyFont="1" applyFill="1" applyBorder="1"/>
    <xf numFmtId="0" fontId="54" fillId="2" borderId="0" xfId="0" applyFont="1" applyFill="1"/>
    <xf numFmtId="0" fontId="55" fillId="0" borderId="0" xfId="0" applyFont="1" applyAlignment="1">
      <alignment horizontal="justify" vertical="center"/>
    </xf>
    <xf numFmtId="0" fontId="38" fillId="5" borderId="0" xfId="0" applyFont="1" applyFill="1" applyAlignment="1"/>
    <xf numFmtId="0" fontId="55" fillId="0" borderId="0" xfId="0" applyFont="1" applyAlignment="1">
      <alignment vertical="center"/>
    </xf>
    <xf numFmtId="0" fontId="56" fillId="0" borderId="1" xfId="0" applyFont="1" applyBorder="1" applyAlignment="1">
      <alignment horizontal="justify" vertical="center" wrapText="1"/>
    </xf>
    <xf numFmtId="0" fontId="56" fillId="0" borderId="1" xfId="0" applyFont="1" applyBorder="1" applyAlignment="1">
      <alignment horizontal="center" vertical="center" wrapText="1"/>
    </xf>
    <xf numFmtId="0" fontId="56" fillId="0" borderId="1" xfId="0" applyFont="1" applyBorder="1" applyAlignment="1">
      <alignment horizontal="right" vertical="center" wrapText="1"/>
    </xf>
    <xf numFmtId="0" fontId="57" fillId="5" borderId="1" xfId="0" applyFont="1" applyFill="1" applyBorder="1" applyAlignment="1">
      <alignment horizontal="justify" vertical="center" wrapText="1"/>
    </xf>
    <xf numFmtId="0" fontId="58" fillId="5" borderId="1" xfId="0" applyFont="1" applyFill="1" applyBorder="1" applyAlignment="1">
      <alignment horizontal="right" vertical="center" wrapText="1"/>
    </xf>
    <xf numFmtId="0" fontId="58" fillId="5" borderId="1" xfId="0" applyFont="1" applyFill="1" applyBorder="1" applyAlignment="1">
      <alignment horizontal="center" vertical="center" wrapText="1"/>
    </xf>
    <xf numFmtId="0" fontId="56" fillId="2" borderId="0" xfId="0" applyFont="1" applyFill="1" applyAlignment="1">
      <alignment vertical="center" wrapText="1"/>
    </xf>
    <xf numFmtId="0" fontId="56" fillId="2" borderId="0" xfId="0" applyFont="1" applyFill="1" applyAlignment="1">
      <alignment vertical="center"/>
    </xf>
    <xf numFmtId="0" fontId="0" fillId="0" borderId="0" xfId="0"/>
    <xf numFmtId="0" fontId="51" fillId="3" borderId="0" xfId="0" applyFont="1" applyFill="1" applyAlignment="1">
      <alignment horizontal="center"/>
    </xf>
    <xf numFmtId="0" fontId="0" fillId="2" borderId="24" xfId="0" applyFill="1" applyBorder="1" applyAlignment="1">
      <alignment horizontal="center" vertical="center" wrapText="1"/>
    </xf>
    <xf numFmtId="0" fontId="0" fillId="0" borderId="0" xfId="0"/>
    <xf numFmtId="0" fontId="51" fillId="3" borderId="0" xfId="0" applyFont="1" applyFill="1" applyAlignment="1">
      <alignment horizontal="center"/>
    </xf>
    <xf numFmtId="0" fontId="38" fillId="6" borderId="0" xfId="0" applyFont="1" applyFill="1" applyAlignment="1">
      <alignment horizontal="center" vertical="center" wrapText="1"/>
    </xf>
    <xf numFmtId="0" fontId="30" fillId="2" borderId="0" xfId="0" applyFont="1" applyFill="1" applyAlignment="1">
      <alignment horizontal="center" vertical="center" wrapText="1"/>
    </xf>
    <xf numFmtId="0" fontId="28" fillId="2" borderId="0" xfId="0" applyFont="1" applyFill="1" applyAlignment="1">
      <alignment horizontal="center" vertical="center"/>
    </xf>
    <xf numFmtId="0" fontId="5" fillId="3" borderId="0" xfId="0" applyFont="1" applyFill="1" applyBorder="1" applyAlignment="1">
      <alignment vertical="center"/>
    </xf>
    <xf numFmtId="0" fontId="29" fillId="0" borderId="0" xfId="0" applyFont="1" applyBorder="1" applyAlignment="1"/>
    <xf numFmtId="169" fontId="2" fillId="3" borderId="0" xfId="5" applyNumberFormat="1" applyFont="1" applyFill="1" applyBorder="1"/>
    <xf numFmtId="0" fontId="47" fillId="5" borderId="0" xfId="5" applyNumberFormat="1" applyFont="1" applyFill="1" applyAlignment="1">
      <alignment horizontal="center"/>
    </xf>
    <xf numFmtId="0" fontId="0" fillId="2" borderId="24" xfId="0" applyFill="1" applyBorder="1" applyAlignment="1">
      <alignment vertical="center" wrapText="1"/>
    </xf>
    <xf numFmtId="0" fontId="0" fillId="2" borderId="1" xfId="0" applyFill="1" applyBorder="1" applyAlignment="1">
      <alignment vertical="center" wrapText="1"/>
    </xf>
    <xf numFmtId="0" fontId="44" fillId="2" borderId="0" xfId="0" applyFont="1" applyFill="1" applyAlignment="1">
      <alignment horizontal="center"/>
    </xf>
    <xf numFmtId="0" fontId="59" fillId="2" borderId="0" xfId="0" applyFont="1" applyFill="1" applyAlignment="1">
      <alignment horizontal="center"/>
    </xf>
    <xf numFmtId="0" fontId="60" fillId="0" borderId="1" xfId="0" applyFont="1" applyBorder="1" applyAlignment="1">
      <alignment horizontal="center" vertical="center" wrapText="1"/>
    </xf>
    <xf numFmtId="0" fontId="0" fillId="0" borderId="0" xfId="0" applyAlignment="1">
      <alignment horizontal="center"/>
    </xf>
    <xf numFmtId="0" fontId="38" fillId="5" borderId="0" xfId="0" applyFont="1" applyFill="1" applyAlignment="1">
      <alignment vertical="center"/>
    </xf>
    <xf numFmtId="0" fontId="29" fillId="0" borderId="0" xfId="0" applyFont="1" applyAlignment="1"/>
    <xf numFmtId="0" fontId="5" fillId="3" borderId="3" xfId="30" applyFont="1" applyFill="1" applyBorder="1" applyAlignment="1">
      <alignment horizontal="center"/>
    </xf>
    <xf numFmtId="0" fontId="61" fillId="3" borderId="0" xfId="0" applyFont="1" applyFill="1"/>
    <xf numFmtId="169" fontId="2" fillId="3" borderId="4" xfId="5" applyNumberFormat="1" applyFont="1" applyFill="1" applyBorder="1"/>
    <xf numFmtId="0" fontId="2" fillId="3" borderId="0" xfId="30" applyFont="1" applyFill="1" applyAlignment="1">
      <alignment horizontal="center"/>
    </xf>
    <xf numFmtId="0" fontId="33" fillId="0" borderId="0" xfId="0" applyFont="1" applyAlignment="1">
      <alignment horizontal="center" vertical="center"/>
    </xf>
    <xf numFmtId="0" fontId="29" fillId="0" borderId="25" xfId="0" applyFont="1" applyBorder="1"/>
    <xf numFmtId="0" fontId="5" fillId="3" borderId="10" xfId="0" applyFont="1" applyFill="1" applyBorder="1" applyAlignment="1">
      <alignment horizontal="center" vertical="center"/>
    </xf>
    <xf numFmtId="0" fontId="5" fillId="3" borderId="8" xfId="0" applyFont="1" applyFill="1" applyBorder="1" applyAlignment="1">
      <alignment vertical="center"/>
    </xf>
    <xf numFmtId="0" fontId="29" fillId="0" borderId="8" xfId="0" applyFont="1" applyBorder="1"/>
    <xf numFmtId="0" fontId="29" fillId="0" borderId="6" xfId="0" applyFont="1" applyBorder="1"/>
    <xf numFmtId="0" fontId="30" fillId="0" borderId="24" xfId="0" applyFont="1" applyBorder="1" applyAlignment="1">
      <alignment horizontal="center" vertical="center"/>
    </xf>
    <xf numFmtId="0" fontId="30" fillId="0" borderId="11" xfId="0" applyFont="1" applyBorder="1" applyAlignment="1">
      <alignment horizontal="center" vertical="center"/>
    </xf>
    <xf numFmtId="0" fontId="25" fillId="0" borderId="11" xfId="4" applyBorder="1" applyAlignment="1">
      <alignment horizontal="center"/>
    </xf>
    <xf numFmtId="0" fontId="25" fillId="0" borderId="11" xfId="4" quotePrefix="1" applyBorder="1" applyAlignment="1">
      <alignment horizontal="center"/>
    </xf>
    <xf numFmtId="0" fontId="52" fillId="0" borderId="11" xfId="4" quotePrefix="1" applyFont="1" applyBorder="1" applyAlignment="1">
      <alignment horizontal="center"/>
    </xf>
    <xf numFmtId="1" fontId="47" fillId="5" borderId="0" xfId="5" applyNumberFormat="1" applyFont="1" applyFill="1" applyAlignment="1">
      <alignment horizontal="center"/>
    </xf>
    <xf numFmtId="167" fontId="25" fillId="0" borderId="0" xfId="4" applyNumberFormat="1" applyAlignment="1">
      <alignment horizontal="center" vertical="center"/>
    </xf>
    <xf numFmtId="0" fontId="62" fillId="5" borderId="0" xfId="0" applyFont="1" applyFill="1" applyAlignment="1">
      <alignment vertical="center"/>
    </xf>
    <xf numFmtId="0" fontId="61" fillId="2" borderId="0" xfId="0" applyFont="1" applyFill="1" applyAlignment="1">
      <alignment horizontal="left" vertical="top" wrapText="1"/>
    </xf>
    <xf numFmtId="0" fontId="0" fillId="0" borderId="3" xfId="0" applyBorder="1"/>
    <xf numFmtId="0" fontId="0" fillId="0" borderId="3" xfId="0" applyBorder="1" applyAlignment="1">
      <alignment horizontal="center"/>
    </xf>
    <xf numFmtId="0" fontId="0" fillId="2" borderId="0" xfId="0" applyFont="1" applyFill="1" applyAlignment="1">
      <alignment horizontal="left" vertical="center"/>
    </xf>
    <xf numFmtId="0" fontId="0" fillId="2" borderId="0" xfId="0" applyFont="1" applyFill="1"/>
    <xf numFmtId="0" fontId="28" fillId="2" borderId="3" xfId="0" applyFont="1" applyFill="1" applyBorder="1"/>
    <xf numFmtId="0" fontId="0" fillId="0" borderId="0" xfId="0"/>
    <xf numFmtId="0" fontId="53" fillId="2" borderId="0" xfId="0" applyFont="1" applyFill="1" applyAlignment="1">
      <alignment horizontal="center"/>
    </xf>
    <xf numFmtId="0" fontId="38" fillId="5" borderId="25" xfId="0" applyFont="1" applyFill="1" applyBorder="1" applyAlignment="1">
      <alignment vertical="center"/>
    </xf>
    <xf numFmtId="0" fontId="38" fillId="5" borderId="10" xfId="0" applyFont="1" applyFill="1" applyBorder="1" applyAlignment="1">
      <alignment vertical="center"/>
    </xf>
    <xf numFmtId="0" fontId="38" fillId="5" borderId="26" xfId="0" applyFont="1" applyFill="1" applyBorder="1" applyAlignment="1">
      <alignment vertical="center"/>
    </xf>
    <xf numFmtId="0" fontId="38" fillId="5" borderId="0" xfId="0" applyFont="1" applyFill="1" applyBorder="1" applyAlignment="1">
      <alignment vertical="center"/>
    </xf>
    <xf numFmtId="0" fontId="30" fillId="0" borderId="0" xfId="0" applyFont="1" applyBorder="1" applyAlignment="1">
      <alignment vertical="center"/>
    </xf>
    <xf numFmtId="0" fontId="0" fillId="0" borderId="0" xfId="0"/>
    <xf numFmtId="0" fontId="38" fillId="5" borderId="0" xfId="0" applyFont="1" applyFill="1" applyAlignment="1">
      <alignment horizontal="center" vertical="center" wrapText="1"/>
    </xf>
    <xf numFmtId="0" fontId="38" fillId="5" borderId="0" xfId="0" applyFont="1" applyFill="1" applyBorder="1" applyAlignment="1">
      <alignment horizontal="left" vertical="center"/>
    </xf>
    <xf numFmtId="0" fontId="56" fillId="0" borderId="1" xfId="0" applyFont="1" applyBorder="1" applyAlignment="1">
      <alignment horizontal="justify" vertical="center" wrapText="1"/>
    </xf>
    <xf numFmtId="0" fontId="63" fillId="3" borderId="0" xfId="0" applyFont="1" applyFill="1"/>
    <xf numFmtId="0" fontId="63" fillId="0" borderId="0" xfId="0" applyFont="1" applyBorder="1"/>
    <xf numFmtId="3" fontId="29" fillId="0" borderId="0" xfId="6" applyNumberFormat="1" applyFont="1" applyFill="1" applyAlignment="1">
      <alignment horizontal="center"/>
    </xf>
    <xf numFmtId="3" fontId="29" fillId="0" borderId="0" xfId="5" applyNumberFormat="1" applyFont="1" applyFill="1" applyAlignment="1">
      <alignment horizontal="center"/>
    </xf>
    <xf numFmtId="3" fontId="29" fillId="0" borderId="0" xfId="0" applyNumberFormat="1" applyFont="1" applyFill="1" applyAlignment="1">
      <alignment horizontal="center"/>
    </xf>
    <xf numFmtId="3" fontId="30" fillId="0" borderId="0" xfId="5" applyNumberFormat="1" applyFont="1" applyFill="1" applyAlignment="1">
      <alignment horizontal="center"/>
    </xf>
    <xf numFmtId="3" fontId="5" fillId="0" borderId="0" xfId="5" applyNumberFormat="1" applyFont="1" applyFill="1" applyAlignment="1">
      <alignment horizontal="center"/>
    </xf>
    <xf numFmtId="0" fontId="11" fillId="2" borderId="0" xfId="0" applyFont="1" applyFill="1" applyBorder="1" applyAlignment="1">
      <alignment vertical="center" wrapText="1"/>
    </xf>
    <xf numFmtId="0" fontId="14" fillId="0" borderId="27" xfId="0" applyFont="1" applyBorder="1" applyAlignment="1">
      <alignment vertical="center" wrapText="1"/>
    </xf>
    <xf numFmtId="9" fontId="49" fillId="2" borderId="0" xfId="93" applyFont="1" applyFill="1" applyBorder="1" applyAlignment="1"/>
    <xf numFmtId="0" fontId="49" fillId="2" borderId="0" xfId="0" applyFont="1" applyFill="1" applyBorder="1" applyAlignment="1"/>
    <xf numFmtId="0" fontId="64" fillId="2" borderId="0" xfId="0" applyFont="1" applyFill="1" applyBorder="1"/>
    <xf numFmtId="0" fontId="27" fillId="2" borderId="0" xfId="0" applyFont="1" applyFill="1" applyAlignment="1">
      <alignment wrapText="1"/>
    </xf>
    <xf numFmtId="0" fontId="46" fillId="2" borderId="0" xfId="0" applyFont="1" applyFill="1" applyAlignment="1">
      <alignment wrapText="1"/>
    </xf>
    <xf numFmtId="0" fontId="44" fillId="2" borderId="0" xfId="0" applyFont="1" applyFill="1" applyAlignment="1">
      <alignment horizontal="center" wrapText="1"/>
    </xf>
    <xf numFmtId="3" fontId="44" fillId="2" borderId="0" xfId="0" applyNumberFormat="1" applyFont="1" applyFill="1" applyAlignment="1">
      <alignment horizontal="center"/>
    </xf>
    <xf numFmtId="0" fontId="45" fillId="2" borderId="0" xfId="0" applyFont="1" applyFill="1" applyAlignment="1">
      <alignment wrapText="1"/>
    </xf>
    <xf numFmtId="0" fontId="45" fillId="2" borderId="0" xfId="0" applyFont="1" applyFill="1" applyAlignment="1">
      <alignment horizontal="center" wrapText="1"/>
    </xf>
    <xf numFmtId="0" fontId="9" fillId="0" borderId="0" xfId="0" applyFont="1" applyAlignment="1"/>
    <xf numFmtId="0" fontId="62" fillId="0" borderId="0" xfId="0" applyFont="1" applyFill="1"/>
    <xf numFmtId="169" fontId="62" fillId="0" borderId="0" xfId="5" applyNumberFormat="1" applyFont="1" applyFill="1" applyBorder="1"/>
    <xf numFmtId="0" fontId="65" fillId="0" borderId="0" xfId="0" applyFont="1"/>
    <xf numFmtId="0" fontId="29" fillId="3" borderId="2" xfId="0" applyFont="1" applyFill="1" applyBorder="1" applyAlignment="1"/>
    <xf numFmtId="0" fontId="29" fillId="3" borderId="9" xfId="0" applyFont="1" applyFill="1" applyBorder="1" applyAlignment="1"/>
    <xf numFmtId="0" fontId="29" fillId="3" borderId="28" xfId="0" applyFont="1" applyFill="1" applyBorder="1" applyAlignment="1"/>
    <xf numFmtId="0" fontId="30" fillId="3" borderId="25" xfId="0" applyFont="1" applyFill="1" applyBorder="1" applyAlignment="1">
      <alignment vertical="center"/>
    </xf>
    <xf numFmtId="0" fontId="30" fillId="3" borderId="2" xfId="0" applyFont="1" applyFill="1" applyBorder="1" applyAlignment="1">
      <alignment vertical="center"/>
    </xf>
    <xf numFmtId="0" fontId="29" fillId="0" borderId="0" xfId="0" applyFont="1" applyFill="1" applyBorder="1" applyAlignment="1"/>
    <xf numFmtId="0" fontId="29" fillId="0" borderId="1" xfId="0" applyFont="1" applyFill="1" applyBorder="1" applyAlignment="1">
      <alignment horizontal="center"/>
    </xf>
    <xf numFmtId="168" fontId="29" fillId="0" borderId="29" xfId="5" applyNumberFormat="1" applyFont="1" applyFill="1" applyBorder="1"/>
    <xf numFmtId="168" fontId="29" fillId="3" borderId="28" xfId="5" applyNumberFormat="1" applyFont="1" applyFill="1" applyBorder="1"/>
    <xf numFmtId="0" fontId="29" fillId="3" borderId="1" xfId="0" applyFont="1" applyFill="1" applyBorder="1" applyAlignment="1">
      <alignment wrapText="1"/>
    </xf>
    <xf numFmtId="0" fontId="2" fillId="3" borderId="1" xfId="0" applyFont="1" applyFill="1" applyBorder="1"/>
    <xf numFmtId="0" fontId="2" fillId="3" borderId="1" xfId="0" applyFont="1" applyFill="1" applyBorder="1" applyAlignment="1">
      <alignment wrapText="1"/>
    </xf>
    <xf numFmtId="0" fontId="61" fillId="3" borderId="2" xfId="0" applyFont="1" applyFill="1" applyBorder="1"/>
    <xf numFmtId="0" fontId="30" fillId="3" borderId="0" xfId="0" applyFont="1" applyFill="1" applyBorder="1" applyAlignment="1">
      <alignment vertical="center"/>
    </xf>
    <xf numFmtId="0" fontId="38" fillId="0" borderId="0" xfId="0" applyFont="1" applyFill="1" applyBorder="1" applyAlignment="1">
      <alignment vertical="center"/>
    </xf>
    <xf numFmtId="0" fontId="38" fillId="5" borderId="1" xfId="0" applyFont="1" applyFill="1" applyBorder="1" applyAlignment="1">
      <alignment horizontal="center" vertical="center"/>
    </xf>
    <xf numFmtId="0" fontId="0" fillId="0" borderId="0" xfId="0"/>
    <xf numFmtId="0" fontId="38" fillId="5" borderId="3" xfId="30" quotePrefix="1" applyNumberFormat="1" applyFont="1" applyFill="1" applyBorder="1" applyAlignment="1">
      <alignment horizontal="center"/>
    </xf>
    <xf numFmtId="0" fontId="38" fillId="5" borderId="0" xfId="0" applyFont="1" applyFill="1" applyBorder="1" applyAlignment="1">
      <alignment horizontal="center" vertical="center"/>
    </xf>
    <xf numFmtId="0" fontId="53" fillId="3" borderId="0" xfId="0" applyFont="1" applyFill="1" applyAlignment="1"/>
    <xf numFmtId="0" fontId="24" fillId="5" borderId="0" xfId="0" applyFont="1" applyFill="1" applyAlignment="1">
      <alignment horizontal="center"/>
    </xf>
    <xf numFmtId="0" fontId="24" fillId="5" borderId="0" xfId="0" applyFont="1" applyFill="1" applyAlignment="1">
      <alignment horizontal="center" vertical="center"/>
    </xf>
    <xf numFmtId="0" fontId="24" fillId="5" borderId="0" xfId="0" applyFont="1" applyFill="1" applyAlignment="1">
      <alignment vertical="center"/>
    </xf>
    <xf numFmtId="0" fontId="53" fillId="2" borderId="2" xfId="0" applyFont="1" applyFill="1" applyBorder="1" applyAlignment="1"/>
    <xf numFmtId="0" fontId="53" fillId="2" borderId="28" xfId="0" applyFont="1" applyFill="1" applyBorder="1" applyAlignment="1"/>
    <xf numFmtId="0" fontId="38" fillId="5" borderId="3" xfId="30" quotePrefix="1" applyNumberFormat="1" applyFont="1" applyFill="1" applyBorder="1" applyAlignment="1">
      <alignment horizontal="right"/>
    </xf>
    <xf numFmtId="0" fontId="66" fillId="8" borderId="35" xfId="18" applyFont="1" applyFill="1" applyBorder="1" applyAlignment="1">
      <alignment vertical="center"/>
    </xf>
    <xf numFmtId="0" fontId="11" fillId="8" borderId="35" xfId="18" applyFont="1" applyFill="1" applyBorder="1" applyAlignment="1">
      <alignment vertical="center"/>
    </xf>
    <xf numFmtId="0" fontId="66" fillId="9" borderId="36" xfId="18" applyFont="1" applyFill="1" applyBorder="1" applyAlignment="1">
      <alignment horizontal="center" vertical="center" wrapText="1"/>
    </xf>
    <xf numFmtId="0" fontId="66" fillId="9" borderId="37" xfId="18" applyFont="1" applyFill="1" applyBorder="1" applyAlignment="1">
      <alignment horizontal="center" vertical="center" wrapText="1"/>
    </xf>
    <xf numFmtId="0" fontId="66" fillId="9" borderId="38" xfId="18" applyFont="1" applyFill="1" applyBorder="1" applyAlignment="1">
      <alignment horizontal="center" vertical="center"/>
    </xf>
    <xf numFmtId="0" fontId="66" fillId="9" borderId="39" xfId="18" applyFont="1" applyFill="1" applyBorder="1" applyAlignment="1">
      <alignment vertical="center"/>
    </xf>
    <xf numFmtId="0" fontId="66" fillId="9" borderId="39" xfId="18" applyFont="1" applyFill="1" applyBorder="1" applyAlignment="1">
      <alignment vertical="center" wrapText="1"/>
    </xf>
    <xf numFmtId="0" fontId="66" fillId="9" borderId="40" xfId="18" applyFont="1" applyFill="1" applyBorder="1" applyAlignment="1">
      <alignment horizontal="center" vertical="center" wrapText="1"/>
    </xf>
    <xf numFmtId="0" fontId="38" fillId="5" borderId="41" xfId="30" quotePrefix="1" applyNumberFormat="1" applyFont="1" applyFill="1" applyBorder="1" applyAlignment="1">
      <alignment horizontal="center"/>
    </xf>
    <xf numFmtId="0" fontId="38" fillId="5" borderId="42" xfId="30" quotePrefix="1" applyNumberFormat="1" applyFont="1" applyFill="1" applyBorder="1" applyAlignment="1">
      <alignment horizontal="center"/>
    </xf>
    <xf numFmtId="0" fontId="38" fillId="5" borderId="3" xfId="30" applyFont="1" applyFill="1" applyBorder="1" applyAlignment="1">
      <alignment horizontal="center"/>
    </xf>
    <xf numFmtId="0" fontId="24" fillId="5" borderId="3" xfId="0" applyFont="1" applyFill="1" applyBorder="1" applyAlignment="1">
      <alignment horizontal="center" vertical="center"/>
    </xf>
    <xf numFmtId="0" fontId="24" fillId="5" borderId="0" xfId="0" applyFont="1" applyFill="1" applyAlignment="1"/>
    <xf numFmtId="0" fontId="67" fillId="5" borderId="43" xfId="0" applyFont="1" applyFill="1" applyBorder="1" applyAlignment="1">
      <alignment horizontal="center" vertical="center" wrapText="1"/>
    </xf>
    <xf numFmtId="0" fontId="67" fillId="5" borderId="44" xfId="0" applyFont="1" applyFill="1" applyBorder="1" applyAlignment="1">
      <alignment horizontal="center" vertical="center" wrapText="1"/>
    </xf>
    <xf numFmtId="0" fontId="38" fillId="5" borderId="0" xfId="0" applyFont="1" applyFill="1" applyBorder="1" applyAlignment="1"/>
    <xf numFmtId="9" fontId="64" fillId="2" borderId="0" xfId="93" applyFont="1" applyFill="1" applyBorder="1" applyAlignment="1"/>
    <xf numFmtId="0" fontId="44" fillId="2" borderId="30" xfId="0" applyFont="1" applyFill="1" applyBorder="1" applyAlignment="1"/>
    <xf numFmtId="0" fontId="5" fillId="0" borderId="0" xfId="0" applyFont="1" applyFill="1" applyAlignment="1"/>
    <xf numFmtId="0" fontId="62" fillId="5" borderId="0" xfId="0" applyFont="1" applyFill="1"/>
    <xf numFmtId="169" fontId="62" fillId="5" borderId="0" xfId="5" applyNumberFormat="1" applyFont="1" applyFill="1" applyBorder="1"/>
    <xf numFmtId="0" fontId="29" fillId="0" borderId="0" xfId="0" applyFont="1" applyFill="1" applyAlignment="1">
      <alignment horizontal="center"/>
    </xf>
    <xf numFmtId="0" fontId="25" fillId="0" borderId="0" xfId="4" applyAlignment="1">
      <alignment horizontal="right"/>
    </xf>
    <xf numFmtId="0" fontId="68" fillId="10" borderId="0" xfId="0" applyFont="1" applyFill="1" applyBorder="1"/>
    <xf numFmtId="0" fontId="68" fillId="10" borderId="11" xfId="0" applyFont="1" applyFill="1" applyBorder="1"/>
    <xf numFmtId="0" fontId="69" fillId="10" borderId="1" xfId="0" applyFont="1" applyFill="1" applyBorder="1"/>
    <xf numFmtId="0" fontId="68" fillId="10" borderId="1" xfId="0" applyFont="1" applyFill="1" applyBorder="1"/>
    <xf numFmtId="0" fontId="16" fillId="10" borderId="0" xfId="0" applyFont="1" applyFill="1" applyBorder="1"/>
    <xf numFmtId="0" fontId="17" fillId="10" borderId="29" xfId="0" applyFont="1" applyFill="1" applyBorder="1"/>
    <xf numFmtId="0" fontId="17" fillId="10" borderId="1" xfId="0" applyFont="1" applyFill="1" applyBorder="1"/>
    <xf numFmtId="0" fontId="16" fillId="10" borderId="1" xfId="0" applyFont="1" applyFill="1" applyBorder="1"/>
    <xf numFmtId="0" fontId="70" fillId="10" borderId="0" xfId="0" applyFont="1" applyFill="1" applyBorder="1"/>
    <xf numFmtId="0" fontId="71" fillId="11" borderId="0" xfId="0" applyFont="1" applyFill="1" applyBorder="1" applyAlignment="1"/>
    <xf numFmtId="0" fontId="25" fillId="0" borderId="0" xfId="4" applyAlignment="1">
      <alignment horizontal="center" vertical="center"/>
    </xf>
    <xf numFmtId="0" fontId="25" fillId="0" borderId="29" xfId="4" applyBorder="1" applyAlignment="1">
      <alignment horizontal="center" vertical="center"/>
    </xf>
    <xf numFmtId="0" fontId="34" fillId="0" borderId="0" xfId="0" applyFont="1" applyFill="1"/>
    <xf numFmtId="14" fontId="35" fillId="6" borderId="0" xfId="0" applyNumberFormat="1" applyFont="1" applyFill="1"/>
    <xf numFmtId="0" fontId="35" fillId="6" borderId="0" xfId="0" applyFont="1" applyFill="1"/>
    <xf numFmtId="0" fontId="30" fillId="0" borderId="0" xfId="0" applyFont="1" applyAlignment="1">
      <alignment horizontal="right"/>
    </xf>
    <xf numFmtId="0" fontId="29" fillId="0" borderId="3" xfId="0" applyFont="1" applyBorder="1"/>
    <xf numFmtId="0" fontId="0" fillId="0" borderId="0" xfId="0"/>
    <xf numFmtId="0" fontId="46" fillId="2" borderId="0" xfId="0" applyFont="1" applyFill="1" applyAlignment="1">
      <alignment horizontal="left" vertical="top" wrapText="1"/>
    </xf>
    <xf numFmtId="0" fontId="13" fillId="0" borderId="0" xfId="0" applyFont="1" applyBorder="1" applyAlignment="1">
      <alignment vertical="justify"/>
    </xf>
    <xf numFmtId="0" fontId="13" fillId="0" borderId="5" xfId="0" applyFont="1" applyBorder="1" applyAlignment="1">
      <alignment vertical="justify"/>
    </xf>
    <xf numFmtId="0" fontId="34" fillId="0" borderId="0" xfId="0" applyFont="1" applyBorder="1" applyAlignment="1"/>
    <xf numFmtId="0" fontId="34" fillId="0" borderId="5" xfId="0" applyFont="1" applyBorder="1" applyAlignment="1"/>
    <xf numFmtId="0" fontId="49" fillId="0" borderId="0" xfId="0" applyFont="1"/>
    <xf numFmtId="0" fontId="51" fillId="0" borderId="0" xfId="0" applyFont="1"/>
    <xf numFmtId="41" fontId="23" fillId="2" borderId="0" xfId="6" applyFont="1" applyFill="1"/>
    <xf numFmtId="41" fontId="29" fillId="3" borderId="1" xfId="6" applyFont="1" applyFill="1" applyBorder="1"/>
    <xf numFmtId="41" fontId="29" fillId="2" borderId="0" xfId="6" applyFont="1" applyFill="1" applyAlignment="1">
      <alignment horizontal="left" vertical="top" wrapText="1"/>
    </xf>
    <xf numFmtId="41" fontId="23" fillId="0" borderId="0" xfId="6" applyFont="1"/>
    <xf numFmtId="41" fontId="2" fillId="3" borderId="0" xfId="6" applyFont="1" applyFill="1"/>
    <xf numFmtId="41" fontId="38" fillId="0" borderId="0" xfId="6" applyFont="1" applyFill="1" applyAlignment="1">
      <alignment vertical="center" wrapText="1"/>
    </xf>
    <xf numFmtId="0" fontId="0" fillId="0" borderId="0" xfId="0"/>
    <xf numFmtId="41" fontId="23" fillId="0" borderId="3" xfId="6" applyFont="1" applyBorder="1"/>
    <xf numFmtId="41" fontId="23" fillId="2" borderId="3" xfId="6" applyFont="1" applyFill="1" applyBorder="1"/>
    <xf numFmtId="41" fontId="23" fillId="3" borderId="0" xfId="6" applyFont="1" applyFill="1"/>
    <xf numFmtId="41" fontId="24" fillId="0" borderId="0" xfId="6" applyFont="1" applyFill="1" applyAlignment="1">
      <alignment horizontal="center" vertical="center"/>
    </xf>
    <xf numFmtId="0" fontId="0" fillId="0" borderId="0" xfId="0"/>
    <xf numFmtId="0" fontId="34" fillId="0" borderId="0" xfId="0" applyFont="1" applyAlignment="1">
      <alignment horizontal="center"/>
    </xf>
    <xf numFmtId="0" fontId="72" fillId="0" borderId="0" xfId="0" applyFont="1"/>
    <xf numFmtId="0" fontId="72" fillId="0" borderId="3" xfId="0" applyFont="1" applyBorder="1"/>
    <xf numFmtId="0" fontId="0" fillId="0" borderId="0" xfId="0" applyBorder="1" applyAlignment="1">
      <alignment horizontal="center"/>
    </xf>
    <xf numFmtId="41" fontId="0" fillId="2" borderId="0" xfId="0" applyNumberFormat="1" applyFill="1"/>
    <xf numFmtId="167" fontId="4" fillId="0" borderId="31" xfId="5" applyNumberFormat="1" applyFont="1" applyBorder="1" applyAlignment="1">
      <alignment horizontal="center" vertical="center" wrapText="1"/>
    </xf>
    <xf numFmtId="167" fontId="31" fillId="2" borderId="0" xfId="5" applyNumberFormat="1" applyFont="1" applyFill="1" applyBorder="1"/>
    <xf numFmtId="167" fontId="23" fillId="3" borderId="0" xfId="5" applyNumberFormat="1" applyFont="1" applyFill="1"/>
    <xf numFmtId="0" fontId="0" fillId="0" borderId="0" xfId="0"/>
    <xf numFmtId="0" fontId="30" fillId="2" borderId="0" xfId="0" applyFont="1" applyFill="1" applyAlignment="1">
      <alignment horizontal="left" vertical="top"/>
    </xf>
    <xf numFmtId="43" fontId="68" fillId="10" borderId="1" xfId="5" applyFont="1" applyFill="1" applyBorder="1"/>
    <xf numFmtId="167" fontId="68" fillId="10" borderId="1" xfId="5" applyNumberFormat="1" applyFont="1" applyFill="1" applyBorder="1"/>
    <xf numFmtId="167" fontId="16" fillId="10" borderId="1" xfId="5" applyNumberFormat="1" applyFont="1" applyFill="1" applyBorder="1"/>
    <xf numFmtId="3" fontId="29" fillId="0" borderId="0" xfId="5" applyNumberFormat="1" applyFont="1"/>
    <xf numFmtId="0" fontId="0" fillId="0" borderId="0" xfId="0"/>
    <xf numFmtId="169" fontId="23" fillId="0" borderId="0" xfId="8" applyNumberFormat="1" applyFont="1" applyFill="1" applyBorder="1"/>
    <xf numFmtId="41" fontId="29" fillId="3" borderId="0" xfId="0" applyNumberFormat="1" applyFont="1" applyFill="1"/>
    <xf numFmtId="41" fontId="30" fillId="3" borderId="1" xfId="6" applyFont="1" applyFill="1" applyBorder="1"/>
    <xf numFmtId="169" fontId="5" fillId="3" borderId="4" xfId="5" applyNumberFormat="1" applyFont="1" applyFill="1" applyBorder="1"/>
    <xf numFmtId="167" fontId="33" fillId="0" borderId="0" xfId="0" applyNumberFormat="1" applyFont="1" applyFill="1"/>
    <xf numFmtId="169" fontId="23" fillId="0" borderId="3" xfId="8" applyNumberFormat="1" applyFont="1" applyFill="1" applyBorder="1"/>
    <xf numFmtId="0" fontId="28" fillId="0" borderId="0" xfId="0" applyFont="1" applyAlignment="1">
      <alignment horizontal="center"/>
    </xf>
    <xf numFmtId="43" fontId="28" fillId="0" borderId="0" xfId="5" applyFont="1"/>
    <xf numFmtId="41" fontId="28" fillId="0" borderId="0" xfId="6" applyFont="1"/>
    <xf numFmtId="167" fontId="28" fillId="0" borderId="0" xfId="5" applyNumberFormat="1" applyFont="1"/>
    <xf numFmtId="0" fontId="0" fillId="0" borderId="0" xfId="0"/>
    <xf numFmtId="168" fontId="29" fillId="3" borderId="0" xfId="0" applyNumberFormat="1" applyFont="1" applyFill="1"/>
    <xf numFmtId="43" fontId="29" fillId="3" borderId="0" xfId="5" applyFont="1" applyFill="1"/>
    <xf numFmtId="169" fontId="2" fillId="0" borderId="1" xfId="5" applyNumberFormat="1" applyFont="1" applyFill="1" applyBorder="1"/>
    <xf numFmtId="41" fontId="41" fillId="2" borderId="10" xfId="6" applyFont="1" applyFill="1" applyBorder="1"/>
    <xf numFmtId="3" fontId="0" fillId="0" borderId="0" xfId="0" applyNumberFormat="1" applyFont="1" applyFill="1"/>
    <xf numFmtId="3" fontId="31" fillId="2" borderId="0" xfId="5" applyNumberFormat="1" applyFont="1" applyFill="1" applyBorder="1"/>
    <xf numFmtId="167" fontId="73" fillId="10" borderId="1" xfId="5" applyNumberFormat="1" applyFont="1" applyFill="1" applyBorder="1"/>
    <xf numFmtId="0" fontId="74" fillId="3" borderId="0" xfId="0" applyFont="1" applyFill="1"/>
    <xf numFmtId="4" fontId="28" fillId="0" borderId="0" xfId="0" applyNumberFormat="1" applyFont="1" applyFill="1"/>
    <xf numFmtId="41" fontId="28" fillId="3" borderId="10" xfId="6" applyFont="1" applyFill="1" applyBorder="1"/>
    <xf numFmtId="0" fontId="30" fillId="3" borderId="0" xfId="0" applyFont="1" applyFill="1" applyAlignment="1">
      <alignment horizontal="center" vertical="center"/>
    </xf>
    <xf numFmtId="3" fontId="0" fillId="0" borderId="0" xfId="0" applyNumberFormat="1"/>
    <xf numFmtId="14" fontId="0" fillId="0" borderId="0" xfId="0" applyNumberFormat="1" applyFill="1"/>
    <xf numFmtId="14" fontId="0" fillId="0" borderId="3" xfId="0" applyNumberFormat="1" applyFill="1" applyBorder="1"/>
    <xf numFmtId="169" fontId="28" fillId="0" borderId="0" xfId="8" applyNumberFormat="1" applyFont="1" applyFill="1" applyBorder="1"/>
    <xf numFmtId="41" fontId="28" fillId="2" borderId="10" xfId="6" applyFont="1" applyFill="1" applyBorder="1"/>
    <xf numFmtId="0" fontId="0" fillId="0" borderId="0" xfId="0"/>
    <xf numFmtId="0" fontId="29" fillId="0" borderId="0" xfId="0" applyFont="1" applyFill="1" applyAlignment="1">
      <alignment horizontal="center"/>
    </xf>
    <xf numFmtId="171" fontId="23" fillId="2" borderId="0" xfId="6" applyNumberFormat="1" applyFont="1" applyFill="1" applyBorder="1"/>
    <xf numFmtId="0" fontId="0" fillId="2" borderId="0" xfId="0" applyFill="1" applyBorder="1" applyAlignment="1">
      <alignment horizontal="center"/>
    </xf>
    <xf numFmtId="41" fontId="0" fillId="2" borderId="0" xfId="0" applyNumberFormat="1" applyFill="1" applyBorder="1"/>
    <xf numFmtId="171" fontId="0" fillId="0" borderId="0" xfId="0" applyNumberFormat="1"/>
    <xf numFmtId="43" fontId="29" fillId="0" borderId="0" xfId="0" applyNumberFormat="1" applyFont="1" applyFill="1"/>
    <xf numFmtId="14" fontId="44" fillId="2" borderId="0" xfId="0" applyNumberFormat="1" applyFont="1" applyFill="1"/>
    <xf numFmtId="0" fontId="19" fillId="12" borderId="1" xfId="0" applyFont="1" applyFill="1" applyBorder="1" applyAlignment="1">
      <alignment horizontal="center" vertical="center" wrapText="1"/>
    </xf>
    <xf numFmtId="9" fontId="44" fillId="2" borderId="0" xfId="93" applyFont="1" applyFill="1"/>
    <xf numFmtId="9" fontId="44" fillId="0" borderId="0" xfId="93" applyFont="1"/>
    <xf numFmtId="0" fontId="0" fillId="0" borderId="0" xfId="0"/>
    <xf numFmtId="4" fontId="0" fillId="0" borderId="0" xfId="0" applyNumberFormat="1" applyFill="1" applyBorder="1"/>
    <xf numFmtId="43" fontId="73" fillId="10" borderId="1" xfId="0" applyNumberFormat="1" applyFont="1" applyFill="1" applyBorder="1"/>
    <xf numFmtId="167" fontId="17" fillId="10" borderId="1" xfId="5" applyNumberFormat="1" applyFont="1" applyFill="1" applyBorder="1"/>
    <xf numFmtId="14" fontId="28" fillId="0" borderId="0" xfId="0" applyNumberFormat="1" applyFont="1"/>
    <xf numFmtId="172" fontId="29" fillId="0" borderId="0" xfId="6" applyNumberFormat="1" applyFont="1" applyFill="1"/>
    <xf numFmtId="0" fontId="20" fillId="0" borderId="0" xfId="3" applyFont="1"/>
    <xf numFmtId="0" fontId="21" fillId="0" borderId="0" xfId="3" applyFont="1"/>
    <xf numFmtId="0" fontId="38" fillId="5" borderId="0" xfId="0" applyFont="1" applyFill="1" applyBorder="1" applyAlignment="1">
      <alignment horizontal="right" vertical="center"/>
    </xf>
    <xf numFmtId="3" fontId="35" fillId="0" borderId="0" xfId="0" applyNumberFormat="1" applyFont="1"/>
    <xf numFmtId="171" fontId="33" fillId="0" borderId="0" xfId="6" applyNumberFormat="1" applyFont="1" applyFill="1"/>
    <xf numFmtId="0" fontId="0" fillId="0" borderId="0" xfId="0"/>
    <xf numFmtId="3" fontId="29" fillId="0" borderId="0" xfId="0" applyNumberFormat="1" applyFont="1"/>
    <xf numFmtId="41" fontId="29" fillId="0" borderId="1" xfId="6" applyFont="1" applyFill="1" applyBorder="1"/>
    <xf numFmtId="0" fontId="0" fillId="0" borderId="0" xfId="0"/>
    <xf numFmtId="0" fontId="0" fillId="0" borderId="0" xfId="0"/>
    <xf numFmtId="41" fontId="2" fillId="2" borderId="0" xfId="0" applyNumberFormat="1" applyFont="1" applyFill="1"/>
    <xf numFmtId="167" fontId="11" fillId="0" borderId="33" xfId="5" applyNumberFormat="1" applyFont="1" applyFill="1" applyBorder="1" applyAlignment="1">
      <alignment horizontal="center" vertical="center" wrapText="1"/>
    </xf>
    <xf numFmtId="41" fontId="33" fillId="0" borderId="0" xfId="6" applyFont="1" applyFill="1"/>
    <xf numFmtId="41" fontId="32" fillId="0" borderId="0" xfId="6" applyFont="1" applyFill="1"/>
    <xf numFmtId="41" fontId="47" fillId="5" borderId="0" xfId="6" applyFont="1" applyFill="1" applyAlignment="1">
      <alignment horizontal="center"/>
    </xf>
    <xf numFmtId="41" fontId="5" fillId="0" borderId="9" xfId="6" applyFont="1" applyFill="1" applyBorder="1"/>
    <xf numFmtId="41" fontId="47" fillId="5" borderId="10" xfId="6" applyFont="1" applyFill="1" applyBorder="1"/>
    <xf numFmtId="41" fontId="75" fillId="3" borderId="0" xfId="6" applyFont="1" applyFill="1" applyBorder="1" applyAlignment="1">
      <alignment horizontal="center"/>
    </xf>
    <xf numFmtId="41" fontId="47" fillId="5" borderId="0" xfId="6" applyFont="1" applyFill="1" applyBorder="1"/>
    <xf numFmtId="41" fontId="38" fillId="5" borderId="0" xfId="6" applyFont="1" applyFill="1" applyBorder="1"/>
    <xf numFmtId="41" fontId="76" fillId="0" borderId="0" xfId="6" applyFont="1" applyFill="1"/>
    <xf numFmtId="171" fontId="29" fillId="0" borderId="0" xfId="6" applyNumberFormat="1" applyFont="1"/>
    <xf numFmtId="171" fontId="30" fillId="0" borderId="0" xfId="6" applyNumberFormat="1" applyFont="1"/>
    <xf numFmtId="167" fontId="44" fillId="2" borderId="0" xfId="0" applyNumberFormat="1" applyFont="1" applyFill="1"/>
    <xf numFmtId="4" fontId="2" fillId="0" borderId="0" xfId="0" applyNumberFormat="1" applyFont="1"/>
    <xf numFmtId="43" fontId="29" fillId="0" borderId="0" xfId="0" applyNumberFormat="1" applyFont="1"/>
    <xf numFmtId="0" fontId="0" fillId="0" borderId="0" xfId="0"/>
    <xf numFmtId="0" fontId="44" fillId="0" borderId="0" xfId="0" applyFont="1" applyFill="1"/>
    <xf numFmtId="0" fontId="44" fillId="0" borderId="0" xfId="0" applyFont="1" applyFill="1" applyAlignment="1">
      <alignment horizontal="left" wrapText="1"/>
    </xf>
    <xf numFmtId="0" fontId="28" fillId="0" borderId="0" xfId="0" applyFont="1" applyFill="1" applyAlignment="1">
      <alignment horizontal="left"/>
    </xf>
    <xf numFmtId="0" fontId="0" fillId="0" borderId="0" xfId="0" applyFill="1" applyAlignment="1">
      <alignment horizontal="left"/>
    </xf>
    <xf numFmtId="0" fontId="28" fillId="0" borderId="0" xfId="0" applyFont="1" applyFill="1"/>
    <xf numFmtId="0" fontId="77" fillId="0" borderId="0" xfId="0" applyFont="1" applyFill="1" applyAlignment="1">
      <alignment horizontal="justify" vertical="center"/>
    </xf>
    <xf numFmtId="167" fontId="23" fillId="0" borderId="0" xfId="5" applyNumberFormat="1" applyFont="1" applyFill="1"/>
    <xf numFmtId="41" fontId="11" fillId="2" borderId="8" xfId="6" applyFont="1" applyFill="1" applyBorder="1" applyAlignment="1">
      <alignment horizontal="right"/>
    </xf>
    <xf numFmtId="166" fontId="4" fillId="2" borderId="11" xfId="14" applyNumberFormat="1" applyFont="1" applyFill="1" applyBorder="1"/>
    <xf numFmtId="41" fontId="11" fillId="2" borderId="11" xfId="6" applyFont="1" applyFill="1" applyBorder="1"/>
    <xf numFmtId="41" fontId="11" fillId="2" borderId="8" xfId="6" applyFont="1" applyFill="1" applyBorder="1"/>
    <xf numFmtId="0" fontId="0" fillId="0" borderId="0" xfId="0"/>
    <xf numFmtId="167" fontId="0" fillId="2" borderId="0" xfId="0" applyNumberFormat="1" applyFill="1"/>
    <xf numFmtId="0" fontId="30" fillId="3" borderId="28" xfId="0" applyNumberFormat="1" applyFont="1" applyFill="1" applyBorder="1" applyAlignment="1">
      <alignment vertical="center"/>
    </xf>
    <xf numFmtId="0" fontId="0" fillId="0" borderId="0" xfId="0"/>
    <xf numFmtId="0" fontId="32" fillId="0" borderId="8" xfId="0" applyFont="1" applyFill="1" applyBorder="1" applyAlignment="1">
      <alignment horizontal="justify" vertical="justify" wrapText="1"/>
    </xf>
    <xf numFmtId="0" fontId="32" fillId="0" borderId="0" xfId="0" applyFont="1" applyFill="1" applyBorder="1" applyAlignment="1">
      <alignment horizontal="justify" vertical="justify" wrapText="1"/>
    </xf>
    <xf numFmtId="0" fontId="32" fillId="0" borderId="5" xfId="0" applyFont="1" applyFill="1" applyBorder="1" applyAlignment="1">
      <alignment horizontal="justify" vertical="justify" wrapText="1"/>
    </xf>
    <xf numFmtId="0" fontId="29" fillId="0" borderId="0" xfId="0" applyFont="1" applyFill="1" applyAlignment="1">
      <alignment horizontal="left" vertical="justify" wrapText="1"/>
    </xf>
    <xf numFmtId="43" fontId="2" fillId="0" borderId="0" xfId="5" applyNumberFormat="1" applyFont="1" applyBorder="1"/>
    <xf numFmtId="43" fontId="5" fillId="0" borderId="0" xfId="5" applyNumberFormat="1" applyFont="1"/>
    <xf numFmtId="0" fontId="25" fillId="0" borderId="5" xfId="4" applyBorder="1"/>
    <xf numFmtId="0" fontId="38" fillId="5" borderId="5" xfId="0" applyFont="1" applyFill="1" applyBorder="1" applyAlignment="1">
      <alignment vertical="center"/>
    </xf>
    <xf numFmtId="0" fontId="30" fillId="0" borderId="5" xfId="0" applyFont="1" applyBorder="1" applyAlignment="1">
      <alignment vertical="center"/>
    </xf>
    <xf numFmtId="0" fontId="29" fillId="0" borderId="5" xfId="0" applyFont="1" applyBorder="1" applyAlignment="1">
      <alignment vertical="center"/>
    </xf>
    <xf numFmtId="0" fontId="32" fillId="0" borderId="0" xfId="0" applyFont="1" applyBorder="1" applyAlignment="1">
      <alignment vertical="center"/>
    </xf>
    <xf numFmtId="0" fontId="32" fillId="0" borderId="5" xfId="0" applyFont="1" applyBorder="1" applyAlignment="1">
      <alignment vertical="center"/>
    </xf>
    <xf numFmtId="0" fontId="32" fillId="0" borderId="0" xfId="0" applyFont="1" applyBorder="1"/>
    <xf numFmtId="0" fontId="49" fillId="0" borderId="0" xfId="0" applyFont="1" applyBorder="1"/>
    <xf numFmtId="0" fontId="49" fillId="0" borderId="5" xfId="0" applyFont="1" applyBorder="1"/>
    <xf numFmtId="0" fontId="78" fillId="0" borderId="0" xfId="0" applyFont="1" applyBorder="1" applyAlignment="1">
      <alignment vertical="center"/>
    </xf>
    <xf numFmtId="0" fontId="29" fillId="2" borderId="0" xfId="0" applyFont="1" applyFill="1" applyAlignment="1">
      <alignment horizontal="left" vertical="top"/>
    </xf>
    <xf numFmtId="41" fontId="29" fillId="0" borderId="0" xfId="6" applyFont="1" applyFill="1" applyAlignment="1">
      <alignment horizontal="left" vertical="top" wrapText="1"/>
    </xf>
    <xf numFmtId="167" fontId="31" fillId="0" borderId="0" xfId="5" applyNumberFormat="1" applyFont="1" applyFill="1" applyBorder="1"/>
    <xf numFmtId="0" fontId="22" fillId="0" borderId="0" xfId="0" applyFont="1" applyAlignment="1">
      <alignment horizontal="center" vertical="center"/>
    </xf>
    <xf numFmtId="0" fontId="4" fillId="0" borderId="0" xfId="3" applyFont="1"/>
    <xf numFmtId="0" fontId="20" fillId="0" borderId="0" xfId="3" applyFont="1" applyAlignment="1"/>
    <xf numFmtId="0" fontId="22" fillId="0" borderId="0" xfId="0" applyFont="1" applyAlignment="1">
      <alignment horizontal="left" vertical="center"/>
    </xf>
    <xf numFmtId="0" fontId="21" fillId="0" borderId="0" xfId="3" applyFont="1" applyAlignment="1">
      <alignment horizontal="center"/>
    </xf>
    <xf numFmtId="0" fontId="21" fillId="0" borderId="0" xfId="3" applyFont="1" applyAlignment="1">
      <alignment horizontal="left"/>
    </xf>
    <xf numFmtId="0" fontId="0" fillId="0" borderId="0" xfId="0"/>
    <xf numFmtId="3" fontId="29" fillId="0" borderId="0" xfId="0" applyNumberFormat="1" applyFont="1" applyFill="1" applyAlignment="1">
      <alignment horizontal="center"/>
    </xf>
    <xf numFmtId="0" fontId="0" fillId="0" borderId="0" xfId="0"/>
    <xf numFmtId="0" fontId="29" fillId="0" borderId="0" xfId="0" applyFont="1" applyFill="1" applyAlignment="1">
      <alignment horizontal="center"/>
    </xf>
    <xf numFmtId="169" fontId="5" fillId="3" borderId="4" xfId="5" applyNumberFormat="1" applyFont="1" applyFill="1" applyBorder="1"/>
    <xf numFmtId="167" fontId="20" fillId="0" borderId="0" xfId="3" applyNumberFormat="1" applyFont="1"/>
    <xf numFmtId="0" fontId="0" fillId="0" borderId="0" xfId="0"/>
    <xf numFmtId="171" fontId="23" fillId="2" borderId="0" xfId="6" applyNumberFormat="1" applyFont="1" applyFill="1"/>
    <xf numFmtId="171" fontId="38" fillId="5" borderId="0" xfId="6" applyNumberFormat="1" applyFont="1" applyFill="1" applyAlignment="1">
      <alignment vertical="center"/>
    </xf>
    <xf numFmtId="171" fontId="44" fillId="2" borderId="0" xfId="6" applyNumberFormat="1" applyFont="1" applyFill="1"/>
    <xf numFmtId="171" fontId="44" fillId="2" borderId="0" xfId="6" applyNumberFormat="1" applyFont="1" applyFill="1" applyBorder="1"/>
    <xf numFmtId="171" fontId="24" fillId="5" borderId="47" xfId="6" applyNumberFormat="1" applyFont="1" applyFill="1" applyBorder="1"/>
    <xf numFmtId="171" fontId="67" fillId="5" borderId="43" xfId="6" applyNumberFormat="1" applyFont="1" applyFill="1" applyBorder="1" applyAlignment="1">
      <alignment horizontal="center" vertical="center" wrapText="1"/>
    </xf>
    <xf numFmtId="171" fontId="11" fillId="0" borderId="33" xfId="6" applyNumberFormat="1" applyFont="1" applyFill="1" applyBorder="1" applyAlignment="1">
      <alignment horizontal="center" vertical="center" wrapText="1"/>
    </xf>
    <xf numFmtId="171" fontId="11" fillId="0" borderId="33" xfId="6" applyNumberFormat="1" applyFont="1" applyFill="1" applyBorder="1" applyAlignment="1">
      <alignment horizontal="right" vertical="center" wrapText="1"/>
    </xf>
    <xf numFmtId="171" fontId="4" fillId="0" borderId="31" xfId="6" applyNumberFormat="1" applyFont="1" applyBorder="1" applyAlignment="1">
      <alignment horizontal="center" vertical="center" wrapText="1"/>
    </xf>
    <xf numFmtId="171" fontId="27" fillId="2" borderId="0" xfId="6" applyNumberFormat="1" applyFont="1" applyFill="1"/>
    <xf numFmtId="4" fontId="0" fillId="3" borderId="0" xfId="0" applyNumberFormat="1" applyFill="1"/>
    <xf numFmtId="171" fontId="5" fillId="0" borderId="0" xfId="6" applyNumberFormat="1" applyFont="1" applyFill="1" applyBorder="1" applyAlignment="1">
      <alignment horizontal="center"/>
    </xf>
    <xf numFmtId="41" fontId="29" fillId="0" borderId="0" xfId="6" applyNumberFormat="1" applyFont="1" applyFill="1" applyAlignment="1">
      <alignment horizontal="center"/>
    </xf>
    <xf numFmtId="41" fontId="47" fillId="5" borderId="0" xfId="6" applyNumberFormat="1" applyFont="1" applyFill="1" applyAlignment="1">
      <alignment horizontal="center"/>
    </xf>
    <xf numFmtId="41" fontId="30" fillId="0" borderId="0" xfId="6" applyNumberFormat="1" applyFont="1" applyFill="1" applyAlignment="1">
      <alignment horizontal="center"/>
    </xf>
    <xf numFmtId="41" fontId="5" fillId="0" borderId="0" xfId="6" applyNumberFormat="1" applyFont="1" applyFill="1" applyBorder="1" applyAlignment="1">
      <alignment horizontal="center"/>
    </xf>
    <xf numFmtId="41" fontId="22" fillId="0" borderId="0" xfId="6" applyNumberFormat="1" applyFont="1" applyAlignment="1">
      <alignment horizontal="left" vertical="center"/>
    </xf>
    <xf numFmtId="41" fontId="22" fillId="0" borderId="0" xfId="6" applyNumberFormat="1" applyFont="1" applyAlignment="1">
      <alignment horizontal="center" vertical="center"/>
    </xf>
    <xf numFmtId="171" fontId="36" fillId="0" borderId="0" xfId="6" applyNumberFormat="1" applyFont="1"/>
    <xf numFmtId="171" fontId="29" fillId="3" borderId="0" xfId="6" applyNumberFormat="1" applyFont="1" applyFill="1" applyBorder="1"/>
    <xf numFmtId="171" fontId="29" fillId="3" borderId="2" xfId="6" applyNumberFormat="1" applyFont="1" applyFill="1" applyBorder="1" applyAlignment="1">
      <alignment vertical="center"/>
    </xf>
    <xf numFmtId="171" fontId="29" fillId="3" borderId="10" xfId="6" applyNumberFormat="1" applyFont="1" applyFill="1" applyBorder="1"/>
    <xf numFmtId="3" fontId="79" fillId="3" borderId="0" xfId="37" applyNumberFormat="1" applyFont="1" applyFill="1"/>
    <xf numFmtId="41" fontId="80" fillId="0" borderId="0" xfId="6" applyFont="1" applyFill="1" applyBorder="1"/>
    <xf numFmtId="41" fontId="79" fillId="3" borderId="1" xfId="6" applyFont="1" applyFill="1" applyBorder="1"/>
    <xf numFmtId="41" fontId="79" fillId="0" borderId="1" xfId="6" applyFont="1" applyFill="1" applyBorder="1"/>
    <xf numFmtId="169" fontId="80" fillId="0" borderId="0" xfId="8" applyNumberFormat="1" applyFont="1" applyFill="1" applyBorder="1"/>
    <xf numFmtId="41" fontId="80" fillId="0" borderId="0" xfId="6" applyFont="1"/>
    <xf numFmtId="41" fontId="80" fillId="0" borderId="0" xfId="6" applyFont="1" applyFill="1"/>
    <xf numFmtId="169" fontId="79" fillId="0" borderId="0" xfId="5" applyNumberFormat="1" applyFont="1" applyFill="1"/>
    <xf numFmtId="41" fontId="68" fillId="10" borderId="1" xfId="6" applyFont="1" applyFill="1" applyBorder="1"/>
    <xf numFmtId="0" fontId="81" fillId="0" borderId="0" xfId="0" applyFont="1" applyAlignment="1">
      <alignment horizontal="center" vertical="center"/>
    </xf>
    <xf numFmtId="41" fontId="43" fillId="0" borderId="0" xfId="6" applyFont="1" applyFill="1"/>
    <xf numFmtId="41" fontId="82" fillId="0" borderId="0" xfId="6" applyFont="1" applyFill="1"/>
    <xf numFmtId="41" fontId="75" fillId="3" borderId="0" xfId="6" applyFont="1" applyFill="1" applyAlignment="1">
      <alignment horizontal="center"/>
    </xf>
    <xf numFmtId="41" fontId="35" fillId="0" borderId="0" xfId="6" applyFont="1" applyFill="1"/>
    <xf numFmtId="41" fontId="22" fillId="0" borderId="0" xfId="6" applyFont="1" applyAlignment="1">
      <alignment horizontal="left" vertical="center"/>
    </xf>
    <xf numFmtId="41" fontId="22" fillId="0" borderId="0" xfId="6" applyFont="1" applyAlignment="1">
      <alignment vertical="center"/>
    </xf>
    <xf numFmtId="41" fontId="22" fillId="0" borderId="0" xfId="6" applyFont="1" applyAlignment="1">
      <alignment horizontal="center" vertical="center"/>
    </xf>
    <xf numFmtId="41" fontId="20" fillId="0" borderId="0" xfId="6" applyFont="1"/>
    <xf numFmtId="41" fontId="7" fillId="0" borderId="0" xfId="6" applyFont="1" applyFill="1"/>
    <xf numFmtId="171" fontId="83" fillId="0" borderId="0" xfId="6" applyNumberFormat="1" applyFont="1"/>
    <xf numFmtId="169" fontId="34" fillId="0" borderId="0" xfId="5" applyNumberFormat="1" applyFont="1" applyFill="1"/>
    <xf numFmtId="0" fontId="5" fillId="3" borderId="3" xfId="30" applyFont="1" applyFill="1" applyBorder="1" applyAlignment="1">
      <alignment horizontal="center" wrapText="1"/>
    </xf>
    <xf numFmtId="0" fontId="28" fillId="0" borderId="3" xfId="0" applyFont="1" applyBorder="1" applyAlignment="1">
      <alignment horizontal="center" wrapText="1"/>
    </xf>
    <xf numFmtId="0" fontId="28" fillId="0" borderId="3" xfId="0" applyFont="1" applyFill="1" applyBorder="1"/>
    <xf numFmtId="41" fontId="23" fillId="0" borderId="0" xfId="6" applyFont="1" applyFill="1"/>
    <xf numFmtId="0" fontId="14" fillId="0" borderId="27" xfId="0" applyFont="1" applyFill="1" applyBorder="1" applyAlignment="1">
      <alignment vertical="center" wrapText="1"/>
    </xf>
    <xf numFmtId="0" fontId="1" fillId="0" borderId="0" xfId="3" applyFont="1" applyAlignment="1">
      <alignment horizontal="center"/>
    </xf>
    <xf numFmtId="0" fontId="0" fillId="0" borderId="0" xfId="0"/>
    <xf numFmtId="0" fontId="88" fillId="2" borderId="0" xfId="0" applyFont="1" applyFill="1"/>
    <xf numFmtId="171" fontId="29" fillId="0" borderId="0" xfId="6" applyNumberFormat="1" applyFont="1" applyFill="1"/>
    <xf numFmtId="0" fontId="0" fillId="0" borderId="0" xfId="0"/>
    <xf numFmtId="0" fontId="29" fillId="0" borderId="0" xfId="0" applyFont="1" applyFill="1"/>
    <xf numFmtId="0" fontId="5" fillId="3" borderId="3" xfId="35" applyFont="1" applyFill="1" applyBorder="1" applyAlignment="1">
      <alignment horizontal="left"/>
    </xf>
    <xf numFmtId="0" fontId="5" fillId="3" borderId="0" xfId="37" applyFont="1" applyFill="1"/>
    <xf numFmtId="167" fontId="5" fillId="3" borderId="4" xfId="11" applyNumberFormat="1" applyFont="1" applyFill="1" applyBorder="1"/>
    <xf numFmtId="0" fontId="33" fillId="0" borderId="0" xfId="0" applyFont="1" applyFill="1"/>
    <xf numFmtId="0" fontId="32" fillId="0" borderId="0" xfId="0" applyFont="1" applyFill="1"/>
    <xf numFmtId="0" fontId="0" fillId="2" borderId="0" xfId="0" applyFill="1"/>
    <xf numFmtId="0" fontId="11" fillId="2" borderId="0" xfId="18" applyFont="1" applyFill="1" applyBorder="1"/>
    <xf numFmtId="0" fontId="11" fillId="2" borderId="8" xfId="18" applyFont="1" applyFill="1" applyBorder="1"/>
    <xf numFmtId="169" fontId="4" fillId="2" borderId="11" xfId="14" applyNumberFormat="1" applyFont="1" applyFill="1" applyBorder="1"/>
    <xf numFmtId="169" fontId="4" fillId="2" borderId="5" xfId="14" applyNumberFormat="1" applyFont="1" applyFill="1" applyBorder="1"/>
    <xf numFmtId="0" fontId="25" fillId="0" borderId="0" xfId="4" applyAlignment="1">
      <alignment horizontal="center"/>
    </xf>
    <xf numFmtId="0" fontId="0" fillId="0" borderId="0" xfId="0" applyAlignment="1">
      <alignment horizontal="center"/>
    </xf>
    <xf numFmtId="0" fontId="0" fillId="0" borderId="3" xfId="0" applyBorder="1"/>
    <xf numFmtId="0" fontId="38" fillId="5" borderId="0" xfId="0" applyFont="1" applyFill="1" applyBorder="1" applyAlignment="1">
      <alignment horizontal="center" vertical="center"/>
    </xf>
    <xf numFmtId="41" fontId="0" fillId="2" borderId="0" xfId="6" applyFont="1" applyFill="1"/>
    <xf numFmtId="14" fontId="0" fillId="0" borderId="0" xfId="0" applyNumberFormat="1"/>
    <xf numFmtId="41" fontId="29" fillId="0" borderId="0" xfId="6" applyFont="1" applyFill="1"/>
    <xf numFmtId="171" fontId="33" fillId="0" borderId="0" xfId="6" applyNumberFormat="1" applyFont="1" applyFill="1"/>
    <xf numFmtId="41" fontId="2" fillId="0" borderId="0" xfId="6" applyFont="1" applyFill="1"/>
    <xf numFmtId="41" fontId="0" fillId="3" borderId="0" xfId="6" applyFont="1" applyFill="1"/>
    <xf numFmtId="41" fontId="0" fillId="3" borderId="0" xfId="0" applyNumberFormat="1" applyFill="1"/>
    <xf numFmtId="173" fontId="0" fillId="2" borderId="0" xfId="6" applyNumberFormat="1" applyFont="1" applyFill="1"/>
    <xf numFmtId="171" fontId="0" fillId="2" borderId="0" xfId="0" applyNumberFormat="1" applyFill="1"/>
    <xf numFmtId="41" fontId="25" fillId="2" borderId="0" xfId="6" applyFont="1" applyFill="1"/>
    <xf numFmtId="41" fontId="38" fillId="5" borderId="0" xfId="6" applyFont="1" applyFill="1" applyAlignment="1">
      <alignment vertical="center"/>
    </xf>
    <xf numFmtId="41" fontId="44" fillId="2" borderId="0" xfId="6" applyFont="1" applyFill="1"/>
    <xf numFmtId="41" fontId="11" fillId="2" borderId="0" xfId="6" applyFont="1" applyFill="1" applyBorder="1" applyAlignment="1">
      <alignment vertical="center" wrapText="1"/>
    </xf>
    <xf numFmtId="41" fontId="11" fillId="2" borderId="0" xfId="6" applyFont="1" applyFill="1" applyBorder="1" applyAlignment="1">
      <alignment horizontal="center" vertical="center" wrapText="1"/>
    </xf>
    <xf numFmtId="41" fontId="67" fillId="5" borderId="44" xfId="6" applyFont="1" applyFill="1" applyBorder="1" applyAlignment="1">
      <alignment vertical="center" wrapText="1"/>
    </xf>
    <xf numFmtId="41" fontId="24" fillId="5" borderId="46" xfId="6" applyFont="1" applyFill="1" applyBorder="1"/>
    <xf numFmtId="41" fontId="67" fillId="5" borderId="44" xfId="6" applyFont="1" applyFill="1" applyBorder="1" applyAlignment="1">
      <alignment horizontal="center" vertical="center" wrapText="1"/>
    </xf>
    <xf numFmtId="41" fontId="67" fillId="5" borderId="45" xfId="6" applyFont="1" applyFill="1" applyBorder="1" applyAlignment="1">
      <alignment vertical="center" wrapText="1"/>
    </xf>
    <xf numFmtId="41" fontId="67" fillId="5" borderId="43" xfId="6" applyFont="1" applyFill="1" applyBorder="1" applyAlignment="1">
      <alignment horizontal="center" vertical="center" wrapText="1"/>
    </xf>
    <xf numFmtId="41" fontId="11" fillId="0" borderId="33" xfId="6" applyFont="1" applyFill="1" applyBorder="1" applyAlignment="1">
      <alignment horizontal="center" vertical="center" wrapText="1"/>
    </xf>
    <xf numFmtId="41" fontId="4" fillId="0" borderId="31" xfId="6" applyFont="1" applyBorder="1" applyAlignment="1">
      <alignment horizontal="center" vertical="center" wrapText="1"/>
    </xf>
    <xf numFmtId="41" fontId="27" fillId="2" borderId="0" xfId="6" applyFont="1" applyFill="1"/>
    <xf numFmtId="0" fontId="45" fillId="14" borderId="0" xfId="0" applyFont="1" applyFill="1"/>
    <xf numFmtId="0" fontId="44" fillId="14" borderId="0" xfId="0" applyFont="1" applyFill="1"/>
    <xf numFmtId="14" fontId="44" fillId="10" borderId="0" xfId="0" applyNumberFormat="1" applyFont="1" applyFill="1"/>
    <xf numFmtId="171" fontId="32" fillId="0" borderId="0" xfId="6" applyNumberFormat="1" applyFont="1" applyFill="1"/>
    <xf numFmtId="0" fontId="0" fillId="0" borderId="0" xfId="0"/>
    <xf numFmtId="41" fontId="29" fillId="3" borderId="1" xfId="6" applyFont="1" applyFill="1" applyBorder="1" applyAlignment="1">
      <alignment horizontal="center"/>
    </xf>
    <xf numFmtId="171" fontId="29" fillId="0" borderId="28" xfId="6" applyNumberFormat="1" applyFont="1" applyFill="1" applyBorder="1" applyAlignment="1">
      <alignment horizontal="center"/>
    </xf>
    <xf numFmtId="171" fontId="29" fillId="0" borderId="28" xfId="93" applyNumberFormat="1" applyFont="1" applyFill="1" applyBorder="1" applyAlignment="1">
      <alignment horizontal="center"/>
    </xf>
    <xf numFmtId="171" fontId="29" fillId="0" borderId="7" xfId="6" applyNumberFormat="1" applyFont="1" applyFill="1" applyBorder="1" applyAlignment="1">
      <alignment horizontal="center"/>
    </xf>
    <xf numFmtId="43" fontId="35" fillId="0" borderId="0" xfId="5" applyNumberFormat="1" applyFont="1"/>
    <xf numFmtId="43" fontId="29" fillId="0" borderId="0" xfId="5" applyNumberFormat="1" applyFont="1"/>
    <xf numFmtId="43" fontId="29" fillId="0" borderId="0" xfId="0" applyNumberFormat="1" applyFont="1" applyBorder="1"/>
    <xf numFmtId="43" fontId="36" fillId="0" borderId="0" xfId="5" applyNumberFormat="1" applyFont="1" applyBorder="1"/>
    <xf numFmtId="43" fontId="36" fillId="0" borderId="0" xfId="5" applyNumberFormat="1" applyFont="1"/>
    <xf numFmtId="0" fontId="35" fillId="0" borderId="0" xfId="0" applyFont="1"/>
    <xf numFmtId="169" fontId="2" fillId="0" borderId="0" xfId="5" applyNumberFormat="1" applyFont="1"/>
    <xf numFmtId="167" fontId="29" fillId="0" borderId="0" xfId="5" applyNumberFormat="1" applyFont="1"/>
    <xf numFmtId="167" fontId="29" fillId="0" borderId="0" xfId="5" applyNumberFormat="1" applyFont="1" applyBorder="1"/>
    <xf numFmtId="167" fontId="38" fillId="6" borderId="0" xfId="5" applyNumberFormat="1" applyFont="1" applyFill="1" applyBorder="1" applyAlignment="1">
      <alignment vertical="center"/>
    </xf>
    <xf numFmtId="9" fontId="29" fillId="3" borderId="7" xfId="93" applyFont="1" applyFill="1" applyBorder="1"/>
    <xf numFmtId="0" fontId="29" fillId="3" borderId="1" xfId="0" applyFont="1" applyFill="1" applyBorder="1" applyAlignment="1">
      <alignment horizontal="center"/>
    </xf>
    <xf numFmtId="14" fontId="0" fillId="0" borderId="0" xfId="0" applyNumberFormat="1" applyFill="1" applyBorder="1"/>
    <xf numFmtId="41" fontId="2" fillId="2" borderId="0" xfId="0" applyNumberFormat="1" applyFont="1" applyFill="1"/>
    <xf numFmtId="43" fontId="29" fillId="0" borderId="0" xfId="0" applyNumberFormat="1" applyFont="1"/>
    <xf numFmtId="0" fontId="0" fillId="0" borderId="0" xfId="0"/>
    <xf numFmtId="0" fontId="89" fillId="10" borderId="1" xfId="0" applyFont="1" applyFill="1" applyBorder="1"/>
    <xf numFmtId="41" fontId="29" fillId="0" borderId="0" xfId="0" applyNumberFormat="1" applyFont="1" applyFill="1"/>
    <xf numFmtId="167" fontId="90" fillId="0" borderId="0" xfId="5" applyNumberFormat="1" applyFont="1" applyFill="1"/>
    <xf numFmtId="166" fontId="0" fillId="0" borderId="0" xfId="0" applyNumberFormat="1"/>
    <xf numFmtId="171" fontId="0" fillId="0" borderId="0" xfId="6" applyNumberFormat="1" applyFont="1"/>
    <xf numFmtId="41" fontId="0" fillId="0" borderId="0" xfId="0" applyNumberFormat="1"/>
    <xf numFmtId="0" fontId="0" fillId="0" borderId="0" xfId="0"/>
    <xf numFmtId="0" fontId="0" fillId="0" borderId="0" xfId="0" applyAlignment="1">
      <alignment horizontal="left"/>
    </xf>
    <xf numFmtId="0" fontId="28" fillId="0" borderId="3" xfId="0" applyFont="1" applyBorder="1" applyAlignment="1">
      <alignment horizontal="left"/>
    </xf>
    <xf numFmtId="0" fontId="44" fillId="2" borderId="0" xfId="0" applyFont="1" applyFill="1"/>
    <xf numFmtId="0" fontId="44" fillId="0" borderId="0" xfId="0" applyFont="1"/>
    <xf numFmtId="0" fontId="44" fillId="0" borderId="0" xfId="0" applyFont="1" applyFill="1"/>
    <xf numFmtId="0" fontId="0" fillId="0" borderId="0" xfId="0"/>
    <xf numFmtId="169" fontId="0" fillId="2" borderId="0" xfId="0" applyNumberFormat="1" applyFill="1"/>
    <xf numFmtId="0" fontId="0" fillId="0" borderId="0" xfId="0"/>
    <xf numFmtId="0" fontId="0" fillId="0" borderId="0" xfId="0" applyAlignment="1">
      <alignment horizontal="left"/>
    </xf>
    <xf numFmtId="1" fontId="29" fillId="3" borderId="0" xfId="6" applyNumberFormat="1" applyFont="1" applyFill="1"/>
    <xf numFmtId="41" fontId="2" fillId="3" borderId="0" xfId="6" applyFont="1" applyFill="1" applyBorder="1"/>
    <xf numFmtId="41" fontId="11" fillId="2" borderId="0" xfId="6" applyFont="1" applyFill="1" applyBorder="1"/>
    <xf numFmtId="41" fontId="0" fillId="0" borderId="0" xfId="6" applyFont="1"/>
    <xf numFmtId="41" fontId="0" fillId="0" borderId="0" xfId="6" applyFont="1" applyFill="1"/>
    <xf numFmtId="171" fontId="29" fillId="3" borderId="0" xfId="0" applyNumberFormat="1" applyFont="1" applyFill="1"/>
    <xf numFmtId="41" fontId="38" fillId="6" borderId="0" xfId="6" applyFont="1" applyFill="1" applyBorder="1" applyAlignment="1">
      <alignment vertical="center"/>
    </xf>
    <xf numFmtId="14" fontId="0" fillId="0" borderId="3" xfId="0" applyNumberFormat="1" applyBorder="1"/>
    <xf numFmtId="41" fontId="91" fillId="0" borderId="0" xfId="6" applyFont="1"/>
    <xf numFmtId="41" fontId="9" fillId="5" borderId="0" xfId="6" applyFont="1" applyFill="1" applyAlignment="1">
      <alignment vertical="center"/>
    </xf>
    <xf numFmtId="41" fontId="44" fillId="0" borderId="0" xfId="6" applyFont="1"/>
    <xf numFmtId="41" fontId="72" fillId="3" borderId="0" xfId="6" applyFont="1" applyFill="1" applyAlignment="1"/>
    <xf numFmtId="41" fontId="45" fillId="5" borderId="0" xfId="6" applyFont="1" applyFill="1" applyAlignment="1"/>
    <xf numFmtId="41" fontId="45" fillId="0" borderId="3" xfId="6" applyFont="1" applyBorder="1" applyAlignment="1">
      <alignment horizontal="center" wrapText="1"/>
    </xf>
    <xf numFmtId="41" fontId="44" fillId="0" borderId="0" xfId="6" applyFont="1" applyFill="1" applyBorder="1"/>
    <xf numFmtId="41" fontId="45" fillId="0" borderId="0" xfId="6" applyFont="1" applyFill="1" applyBorder="1"/>
    <xf numFmtId="41" fontId="44" fillId="0" borderId="3" xfId="6" applyFont="1" applyBorder="1"/>
    <xf numFmtId="169" fontId="44" fillId="0" borderId="3" xfId="8" applyNumberFormat="1" applyFont="1" applyFill="1" applyBorder="1"/>
    <xf numFmtId="41" fontId="45" fillId="0" borderId="0" xfId="6" applyFont="1"/>
    <xf numFmtId="41" fontId="44" fillId="0" borderId="3" xfId="6" applyFont="1" applyFill="1" applyBorder="1"/>
    <xf numFmtId="0" fontId="0" fillId="0" borderId="0" xfId="0"/>
    <xf numFmtId="172" fontId="0" fillId="0" borderId="0" xfId="0" applyNumberFormat="1"/>
    <xf numFmtId="0" fontId="44" fillId="2" borderId="0" xfId="0" applyFont="1" applyFill="1"/>
    <xf numFmtId="0" fontId="44" fillId="0" borderId="0" xfId="0" applyFont="1"/>
    <xf numFmtId="14" fontId="44" fillId="2" borderId="0" xfId="0" applyNumberFormat="1" applyFont="1" applyFill="1"/>
    <xf numFmtId="9" fontId="44" fillId="2" borderId="0" xfId="93" applyFont="1" applyFill="1"/>
    <xf numFmtId="9" fontId="44" fillId="0" borderId="0" xfId="93" applyFont="1"/>
    <xf numFmtId="1" fontId="45" fillId="2" borderId="0" xfId="0" applyNumberFormat="1" applyFont="1" applyFill="1"/>
    <xf numFmtId="0" fontId="44" fillId="0" borderId="0" xfId="0" applyFont="1" applyFill="1"/>
    <xf numFmtId="14" fontId="44" fillId="3" borderId="0" xfId="0" applyNumberFormat="1" applyFont="1" applyFill="1"/>
    <xf numFmtId="14" fontId="44" fillId="3" borderId="0" xfId="0" applyNumberFormat="1" applyFont="1" applyFill="1" applyAlignment="1">
      <alignment horizontal="right"/>
    </xf>
    <xf numFmtId="14" fontId="44" fillId="3" borderId="0" xfId="93" applyNumberFormat="1" applyFont="1" applyFill="1"/>
    <xf numFmtId="167" fontId="0" fillId="0" borderId="0" xfId="0" applyNumberFormat="1"/>
    <xf numFmtId="14" fontId="28" fillId="0" borderId="0" xfId="0" applyNumberFormat="1" applyFont="1" applyFill="1"/>
    <xf numFmtId="0" fontId="24" fillId="0" borderId="0" xfId="0" applyFont="1" applyFill="1" applyAlignment="1"/>
    <xf numFmtId="0" fontId="28" fillId="0" borderId="3" xfId="0" applyFont="1" applyFill="1" applyBorder="1" applyAlignment="1">
      <alignment horizontal="center" vertical="center"/>
    </xf>
    <xf numFmtId="0" fontId="0" fillId="0" borderId="3" xfId="0" applyFill="1" applyBorder="1"/>
    <xf numFmtId="0" fontId="63" fillId="0" borderId="0" xfId="0" applyFont="1" applyFill="1"/>
    <xf numFmtId="0" fontId="0" fillId="0" borderId="0" xfId="0" applyFill="1" applyAlignment="1">
      <alignment horizontal="center"/>
    </xf>
    <xf numFmtId="41" fontId="44" fillId="0" borderId="0" xfId="6" applyFont="1" applyFill="1"/>
    <xf numFmtId="0" fontId="28" fillId="0" borderId="0" xfId="0" applyFont="1" applyFill="1" applyAlignment="1">
      <alignment horizontal="center"/>
    </xf>
    <xf numFmtId="0" fontId="72" fillId="0" borderId="0" xfId="0" applyFont="1" applyFill="1"/>
    <xf numFmtId="0" fontId="28" fillId="0" borderId="3" xfId="0" applyFont="1" applyFill="1" applyBorder="1" applyAlignment="1">
      <alignment horizontal="left"/>
    </xf>
    <xf numFmtId="0" fontId="0" fillId="0" borderId="3" xfId="0" applyFill="1" applyBorder="1" applyAlignment="1">
      <alignment horizontal="center"/>
    </xf>
    <xf numFmtId="0" fontId="0" fillId="0" borderId="0" xfId="0"/>
    <xf numFmtId="0" fontId="0" fillId="0" borderId="0" xfId="0"/>
    <xf numFmtId="41" fontId="41" fillId="2" borderId="10" xfId="6" applyFont="1" applyFill="1" applyBorder="1" applyAlignment="1">
      <alignment horizontal="center"/>
    </xf>
    <xf numFmtId="41" fontId="31" fillId="2" borderId="0" xfId="6" applyFont="1" applyFill="1" applyBorder="1" applyAlignment="1">
      <alignment horizontal="center"/>
    </xf>
    <xf numFmtId="41" fontId="41" fillId="2" borderId="0" xfId="6" applyFont="1" applyFill="1" applyBorder="1" applyAlignment="1">
      <alignment horizontal="center"/>
    </xf>
    <xf numFmtId="41" fontId="31" fillId="2" borderId="0" xfId="6" applyFont="1" applyFill="1" applyBorder="1"/>
    <xf numFmtId="0" fontId="0" fillId="0" borderId="0" xfId="0"/>
    <xf numFmtId="0" fontId="38" fillId="5" borderId="0" xfId="0" applyFont="1" applyFill="1" applyAlignment="1">
      <alignment horizontal="center" vertical="center" wrapText="1"/>
    </xf>
    <xf numFmtId="0" fontId="28" fillId="2" borderId="0" xfId="0" applyFont="1" applyFill="1" applyAlignment="1">
      <alignment horizontal="center" vertical="center"/>
    </xf>
    <xf numFmtId="0" fontId="53" fillId="2" borderId="0" xfId="0" applyFont="1" applyFill="1" applyAlignment="1">
      <alignment horizontal="center"/>
    </xf>
    <xf numFmtId="0" fontId="38" fillId="5" borderId="3" xfId="30" applyFont="1" applyFill="1" applyBorder="1" applyAlignment="1">
      <alignment horizontal="center" wrapText="1"/>
    </xf>
    <xf numFmtId="0" fontId="0" fillId="0" borderId="0" xfId="0"/>
    <xf numFmtId="0" fontId="5" fillId="0" borderId="0" xfId="0" applyFont="1" applyFill="1" applyAlignment="1">
      <alignment horizontal="left"/>
    </xf>
    <xf numFmtId="0" fontId="47" fillId="5" borderId="0" xfId="0" applyFont="1" applyFill="1" applyAlignment="1">
      <alignment horizontal="left" vertical="center"/>
    </xf>
    <xf numFmtId="0" fontId="47" fillId="5" borderId="0" xfId="0" applyFont="1" applyFill="1" applyAlignment="1">
      <alignment horizontal="left"/>
    </xf>
    <xf numFmtId="0" fontId="0" fillId="0" borderId="0" xfId="0" applyAlignment="1">
      <alignment horizontal="left"/>
    </xf>
    <xf numFmtId="0" fontId="29" fillId="0" borderId="0" xfId="0" applyFont="1" applyFill="1" applyAlignment="1">
      <alignment horizontal="left"/>
    </xf>
    <xf numFmtId="0" fontId="5" fillId="0" borderId="0" xfId="0" applyFont="1" applyFill="1" applyAlignment="1">
      <alignment horizontal="center"/>
    </xf>
    <xf numFmtId="0" fontId="2" fillId="0" borderId="0" xfId="0" applyFont="1" applyFill="1" applyAlignment="1">
      <alignment horizontal="center"/>
    </xf>
    <xf numFmtId="0" fontId="5" fillId="0" borderId="0" xfId="0" applyFont="1" applyFill="1" applyAlignment="1">
      <alignment horizontal="left" vertical="center"/>
    </xf>
    <xf numFmtId="3" fontId="29" fillId="0" borderId="0" xfId="0" applyNumberFormat="1" applyFont="1" applyFill="1" applyAlignment="1">
      <alignment horizontal="center"/>
    </xf>
    <xf numFmtId="0" fontId="29" fillId="0" borderId="0" xfId="0" applyFont="1" applyFill="1" applyAlignment="1">
      <alignment horizontal="center"/>
    </xf>
    <xf numFmtId="0" fontId="38" fillId="5" borderId="0" xfId="0" applyFont="1" applyFill="1" applyAlignment="1">
      <alignment horizontal="center" vertical="center" wrapText="1"/>
    </xf>
    <xf numFmtId="167" fontId="38" fillId="5" borderId="0" xfId="5" applyNumberFormat="1" applyFont="1" applyFill="1" applyAlignment="1">
      <alignment horizontal="center" vertical="center" wrapText="1"/>
    </xf>
    <xf numFmtId="167" fontId="38" fillId="5" borderId="3" xfId="5" applyNumberFormat="1" applyFont="1" applyFill="1" applyBorder="1" applyAlignment="1">
      <alignment horizontal="center" vertical="center" wrapText="1"/>
    </xf>
    <xf numFmtId="0" fontId="34" fillId="0" borderId="0" xfId="0" applyFont="1" applyAlignment="1">
      <alignment horizontal="center"/>
    </xf>
    <xf numFmtId="0" fontId="38" fillId="0" borderId="0" xfId="0" applyFont="1" applyFill="1" applyAlignment="1">
      <alignment horizontal="center" vertical="center" wrapText="1"/>
    </xf>
    <xf numFmtId="0" fontId="34" fillId="4" borderId="0" xfId="0" applyFont="1" applyFill="1" applyAlignment="1">
      <alignment horizontal="center"/>
    </xf>
    <xf numFmtId="0" fontId="9" fillId="0" borderId="0" xfId="0" applyFont="1" applyAlignment="1">
      <alignment horizontal="center"/>
    </xf>
    <xf numFmtId="0" fontId="8" fillId="0" borderId="0" xfId="0" applyFont="1" applyAlignment="1">
      <alignment horizontal="center"/>
    </xf>
    <xf numFmtId="0" fontId="30" fillId="0" borderId="0" xfId="0" applyFont="1" applyAlignment="1">
      <alignment horizontal="left" vertical="center"/>
    </xf>
    <xf numFmtId="0" fontId="29" fillId="0" borderId="0" xfId="0" applyFont="1" applyBorder="1" applyAlignment="1">
      <alignment horizontal="center" vertical="center"/>
    </xf>
    <xf numFmtId="0" fontId="29" fillId="0" borderId="5" xfId="0" applyFont="1" applyBorder="1" applyAlignment="1">
      <alignment horizontal="center" vertical="center"/>
    </xf>
    <xf numFmtId="0" fontId="38" fillId="5" borderId="8" xfId="0" applyFont="1" applyFill="1" applyBorder="1" applyAlignment="1">
      <alignment horizontal="left" vertical="center"/>
    </xf>
    <xf numFmtId="0" fontId="38" fillId="5" borderId="0" xfId="0" applyFont="1" applyFill="1" applyBorder="1" applyAlignment="1">
      <alignment horizontal="left" vertical="center"/>
    </xf>
    <xf numFmtId="0" fontId="38" fillId="5" borderId="5" xfId="0" applyFont="1" applyFill="1" applyBorder="1" applyAlignment="1">
      <alignment horizontal="left" vertical="center"/>
    </xf>
    <xf numFmtId="0" fontId="30" fillId="0" borderId="8" xfId="0" applyFont="1" applyFill="1" applyBorder="1" applyAlignment="1">
      <alignment horizontal="left" vertical="justify" wrapText="1"/>
    </xf>
    <xf numFmtId="0" fontId="30" fillId="0" borderId="0" xfId="0" applyFont="1" applyFill="1" applyBorder="1" applyAlignment="1">
      <alignment horizontal="left" vertical="justify" wrapText="1"/>
    </xf>
    <xf numFmtId="0" fontId="30" fillId="0" borderId="5" xfId="0" applyFont="1" applyFill="1" applyBorder="1" applyAlignment="1">
      <alignment horizontal="left" vertical="justify" wrapText="1"/>
    </xf>
    <xf numFmtId="0" fontId="32" fillId="0" borderId="8" xfId="0" applyFont="1" applyFill="1" applyBorder="1" applyAlignment="1">
      <alignment horizontal="left" vertical="justify" wrapText="1"/>
    </xf>
    <xf numFmtId="0" fontId="32" fillId="0" borderId="0" xfId="0" applyFont="1" applyFill="1" applyBorder="1" applyAlignment="1">
      <alignment horizontal="left" vertical="justify" wrapText="1"/>
    </xf>
    <xf numFmtId="0" fontId="32" fillId="0" borderId="5" xfId="0" applyFont="1" applyFill="1" applyBorder="1" applyAlignment="1">
      <alignment horizontal="left" vertical="justify" wrapText="1"/>
    </xf>
    <xf numFmtId="0" fontId="49" fillId="0" borderId="8" xfId="0" applyFont="1" applyBorder="1" applyAlignment="1">
      <alignment horizontal="left" vertical="top" wrapText="1"/>
    </xf>
    <xf numFmtId="0" fontId="49" fillId="0" borderId="0" xfId="0" applyFont="1" applyBorder="1" applyAlignment="1">
      <alignment horizontal="left" vertical="top" wrapText="1"/>
    </xf>
    <xf numFmtId="0" fontId="49" fillId="0" borderId="5" xfId="0" applyFont="1" applyBorder="1" applyAlignment="1">
      <alignment horizontal="left" vertical="top" wrapText="1"/>
    </xf>
    <xf numFmtId="0" fontId="11" fillId="0" borderId="25" xfId="0" applyFont="1" applyFill="1" applyBorder="1" applyAlignment="1">
      <alignment horizontal="justify" vertical="justify" wrapText="1"/>
    </xf>
    <xf numFmtId="0" fontId="11" fillId="0" borderId="10" xfId="0" applyFont="1" applyFill="1" applyBorder="1" applyAlignment="1">
      <alignment horizontal="justify" vertical="justify" wrapText="1"/>
    </xf>
    <xf numFmtId="0" fontId="11" fillId="0" borderId="26" xfId="0" applyFont="1" applyFill="1" applyBorder="1" applyAlignment="1">
      <alignment horizontal="justify" vertical="justify" wrapText="1"/>
    </xf>
    <xf numFmtId="0" fontId="32" fillId="0" borderId="8" xfId="0" applyFont="1" applyFill="1" applyBorder="1" applyAlignment="1">
      <alignment horizontal="justify" vertical="justify" wrapText="1"/>
    </xf>
    <xf numFmtId="0" fontId="32" fillId="0" borderId="0" xfId="0" applyFont="1" applyFill="1" applyBorder="1" applyAlignment="1">
      <alignment horizontal="justify" vertical="justify" wrapText="1"/>
    </xf>
    <xf numFmtId="0" fontId="32" fillId="0" borderId="5" xfId="0" applyFont="1" applyFill="1" applyBorder="1" applyAlignment="1">
      <alignment horizontal="justify" vertical="justify" wrapText="1"/>
    </xf>
    <xf numFmtId="0" fontId="32" fillId="0" borderId="0" xfId="0" applyFont="1" applyFill="1" applyBorder="1" applyAlignment="1">
      <alignment horizontal="justify" vertical="justify"/>
    </xf>
    <xf numFmtId="0" fontId="32" fillId="0" borderId="5" xfId="0" applyFont="1" applyFill="1" applyBorder="1" applyAlignment="1">
      <alignment horizontal="justify" vertical="justify"/>
    </xf>
    <xf numFmtId="0" fontId="5" fillId="0" borderId="8" xfId="0" applyFont="1" applyFill="1" applyBorder="1" applyAlignment="1">
      <alignment horizontal="left" vertical="justify" wrapText="1"/>
    </xf>
    <xf numFmtId="0" fontId="5" fillId="0" borderId="0" xfId="0" applyFont="1" applyFill="1" applyBorder="1" applyAlignment="1">
      <alignment horizontal="left" vertical="justify" wrapText="1"/>
    </xf>
    <xf numFmtId="0" fontId="5" fillId="0" borderId="5" xfId="0" applyFont="1" applyFill="1" applyBorder="1" applyAlignment="1">
      <alignment horizontal="left" vertical="justify" wrapText="1"/>
    </xf>
    <xf numFmtId="0" fontId="29" fillId="0" borderId="8" xfId="0" applyFont="1" applyFill="1" applyBorder="1" applyAlignment="1">
      <alignment horizontal="left" vertical="justify" wrapText="1"/>
    </xf>
    <xf numFmtId="0" fontId="29" fillId="0" borderId="0" xfId="0" applyFont="1" applyFill="1" applyBorder="1" applyAlignment="1">
      <alignment horizontal="left" vertical="justify" wrapText="1"/>
    </xf>
    <xf numFmtId="0" fontId="29" fillId="0" borderId="5" xfId="0" applyFont="1" applyFill="1" applyBorder="1" applyAlignment="1">
      <alignment horizontal="left" vertical="justify" wrapText="1"/>
    </xf>
    <xf numFmtId="0" fontId="85" fillId="13" borderId="8" xfId="0" applyFont="1" applyFill="1" applyBorder="1" applyAlignment="1">
      <alignment horizontal="left" wrapText="1"/>
    </xf>
    <xf numFmtId="0" fontId="85" fillId="13" borderId="0" xfId="0" applyFont="1" applyFill="1" applyBorder="1" applyAlignment="1">
      <alignment horizontal="left" wrapText="1"/>
    </xf>
    <xf numFmtId="0" fontId="85" fillId="13" borderId="5" xfId="0" applyFont="1" applyFill="1" applyBorder="1" applyAlignment="1">
      <alignment horizontal="left" wrapText="1"/>
    </xf>
    <xf numFmtId="0" fontId="11" fillId="0" borderId="8" xfId="0" applyFont="1" applyFill="1" applyBorder="1" applyAlignment="1">
      <alignment horizontal="justify" vertical="justify" wrapText="1"/>
    </xf>
    <xf numFmtId="0" fontId="11" fillId="0" borderId="0" xfId="0" applyFont="1" applyFill="1" applyBorder="1" applyAlignment="1">
      <alignment horizontal="justify" vertical="justify" wrapText="1"/>
    </xf>
    <xf numFmtId="0" fontId="11" fillId="0" borderId="5" xfId="0" applyFont="1" applyFill="1" applyBorder="1" applyAlignment="1">
      <alignment horizontal="justify" vertical="justify" wrapText="1"/>
    </xf>
    <xf numFmtId="0" fontId="29" fillId="0" borderId="0" xfId="0" applyFont="1" applyAlignment="1">
      <alignment horizontal="left" vertical="top" wrapText="1"/>
    </xf>
    <xf numFmtId="0" fontId="29" fillId="0" borderId="0" xfId="0" applyFont="1" applyFill="1" applyAlignment="1">
      <alignment horizontal="left" vertical="justify" wrapText="1"/>
    </xf>
    <xf numFmtId="0" fontId="2" fillId="0" borderId="6" xfId="0" applyFont="1" applyFill="1" applyBorder="1" applyAlignment="1">
      <alignment horizontal="left" vertical="justify" wrapText="1"/>
    </xf>
    <xf numFmtId="0" fontId="2" fillId="0" borderId="3" xfId="0" applyFont="1" applyFill="1" applyBorder="1" applyAlignment="1">
      <alignment horizontal="left" vertical="justify" wrapText="1"/>
    </xf>
    <xf numFmtId="0" fontId="2" fillId="0" borderId="7" xfId="0" applyFont="1" applyFill="1" applyBorder="1" applyAlignment="1">
      <alignment horizontal="left" vertical="justify" wrapText="1"/>
    </xf>
    <xf numFmtId="0" fontId="30" fillId="0" borderId="8" xfId="0" applyFont="1" applyFill="1" applyBorder="1" applyAlignment="1">
      <alignment horizontal="left"/>
    </xf>
    <xf numFmtId="0" fontId="30" fillId="0" borderId="0" xfId="0" applyFont="1" applyFill="1" applyBorder="1" applyAlignment="1">
      <alignment horizontal="left"/>
    </xf>
    <xf numFmtId="0" fontId="30" fillId="0" borderId="5" xfId="0" applyFont="1" applyFill="1" applyBorder="1" applyAlignment="1">
      <alignment horizontal="left"/>
    </xf>
    <xf numFmtId="0" fontId="84" fillId="13" borderId="0" xfId="0" applyFont="1" applyFill="1" applyAlignment="1">
      <alignment horizontal="left" vertical="center" wrapText="1"/>
    </xf>
    <xf numFmtId="0" fontId="84" fillId="13" borderId="5" xfId="0" applyFont="1" applyFill="1" applyBorder="1" applyAlignment="1">
      <alignment horizontal="left" vertical="center" wrapText="1"/>
    </xf>
    <xf numFmtId="0" fontId="32" fillId="0" borderId="0" xfId="0" applyFont="1" applyFill="1" applyAlignment="1">
      <alignment horizontal="left" vertical="justify" wrapText="1"/>
    </xf>
    <xf numFmtId="0" fontId="31" fillId="0" borderId="0" xfId="0" applyFont="1"/>
    <xf numFmtId="0" fontId="31" fillId="0" borderId="48" xfId="0" applyFont="1" applyBorder="1"/>
    <xf numFmtId="0" fontId="38" fillId="5" borderId="0" xfId="0" applyFont="1" applyFill="1" applyAlignment="1">
      <alignment horizontal="left"/>
    </xf>
    <xf numFmtId="0" fontId="51" fillId="3" borderId="0" xfId="0" applyFont="1" applyFill="1" applyAlignment="1">
      <alignment horizontal="center"/>
    </xf>
    <xf numFmtId="0" fontId="32" fillId="3" borderId="2" xfId="0" applyFont="1" applyFill="1" applyBorder="1" applyAlignment="1">
      <alignment horizontal="center"/>
    </xf>
    <xf numFmtId="0" fontId="32" fillId="3" borderId="28" xfId="0" applyFont="1" applyFill="1" applyBorder="1" applyAlignment="1">
      <alignment horizontal="center"/>
    </xf>
    <xf numFmtId="0" fontId="29" fillId="0" borderId="0" xfId="0" applyFont="1" applyAlignment="1">
      <alignment horizontal="left" vertical="center" wrapText="1"/>
    </xf>
    <xf numFmtId="0" fontId="38" fillId="5" borderId="0" xfId="0" applyFont="1" applyFill="1" applyAlignment="1">
      <alignment horizontal="left" vertical="center"/>
    </xf>
    <xf numFmtId="0" fontId="29" fillId="0" borderId="0" xfId="0" applyFont="1" applyAlignment="1">
      <alignment horizontal="left" vertical="center"/>
    </xf>
    <xf numFmtId="0" fontId="66" fillId="9" borderId="2" xfId="18" applyFont="1" applyFill="1" applyBorder="1" applyAlignment="1">
      <alignment horizontal="left" vertical="center"/>
    </xf>
    <xf numFmtId="0" fontId="66" fillId="9" borderId="9" xfId="18" applyFont="1" applyFill="1" applyBorder="1" applyAlignment="1">
      <alignment horizontal="left" vertical="center"/>
    </xf>
    <xf numFmtId="0" fontId="66" fillId="9" borderId="28" xfId="18" applyFont="1" applyFill="1" applyBorder="1" applyAlignment="1">
      <alignment horizontal="left" vertical="center"/>
    </xf>
    <xf numFmtId="0" fontId="0" fillId="2" borderId="0" xfId="0" applyFill="1" applyAlignment="1">
      <alignment horizontal="left" vertical="top" wrapText="1"/>
    </xf>
    <xf numFmtId="0" fontId="30" fillId="0" borderId="0" xfId="0" applyFont="1" applyAlignment="1">
      <alignment horizontal="left"/>
    </xf>
    <xf numFmtId="0" fontId="28" fillId="2" borderId="0" xfId="0" applyFont="1" applyFill="1" applyAlignment="1">
      <alignment horizontal="center" vertical="center"/>
    </xf>
    <xf numFmtId="0" fontId="54" fillId="3" borderId="0" xfId="0" applyFont="1" applyFill="1" applyAlignment="1">
      <alignment horizontal="left"/>
    </xf>
    <xf numFmtId="0" fontId="38" fillId="5" borderId="0" xfId="0" applyFont="1" applyFill="1" applyAlignment="1">
      <alignment horizontal="center" vertical="center"/>
    </xf>
    <xf numFmtId="0" fontId="0" fillId="2" borderId="0" xfId="0" applyFill="1" applyAlignment="1">
      <alignment horizontal="center"/>
    </xf>
    <xf numFmtId="0" fontId="53" fillId="2" borderId="0" xfId="0" applyFont="1" applyFill="1" applyAlignment="1">
      <alignment horizontal="center"/>
    </xf>
    <xf numFmtId="0" fontId="84" fillId="2" borderId="0" xfId="0" applyFont="1" applyFill="1" applyAlignment="1">
      <alignment horizontal="left" wrapText="1"/>
    </xf>
    <xf numFmtId="0" fontId="11" fillId="0" borderId="32" xfId="0" applyFont="1" applyBorder="1" applyAlignment="1">
      <alignment horizontal="center" vertical="center" wrapText="1"/>
    </xf>
    <xf numFmtId="0" fontId="11" fillId="0" borderId="34" xfId="0" applyFont="1" applyBorder="1" applyAlignment="1">
      <alignment horizontal="center" vertical="center" wrapText="1"/>
    </xf>
    <xf numFmtId="0" fontId="38" fillId="5" borderId="0" xfId="0" applyFont="1" applyFill="1" applyBorder="1" applyAlignment="1">
      <alignment horizontal="left"/>
    </xf>
    <xf numFmtId="9" fontId="31" fillId="2" borderId="0" xfId="93" applyFont="1" applyFill="1" applyBorder="1" applyAlignment="1">
      <alignment horizontal="center"/>
    </xf>
    <xf numFmtId="9" fontId="64" fillId="2" borderId="0" xfId="93" applyFont="1" applyFill="1" applyBorder="1" applyAlignment="1">
      <alignment horizontal="left"/>
    </xf>
    <xf numFmtId="0" fontId="49" fillId="2" borderId="0" xfId="0" applyFont="1" applyFill="1" applyBorder="1" applyAlignment="1">
      <alignment horizontal="left"/>
    </xf>
    <xf numFmtId="0" fontId="44" fillId="2" borderId="0" xfId="0" applyFont="1" applyFill="1" applyAlignment="1">
      <alignment horizontal="left"/>
    </xf>
    <xf numFmtId="0" fontId="44" fillId="2" borderId="0" xfId="0" applyFont="1" applyFill="1" applyAlignment="1">
      <alignment horizontal="left" vertical="center" wrapText="1"/>
    </xf>
    <xf numFmtId="0" fontId="24" fillId="5" borderId="0" xfId="0" applyFont="1" applyFill="1" applyAlignment="1">
      <alignment horizontal="left"/>
    </xf>
    <xf numFmtId="0" fontId="56" fillId="0" borderId="0" xfId="0" applyFont="1" applyAlignment="1">
      <alignment horizontal="left" vertical="center" wrapText="1"/>
    </xf>
    <xf numFmtId="0" fontId="56" fillId="2" borderId="0" xfId="0" applyFont="1" applyFill="1" applyAlignment="1">
      <alignment horizontal="left" vertical="center" wrapText="1"/>
    </xf>
    <xf numFmtId="0" fontId="56" fillId="2" borderId="0" xfId="0" applyFont="1" applyFill="1" applyAlignment="1">
      <alignment horizontal="left" vertical="center"/>
    </xf>
    <xf numFmtId="0" fontId="44" fillId="0" borderId="0" xfId="0" applyFont="1" applyFill="1" applyAlignment="1">
      <alignment horizontal="left" wrapText="1"/>
    </xf>
    <xf numFmtId="0" fontId="86" fillId="0" borderId="0" xfId="0" applyFont="1" applyFill="1" applyAlignment="1">
      <alignment horizontal="left" vertical="center" wrapText="1"/>
    </xf>
    <xf numFmtId="0" fontId="86" fillId="0" borderId="0" xfId="0" applyFont="1" applyFill="1" applyAlignment="1">
      <alignment horizontal="left"/>
    </xf>
  </cellXfs>
  <cellStyles count="94">
    <cellStyle name="Comma 4 2" xfId="1"/>
    <cellStyle name="Excel Built-in Normal" xfId="2"/>
    <cellStyle name="Excel Built-in Normal 2" xfId="3"/>
    <cellStyle name="Hipervínculo" xfId="4" builtinId="8"/>
    <cellStyle name="Millares" xfId="5" builtinId="3"/>
    <cellStyle name="Millares [0]" xfId="6" builtinId="6"/>
    <cellStyle name="Millares [0] 3" xfId="7"/>
    <cellStyle name="Millares 100 11" xfId="8"/>
    <cellStyle name="Millares 17" xfId="9"/>
    <cellStyle name="Millares 174 2" xfId="10"/>
    <cellStyle name="Millares 2" xfId="11"/>
    <cellStyle name="Millares 2 2" xfId="12"/>
    <cellStyle name="Millares 212" xfId="13"/>
    <cellStyle name="Millares 3 11" xfId="14"/>
    <cellStyle name="Millares 654 2 2" xfId="15"/>
    <cellStyle name="Millares 656" xfId="16"/>
    <cellStyle name="Millares 657" xfId="17"/>
    <cellStyle name="Normal" xfId="0" builtinId="0"/>
    <cellStyle name="Normal 10 10 2 2 2" xfId="18"/>
    <cellStyle name="Normal 1016" xfId="19"/>
    <cellStyle name="Normal 1018" xfId="20"/>
    <cellStyle name="Normal 1022" xfId="21"/>
    <cellStyle name="Normal 1024" xfId="22"/>
    <cellStyle name="Normal 1025" xfId="23"/>
    <cellStyle name="Normal 1026" xfId="24"/>
    <cellStyle name="Normal 1027" xfId="25"/>
    <cellStyle name="Normal 105" xfId="26"/>
    <cellStyle name="Normal 107" xfId="27"/>
    <cellStyle name="Normal 109" xfId="28"/>
    <cellStyle name="Normal 12 10" xfId="29"/>
    <cellStyle name="Normal 12 2 10" xfId="30"/>
    <cellStyle name="Normal 12 2 2 4" xfId="31"/>
    <cellStyle name="Normal 125" xfId="32"/>
    <cellStyle name="Normal 126" xfId="33"/>
    <cellStyle name="Normal 199 2 2" xfId="34"/>
    <cellStyle name="Normal 2" xfId="35"/>
    <cellStyle name="Normal 2 10 2 2 2" xfId="36"/>
    <cellStyle name="Normal 2 2 2 3" xfId="37"/>
    <cellStyle name="Normal 5" xfId="38"/>
    <cellStyle name="Normal 601" xfId="39"/>
    <cellStyle name="Normal 605" xfId="40"/>
    <cellStyle name="Normal 606" xfId="41"/>
    <cellStyle name="Normal 636" xfId="42"/>
    <cellStyle name="Normal 640" xfId="43"/>
    <cellStyle name="Normal 643" xfId="44"/>
    <cellStyle name="Normal 646" xfId="45"/>
    <cellStyle name="Normal 647" xfId="46"/>
    <cellStyle name="Normal 649" xfId="47"/>
    <cellStyle name="Normal 650" xfId="48"/>
    <cellStyle name="Normal 651" xfId="49"/>
    <cellStyle name="Normal 652" xfId="50"/>
    <cellStyle name="Normal 653" xfId="51"/>
    <cellStyle name="Normal 654" xfId="52"/>
    <cellStyle name="Normal 655" xfId="53"/>
    <cellStyle name="Normal 656" xfId="54"/>
    <cellStyle name="Normal 657" xfId="55"/>
    <cellStyle name="Normal 658" xfId="56"/>
    <cellStyle name="Normal 659" xfId="57"/>
    <cellStyle name="Normal 660" xfId="58"/>
    <cellStyle name="Normal 662" xfId="59"/>
    <cellStyle name="Normal 663" xfId="60"/>
    <cellStyle name="Normal 664" xfId="61"/>
    <cellStyle name="Normal 665" xfId="62"/>
    <cellStyle name="Normal 667" xfId="63"/>
    <cellStyle name="Normal 673" xfId="64"/>
    <cellStyle name="Normal 674" xfId="65"/>
    <cellStyle name="Normal 675" xfId="66"/>
    <cellStyle name="Normal 676" xfId="67"/>
    <cellStyle name="Normal 677" xfId="68"/>
    <cellStyle name="Normal 678" xfId="69"/>
    <cellStyle name="Normal 679" xfId="70"/>
    <cellStyle name="Normal 684" xfId="71"/>
    <cellStyle name="Normal 713" xfId="72"/>
    <cellStyle name="Normal 714" xfId="73"/>
    <cellStyle name="Normal 715" xfId="74"/>
    <cellStyle name="Normal 744" xfId="75"/>
    <cellStyle name="Normal 802" xfId="76"/>
    <cellStyle name="Normal 944" xfId="77"/>
    <cellStyle name="Normal 947" xfId="78"/>
    <cellStyle name="Normal 952" xfId="79"/>
    <cellStyle name="Normal 957" xfId="80"/>
    <cellStyle name="Normal 958" xfId="81"/>
    <cellStyle name="Normal 959" xfId="82"/>
    <cellStyle name="Normal 960" xfId="83"/>
    <cellStyle name="Normal 961" xfId="84"/>
    <cellStyle name="Normal 962" xfId="85"/>
    <cellStyle name="Normal 963" xfId="86"/>
    <cellStyle name="Normal 964" xfId="87"/>
    <cellStyle name="Normal 965" xfId="88"/>
    <cellStyle name="Normal 966" xfId="89"/>
    <cellStyle name="Normal 967" xfId="90"/>
    <cellStyle name="Normal 971" xfId="91"/>
    <cellStyle name="Normal 986" xfId="92"/>
    <cellStyle name="Porcentaje" xfId="9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externalLink" Target="externalLinks/externalLink1.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7.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7.png"/></Relationships>
</file>

<file path=xl/drawings/_rels/drawing7.xml.rels><?xml version="1.0" encoding="UTF-8" standalone="yes"?>
<Relationships xmlns="http://schemas.openxmlformats.org/package/2006/relationships"><Relationship Id="rId1" Type="http://schemas.openxmlformats.org/officeDocument/2006/relationships/image" Target="../media/image7.pn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emf"/><Relationship Id="rId2" Type="http://schemas.openxmlformats.org/officeDocument/2006/relationships/image" Target="../media/image3.emf"/><Relationship Id="rId1" Type="http://schemas.openxmlformats.org/officeDocument/2006/relationships/image" Target="../media/image2.emf"/><Relationship Id="rId5" Type="http://schemas.openxmlformats.org/officeDocument/2006/relationships/image" Target="../media/image6.emf"/><Relationship Id="rId4"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30480</xdr:colOff>
      <xdr:row>2</xdr:row>
      <xdr:rowOff>99060</xdr:rowOff>
    </xdr:to>
    <xdr:pic>
      <xdr:nvPicPr>
        <xdr:cNvPr id="2058"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1501140" cy="4343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oneCellAnchor>
    <xdr:from>
      <xdr:col>0</xdr:col>
      <xdr:colOff>878207</xdr:colOff>
      <xdr:row>7</xdr:row>
      <xdr:rowOff>153551</xdr:rowOff>
    </xdr:from>
    <xdr:ext cx="3319776" cy="939237"/>
    <xdr:sp macro="" textlink="">
      <xdr:nvSpPr>
        <xdr:cNvPr id="3" name="2 Rectángulo">
          <a:extLst/>
        </xdr:cNvPr>
        <xdr:cNvSpPr/>
      </xdr:nvSpPr>
      <xdr:spPr>
        <a:xfrm rot="21144321">
          <a:off x="883922" y="1455513"/>
          <a:ext cx="3317342" cy="939237"/>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oneCellAnchor>
    <xdr:from>
      <xdr:col>1</xdr:col>
      <xdr:colOff>19854</xdr:colOff>
      <xdr:row>27</xdr:row>
      <xdr:rowOff>139238</xdr:rowOff>
    </xdr:from>
    <xdr:ext cx="2505365" cy="718466"/>
    <xdr:sp macro="" textlink="">
      <xdr:nvSpPr>
        <xdr:cNvPr id="4" name="3 Rectángulo">
          <a:extLst/>
        </xdr:cNvPr>
        <xdr:cNvSpPr/>
      </xdr:nvSpPr>
      <xdr:spPr>
        <a:xfrm rot="21144321">
          <a:off x="2315379" y="5301788"/>
          <a:ext cx="2505365" cy="718466"/>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1.xml><?xml version="1.0" encoding="utf-8"?>
<xdr:wsDr xmlns:xdr="http://schemas.openxmlformats.org/drawingml/2006/spreadsheetDrawing" xmlns:a="http://schemas.openxmlformats.org/drawingml/2006/main">
  <xdr:oneCellAnchor>
    <xdr:from>
      <xdr:col>0</xdr:col>
      <xdr:colOff>13863</xdr:colOff>
      <xdr:row>8</xdr:row>
      <xdr:rowOff>39182</xdr:rowOff>
    </xdr:from>
    <xdr:ext cx="3317447" cy="937629"/>
    <xdr:sp macro="" textlink="">
      <xdr:nvSpPr>
        <xdr:cNvPr id="3" name="2 Rectángulo">
          <a:extLst/>
        </xdr:cNvPr>
        <xdr:cNvSpPr/>
      </xdr:nvSpPr>
      <xdr:spPr>
        <a:xfrm rot="21144321">
          <a:off x="13863" y="1502222"/>
          <a:ext cx="3317447"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2.xml><?xml version="1.0" encoding="utf-8"?>
<xdr:wsDr xmlns:xdr="http://schemas.openxmlformats.org/drawingml/2006/spreadsheetDrawing" xmlns:a="http://schemas.openxmlformats.org/drawingml/2006/main">
  <xdr:twoCellAnchor editAs="oneCell">
    <xdr:from>
      <xdr:col>0</xdr:col>
      <xdr:colOff>1950720</xdr:colOff>
      <xdr:row>7</xdr:row>
      <xdr:rowOff>76200</xdr:rowOff>
    </xdr:from>
    <xdr:to>
      <xdr:col>3</xdr:col>
      <xdr:colOff>575310</xdr:colOff>
      <xdr:row>11</xdr:row>
      <xdr:rowOff>175260</xdr:rowOff>
    </xdr:to>
    <xdr:pic>
      <xdr:nvPicPr>
        <xdr:cNvPr id="30725" name="2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950720" y="1400175"/>
          <a:ext cx="2901315" cy="8229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0</xdr:col>
      <xdr:colOff>2938854</xdr:colOff>
      <xdr:row>22</xdr:row>
      <xdr:rowOff>31689</xdr:rowOff>
    </xdr:from>
    <xdr:ext cx="2505365" cy="718466"/>
    <xdr:sp macro="" textlink="">
      <xdr:nvSpPr>
        <xdr:cNvPr id="3" name="2 Rectángulo">
          <a:extLst/>
        </xdr:cNvPr>
        <xdr:cNvSpPr/>
      </xdr:nvSpPr>
      <xdr:spPr>
        <a:xfrm rot="21144321">
          <a:off x="2938854" y="1708089"/>
          <a:ext cx="2505365" cy="718466"/>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3.xml><?xml version="1.0" encoding="utf-8"?>
<xdr:wsDr xmlns:xdr="http://schemas.openxmlformats.org/drawingml/2006/spreadsheetDrawing" xmlns:a="http://schemas.openxmlformats.org/drawingml/2006/main">
  <xdr:oneCellAnchor>
    <xdr:from>
      <xdr:col>0</xdr:col>
      <xdr:colOff>2938854</xdr:colOff>
      <xdr:row>9</xdr:row>
      <xdr:rowOff>31689</xdr:rowOff>
    </xdr:from>
    <xdr:ext cx="2505365" cy="718466"/>
    <xdr:sp macro="" textlink="">
      <xdr:nvSpPr>
        <xdr:cNvPr id="2" name="1 Rectángulo">
          <a:extLst/>
        </xdr:cNvPr>
        <xdr:cNvSpPr/>
      </xdr:nvSpPr>
      <xdr:spPr>
        <a:xfrm rot="21144321">
          <a:off x="2938854" y="1708089"/>
          <a:ext cx="2505365" cy="718466"/>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4.xml><?xml version="1.0" encoding="utf-8"?>
<xdr:wsDr xmlns:xdr="http://schemas.openxmlformats.org/drawingml/2006/spreadsheetDrawing" xmlns:a="http://schemas.openxmlformats.org/drawingml/2006/main">
  <xdr:oneCellAnchor>
    <xdr:from>
      <xdr:col>0</xdr:col>
      <xdr:colOff>2965641</xdr:colOff>
      <xdr:row>6</xdr:row>
      <xdr:rowOff>148744</xdr:rowOff>
    </xdr:from>
    <xdr:ext cx="2347100" cy="638071"/>
    <xdr:sp macro="" textlink="">
      <xdr:nvSpPr>
        <xdr:cNvPr id="2" name="1 Rectángulo">
          <a:extLst/>
        </xdr:cNvPr>
        <xdr:cNvSpPr/>
      </xdr:nvSpPr>
      <xdr:spPr>
        <a:xfrm rot="21144321">
          <a:off x="2958021" y="1244119"/>
          <a:ext cx="2347954" cy="639197"/>
        </a:xfrm>
        <a:prstGeom prst="rect">
          <a:avLst/>
        </a:prstGeom>
        <a:noFill/>
      </xdr:spPr>
      <xdr:txBody>
        <a:bodyPr wrap="none" lIns="91440" tIns="45720" rIns="91440" bIns="45720">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5.xml><?xml version="1.0" encoding="utf-8"?>
<xdr:wsDr xmlns:xdr="http://schemas.openxmlformats.org/drawingml/2006/spreadsheetDrawing" xmlns:a="http://schemas.openxmlformats.org/drawingml/2006/main">
  <xdr:oneCellAnchor>
    <xdr:from>
      <xdr:col>0</xdr:col>
      <xdr:colOff>3027450</xdr:colOff>
      <xdr:row>6</xdr:row>
      <xdr:rowOff>111064</xdr:rowOff>
    </xdr:from>
    <xdr:ext cx="3665305" cy="946821"/>
    <xdr:sp macro="" textlink="">
      <xdr:nvSpPr>
        <xdr:cNvPr id="2" name="1 Rectángulo">
          <a:extLst/>
        </xdr:cNvPr>
        <xdr:cNvSpPr/>
      </xdr:nvSpPr>
      <xdr:spPr>
        <a:xfrm rot="21144321">
          <a:off x="3029355" y="1215964"/>
          <a:ext cx="3656734" cy="937629"/>
        </a:xfrm>
        <a:prstGeom prst="rect">
          <a:avLst/>
        </a:prstGeom>
        <a:noFill/>
      </xdr:spPr>
      <xdr:txBody>
        <a:bodyPr wrap="squar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6.xml><?xml version="1.0" encoding="utf-8"?>
<xdr:wsDr xmlns:xdr="http://schemas.openxmlformats.org/drawingml/2006/spreadsheetDrawing" xmlns:a="http://schemas.openxmlformats.org/drawingml/2006/main">
  <xdr:oneCellAnchor>
    <xdr:from>
      <xdr:col>0</xdr:col>
      <xdr:colOff>1616060</xdr:colOff>
      <xdr:row>10</xdr:row>
      <xdr:rowOff>53205</xdr:rowOff>
    </xdr:from>
    <xdr:ext cx="3317448" cy="937629"/>
    <xdr:sp macro="" textlink="">
      <xdr:nvSpPr>
        <xdr:cNvPr id="3" name="2 Rectángulo">
          <a:extLst/>
        </xdr:cNvPr>
        <xdr:cNvSpPr/>
      </xdr:nvSpPr>
      <xdr:spPr>
        <a:xfrm rot="21144321">
          <a:off x="1616060" y="2080125"/>
          <a:ext cx="3317448"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7.xml><?xml version="1.0" encoding="utf-8"?>
<xdr:wsDr xmlns:xdr="http://schemas.openxmlformats.org/drawingml/2006/spreadsheetDrawing" xmlns:a="http://schemas.openxmlformats.org/drawingml/2006/main">
  <xdr:oneCellAnchor>
    <xdr:from>
      <xdr:col>1</xdr:col>
      <xdr:colOff>1091168</xdr:colOff>
      <xdr:row>10</xdr:row>
      <xdr:rowOff>5580</xdr:rowOff>
    </xdr:from>
    <xdr:ext cx="3317447" cy="937629"/>
    <xdr:sp macro="" textlink="">
      <xdr:nvSpPr>
        <xdr:cNvPr id="2" name="1 Rectángulo">
          <a:extLst/>
        </xdr:cNvPr>
        <xdr:cNvSpPr/>
      </xdr:nvSpPr>
      <xdr:spPr>
        <a:xfrm rot="21144321">
          <a:off x="2767568" y="1849620"/>
          <a:ext cx="3317447"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18.xml><?xml version="1.0" encoding="utf-8"?>
<xdr:wsDr xmlns:xdr="http://schemas.openxmlformats.org/drawingml/2006/spreadsheetDrawing" xmlns:a="http://schemas.openxmlformats.org/drawingml/2006/main">
  <xdr:oneCellAnchor>
    <xdr:from>
      <xdr:col>0</xdr:col>
      <xdr:colOff>3243603</xdr:colOff>
      <xdr:row>13</xdr:row>
      <xdr:rowOff>171346</xdr:rowOff>
    </xdr:from>
    <xdr:ext cx="3317448" cy="937629"/>
    <xdr:sp macro="" textlink="">
      <xdr:nvSpPr>
        <xdr:cNvPr id="2" name="1 Rectángulo">
          <a:extLst/>
        </xdr:cNvPr>
        <xdr:cNvSpPr/>
      </xdr:nvSpPr>
      <xdr:spPr>
        <a:xfrm rot="21144321">
          <a:off x="3243603" y="3775606"/>
          <a:ext cx="3317448" cy="937629"/>
        </a:xfrm>
        <a:prstGeom prst="rect">
          <a:avLst/>
        </a:prstGeom>
        <a:noFill/>
      </xdr:spPr>
      <xdr:txBody>
        <a:bodyPr wrap="none" lIns="91440" tIns="45720" rIns="91440" bIns="45720">
          <a:sp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54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2</xdr:col>
      <xdr:colOff>123825</xdr:colOff>
      <xdr:row>1</xdr:row>
      <xdr:rowOff>47625</xdr:rowOff>
    </xdr:from>
    <xdr:to>
      <xdr:col>3</xdr:col>
      <xdr:colOff>1430655</xdr:colOff>
      <xdr:row>4</xdr:row>
      <xdr:rowOff>60960</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00050" y="228600"/>
          <a:ext cx="1459230" cy="422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1459230</xdr:colOff>
      <xdr:row>3</xdr:row>
      <xdr:rowOff>105410</xdr:rowOff>
    </xdr:to>
    <xdr:pic>
      <xdr:nvPicPr>
        <xdr:cNvPr id="2" name="1 Imagen"/>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90500"/>
          <a:ext cx="1459230" cy="42291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45720</xdr:colOff>
      <xdr:row>1</xdr:row>
      <xdr:rowOff>83820</xdr:rowOff>
    </xdr:from>
    <xdr:to>
      <xdr:col>2</xdr:col>
      <xdr:colOff>238125</xdr:colOff>
      <xdr:row>4</xdr:row>
      <xdr:rowOff>152400</xdr:rowOff>
    </xdr:to>
    <xdr:pic>
      <xdr:nvPicPr>
        <xdr:cNvPr id="22533"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720" y="274320"/>
          <a:ext cx="2186940" cy="6400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1424314</xdr:colOff>
      <xdr:row>10</xdr:row>
      <xdr:rowOff>144589</xdr:rowOff>
    </xdr:from>
    <xdr:ext cx="3317447" cy="937629"/>
    <xdr:sp macro="" textlink="">
      <xdr:nvSpPr>
        <xdr:cNvPr id="2" name="1 Rectángulo">
          <a:extLst/>
        </xdr:cNvPr>
        <xdr:cNvSpPr/>
      </xdr:nvSpPr>
      <xdr:spPr>
        <a:xfrm rot="21144321">
          <a:off x="1424314" y="2001964"/>
          <a:ext cx="3317447" cy="937629"/>
        </a:xfrm>
        <a:prstGeom prst="rect">
          <a:avLst/>
        </a:prstGeom>
        <a:noFill/>
      </xdr:spPr>
      <xdr:txBody>
        <a:bodyPr wrap="none" lIns="91440" tIns="45720" rIns="91440" bIns="45720">
          <a:spAutoFit/>
        </a:bodyPr>
        <a:lstStyle/>
        <a:p>
          <a:pPr algn="ctr"/>
          <a:r>
            <a:rPr lang="es-ES" sz="5400" b="1" cap="none" spc="0">
              <a:ln w="12700">
                <a:solidFill>
                  <a:schemeClr val="tx2">
                    <a:satMod val="155000"/>
                  </a:schemeClr>
                </a:solidFill>
                <a:prstDash val="solid"/>
              </a:ln>
              <a:solidFill>
                <a:sysClr val="windowText" lastClr="000000"/>
              </a:solidFill>
              <a:effectLst>
                <a:outerShdw blurRad="41275" dist="20320" dir="1800000" algn="tl" rotWithShape="0">
                  <a:srgbClr val="000000">
                    <a:alpha val="40000"/>
                  </a:srgbClr>
                </a:outerShdw>
              </a:effectLst>
            </a:rPr>
            <a:t>NO APLICA</a:t>
          </a:r>
        </a:p>
      </xdr:txBody>
    </xdr:sp>
    <xdr:clientData/>
  </xdr:oneCellAnchor>
</xdr:wsDr>
</file>

<file path=xl/drawings/drawing6.xml><?xml version="1.0" encoding="utf-8"?>
<xdr:wsDr xmlns:xdr="http://schemas.openxmlformats.org/drawingml/2006/spreadsheetDrawing" xmlns:a="http://schemas.openxmlformats.org/drawingml/2006/main">
  <xdr:twoCellAnchor editAs="oneCell">
    <xdr:from>
      <xdr:col>0</xdr:col>
      <xdr:colOff>1889760</xdr:colOff>
      <xdr:row>6</xdr:row>
      <xdr:rowOff>121920</xdr:rowOff>
    </xdr:from>
    <xdr:to>
      <xdr:col>4</xdr:col>
      <xdr:colOff>0</xdr:colOff>
      <xdr:row>17</xdr:row>
      <xdr:rowOff>83820</xdr:rowOff>
    </xdr:to>
    <xdr:pic>
      <xdr:nvPicPr>
        <xdr:cNvPr id="24581"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889760" y="1234440"/>
          <a:ext cx="4351020" cy="2057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1276350</xdr:colOff>
      <xdr:row>5</xdr:row>
      <xdr:rowOff>120015</xdr:rowOff>
    </xdr:from>
    <xdr:to>
      <xdr:col>2</xdr:col>
      <xdr:colOff>468630</xdr:colOff>
      <xdr:row>12</xdr:row>
      <xdr:rowOff>87630</xdr:rowOff>
    </xdr:to>
    <xdr:pic>
      <xdr:nvPicPr>
        <xdr:cNvPr id="25605"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76350" y="1062990"/>
          <a:ext cx="3011805" cy="1234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oneCellAnchor>
    <xdr:from>
      <xdr:col>0</xdr:col>
      <xdr:colOff>2158459</xdr:colOff>
      <xdr:row>8</xdr:row>
      <xdr:rowOff>144253</xdr:rowOff>
    </xdr:from>
    <xdr:ext cx="4248291" cy="768503"/>
    <xdr:sp macro="" textlink="">
      <xdr:nvSpPr>
        <xdr:cNvPr id="2" name="1 Rectángulo">
          <a:extLst/>
        </xdr:cNvPr>
        <xdr:cNvSpPr/>
      </xdr:nvSpPr>
      <xdr:spPr>
        <a:xfrm rot="21144321">
          <a:off x="2158459" y="1649203"/>
          <a:ext cx="4248291" cy="768503"/>
        </a:xfrm>
        <a:prstGeom prst="rect">
          <a:avLst/>
        </a:prstGeom>
        <a:noFill/>
      </xdr:spPr>
      <xdr:txBody>
        <a:bodyPr wrap="square" lIns="91440" tIns="45720" rIns="91440" bIns="45720">
          <a:noAutofit/>
        </a:bodyPr>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s-ES" sz="4000" b="1" i="0" u="none" strike="noStrike" kern="0" cap="none" spc="0" normalizeH="0" baseline="0" noProof="0">
              <a:ln w="12700">
                <a:solidFill>
                  <a:srgbClr val="44546A">
                    <a:satMod val="155000"/>
                  </a:srgbClr>
                </a:solidFill>
                <a:prstDash val="solid"/>
              </a:ln>
              <a:solidFill>
                <a:sysClr val="windowText" lastClr="000000"/>
              </a:solidFill>
              <a:effectLst>
                <a:outerShdw blurRad="41275" dist="20320" dir="1800000" algn="tl" rotWithShape="0">
                  <a:srgbClr val="000000">
                    <a:alpha val="40000"/>
                  </a:srgbClr>
                </a:outerShdw>
              </a:effectLst>
              <a:uLnTx/>
              <a:uFillTx/>
            </a:rPr>
            <a:t>NO APLICA</a:t>
          </a: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0</xdr:col>
      <xdr:colOff>0</xdr:colOff>
      <xdr:row>10</xdr:row>
      <xdr:rowOff>28575</xdr:rowOff>
    </xdr:from>
    <xdr:to>
      <xdr:col>7</xdr:col>
      <xdr:colOff>694251</xdr:colOff>
      <xdr:row>14</xdr:row>
      <xdr:rowOff>144778</xdr:rowOff>
    </xdr:to>
    <xdr:sp macro="" textlink="">
      <xdr:nvSpPr>
        <xdr:cNvPr id="3" name="CuadroTexto 2">
          <a:extLst/>
        </xdr:cNvPr>
        <xdr:cNvSpPr txBox="1"/>
      </xdr:nvSpPr>
      <xdr:spPr>
        <a:xfrm>
          <a:off x="0" y="1879146"/>
          <a:ext cx="8196943" cy="8545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MX" sz="1100" b="0" i="0">
              <a:solidFill>
                <a:schemeClr val="dk1"/>
              </a:solidFill>
              <a:effectLst/>
              <a:latin typeface="+mn-lt"/>
              <a:ea typeface="+mn-ea"/>
              <a:cs typeface="+mn-cs"/>
            </a:rPr>
            <a:t>Los bienes de uso serán</a:t>
          </a:r>
          <a:r>
            <a:rPr lang="es-MX" sz="1100" b="0" i="0" baseline="0">
              <a:solidFill>
                <a:schemeClr val="dk1"/>
              </a:solidFill>
              <a:effectLst/>
              <a:latin typeface="+mn-lt"/>
              <a:ea typeface="+mn-ea"/>
              <a:cs typeface="+mn-cs"/>
            </a:rPr>
            <a:t> revaluados</a:t>
          </a:r>
          <a:r>
            <a:rPr lang="es-MX" sz="1100" b="0" i="0">
              <a:solidFill>
                <a:schemeClr val="dk1"/>
              </a:solidFill>
              <a:effectLst/>
              <a:latin typeface="+mn-lt"/>
              <a:ea typeface="+mn-ea"/>
              <a:cs typeface="+mn-cs"/>
            </a:rPr>
            <a:t> </a:t>
          </a:r>
          <a:r>
            <a:rPr lang="es-ES_tradnl" sz="1100">
              <a:solidFill>
                <a:schemeClr val="dk1"/>
              </a:solidFill>
              <a:effectLst/>
              <a:latin typeface="+mn-lt"/>
              <a:ea typeface="+mn-ea"/>
              <a:cs typeface="+mn-cs"/>
            </a:rPr>
            <a:t>cuando la variación del Índice de Precios al Consumo determinado por el Banco Central del Paraguay alcance al menos 20% (veinte por ciento), acumulado desde el ejercicio en el cual se haya dispuesto el último ajuste por revalúo. El</a:t>
          </a:r>
          <a:r>
            <a:rPr lang="es-ES_tradnl" sz="1100" baseline="0">
              <a:solidFill>
                <a:schemeClr val="dk1"/>
              </a:solidFill>
              <a:effectLst/>
              <a:latin typeface="+mn-lt"/>
              <a:ea typeface="+mn-ea"/>
              <a:cs typeface="+mn-cs"/>
            </a:rPr>
            <a:t> </a:t>
          </a:r>
          <a:r>
            <a:rPr lang="es-ES_tradnl" sz="1100">
              <a:solidFill>
                <a:schemeClr val="dk1"/>
              </a:solidFill>
              <a:effectLst/>
              <a:latin typeface="+mn-lt"/>
              <a:ea typeface="+mn-ea"/>
              <a:cs typeface="+mn-cs"/>
            </a:rPr>
            <a:t>reconocimiento del revalúo obligatorio establecido por el Poder Ejecutivo formará parte de una reserva patrimonial cuyo único destino podrá ser la capitalización.</a:t>
          </a:r>
          <a:endParaRPr lang="es-PY">
            <a:effectLst/>
          </a:endParaRPr>
        </a:p>
      </xdr:txBody>
    </xdr:sp>
    <xdr:clientData/>
  </xdr:twoCellAnchor>
  <xdr:twoCellAnchor>
    <xdr:from>
      <xdr:col>0</xdr:col>
      <xdr:colOff>55246</xdr:colOff>
      <xdr:row>24</xdr:row>
      <xdr:rowOff>38100</xdr:rowOff>
    </xdr:from>
    <xdr:to>
      <xdr:col>7</xdr:col>
      <xdr:colOff>694248</xdr:colOff>
      <xdr:row>27</xdr:row>
      <xdr:rowOff>0</xdr:rowOff>
    </xdr:to>
    <xdr:sp macro="" textlink="">
      <xdr:nvSpPr>
        <xdr:cNvPr id="4" name="CuadroTexto 3">
          <a:extLst/>
        </xdr:cNvPr>
        <xdr:cNvSpPr txBox="1"/>
      </xdr:nvSpPr>
      <xdr:spPr>
        <a:xfrm>
          <a:off x="47626" y="4479471"/>
          <a:ext cx="8149318" cy="51299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es-MX" sz="1100" b="0" i="0" u="none" strike="noStrike">
              <a:solidFill>
                <a:schemeClr val="dk1"/>
              </a:solidFill>
              <a:latin typeface="+mn-lt"/>
              <a:ea typeface="+mn-ea"/>
              <a:cs typeface="+mn-cs"/>
            </a:rPr>
            <a:t>Conforme a la Ley Nº 1034/83 del Comerciante, las Sociedades Anónimas deberán</a:t>
          </a:r>
          <a:r>
            <a:rPr lang="es-MX"/>
            <a:t> </a:t>
          </a:r>
          <a:r>
            <a:rPr lang="es-MX" sz="1100" b="0" i="0" u="none" strike="noStrike">
              <a:solidFill>
                <a:schemeClr val="dk1"/>
              </a:solidFill>
              <a:latin typeface="+mn-lt"/>
              <a:ea typeface="+mn-ea"/>
              <a:cs typeface="+mn-cs"/>
            </a:rPr>
            <a:t> destinar como mínimo el 5% de las utilidades netas a la Reserva Legal hasta completar</a:t>
          </a:r>
          <a:r>
            <a:rPr lang="es-MX"/>
            <a:t> </a:t>
          </a:r>
          <a:r>
            <a:rPr lang="es-MX" sz="1100" b="0" i="0" u="none" strike="noStrike">
              <a:solidFill>
                <a:schemeClr val="dk1"/>
              </a:solidFill>
              <a:latin typeface="+mn-lt"/>
              <a:ea typeface="+mn-ea"/>
              <a:cs typeface="+mn-cs"/>
            </a:rPr>
            <a:t> el 20% del capital suscripto. </a:t>
          </a:r>
          <a:r>
            <a:rPr lang="es-MX"/>
            <a:t> </a:t>
          </a:r>
          <a:endParaRPr lang="es-PY" sz="1100"/>
        </a:p>
      </xdr:txBody>
    </xdr:sp>
    <xdr:clientData/>
  </xdr:twoCellAnchor>
  <xdr:twoCellAnchor>
    <xdr:from>
      <xdr:col>0</xdr:col>
      <xdr:colOff>55245</xdr:colOff>
      <xdr:row>28</xdr:row>
      <xdr:rowOff>28575</xdr:rowOff>
    </xdr:from>
    <xdr:to>
      <xdr:col>7</xdr:col>
      <xdr:colOff>660212</xdr:colOff>
      <xdr:row>30</xdr:row>
      <xdr:rowOff>173367</xdr:rowOff>
    </xdr:to>
    <xdr:sp macro="" textlink="">
      <xdr:nvSpPr>
        <xdr:cNvPr id="5" name="CuadroTexto 4">
          <a:extLst/>
        </xdr:cNvPr>
        <xdr:cNvSpPr txBox="1"/>
      </xdr:nvSpPr>
      <xdr:spPr>
        <a:xfrm>
          <a:off x="47625" y="5210175"/>
          <a:ext cx="8105775" cy="51298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es-PY" sz="1100"/>
        </a:p>
      </xdr:txBody>
    </xdr:sp>
    <xdr:clientData/>
  </xdr:twoCellAnchor>
  <xdr:twoCellAnchor>
    <xdr:from>
      <xdr:col>0</xdr:col>
      <xdr:colOff>55245</xdr:colOff>
      <xdr:row>38</xdr:row>
      <xdr:rowOff>85725</xdr:rowOff>
    </xdr:from>
    <xdr:to>
      <xdr:col>7</xdr:col>
      <xdr:colOff>573127</xdr:colOff>
      <xdr:row>41</xdr:row>
      <xdr:rowOff>38100</xdr:rowOff>
    </xdr:to>
    <xdr:sp macro="" textlink="">
      <xdr:nvSpPr>
        <xdr:cNvPr id="6" name="CuadroTexto 5">
          <a:extLst/>
        </xdr:cNvPr>
        <xdr:cNvSpPr txBox="1"/>
      </xdr:nvSpPr>
      <xdr:spPr>
        <a:xfrm>
          <a:off x="47625" y="6562725"/>
          <a:ext cx="8018689" cy="50754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endParaRPr lang="es-PY">
            <a:effectLst/>
          </a:endParaRPr>
        </a:p>
        <a:p>
          <a:endParaRPr lang="es-PY" sz="1100"/>
        </a:p>
      </xdr:txBody>
    </xdr:sp>
    <xdr:clientData/>
  </xdr:twoCellAnchor>
  <xdr:twoCellAnchor>
    <xdr:from>
      <xdr:col>0</xdr:col>
      <xdr:colOff>0</xdr:colOff>
      <xdr:row>15</xdr:row>
      <xdr:rowOff>0</xdr:rowOff>
    </xdr:from>
    <xdr:to>
      <xdr:col>7</xdr:col>
      <xdr:colOff>692865</xdr:colOff>
      <xdr:row>21</xdr:row>
      <xdr:rowOff>78120</xdr:rowOff>
    </xdr:to>
    <xdr:sp macro="" textlink="">
      <xdr:nvSpPr>
        <xdr:cNvPr id="7" name="CuadroTexto 6">
          <a:extLst/>
        </xdr:cNvPr>
        <xdr:cNvSpPr txBox="1"/>
      </xdr:nvSpPr>
      <xdr:spPr>
        <a:xfrm>
          <a:off x="0" y="2775857"/>
          <a:ext cx="8186057" cy="117892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s-PY" sz="1100"/>
            <a:t>La revaluación del valor de costo de los bienes del activo fijo será identificado, en sus respectivos rubros por separado, bajo la categoría de "Revalúo técnico no deducible" con el objeto de liquidar el Impuesto al momento de su efectiva realización.</a:t>
          </a:r>
        </a:p>
        <a:p>
          <a:pPr marL="0" marR="0" indent="0" defTabSz="914400" eaLnBrk="1" fontAlgn="auto" latinLnBrk="0" hangingPunct="1">
            <a:lnSpc>
              <a:spcPct val="100000"/>
            </a:lnSpc>
            <a:spcBef>
              <a:spcPts val="0"/>
            </a:spcBef>
            <a:spcAft>
              <a:spcPts val="0"/>
            </a:spcAft>
            <a:buClrTx/>
            <a:buSzTx/>
            <a:buFontTx/>
            <a:buNone/>
            <a:tabLst/>
            <a:defRPr/>
          </a:pPr>
          <a:r>
            <a:rPr lang="es-PY" sz="1100"/>
            <a:t>En</a:t>
          </a:r>
          <a:r>
            <a:rPr lang="es-PY" sz="1100" baseline="0"/>
            <a:t> el presente periodo se ha realizado un revalúo técnico del Inmueble con Finca N° 20.782, y Cta. Cte. Ctral. N° 27-3521-03 del Distrito de Luque, de acuerdo a las </a:t>
          </a:r>
          <a:r>
            <a:rPr lang="es-MX" sz="1100" baseline="0">
              <a:solidFill>
                <a:schemeClr val="dk1"/>
              </a:solidFill>
              <a:effectLst/>
              <a:latin typeface="+mn-lt"/>
              <a:ea typeface="+mn-ea"/>
              <a:cs typeface="+mn-cs"/>
            </a:rPr>
            <a:t>Normas del BCP (SB. SG. N° 00288/2002 y la SB. SG. N° 00019/2015 y las Normas Internacionales de Avaluación IVSC (International Valuation Standards Council) El informe presentado ha sido efectuado conforme a los procedimientos periciales pertinentes, correspondiendo el valor de tasación a precio de mercado a la fecha de realización.</a:t>
          </a:r>
          <a:endParaRPr lang="es-PY">
            <a:effectLst/>
          </a:endParaRPr>
        </a:p>
        <a:p>
          <a:endParaRPr lang="es-PY"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arina\Users\hbelotto\Downloads\Sallustro3112202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Indice"/>
      <sheetName val="BG"/>
      <sheetName val="ER"/>
      <sheetName val="EVPN"/>
      <sheetName val="EFE"/>
      <sheetName val="Nota1"/>
      <sheetName val="Nota 2"/>
      <sheetName val="Nota 3"/>
      <sheetName val="Nota 4"/>
      <sheetName val="Nota 5"/>
      <sheetName val="Nota 6"/>
      <sheetName val="Nota 7"/>
      <sheetName val="Nota 8"/>
      <sheetName val="Nota 9"/>
      <sheetName val="Nota 10"/>
      <sheetName val="Nota 11"/>
      <sheetName val="Nota 12"/>
      <sheetName val="Nota 13"/>
      <sheetName val="Nota 14"/>
      <sheetName val="Nota 15"/>
      <sheetName val="Nota 16"/>
      <sheetName val="Nota 17"/>
      <sheetName val="Nota 18"/>
      <sheetName val="Nota 19"/>
      <sheetName val="Nota 20"/>
      <sheetName val=" Nota 21"/>
      <sheetName val="Nota 22"/>
      <sheetName val="Nota 23"/>
      <sheetName val="Nota 24"/>
      <sheetName val="Nota 25"/>
      <sheetName val="Nota 26"/>
      <sheetName val="Nota 27"/>
      <sheetName val="Nota 28"/>
      <sheetName val="Nota 29"/>
      <sheetName val="Nota 30"/>
      <sheetName val="Nota 31"/>
      <sheetName val="Nota 32"/>
      <sheetName val="Nota 33"/>
      <sheetName val="Nota 34"/>
      <sheetName val="Nota 35"/>
      <sheetName val="Nota 36"/>
      <sheetName val="Nota 37"/>
      <sheetName val="Nota 38"/>
      <sheetName val="Nota 39"/>
      <sheetName val="Nota 40"/>
      <sheetName val="Base de Monedas"/>
    </sheetNames>
    <sheetDataSet>
      <sheetData sheetId="0" refreshError="1"/>
      <sheetData sheetId="1" refreshError="1">
        <row r="1">
          <cell r="C1" t="str">
            <v>SALLUSTRO Y CIA. S..A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A1:Q78"/>
  <sheetViews>
    <sheetView showGridLines="0" topLeftCell="A68" zoomScaleNormal="100" zoomScaleSheetLayoutView="70" workbookViewId="0"/>
  </sheetViews>
  <sheetFormatPr baseColWidth="10" defaultColWidth="11.42578125" defaultRowHeight="12.75" x14ac:dyDescent="0.2"/>
  <cols>
    <col min="1" max="1" width="21.42578125" style="2" bestFit="1" customWidth="1"/>
    <col min="2" max="2" width="10.140625" style="2" bestFit="1" customWidth="1"/>
    <col min="3" max="3" width="61.5703125" style="2" bestFit="1" customWidth="1"/>
    <col min="4" max="4" width="26" style="228" customWidth="1"/>
    <col min="5" max="16384" width="11.42578125" style="2"/>
  </cols>
  <sheetData>
    <row r="1" spans="1:17" x14ac:dyDescent="0.2">
      <c r="B1" s="411" t="s">
        <v>771</v>
      </c>
      <c r="C1" s="410" t="s">
        <v>1225</v>
      </c>
      <c r="D1" s="2"/>
    </row>
    <row r="2" spans="1:17" x14ac:dyDescent="0.2">
      <c r="P2" s="2">
        <v>1</v>
      </c>
      <c r="Q2" s="2" t="s">
        <v>387</v>
      </c>
    </row>
    <row r="3" spans="1:17" x14ac:dyDescent="0.2">
      <c r="P3" s="2">
        <v>2</v>
      </c>
      <c r="Q3" s="2" t="s">
        <v>388</v>
      </c>
    </row>
    <row r="4" spans="1:17" x14ac:dyDescent="0.2">
      <c r="P4" s="2">
        <v>3</v>
      </c>
      <c r="Q4" s="2" t="s">
        <v>389</v>
      </c>
    </row>
    <row r="5" spans="1:17" x14ac:dyDescent="0.2">
      <c r="P5" s="2">
        <v>4</v>
      </c>
      <c r="Q5" s="2" t="s">
        <v>390</v>
      </c>
    </row>
    <row r="6" spans="1:17" x14ac:dyDescent="0.2">
      <c r="A6" s="411" t="s">
        <v>768</v>
      </c>
      <c r="B6" s="409">
        <v>45291</v>
      </c>
      <c r="P6" s="2">
        <v>5</v>
      </c>
      <c r="Q6" s="2" t="s">
        <v>391</v>
      </c>
    </row>
    <row r="7" spans="1:17" ht="12.75" hidden="1" customHeight="1" x14ac:dyDescent="0.2">
      <c r="A7" s="38"/>
      <c r="B7" s="38"/>
      <c r="C7" s="38"/>
      <c r="D7" s="247"/>
      <c r="P7" s="2">
        <v>6</v>
      </c>
      <c r="Q7" s="2" t="s">
        <v>392</v>
      </c>
    </row>
    <row r="8" spans="1:17" x14ac:dyDescent="0.2">
      <c r="A8" s="294"/>
      <c r="P8" s="2">
        <v>7</v>
      </c>
      <c r="Q8" s="2" t="s">
        <v>393</v>
      </c>
    </row>
    <row r="9" spans="1:17" ht="26.45" customHeight="1" x14ac:dyDescent="0.2">
      <c r="B9" s="295"/>
      <c r="C9" s="296" t="s">
        <v>16</v>
      </c>
      <c r="D9" s="300" t="s">
        <v>324</v>
      </c>
      <c r="P9" s="2">
        <v>8</v>
      </c>
      <c r="Q9" s="2" t="s">
        <v>394</v>
      </c>
    </row>
    <row r="10" spans="1:17" ht="26.45" customHeight="1" x14ac:dyDescent="0.2">
      <c r="B10" s="297" t="s">
        <v>373</v>
      </c>
      <c r="C10" s="278"/>
      <c r="D10" s="301"/>
      <c r="P10" s="2">
        <v>9</v>
      </c>
      <c r="Q10" s="2" t="s">
        <v>395</v>
      </c>
    </row>
    <row r="11" spans="1:17" ht="15" x14ac:dyDescent="0.25">
      <c r="A11" s="90"/>
      <c r="B11" s="298"/>
      <c r="C11" s="279" t="s">
        <v>298</v>
      </c>
      <c r="D11" s="302" t="s">
        <v>17</v>
      </c>
      <c r="P11" s="2">
        <v>10</v>
      </c>
      <c r="Q11" s="2" t="s">
        <v>396</v>
      </c>
    </row>
    <row r="12" spans="1:17" ht="15" x14ac:dyDescent="0.25">
      <c r="A12" s="90"/>
      <c r="B12" s="298"/>
      <c r="C12" s="279" t="s">
        <v>33</v>
      </c>
      <c r="D12" s="303" t="s">
        <v>18</v>
      </c>
      <c r="P12" s="2">
        <v>11</v>
      </c>
      <c r="Q12" s="2" t="s">
        <v>397</v>
      </c>
    </row>
    <row r="13" spans="1:17" ht="15" x14ac:dyDescent="0.25">
      <c r="A13" s="90"/>
      <c r="B13" s="297" t="s">
        <v>235</v>
      </c>
      <c r="C13" s="279"/>
      <c r="D13" s="302" t="s">
        <v>117</v>
      </c>
      <c r="P13" s="2">
        <v>12</v>
      </c>
      <c r="Q13" s="2" t="s">
        <v>398</v>
      </c>
    </row>
    <row r="14" spans="1:17" x14ac:dyDescent="0.2">
      <c r="A14" s="90"/>
      <c r="B14" s="298"/>
      <c r="C14" s="37" t="s">
        <v>178</v>
      </c>
      <c r="D14" s="304" t="s">
        <v>19</v>
      </c>
    </row>
    <row r="15" spans="1:17" x14ac:dyDescent="0.2">
      <c r="A15" s="90"/>
      <c r="B15" s="298"/>
      <c r="C15" s="37" t="s">
        <v>98</v>
      </c>
      <c r="D15" s="304" t="s">
        <v>20</v>
      </c>
    </row>
    <row r="16" spans="1:17" x14ac:dyDescent="0.2">
      <c r="A16" s="90"/>
      <c r="B16" s="298"/>
      <c r="C16" s="37" t="s">
        <v>179</v>
      </c>
      <c r="D16" s="304" t="s">
        <v>21</v>
      </c>
    </row>
    <row r="17" spans="1:4" x14ac:dyDescent="0.2">
      <c r="A17" s="90"/>
      <c r="B17" s="298"/>
      <c r="C17" s="37" t="s">
        <v>34</v>
      </c>
      <c r="D17" s="304" t="s">
        <v>22</v>
      </c>
    </row>
    <row r="18" spans="1:4" ht="15" x14ac:dyDescent="0.25">
      <c r="A18" s="90"/>
      <c r="B18" s="298"/>
      <c r="C18" s="37" t="s">
        <v>179</v>
      </c>
      <c r="D18" s="303" t="s">
        <v>21</v>
      </c>
    </row>
    <row r="19" spans="1:4" x14ac:dyDescent="0.2">
      <c r="A19" s="90"/>
      <c r="B19" s="298"/>
      <c r="C19" s="37" t="s">
        <v>180</v>
      </c>
      <c r="D19" s="304" t="s">
        <v>23</v>
      </c>
    </row>
    <row r="20" spans="1:4" x14ac:dyDescent="0.2">
      <c r="A20" s="90"/>
      <c r="B20" s="298"/>
      <c r="C20" s="37" t="s">
        <v>356</v>
      </c>
      <c r="D20" s="304" t="s">
        <v>24</v>
      </c>
    </row>
    <row r="21" spans="1:4" x14ac:dyDescent="0.2">
      <c r="A21" s="90"/>
      <c r="B21" s="298"/>
      <c r="C21" s="37" t="s">
        <v>299</v>
      </c>
      <c r="D21" s="304" t="s">
        <v>25</v>
      </c>
    </row>
    <row r="22" spans="1:4" x14ac:dyDescent="0.2">
      <c r="A22" s="90"/>
      <c r="B22" s="298"/>
      <c r="C22" s="37" t="s">
        <v>198</v>
      </c>
      <c r="D22" s="304" t="s">
        <v>26</v>
      </c>
    </row>
    <row r="23" spans="1:4" ht="15" x14ac:dyDescent="0.25">
      <c r="A23" s="90"/>
      <c r="B23" s="298"/>
      <c r="C23" s="37" t="s">
        <v>110</v>
      </c>
      <c r="D23" s="303" t="s">
        <v>27</v>
      </c>
    </row>
    <row r="24" spans="1:4" ht="15" x14ac:dyDescent="0.25">
      <c r="A24" s="90"/>
      <c r="B24" s="298"/>
      <c r="C24" s="37" t="s">
        <v>116</v>
      </c>
      <c r="D24" s="302" t="s">
        <v>28</v>
      </c>
    </row>
    <row r="25" spans="1:4" ht="15" x14ac:dyDescent="0.25">
      <c r="A25" s="90"/>
      <c r="B25" s="298"/>
      <c r="C25" s="37" t="s">
        <v>99</v>
      </c>
      <c r="D25" s="303" t="s">
        <v>29</v>
      </c>
    </row>
    <row r="26" spans="1:4" x14ac:dyDescent="0.2">
      <c r="A26" s="90"/>
      <c r="B26" s="298"/>
      <c r="C26" s="37" t="s">
        <v>100</v>
      </c>
      <c r="D26" s="304" t="s">
        <v>30</v>
      </c>
    </row>
    <row r="27" spans="1:4" x14ac:dyDescent="0.2">
      <c r="A27" s="90"/>
      <c r="B27" s="298"/>
      <c r="C27" s="37" t="s">
        <v>118</v>
      </c>
      <c r="D27" s="304" t="s">
        <v>31</v>
      </c>
    </row>
    <row r="28" spans="1:4" x14ac:dyDescent="0.2">
      <c r="A28" s="90"/>
      <c r="B28" s="298"/>
      <c r="C28" s="37" t="s">
        <v>58</v>
      </c>
      <c r="D28" s="304" t="s">
        <v>32</v>
      </c>
    </row>
    <row r="29" spans="1:4" ht="15" x14ac:dyDescent="0.25">
      <c r="A29" s="90"/>
      <c r="B29" s="298"/>
      <c r="C29" s="37" t="s">
        <v>59</v>
      </c>
      <c r="D29" s="303" t="s">
        <v>300</v>
      </c>
    </row>
    <row r="30" spans="1:4" ht="15" x14ac:dyDescent="0.25">
      <c r="A30" s="90"/>
      <c r="B30" s="298"/>
      <c r="C30" s="37" t="s">
        <v>60</v>
      </c>
      <c r="D30" s="303" t="s">
        <v>301</v>
      </c>
    </row>
    <row r="31" spans="1:4" ht="15" x14ac:dyDescent="0.25">
      <c r="A31" s="90"/>
      <c r="B31" s="298"/>
      <c r="C31" s="37" t="s">
        <v>204</v>
      </c>
      <c r="D31" s="303" t="s">
        <v>302</v>
      </c>
    </row>
    <row r="32" spans="1:4" ht="15" x14ac:dyDescent="0.25">
      <c r="A32" s="90"/>
      <c r="B32" s="298"/>
      <c r="C32" s="37" t="s">
        <v>304</v>
      </c>
      <c r="D32" s="303" t="s">
        <v>30</v>
      </c>
    </row>
    <row r="33" spans="1:4" ht="15" x14ac:dyDescent="0.25">
      <c r="A33" s="90"/>
      <c r="B33" s="298"/>
      <c r="C33" s="37" t="s">
        <v>306</v>
      </c>
      <c r="D33" s="303" t="s">
        <v>302</v>
      </c>
    </row>
    <row r="34" spans="1:4" ht="15" x14ac:dyDescent="0.25">
      <c r="A34" s="90"/>
      <c r="B34" s="298"/>
      <c r="C34" s="37" t="s">
        <v>208</v>
      </c>
      <c r="D34" s="303" t="s">
        <v>303</v>
      </c>
    </row>
    <row r="35" spans="1:4" ht="15" x14ac:dyDescent="0.25">
      <c r="A35" s="90"/>
      <c r="B35" s="298"/>
      <c r="C35" s="37" t="s">
        <v>37</v>
      </c>
      <c r="D35" s="303" t="s">
        <v>307</v>
      </c>
    </row>
    <row r="36" spans="1:4" ht="15" x14ac:dyDescent="0.25">
      <c r="A36" s="90"/>
      <c r="B36" s="298"/>
      <c r="C36" s="37" t="s">
        <v>72</v>
      </c>
      <c r="D36" s="303" t="s">
        <v>307</v>
      </c>
    </row>
    <row r="37" spans="1:4" ht="15" x14ac:dyDescent="0.25">
      <c r="A37" s="90"/>
      <c r="B37" s="298"/>
      <c r="C37" s="37" t="s">
        <v>209</v>
      </c>
      <c r="D37" s="303" t="s">
        <v>307</v>
      </c>
    </row>
    <row r="38" spans="1:4" ht="15" x14ac:dyDescent="0.25">
      <c r="A38" s="90"/>
      <c r="B38" s="298"/>
      <c r="C38" s="37" t="s">
        <v>359</v>
      </c>
      <c r="D38" s="303" t="s">
        <v>307</v>
      </c>
    </row>
    <row r="39" spans="1:4" ht="15" x14ac:dyDescent="0.25">
      <c r="A39" s="90"/>
      <c r="B39" s="298"/>
      <c r="C39" s="37" t="s">
        <v>61</v>
      </c>
      <c r="D39" s="303" t="s">
        <v>308</v>
      </c>
    </row>
    <row r="40" spans="1:4" ht="15" x14ac:dyDescent="0.25">
      <c r="A40" s="90"/>
      <c r="B40" s="298"/>
      <c r="C40" s="37" t="s">
        <v>38</v>
      </c>
      <c r="D40" s="303" t="s">
        <v>309</v>
      </c>
    </row>
    <row r="41" spans="1:4" ht="15" x14ac:dyDescent="0.25">
      <c r="A41" s="90"/>
      <c r="B41" s="298"/>
      <c r="C41" s="37" t="s">
        <v>62</v>
      </c>
      <c r="D41" s="303" t="s">
        <v>310</v>
      </c>
    </row>
    <row r="42" spans="1:4" ht="15" x14ac:dyDescent="0.25">
      <c r="A42" s="90"/>
      <c r="B42" s="297" t="s">
        <v>49</v>
      </c>
      <c r="C42" s="279"/>
      <c r="D42" s="302" t="s">
        <v>128</v>
      </c>
    </row>
    <row r="43" spans="1:4" ht="15" x14ac:dyDescent="0.25">
      <c r="A43" s="90"/>
      <c r="B43" s="298"/>
      <c r="C43" s="37" t="s">
        <v>54</v>
      </c>
      <c r="D43" s="303" t="s">
        <v>311</v>
      </c>
    </row>
    <row r="44" spans="1:4" ht="15" x14ac:dyDescent="0.25">
      <c r="A44" s="90"/>
      <c r="B44" s="298"/>
      <c r="C44" s="37" t="s">
        <v>136</v>
      </c>
      <c r="D44" s="303" t="s">
        <v>312</v>
      </c>
    </row>
    <row r="45" spans="1:4" ht="15" x14ac:dyDescent="0.25">
      <c r="A45" s="90"/>
      <c r="B45" s="298"/>
      <c r="C45" s="37" t="s">
        <v>214</v>
      </c>
      <c r="D45" s="303" t="s">
        <v>313</v>
      </c>
    </row>
    <row r="46" spans="1:4" ht="15" x14ac:dyDescent="0.25">
      <c r="A46" s="90"/>
      <c r="B46" s="298"/>
      <c r="C46" s="37" t="s">
        <v>163</v>
      </c>
      <c r="D46" s="303" t="s">
        <v>313</v>
      </c>
    </row>
    <row r="47" spans="1:4" ht="15" x14ac:dyDescent="0.25">
      <c r="A47" s="90"/>
      <c r="B47" s="298"/>
      <c r="C47" s="37" t="s">
        <v>315</v>
      </c>
      <c r="D47" s="303" t="s">
        <v>314</v>
      </c>
    </row>
    <row r="48" spans="1:4" ht="15" x14ac:dyDescent="0.25">
      <c r="A48" s="90"/>
      <c r="B48" s="298"/>
      <c r="C48" s="37" t="s">
        <v>361</v>
      </c>
      <c r="D48" s="303" t="s">
        <v>316</v>
      </c>
    </row>
    <row r="49" spans="1:4" ht="15" x14ac:dyDescent="0.25">
      <c r="A49" s="90"/>
      <c r="B49" s="298"/>
      <c r="C49" s="37" t="s">
        <v>364</v>
      </c>
      <c r="D49" s="303" t="s">
        <v>316</v>
      </c>
    </row>
    <row r="50" spans="1:4" ht="15" x14ac:dyDescent="0.25">
      <c r="A50" s="90"/>
      <c r="B50" s="298"/>
      <c r="C50" s="37" t="s">
        <v>142</v>
      </c>
      <c r="D50" s="303" t="s">
        <v>317</v>
      </c>
    </row>
    <row r="51" spans="1:4" ht="15" x14ac:dyDescent="0.25">
      <c r="A51" s="90"/>
      <c r="B51" s="298"/>
      <c r="C51" s="37" t="s">
        <v>143</v>
      </c>
      <c r="D51" s="303" t="s">
        <v>318</v>
      </c>
    </row>
    <row r="52" spans="1:4" ht="15" x14ac:dyDescent="0.25">
      <c r="A52" s="90"/>
      <c r="B52" s="298"/>
      <c r="C52" s="37" t="s">
        <v>40</v>
      </c>
      <c r="D52" s="303" t="s">
        <v>319</v>
      </c>
    </row>
    <row r="53" spans="1:4" ht="15" x14ac:dyDescent="0.25">
      <c r="A53" s="90"/>
      <c r="B53" s="298"/>
      <c r="C53" s="37" t="s">
        <v>64</v>
      </c>
      <c r="D53" s="303" t="s">
        <v>320</v>
      </c>
    </row>
    <row r="54" spans="1:4" ht="15" x14ac:dyDescent="0.25">
      <c r="A54" s="90"/>
      <c r="B54" s="298"/>
      <c r="C54" s="37" t="s">
        <v>65</v>
      </c>
      <c r="D54" s="303" t="s">
        <v>321</v>
      </c>
    </row>
    <row r="55" spans="1:4" ht="15" x14ac:dyDescent="0.25">
      <c r="A55" s="90"/>
      <c r="B55" s="298"/>
      <c r="C55" s="37" t="s">
        <v>323</v>
      </c>
      <c r="D55" s="303" t="s">
        <v>322</v>
      </c>
    </row>
    <row r="56" spans="1:4" ht="15" x14ac:dyDescent="0.25">
      <c r="A56" s="90"/>
      <c r="B56" s="298"/>
      <c r="C56" s="37" t="s">
        <v>66</v>
      </c>
      <c r="D56" s="302" t="s">
        <v>322</v>
      </c>
    </row>
    <row r="57" spans="1:4" ht="15" x14ac:dyDescent="0.25">
      <c r="A57" s="90"/>
      <c r="B57" s="297" t="s">
        <v>50</v>
      </c>
      <c r="C57" s="279"/>
      <c r="D57" s="302" t="s">
        <v>48</v>
      </c>
    </row>
    <row r="58" spans="1:4" ht="15" x14ac:dyDescent="0.25">
      <c r="A58" s="90"/>
      <c r="B58" s="297" t="s">
        <v>236</v>
      </c>
      <c r="C58" s="279"/>
      <c r="D58" s="303" t="s">
        <v>237</v>
      </c>
    </row>
    <row r="59" spans="1:4" ht="15" x14ac:dyDescent="0.25">
      <c r="A59" s="90"/>
      <c r="B59" s="297" t="s">
        <v>374</v>
      </c>
      <c r="C59" s="279"/>
      <c r="D59" s="303"/>
    </row>
    <row r="60" spans="1:4" ht="15" x14ac:dyDescent="0.25">
      <c r="A60" s="90"/>
      <c r="B60" s="298"/>
      <c r="C60" s="37" t="s">
        <v>327</v>
      </c>
      <c r="D60" s="302" t="s">
        <v>328</v>
      </c>
    </row>
    <row r="61" spans="1:4" ht="15" x14ac:dyDescent="0.25">
      <c r="A61" s="90"/>
      <c r="B61" s="298"/>
      <c r="C61" s="37" t="s">
        <v>332</v>
      </c>
      <c r="D61" s="302" t="s">
        <v>333</v>
      </c>
    </row>
    <row r="62" spans="1:4" ht="15" x14ac:dyDescent="0.25">
      <c r="A62" s="90"/>
      <c r="B62" s="298"/>
      <c r="C62" s="37" t="s">
        <v>365</v>
      </c>
      <c r="D62" s="302" t="s">
        <v>335</v>
      </c>
    </row>
    <row r="63" spans="1:4" ht="15" x14ac:dyDescent="0.25">
      <c r="A63" s="90"/>
      <c r="B63" s="298"/>
      <c r="C63" s="37" t="s">
        <v>334</v>
      </c>
      <c r="D63" s="302" t="s">
        <v>336</v>
      </c>
    </row>
    <row r="64" spans="1:4" ht="15" x14ac:dyDescent="0.2">
      <c r="A64" s="90"/>
      <c r="B64" s="299"/>
      <c r="C64" s="412" t="s">
        <v>822</v>
      </c>
      <c r="D64" s="407" t="s">
        <v>823</v>
      </c>
    </row>
    <row r="65" spans="1:11" s="37" customFormat="1" ht="21.2" customHeight="1" x14ac:dyDescent="0.2">
      <c r="A65" s="39"/>
      <c r="D65" s="248"/>
    </row>
    <row r="66" spans="1:11" s="37" customFormat="1" ht="21.2" customHeight="1" x14ac:dyDescent="0.2">
      <c r="A66" s="39"/>
      <c r="D66" s="248"/>
    </row>
    <row r="67" spans="1:11" s="37" customFormat="1" ht="21.2" customHeight="1" x14ac:dyDescent="0.2">
      <c r="A67" s="39"/>
      <c r="D67" s="248"/>
    </row>
    <row r="68" spans="1:11" x14ac:dyDescent="0.2">
      <c r="B68" s="37"/>
      <c r="C68" s="37"/>
      <c r="D68" s="90"/>
    </row>
    <row r="69" spans="1:11" s="493" customFormat="1" x14ac:dyDescent="0.2">
      <c r="A69" s="558"/>
      <c r="C69" s="558"/>
      <c r="D69" s="556"/>
      <c r="I69" s="554"/>
      <c r="K69" s="76"/>
    </row>
    <row r="70" spans="1:11" s="493" customFormat="1" x14ac:dyDescent="0.2">
      <c r="A70" s="557"/>
      <c r="C70" s="558"/>
      <c r="D70" s="553"/>
      <c r="I70" s="554"/>
      <c r="K70" s="76"/>
    </row>
    <row r="71" spans="1:11" s="492" customFormat="1" x14ac:dyDescent="0.2"/>
    <row r="72" spans="1:11" s="492" customFormat="1" x14ac:dyDescent="0.2"/>
    <row r="73" spans="1:11" s="492" customFormat="1" x14ac:dyDescent="0.2"/>
    <row r="74" spans="1:11" s="492" customFormat="1" x14ac:dyDescent="0.2"/>
    <row r="75" spans="1:11" s="492" customFormat="1" x14ac:dyDescent="0.2">
      <c r="C75" s="557"/>
    </row>
    <row r="76" spans="1:11" s="492" customFormat="1" x14ac:dyDescent="0.2">
      <c r="C76" s="557"/>
    </row>
    <row r="77" spans="1:11" s="492" customFormat="1" x14ac:dyDescent="0.2">
      <c r="C77" s="557"/>
    </row>
    <row r="78" spans="1:11" s="492" customFormat="1" x14ac:dyDescent="0.2"/>
  </sheetData>
  <hyperlinks>
    <hyperlink ref="D14" location="'Nota 3'!A1" display="'Nota 3'!A1"/>
    <hyperlink ref="D15" location="'Nota 4'!A1" display="'Nota 4'!A1"/>
    <hyperlink ref="D16" location="'Nota 5'!A1" display="'Nota 5'!A1"/>
    <hyperlink ref="D17" location="'Nota 6'!A1" display="'Nota 6'!A1"/>
    <hyperlink ref="D19" location="'Nota 7'!A1" display="'Nota 7'!A1"/>
    <hyperlink ref="D21" location="'Nota 9'!A1" display="'Nota 9'!A1"/>
    <hyperlink ref="D22" location="'Nota 10'!A1" display="'Nota 10'!A1"/>
    <hyperlink ref="D26" location="'Nota 14'!A1" display="'Nota 14'!A1"/>
    <hyperlink ref="D27" location="'Nota 15'!A1" display="'Nota 15'!A1"/>
    <hyperlink ref="D28" location="'Nota 16'!A1" display="'Nota 16'!A1"/>
    <hyperlink ref="D20" location="'Nota 8'!A1" display="'Nota 8'!A1"/>
    <hyperlink ref="D13" location="BG!A1" display="BG"/>
    <hyperlink ref="D42" location="ER!A1" display="ER"/>
    <hyperlink ref="D57" location="EVPN!A1" display="EVPN"/>
    <hyperlink ref="D58" location="EFE!A1" display="EFE"/>
    <hyperlink ref="D23" location="'Nota 11'!A1" display="Nota 11 y 12"/>
    <hyperlink ref="D24" location="'Nota 12'!A1" display="Nota 12"/>
    <hyperlink ref="D25" location="'Nota 13'!A1" display="Nota 13'"/>
    <hyperlink ref="D29" location="'Nota 17'!A1" display="Nota 17"/>
    <hyperlink ref="D30" location="'Nota 18'!A1" display="Nota 18"/>
    <hyperlink ref="D31" location="'Nota 19'!A1" display="Nota 19"/>
    <hyperlink ref="D32" location="'Nota 14'!A1" display="Nota 14"/>
    <hyperlink ref="D33" location="'Nota 19'!A1" display="Nota 19"/>
    <hyperlink ref="D34" location="'Nota 20'!A1" display="Nota 20"/>
    <hyperlink ref="D35" location="' Nota 21'!A1" display="Nota 21"/>
    <hyperlink ref="D36" location="' Nota 21'!A1" display="Nota 21"/>
    <hyperlink ref="D37" location="' Nota 21'!A1" display="Nota 21"/>
    <hyperlink ref="D38" location="' Nota 21'!A1" display="Nota 21"/>
    <hyperlink ref="D39" location="'Nota 22'!A1" display="Nota 22"/>
    <hyperlink ref="D40" location="'Nota 23'!A1" display="Nota 23"/>
    <hyperlink ref="D41" location="'Nota 24'!A1" display="Nota 24"/>
    <hyperlink ref="D43" location="'Nota 25'!A1" display="Nota 25"/>
    <hyperlink ref="D44" location="'Nota 26'!A1" display="Nota 26"/>
    <hyperlink ref="D45" location="'Nota 27'!A1" display="Nota 27"/>
    <hyperlink ref="D46" location="'Nota 27'!A1" display="N ota 27"/>
    <hyperlink ref="D47" location="'Nota 28'!A1" display="Nota 28"/>
    <hyperlink ref="D48" location="'Nota 29'!A1" display="Nota 29"/>
    <hyperlink ref="D49" location="'Nota 29'!A1" display="Nota 29"/>
    <hyperlink ref="D50" location="'Nota 30'!A1" display="Nota 30"/>
    <hyperlink ref="D51" location="'Nota 31'!A1" display="Nota 31"/>
    <hyperlink ref="D52" location="'Nota 32'!A1" display="Nota 32"/>
    <hyperlink ref="D53" location="'Nota 33'!A1" display="Nota 33"/>
    <hyperlink ref="D54" location="'Nota 34'!A1" display="Nota 34"/>
    <hyperlink ref="D55" location="'Nota 35'!A1" display="Nota 35"/>
    <hyperlink ref="D56" location="'Nota 35'!A1" display="Nota 35"/>
    <hyperlink ref="D61" location="'Nota 37'!A1" display="Nota 37"/>
    <hyperlink ref="D60" location="'Nota 36'!A1" display="Nota 36"/>
    <hyperlink ref="D12" location="'Nota 2'!A1" display="Nota 2"/>
    <hyperlink ref="D11" location="Nota1!A1" display="Nota 1"/>
    <hyperlink ref="D18" location="'Nota 5'!A1" display="Nota 5"/>
    <hyperlink ref="D64" location="'Nota 40'!A1" display="Nota 40"/>
    <hyperlink ref="D63" location="'Nota 39'!A1" display="Nota 39"/>
    <hyperlink ref="D62" location="'Nota 38'!A1" display="Nota 38"/>
  </hyperlinks>
  <printOptions horizontalCentered="1"/>
  <pageMargins left="0.70866141732283472" right="0.70866141732283472" top="0.74803149606299213" bottom="0.74803149606299213" header="0.31496062992125984" footer="0.31496062992125984"/>
  <pageSetup paperSize="9" scale="6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
    <tabColor rgb="FFFFFF00"/>
    <pageSetUpPr fitToPage="1"/>
  </sheetPr>
  <dimension ref="A1:H67"/>
  <sheetViews>
    <sheetView showGridLines="0" zoomScale="90" zoomScaleNormal="90" zoomScaleSheetLayoutView="90" workbookViewId="0">
      <selection activeCell="A68" sqref="A1:D68"/>
    </sheetView>
  </sheetViews>
  <sheetFormatPr baseColWidth="10" defaultColWidth="11.42578125" defaultRowHeight="12.75" x14ac:dyDescent="0.2"/>
  <cols>
    <col min="1" max="1" width="50" style="10" customWidth="1"/>
    <col min="2" max="2" width="27.7109375" style="10" customWidth="1"/>
    <col min="3" max="3" width="25.42578125" style="10" customWidth="1"/>
    <col min="4" max="4" width="19.5703125" style="10" customWidth="1"/>
    <col min="5" max="5" width="4.85546875" style="10" customWidth="1"/>
    <col min="6" max="6" width="61.5703125" style="10" customWidth="1"/>
    <col min="7" max="7" width="17.42578125" style="10" bestFit="1" customWidth="1"/>
    <col min="8" max="8" width="27.85546875" style="10" bestFit="1" customWidth="1"/>
    <col min="9" max="9" width="14.7109375" style="10" bestFit="1" customWidth="1"/>
    <col min="10" max="16384" width="11.42578125" style="10"/>
  </cols>
  <sheetData>
    <row r="1" spans="1:7" ht="15" x14ac:dyDescent="0.25">
      <c r="A1" s="12" t="str">
        <f>Indice!C1</f>
        <v>SALLUSTRO Y CIA. S.A.</v>
      </c>
      <c r="F1" s="143" t="s">
        <v>117</v>
      </c>
    </row>
    <row r="2" spans="1:7" ht="15" x14ac:dyDescent="0.25">
      <c r="A2" s="225" t="s">
        <v>91</v>
      </c>
      <c r="B2" s="225"/>
      <c r="F2" s="143"/>
    </row>
    <row r="3" spans="1:7" ht="63.75" customHeight="1" x14ac:dyDescent="0.25">
      <c r="A3" s="823" t="s">
        <v>812</v>
      </c>
      <c r="B3" s="823"/>
      <c r="F3" s="143"/>
    </row>
    <row r="4" spans="1:7" x14ac:dyDescent="0.2">
      <c r="C4" s="109"/>
    </row>
    <row r="5" spans="1:7" x14ac:dyDescent="0.2">
      <c r="A5" s="319" t="s">
        <v>241</v>
      </c>
      <c r="B5" s="319"/>
      <c r="C5" s="361"/>
      <c r="D5" s="361"/>
      <c r="E5" s="361"/>
    </row>
    <row r="6" spans="1:7" x14ac:dyDescent="0.2">
      <c r="A6" s="2" t="s">
        <v>810</v>
      </c>
      <c r="B6" s="2"/>
      <c r="E6" s="109"/>
    </row>
    <row r="7" spans="1:7" x14ac:dyDescent="0.2">
      <c r="A7" s="116"/>
      <c r="B7" s="116"/>
      <c r="C7" s="821" t="s">
        <v>197</v>
      </c>
      <c r="D7" s="822"/>
      <c r="E7" s="109"/>
    </row>
    <row r="8" spans="1:7" x14ac:dyDescent="0.2">
      <c r="A8" s="15"/>
      <c r="B8" s="15"/>
      <c r="C8" s="362">
        <f>IFERROR(IF(Indice!B6="","2XX2",YEAR(Indice!B6)),"2XX2")</f>
        <v>2023</v>
      </c>
      <c r="D8" s="362">
        <f>IFERROR(YEAR(Indice!B6-366),"2XX1")</f>
        <v>2022</v>
      </c>
      <c r="E8" s="109"/>
    </row>
    <row r="9" spans="1:7" x14ac:dyDescent="0.2">
      <c r="A9" s="226" t="s">
        <v>246</v>
      </c>
      <c r="B9" s="226" t="s">
        <v>382</v>
      </c>
      <c r="C9" s="422">
        <v>1327820529.6600001</v>
      </c>
      <c r="D9" s="422">
        <v>5531841510.3299999</v>
      </c>
      <c r="E9" s="109"/>
    </row>
    <row r="10" spans="1:7" x14ac:dyDescent="0.2">
      <c r="A10" s="226" t="s">
        <v>246</v>
      </c>
      <c r="B10" s="226" t="s">
        <v>383</v>
      </c>
      <c r="C10" s="590">
        <v>15662792377.48</v>
      </c>
      <c r="D10" s="590">
        <v>20083394039.439999</v>
      </c>
      <c r="E10" s="109"/>
    </row>
    <row r="11" spans="1:7" x14ac:dyDescent="0.2">
      <c r="A11" s="226" t="s">
        <v>852</v>
      </c>
      <c r="B11" s="226" t="s">
        <v>382</v>
      </c>
      <c r="C11" s="422"/>
      <c r="D11" s="422">
        <v>33072453</v>
      </c>
      <c r="E11" s="109"/>
    </row>
    <row r="12" spans="1:7" x14ac:dyDescent="0.2">
      <c r="A12" s="226" t="s">
        <v>1023</v>
      </c>
      <c r="B12" s="226" t="s">
        <v>383</v>
      </c>
      <c r="C12" s="590"/>
      <c r="D12" s="590">
        <v>81709723.719999999</v>
      </c>
      <c r="E12" s="109"/>
    </row>
    <row r="13" spans="1:7" x14ac:dyDescent="0.2">
      <c r="A13" s="226" t="s">
        <v>988</v>
      </c>
      <c r="B13" s="226" t="s">
        <v>382</v>
      </c>
      <c r="C13" s="422">
        <v>4578710329</v>
      </c>
      <c r="D13" s="422">
        <v>4039395730</v>
      </c>
      <c r="E13" s="109"/>
    </row>
    <row r="14" spans="1:7" x14ac:dyDescent="0.2">
      <c r="A14" s="226" t="s">
        <v>988</v>
      </c>
      <c r="B14" s="226" t="s">
        <v>383</v>
      </c>
      <c r="C14" s="590">
        <v>4786611673.8699999</v>
      </c>
      <c r="D14" s="590">
        <v>349580234.06</v>
      </c>
      <c r="E14" s="109"/>
    </row>
    <row r="15" spans="1:7" x14ac:dyDescent="0.2">
      <c r="A15" s="226" t="s">
        <v>853</v>
      </c>
      <c r="B15" s="226" t="s">
        <v>382</v>
      </c>
      <c r="C15" s="422">
        <v>236841308.88</v>
      </c>
      <c r="D15" s="422">
        <v>843913716.63999999</v>
      </c>
      <c r="E15" s="109"/>
      <c r="G15" s="449"/>
    </row>
    <row r="16" spans="1:7" x14ac:dyDescent="0.2">
      <c r="A16" s="226" t="s">
        <v>854</v>
      </c>
      <c r="B16" s="226" t="s">
        <v>382</v>
      </c>
      <c r="C16" s="422">
        <v>8781409220.6500015</v>
      </c>
      <c r="D16" s="422">
        <v>4919086301.4899998</v>
      </c>
      <c r="E16" s="109"/>
      <c r="F16" s="449"/>
      <c r="G16" s="449"/>
    </row>
    <row r="17" spans="1:8" x14ac:dyDescent="0.2">
      <c r="A17" s="226" t="s">
        <v>855</v>
      </c>
      <c r="B17" s="226" t="s">
        <v>382</v>
      </c>
      <c r="C17" s="422">
        <v>524682899.92000002</v>
      </c>
      <c r="D17" s="422">
        <v>528236377.10000002</v>
      </c>
      <c r="E17" s="109"/>
      <c r="F17" s="449"/>
      <c r="G17" s="460"/>
      <c r="H17" s="459"/>
    </row>
    <row r="18" spans="1:8" x14ac:dyDescent="0.2">
      <c r="A18" s="226" t="s">
        <v>1143</v>
      </c>
      <c r="B18" s="226" t="s">
        <v>382</v>
      </c>
      <c r="C18" s="422">
        <v>821919879</v>
      </c>
      <c r="D18" s="422">
        <v>1224379879</v>
      </c>
      <c r="E18" s="109"/>
      <c r="G18" s="460"/>
      <c r="H18" s="459"/>
    </row>
    <row r="19" spans="1:8" x14ac:dyDescent="0.2">
      <c r="A19" s="226" t="s">
        <v>1144</v>
      </c>
      <c r="B19" s="226" t="s">
        <v>382</v>
      </c>
      <c r="C19" s="422">
        <v>0</v>
      </c>
      <c r="D19" s="422">
        <v>-88789177.680000007</v>
      </c>
      <c r="E19" s="109"/>
      <c r="F19" s="449"/>
      <c r="G19" s="460"/>
    </row>
    <row r="20" spans="1:8" x14ac:dyDescent="0.2">
      <c r="A20" s="226" t="s">
        <v>1142</v>
      </c>
      <c r="B20" s="226" t="s">
        <v>382</v>
      </c>
      <c r="C20" s="422">
        <v>146362047.63999999</v>
      </c>
      <c r="D20" s="422">
        <v>178575571.63999999</v>
      </c>
      <c r="E20" s="109"/>
      <c r="F20" s="449"/>
      <c r="G20" s="460"/>
    </row>
    <row r="21" spans="1:8" x14ac:dyDescent="0.2">
      <c r="A21" s="226" t="s">
        <v>1145</v>
      </c>
      <c r="B21" s="226" t="s">
        <v>383</v>
      </c>
      <c r="C21" s="590">
        <v>158128862.75</v>
      </c>
      <c r="D21" s="590">
        <v>1885353834</v>
      </c>
      <c r="E21" s="109"/>
      <c r="G21" s="460"/>
      <c r="H21" s="459"/>
    </row>
    <row r="22" spans="1:8" x14ac:dyDescent="0.2">
      <c r="A22" s="226" t="s">
        <v>1147</v>
      </c>
      <c r="B22" s="226" t="s">
        <v>383</v>
      </c>
      <c r="C22" s="590">
        <v>0</v>
      </c>
      <c r="D22" s="590">
        <v>-81637932.700000003</v>
      </c>
      <c r="E22" s="109"/>
      <c r="F22" s="449"/>
      <c r="G22" s="460"/>
    </row>
    <row r="23" spans="1:8" x14ac:dyDescent="0.2">
      <c r="A23" s="226" t="s">
        <v>1146</v>
      </c>
      <c r="B23" s="226" t="s">
        <v>383</v>
      </c>
      <c r="C23" s="590">
        <v>0</v>
      </c>
      <c r="D23" s="590">
        <v>116419317.73999999</v>
      </c>
      <c r="E23" s="109"/>
      <c r="F23" s="449"/>
      <c r="G23" s="460"/>
    </row>
    <row r="24" spans="1:8" ht="15" customHeight="1" x14ac:dyDescent="0.2">
      <c r="A24" s="226" t="s">
        <v>1073</v>
      </c>
      <c r="B24" s="226" t="s">
        <v>382</v>
      </c>
      <c r="C24" s="422">
        <v>1253854</v>
      </c>
      <c r="D24" s="422">
        <v>1253854</v>
      </c>
      <c r="E24" s="109"/>
    </row>
    <row r="25" spans="1:8" x14ac:dyDescent="0.2">
      <c r="A25" s="226" t="s">
        <v>384</v>
      </c>
      <c r="B25" s="226"/>
      <c r="C25" s="422">
        <v>0</v>
      </c>
      <c r="D25" s="422">
        <v>-2994045715.1399999</v>
      </c>
      <c r="E25" s="109"/>
      <c r="F25" s="449"/>
      <c r="G25" s="449"/>
    </row>
    <row r="26" spans="1:8" x14ac:dyDescent="0.2">
      <c r="A26" s="226" t="s">
        <v>2</v>
      </c>
      <c r="B26" s="226"/>
      <c r="C26" s="450">
        <f>+SUM($C$9:C25)</f>
        <v>37026532982.849998</v>
      </c>
      <c r="D26" s="450">
        <f>+SUM($D$9:D25)</f>
        <v>36651739716.639999</v>
      </c>
      <c r="E26" s="109"/>
      <c r="F26" s="449"/>
      <c r="G26" s="459"/>
    </row>
    <row r="27" spans="1:8" x14ac:dyDescent="0.2">
      <c r="A27" s="116"/>
      <c r="B27" s="116"/>
      <c r="D27" s="449"/>
      <c r="E27" s="109"/>
      <c r="F27" s="702"/>
    </row>
    <row r="28" spans="1:8" x14ac:dyDescent="0.2">
      <c r="A28" s="2" t="s">
        <v>811</v>
      </c>
      <c r="B28" s="2"/>
      <c r="E28" s="109"/>
      <c r="F28" s="449"/>
    </row>
    <row r="29" spans="1:8" x14ac:dyDescent="0.2">
      <c r="A29" s="116"/>
      <c r="B29" s="116"/>
      <c r="C29" s="821" t="s">
        <v>197</v>
      </c>
      <c r="D29" s="822"/>
      <c r="E29" s="109"/>
      <c r="F29" s="449"/>
    </row>
    <row r="30" spans="1:8" x14ac:dyDescent="0.2">
      <c r="A30" s="15"/>
      <c r="B30" s="15"/>
      <c r="C30" s="362">
        <f>IFERROR(IF(Indice!B6="","2XX2",YEAR(Indice!B6)),"2XX2")</f>
        <v>2023</v>
      </c>
      <c r="D30" s="362">
        <f>IFERROR(YEAR(Indice!B6-366),"2XX1")</f>
        <v>2022</v>
      </c>
      <c r="E30" s="109"/>
    </row>
    <row r="31" spans="1:8" x14ac:dyDescent="0.2">
      <c r="A31" s="226" t="s">
        <v>246</v>
      </c>
      <c r="B31" s="226" t="s">
        <v>382</v>
      </c>
      <c r="C31" s="422">
        <v>13194784741</v>
      </c>
      <c r="D31" s="422">
        <v>13194784741</v>
      </c>
    </row>
    <row r="32" spans="1:8" x14ac:dyDescent="0.2">
      <c r="A32" s="226" t="s">
        <v>245</v>
      </c>
      <c r="B32" s="226" t="s">
        <v>382</v>
      </c>
      <c r="C32" s="499">
        <v>734617916</v>
      </c>
      <c r="D32" s="499">
        <v>290807303</v>
      </c>
    </row>
    <row r="33" spans="1:5" x14ac:dyDescent="0.2">
      <c r="A33" s="226" t="s">
        <v>245</v>
      </c>
      <c r="B33" s="226" t="s">
        <v>383</v>
      </c>
      <c r="C33" s="591">
        <v>0</v>
      </c>
      <c r="D33" s="591">
        <v>0</v>
      </c>
    </row>
    <row r="34" spans="1:5" x14ac:dyDescent="0.2">
      <c r="A34" s="226" t="s">
        <v>244</v>
      </c>
      <c r="B34" s="226" t="s">
        <v>382</v>
      </c>
      <c r="C34" s="499">
        <v>68992397</v>
      </c>
      <c r="D34" s="499">
        <v>566336910</v>
      </c>
    </row>
    <row r="35" spans="1:5" x14ac:dyDescent="0.2">
      <c r="A35" s="226" t="s">
        <v>244</v>
      </c>
      <c r="B35" s="226" t="s">
        <v>383</v>
      </c>
      <c r="C35" s="591">
        <v>5119450.87</v>
      </c>
      <c r="D35" s="591">
        <v>107811395.25</v>
      </c>
    </row>
    <row r="36" spans="1:5" x14ac:dyDescent="0.2">
      <c r="A36" s="226" t="s">
        <v>961</v>
      </c>
      <c r="B36" s="226" t="s">
        <v>382</v>
      </c>
      <c r="C36" s="499">
        <v>0</v>
      </c>
      <c r="D36" s="499">
        <v>57129748.079999998</v>
      </c>
    </row>
    <row r="37" spans="1:5" x14ac:dyDescent="0.2">
      <c r="A37" s="226" t="s">
        <v>963</v>
      </c>
      <c r="B37" s="226" t="s">
        <v>382</v>
      </c>
      <c r="C37" s="499">
        <v>359582307</v>
      </c>
      <c r="D37" s="499">
        <v>2046866083</v>
      </c>
    </row>
    <row r="38" spans="1:5" x14ac:dyDescent="0.2">
      <c r="A38" s="226" t="s">
        <v>1024</v>
      </c>
      <c r="B38" s="226" t="s">
        <v>382</v>
      </c>
      <c r="C38" s="499">
        <v>53932155.75</v>
      </c>
      <c r="D38" s="499">
        <v>54372532.5</v>
      </c>
    </row>
    <row r="39" spans="1:5" x14ac:dyDescent="0.2">
      <c r="A39" s="226" t="s">
        <v>962</v>
      </c>
      <c r="B39" s="226" t="s">
        <v>383</v>
      </c>
      <c r="C39" s="591">
        <v>0</v>
      </c>
      <c r="D39" s="591">
        <v>0</v>
      </c>
    </row>
    <row r="40" spans="1:5" x14ac:dyDescent="0.2">
      <c r="A40" s="226" t="s">
        <v>1143</v>
      </c>
      <c r="B40" s="226" t="s">
        <v>382</v>
      </c>
      <c r="C40" s="499">
        <v>3912990845</v>
      </c>
      <c r="D40" s="499">
        <v>1693564845</v>
      </c>
    </row>
    <row r="41" spans="1:5" x14ac:dyDescent="0.2">
      <c r="A41" s="226" t="s">
        <v>1144</v>
      </c>
      <c r="B41" s="226" t="s">
        <v>382</v>
      </c>
      <c r="C41" s="499">
        <v>-233567416.69</v>
      </c>
      <c r="D41" s="499">
        <v>-233567416.50999999</v>
      </c>
    </row>
    <row r="42" spans="1:5" x14ac:dyDescent="0.2">
      <c r="A42" s="226" t="s">
        <v>1142</v>
      </c>
      <c r="B42" s="226" t="s">
        <v>382</v>
      </c>
      <c r="C42" s="499">
        <v>169884503</v>
      </c>
      <c r="D42" s="499">
        <v>169884503</v>
      </c>
    </row>
    <row r="43" spans="1:5" x14ac:dyDescent="0.2">
      <c r="A43" s="226" t="s">
        <v>1145</v>
      </c>
      <c r="B43" s="226" t="s">
        <v>383</v>
      </c>
      <c r="C43" s="591">
        <v>1974534305.5999999</v>
      </c>
      <c r="D43" s="591">
        <v>0</v>
      </c>
    </row>
    <row r="44" spans="1:5" x14ac:dyDescent="0.2">
      <c r="A44" s="226" t="s">
        <v>2</v>
      </c>
      <c r="B44" s="226"/>
      <c r="C44" s="450">
        <f>+SUM($C$31:C43)</f>
        <v>20240871204.530003</v>
      </c>
      <c r="D44" s="450">
        <f>+SUM(D31:D43)</f>
        <v>17947990644.320004</v>
      </c>
    </row>
    <row r="45" spans="1:5" x14ac:dyDescent="0.2">
      <c r="B45" s="225"/>
      <c r="C45" s="678"/>
      <c r="D45" s="225"/>
    </row>
    <row r="46" spans="1:5" x14ac:dyDescent="0.2">
      <c r="A46" s="225"/>
      <c r="B46" s="225"/>
      <c r="C46" s="225"/>
      <c r="D46" s="225"/>
    </row>
    <row r="47" spans="1:5" x14ac:dyDescent="0.2">
      <c r="A47" s="225"/>
      <c r="B47" s="225"/>
      <c r="C47" s="225"/>
      <c r="D47" s="502"/>
      <c r="E47" s="225"/>
    </row>
    <row r="48" spans="1:5" x14ac:dyDescent="0.2">
      <c r="A48" s="351" t="s">
        <v>802</v>
      </c>
      <c r="B48" s="532">
        <f>IFERROR(IF(Indice!B6="","2XX2",YEAR(Indice!B6)),"2XX2")</f>
        <v>2023</v>
      </c>
      <c r="C48" s="360"/>
      <c r="E48" s="225"/>
    </row>
    <row r="49" spans="1:5" ht="25.5" x14ac:dyDescent="0.2">
      <c r="A49" s="350" t="s">
        <v>242</v>
      </c>
      <c r="B49" s="105" t="s">
        <v>805</v>
      </c>
      <c r="C49" s="105" t="s">
        <v>809</v>
      </c>
      <c r="E49" s="225"/>
    </row>
    <row r="50" spans="1:5" x14ac:dyDescent="0.2">
      <c r="A50" s="9" t="s">
        <v>5</v>
      </c>
      <c r="B50" s="354">
        <f>33236607277.1117+C15+C16+C18+C19+C20+C21+C22+C23+C40+C41+C42+C43</f>
        <v>49205110832.941696</v>
      </c>
      <c r="C50" s="664">
        <v>0</v>
      </c>
      <c r="E50" s="225"/>
    </row>
    <row r="51" spans="1:5" x14ac:dyDescent="0.2">
      <c r="A51" s="227" t="s">
        <v>9</v>
      </c>
      <c r="B51" s="224">
        <f>+B53+B54+B55</f>
        <v>8062293354.4369192</v>
      </c>
      <c r="C51" s="663"/>
    </row>
    <row r="52" spans="1:5" x14ac:dyDescent="0.2">
      <c r="A52" s="359" t="s">
        <v>90</v>
      </c>
      <c r="B52" s="224"/>
      <c r="C52" s="663"/>
    </row>
    <row r="53" spans="1:5" x14ac:dyDescent="0.2">
      <c r="A53" s="226" t="s">
        <v>6</v>
      </c>
      <c r="B53" s="224">
        <v>921230946.98360002</v>
      </c>
      <c r="C53" s="662">
        <v>0</v>
      </c>
    </row>
    <row r="54" spans="1:5" x14ac:dyDescent="0.2">
      <c r="A54" s="226" t="s">
        <v>7</v>
      </c>
      <c r="B54" s="224">
        <f>6127499342.91542+C17+C24</f>
        <v>6653436096.8354197</v>
      </c>
      <c r="C54" s="662">
        <v>0</v>
      </c>
    </row>
    <row r="55" spans="1:5" x14ac:dyDescent="0.2">
      <c r="A55" s="226" t="s">
        <v>8</v>
      </c>
      <c r="B55" s="224">
        <v>487626310.61790001</v>
      </c>
      <c r="C55" s="662">
        <v>0</v>
      </c>
      <c r="D55" s="697"/>
    </row>
    <row r="56" spans="1:5" x14ac:dyDescent="0.2">
      <c r="A56" s="9"/>
      <c r="B56" s="118"/>
      <c r="C56" s="355"/>
    </row>
    <row r="57" spans="1:5" x14ac:dyDescent="0.2">
      <c r="A57" s="356" t="s">
        <v>803</v>
      </c>
      <c r="B57" s="7">
        <f>B50+B51</f>
        <v>57267404187.378616</v>
      </c>
      <c r="C57" s="675">
        <v>1</v>
      </c>
    </row>
    <row r="58" spans="1:5" x14ac:dyDescent="0.2">
      <c r="A58" s="9"/>
      <c r="B58" s="118"/>
      <c r="C58" s="355"/>
    </row>
    <row r="59" spans="1:5" x14ac:dyDescent="0.2">
      <c r="A59" s="357" t="s">
        <v>804</v>
      </c>
      <c r="B59" s="461">
        <f>+C25</f>
        <v>0</v>
      </c>
      <c r="C59" s="106"/>
    </row>
    <row r="60" spans="1:5" x14ac:dyDescent="0.2">
      <c r="A60" s="347"/>
      <c r="B60" s="348"/>
      <c r="C60" s="349"/>
    </row>
    <row r="61" spans="1:5" x14ac:dyDescent="0.2">
      <c r="A61" s="358" t="s">
        <v>806</v>
      </c>
      <c r="B61" s="586">
        <f>B57+B59</f>
        <v>57267404187.378616</v>
      </c>
      <c r="C61" s="7"/>
      <c r="D61" s="697"/>
    </row>
    <row r="62" spans="1:5" x14ac:dyDescent="0.2">
      <c r="A62" s="9"/>
      <c r="B62" s="587"/>
      <c r="C62" s="585"/>
    </row>
    <row r="63" spans="1:5" x14ac:dyDescent="0.2">
      <c r="A63" s="6" t="s">
        <v>10</v>
      </c>
      <c r="B63" s="352"/>
      <c r="C63" s="352"/>
    </row>
    <row r="64" spans="1:5" x14ac:dyDescent="0.2">
      <c r="A64" s="119" t="s">
        <v>11</v>
      </c>
      <c r="B64" s="353" t="s">
        <v>807</v>
      </c>
      <c r="C64" s="353" t="s">
        <v>808</v>
      </c>
    </row>
    <row r="65" spans="1:3" x14ac:dyDescent="0.2">
      <c r="A65" s="9" t="s">
        <v>6</v>
      </c>
      <c r="B65" s="676">
        <v>1</v>
      </c>
      <c r="C65" s="661">
        <f>+B53*100/$B$51</f>
        <v>11.426413136860361</v>
      </c>
    </row>
    <row r="66" spans="1:3" x14ac:dyDescent="0.2">
      <c r="A66" s="9" t="s">
        <v>7</v>
      </c>
      <c r="B66" s="676">
        <v>91</v>
      </c>
      <c r="C66" s="661">
        <f>+B54*100/$B$51</f>
        <v>82.525353572923976</v>
      </c>
    </row>
    <row r="67" spans="1:3" x14ac:dyDescent="0.2">
      <c r="A67" s="9" t="s">
        <v>8</v>
      </c>
      <c r="B67" s="676" t="s">
        <v>1166</v>
      </c>
      <c r="C67" s="661">
        <f>+B55*100/$B$51</f>
        <v>6.0482332902156779</v>
      </c>
    </row>
  </sheetData>
  <mergeCells count="3">
    <mergeCell ref="C7:D7"/>
    <mergeCell ref="C29:D29"/>
    <mergeCell ref="A3:B3"/>
  </mergeCells>
  <hyperlinks>
    <hyperlink ref="F1" location="BG!A1" display="BG"/>
  </hyperlinks>
  <printOptions horizontalCentered="1"/>
  <pageMargins left="0.70866141732283472" right="0.70866141732283472" top="0.74803149606299213" bottom="0.74803149606299213" header="0.31496062992125984" footer="0.31496062992125984"/>
  <pageSetup paperSize="9" scale="37" orientation="portrait" r:id="rId1"/>
  <rowBreaks count="1" manualBreakCount="1">
    <brk id="45" max="16383" man="1"/>
  </rowBreaks>
  <colBreaks count="1" manualBreakCount="1">
    <brk id="4" max="1048575"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1">
    <tabColor rgb="FFFFFF00"/>
    <pageSetUpPr fitToPage="1"/>
  </sheetPr>
  <dimension ref="A1:G64"/>
  <sheetViews>
    <sheetView showGridLines="0" zoomScaleNormal="100" zoomScaleSheetLayoutView="110" workbookViewId="0">
      <selection activeCell="A47" sqref="A1:D47"/>
    </sheetView>
  </sheetViews>
  <sheetFormatPr baseColWidth="10" defaultColWidth="11.42578125" defaultRowHeight="12.75" x14ac:dyDescent="0.2"/>
  <cols>
    <col min="1" max="1" width="44.140625" style="2" bestFit="1" customWidth="1"/>
    <col min="2" max="2" width="20.85546875" style="2" customWidth="1"/>
    <col min="3" max="3" width="16.7109375" style="2" bestFit="1" customWidth="1"/>
    <col min="4" max="4" width="3.42578125" style="2" bestFit="1" customWidth="1"/>
    <col min="5" max="5" width="38.85546875" style="2" bestFit="1" customWidth="1"/>
    <col min="6" max="6" width="18.28515625" style="2" bestFit="1" customWidth="1"/>
    <col min="7" max="7" width="15" style="2" bestFit="1" customWidth="1"/>
    <col min="8" max="16384" width="11.42578125" style="2"/>
  </cols>
  <sheetData>
    <row r="1" spans="1:4" ht="15" x14ac:dyDescent="0.25">
      <c r="A1" s="3" t="str">
        <f>Indice!C1</f>
        <v>SALLUSTRO Y CIA. S.A.</v>
      </c>
      <c r="D1" s="138" t="s">
        <v>117</v>
      </c>
    </row>
    <row r="2" spans="1:4" x14ac:dyDescent="0.2">
      <c r="A2" s="3"/>
    </row>
    <row r="3" spans="1:4" x14ac:dyDescent="0.2">
      <c r="A3" s="3"/>
    </row>
    <row r="4" spans="1:4" x14ac:dyDescent="0.2">
      <c r="A4" s="288" t="s">
        <v>243</v>
      </c>
      <c r="B4" s="288"/>
      <c r="C4" s="288"/>
    </row>
    <row r="5" spans="1:4" x14ac:dyDescent="0.2">
      <c r="A5" s="234" t="s">
        <v>197</v>
      </c>
      <c r="B5" s="234"/>
    </row>
    <row r="6" spans="1:4" x14ac:dyDescent="0.2">
      <c r="A6" s="2" t="s">
        <v>12</v>
      </c>
    </row>
    <row r="8" spans="1:4" x14ac:dyDescent="0.2">
      <c r="A8" s="12" t="s">
        <v>56</v>
      </c>
      <c r="B8" s="10"/>
      <c r="C8" s="10"/>
    </row>
    <row r="9" spans="1:4" x14ac:dyDescent="0.2">
      <c r="A9" s="10"/>
    </row>
    <row r="10" spans="1:4" x14ac:dyDescent="0.2">
      <c r="A10" s="13" t="s">
        <v>4</v>
      </c>
      <c r="B10" s="364">
        <f>IFERROR(IF(Indice!B6="","2XX2",YEAR(Indice!B6)),"2XX2")</f>
        <v>2023</v>
      </c>
      <c r="C10" s="364">
        <f>IFERROR(YEAR(Indice!B6-366),"2XX1")</f>
        <v>2022</v>
      </c>
    </row>
    <row r="11" spans="1:4" ht="15" x14ac:dyDescent="0.25">
      <c r="A11" s="10" t="s">
        <v>922</v>
      </c>
      <c r="B11" s="448">
        <v>1592084562</v>
      </c>
      <c r="C11" s="448">
        <v>2843803530.3800001</v>
      </c>
    </row>
    <row r="12" spans="1:4" ht="15" x14ac:dyDescent="0.25">
      <c r="A12" s="10" t="s">
        <v>923</v>
      </c>
      <c r="B12" s="592">
        <v>14879202480.49</v>
      </c>
      <c r="C12" s="592">
        <v>6932313136.9799995</v>
      </c>
    </row>
    <row r="13" spans="1:4" ht="24.75" hidden="1" customHeight="1" x14ac:dyDescent="0.25">
      <c r="A13" s="10" t="s">
        <v>1184</v>
      </c>
      <c r="B13" s="448">
        <v>0</v>
      </c>
      <c r="C13" s="448">
        <v>0</v>
      </c>
    </row>
    <row r="14" spans="1:4" ht="15" hidden="1" x14ac:dyDescent="0.25">
      <c r="A14" s="10" t="s">
        <v>924</v>
      </c>
      <c r="B14" s="448">
        <v>0</v>
      </c>
      <c r="C14" s="448">
        <v>0</v>
      </c>
    </row>
    <row r="15" spans="1:4" ht="15" x14ac:dyDescent="0.25">
      <c r="A15" s="10" t="s">
        <v>89</v>
      </c>
      <c r="B15" s="448">
        <v>702487028</v>
      </c>
      <c r="C15" s="448">
        <v>323041737.02999997</v>
      </c>
    </row>
    <row r="16" spans="1:4" ht="15" hidden="1" x14ac:dyDescent="0.25">
      <c r="A16" s="10" t="s">
        <v>13</v>
      </c>
      <c r="B16" s="448">
        <v>0</v>
      </c>
      <c r="C16" s="448">
        <v>0</v>
      </c>
    </row>
    <row r="17" spans="1:7" ht="15" hidden="1" x14ac:dyDescent="0.25">
      <c r="A17" s="40" t="s">
        <v>977</v>
      </c>
      <c r="B17" s="448">
        <v>0</v>
      </c>
      <c r="C17" s="448">
        <v>0</v>
      </c>
    </row>
    <row r="18" spans="1:7" ht="14.25" customHeight="1" x14ac:dyDescent="0.25">
      <c r="A18" s="10" t="s">
        <v>51</v>
      </c>
      <c r="B18" s="448">
        <v>261360046</v>
      </c>
      <c r="C18" s="448">
        <v>0</v>
      </c>
    </row>
    <row r="19" spans="1:7" ht="15" hidden="1" x14ac:dyDescent="0.25">
      <c r="A19" s="10" t="s">
        <v>1183</v>
      </c>
      <c r="B19" s="448">
        <v>0</v>
      </c>
      <c r="C19" s="448">
        <v>0</v>
      </c>
    </row>
    <row r="20" spans="1:7" ht="15" x14ac:dyDescent="0.25">
      <c r="A20" s="10" t="s">
        <v>856</v>
      </c>
      <c r="B20" s="448">
        <v>157231671.68000001</v>
      </c>
      <c r="C20" s="448">
        <v>5951356.1799999997</v>
      </c>
    </row>
    <row r="21" spans="1:7" ht="15" x14ac:dyDescent="0.25">
      <c r="A21" s="10" t="s">
        <v>1185</v>
      </c>
      <c r="B21" s="448">
        <v>0</v>
      </c>
      <c r="C21" s="448">
        <v>35140812.259999998</v>
      </c>
    </row>
    <row r="22" spans="1:7" ht="13.5" thickBot="1" x14ac:dyDescent="0.25">
      <c r="A22" s="12" t="s">
        <v>2</v>
      </c>
      <c r="B22" s="451">
        <f>SUM($B$11:B21)</f>
        <v>17592365788.169998</v>
      </c>
      <c r="C22" s="563">
        <f>SUM($C$11:C21)</f>
        <v>10140250572.830002</v>
      </c>
    </row>
    <row r="23" spans="1:7" ht="13.5" thickTop="1" x14ac:dyDescent="0.2">
      <c r="A23" s="12"/>
      <c r="B23" s="110"/>
      <c r="C23" s="110"/>
    </row>
    <row r="25" spans="1:7" x14ac:dyDescent="0.2">
      <c r="A25" s="12" t="s">
        <v>55</v>
      </c>
      <c r="B25" s="16"/>
      <c r="C25" s="10"/>
    </row>
    <row r="26" spans="1:7" ht="15" x14ac:dyDescent="0.25">
      <c r="A26" s="10"/>
      <c r="B26" s="271"/>
      <c r="C26" s="271"/>
      <c r="E26"/>
      <c r="F26"/>
      <c r="G26"/>
    </row>
    <row r="27" spans="1:7" customFormat="1" ht="15" x14ac:dyDescent="0.25">
      <c r="A27" s="13" t="s">
        <v>4</v>
      </c>
      <c r="B27" s="364">
        <f>IFERROR(IF(Indice!B6="","2XX2",YEAR(Indice!B6)),"2XX2")</f>
        <v>2023</v>
      </c>
      <c r="C27" s="364">
        <f>IFERROR(YEAR(Indice!B6-366),"2XX1")</f>
        <v>2022</v>
      </c>
    </row>
    <row r="28" spans="1:7" customFormat="1" ht="15" x14ac:dyDescent="0.25">
      <c r="A28" s="10" t="s">
        <v>938</v>
      </c>
      <c r="B28" s="8">
        <v>548480818.17999995</v>
      </c>
      <c r="C28" s="8">
        <v>9900000</v>
      </c>
    </row>
    <row r="29" spans="1:7" customFormat="1" ht="15" x14ac:dyDescent="0.25">
      <c r="A29" s="10" t="s">
        <v>939</v>
      </c>
      <c r="B29" s="595">
        <v>428973098.22000003</v>
      </c>
      <c r="C29" s="595">
        <v>212788828.19999999</v>
      </c>
    </row>
    <row r="30" spans="1:7" customFormat="1" ht="15" hidden="1" x14ac:dyDescent="0.25">
      <c r="A30" s="10" t="s">
        <v>251</v>
      </c>
      <c r="B30" s="8"/>
      <c r="C30" s="8"/>
    </row>
    <row r="31" spans="1:7" customFormat="1" ht="15" hidden="1" x14ac:dyDescent="0.25">
      <c r="A31" s="2" t="s">
        <v>983</v>
      </c>
      <c r="B31" s="8"/>
      <c r="C31" s="8"/>
      <c r="E31" s="2"/>
      <c r="F31" s="2"/>
      <c r="G31" s="2"/>
    </row>
    <row r="32" spans="1:7" hidden="1" x14ac:dyDescent="0.2">
      <c r="A32" s="10" t="s">
        <v>857</v>
      </c>
      <c r="B32" s="8"/>
      <c r="C32" s="8"/>
    </row>
    <row r="33" spans="1:4" hidden="1" x14ac:dyDescent="0.2">
      <c r="A33" s="2" t="s">
        <v>985</v>
      </c>
      <c r="B33" s="8"/>
      <c r="C33" s="8">
        <v>0</v>
      </c>
    </row>
    <row r="34" spans="1:4" ht="13.5" thickBot="1" x14ac:dyDescent="0.25">
      <c r="A34" s="12" t="s">
        <v>2</v>
      </c>
      <c r="B34" s="451">
        <f>SUM(B28:B33)</f>
        <v>977453916.39999998</v>
      </c>
      <c r="C34" s="563">
        <f>SUM(C28:C33)</f>
        <v>222688828.19999999</v>
      </c>
    </row>
    <row r="35" spans="1:4" ht="13.5" thickTop="1" x14ac:dyDescent="0.2"/>
    <row r="36" spans="1:4" x14ac:dyDescent="0.2">
      <c r="A36" s="12"/>
      <c r="B36" s="110"/>
      <c r="C36" s="110">
        <f>+C32+C33</f>
        <v>0</v>
      </c>
    </row>
    <row r="37" spans="1:4" s="747" customFormat="1" ht="15" x14ac:dyDescent="0.25">
      <c r="A37" s="824" t="s">
        <v>252</v>
      </c>
      <c r="B37" s="824"/>
      <c r="C37" s="824"/>
    </row>
    <row r="38" spans="1:4" s="747" customFormat="1" ht="15" x14ac:dyDescent="0.25"/>
    <row r="39" spans="1:4" s="747" customFormat="1" ht="15" x14ac:dyDescent="0.25">
      <c r="A39" s="825" t="s">
        <v>15</v>
      </c>
      <c r="B39" s="825"/>
      <c r="C39" s="825"/>
      <c r="D39" s="825"/>
    </row>
    <row r="40" spans="1:4" s="747" customFormat="1" ht="15" customHeight="1" x14ac:dyDescent="0.25">
      <c r="B40" s="820" t="s">
        <v>197</v>
      </c>
      <c r="C40" s="820"/>
    </row>
    <row r="41" spans="1:4" s="747" customFormat="1" ht="15" x14ac:dyDescent="0.25">
      <c r="A41" s="13" t="s">
        <v>4</v>
      </c>
      <c r="B41" s="364">
        <v>2023</v>
      </c>
      <c r="C41" s="364">
        <v>2022</v>
      </c>
    </row>
    <row r="42" spans="1:4" s="747" customFormat="1" ht="15" x14ac:dyDescent="0.25">
      <c r="A42" s="19" t="s">
        <v>88</v>
      </c>
      <c r="B42" s="448">
        <v>76073350487.960007</v>
      </c>
      <c r="C42" s="448">
        <v>55182037647.050003</v>
      </c>
    </row>
    <row r="43" spans="1:4" s="747" customFormat="1" ht="15" x14ac:dyDescent="0.25">
      <c r="A43" s="19" t="s">
        <v>1247</v>
      </c>
      <c r="B43" s="448">
        <v>16110820100.4</v>
      </c>
      <c r="C43" s="448">
        <v>8924503737.7099991</v>
      </c>
    </row>
    <row r="44" spans="1:4" s="747" customFormat="1" ht="15" x14ac:dyDescent="0.25">
      <c r="A44" s="19" t="s">
        <v>1248</v>
      </c>
      <c r="B44" s="448">
        <v>877199074.24000001</v>
      </c>
      <c r="C44" s="448">
        <v>970019308.10000002</v>
      </c>
    </row>
    <row r="45" spans="1:4" s="747" customFormat="1" ht="15" customHeight="1" x14ac:dyDescent="0.25">
      <c r="A45" s="229" t="s">
        <v>253</v>
      </c>
      <c r="B45" s="8">
        <v>0</v>
      </c>
      <c r="C45" s="8">
        <v>0</v>
      </c>
    </row>
    <row r="46" spans="1:4" s="747" customFormat="1" ht="18" customHeight="1" thickBot="1" x14ac:dyDescent="0.3">
      <c r="A46" s="12" t="s">
        <v>14</v>
      </c>
      <c r="B46" s="18">
        <f>SUM(B42:B45)</f>
        <v>93061369662.600006</v>
      </c>
      <c r="C46" s="18">
        <f>SUM(C42:C45)</f>
        <v>65076560692.860001</v>
      </c>
    </row>
    <row r="47" spans="1:4" s="747" customFormat="1" ht="15.75" thickTop="1" x14ac:dyDescent="0.25"/>
    <row r="61" spans="4:4" x14ac:dyDescent="0.2">
      <c r="D61" s="2">
        <f>+SUM($D$34:D60)</f>
        <v>0</v>
      </c>
    </row>
    <row r="64" spans="4:4" x14ac:dyDescent="0.2">
      <c r="D64" s="55">
        <f>+D28+D61+'Nota 6'!C22+'Nota 6'!C34</f>
        <v>10362939401.030003</v>
      </c>
    </row>
  </sheetData>
  <mergeCells count="3">
    <mergeCell ref="A37:C37"/>
    <mergeCell ref="A39:D39"/>
    <mergeCell ref="B40:C40"/>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2">
    <tabColor rgb="FFFFFF00"/>
    <pageSetUpPr fitToPage="1"/>
  </sheetPr>
  <dimension ref="A1:D14"/>
  <sheetViews>
    <sheetView showGridLines="0" zoomScaleNormal="100" zoomScaleSheetLayoutView="90" workbookViewId="0">
      <selection activeCell="A14" sqref="A4:XFD14"/>
    </sheetView>
  </sheetViews>
  <sheetFormatPr baseColWidth="10" defaultRowHeight="15" x14ac:dyDescent="0.25"/>
  <cols>
    <col min="1" max="1" width="50.140625" customWidth="1"/>
    <col min="2" max="2" width="19" customWidth="1"/>
    <col min="3" max="3" width="16.5703125" customWidth="1"/>
    <col min="4" max="4" width="3.7109375" bestFit="1" customWidth="1"/>
  </cols>
  <sheetData>
    <row r="1" spans="1:4" x14ac:dyDescent="0.25">
      <c r="A1" t="str">
        <f>Indice!C1</f>
        <v>SALLUSTRO Y CIA. S.A.</v>
      </c>
      <c r="D1" s="138" t="s">
        <v>117</v>
      </c>
    </row>
    <row r="4" spans="1:4" x14ac:dyDescent="0.25">
      <c r="A4" s="824" t="s">
        <v>252</v>
      </c>
      <c r="B4" s="824"/>
      <c r="C4" s="824"/>
    </row>
    <row r="6" spans="1:4" x14ac:dyDescent="0.25">
      <c r="A6" s="825" t="s">
        <v>15</v>
      </c>
      <c r="B6" s="825"/>
      <c r="C6" s="825"/>
      <c r="D6" s="825"/>
    </row>
    <row r="7" spans="1:4" ht="15" customHeight="1" x14ac:dyDescent="0.25">
      <c r="B7" s="820" t="s">
        <v>197</v>
      </c>
      <c r="C7" s="820"/>
    </row>
    <row r="8" spans="1:4" x14ac:dyDescent="0.25">
      <c r="A8" s="13" t="s">
        <v>4</v>
      </c>
      <c r="B8" s="364">
        <f>IFERROR(IF(Indice!B6="","2XX2",YEAR(Indice!B6)),"2XX2")</f>
        <v>2023</v>
      </c>
      <c r="C8" s="364">
        <f>IFERROR(YEAR(Indice!B6-366),"2XX1")</f>
        <v>2022</v>
      </c>
    </row>
    <row r="9" spans="1:4" x14ac:dyDescent="0.25">
      <c r="A9" s="19" t="s">
        <v>88</v>
      </c>
      <c r="B9" s="448">
        <v>76073350487.960007</v>
      </c>
      <c r="C9" s="448">
        <v>55182037647.050003</v>
      </c>
    </row>
    <row r="10" spans="1:4" s="413" customFormat="1" x14ac:dyDescent="0.25">
      <c r="A10" s="19" t="s">
        <v>1247</v>
      </c>
      <c r="B10" s="448">
        <v>16110820100.4</v>
      </c>
      <c r="C10" s="448">
        <v>8924503737.7099991</v>
      </c>
    </row>
    <row r="11" spans="1:4" x14ac:dyDescent="0.25">
      <c r="A11" s="19" t="s">
        <v>1248</v>
      </c>
      <c r="B11" s="448">
        <v>877199074.24000001</v>
      </c>
      <c r="C11" s="448">
        <v>970019308.10000002</v>
      </c>
    </row>
    <row r="12" spans="1:4" ht="15" customHeight="1" x14ac:dyDescent="0.25">
      <c r="A12" s="229" t="s">
        <v>253</v>
      </c>
      <c r="B12" s="8">
        <v>0</v>
      </c>
      <c r="C12" s="8">
        <v>0</v>
      </c>
    </row>
    <row r="13" spans="1:4" ht="18" customHeight="1" thickBot="1" x14ac:dyDescent="0.3">
      <c r="A13" s="12" t="s">
        <v>14</v>
      </c>
      <c r="B13" s="18">
        <f>SUM(B9:B12)</f>
        <v>93061369662.600006</v>
      </c>
      <c r="C13" s="18">
        <f>SUM(C9:C12)</f>
        <v>65076560692.860001</v>
      </c>
    </row>
    <row r="14" spans="1:4" ht="15.75" thickTop="1" x14ac:dyDescent="0.25"/>
  </sheetData>
  <mergeCells count="3">
    <mergeCell ref="B7:C7"/>
    <mergeCell ref="A6:D6"/>
    <mergeCell ref="A4:C4"/>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9" scale="97"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3">
    <tabColor rgb="FFFFFF00"/>
    <pageSetUpPr fitToPage="1"/>
  </sheetPr>
  <dimension ref="A1:AD28"/>
  <sheetViews>
    <sheetView zoomScaleNormal="100" zoomScaleSheetLayoutView="70" workbookViewId="0">
      <selection activeCell="A23" sqref="A1:F23"/>
    </sheetView>
  </sheetViews>
  <sheetFormatPr baseColWidth="10" defaultColWidth="5.85546875" defaultRowHeight="15" x14ac:dyDescent="0.25"/>
  <cols>
    <col min="1" max="1" width="74.140625" style="117" bestFit="1" customWidth="1"/>
    <col min="2" max="2" width="8.28515625" style="117" bestFit="1" customWidth="1"/>
    <col min="3" max="4" width="19" style="117" bestFit="1" customWidth="1"/>
    <col min="5" max="5" width="16.42578125" style="117" bestFit="1" customWidth="1"/>
    <col min="6" max="6" width="13.7109375" style="117" customWidth="1"/>
    <col min="7" max="30" width="5.85546875" style="117"/>
  </cols>
  <sheetData>
    <row r="1" spans="1:30" x14ac:dyDescent="0.25">
      <c r="A1" s="117" t="str">
        <f>Indice!C1</f>
        <v>SALLUSTRO Y CIA. S.A.</v>
      </c>
      <c r="B1" s="139"/>
      <c r="D1" s="139" t="s">
        <v>117</v>
      </c>
    </row>
    <row r="4" spans="1:30" x14ac:dyDescent="0.25">
      <c r="A4" s="824" t="s">
        <v>255</v>
      </c>
      <c r="B4" s="824"/>
      <c r="C4" s="824"/>
      <c r="D4" s="824"/>
      <c r="E4" s="824"/>
      <c r="F4" s="824"/>
    </row>
    <row r="5" spans="1:30" s="27" customFormat="1" x14ac:dyDescent="0.25">
      <c r="A5" s="370" t="s">
        <v>197</v>
      </c>
      <c r="B5" s="371"/>
      <c r="C5" s="140"/>
      <c r="D5" s="140"/>
      <c r="E5" s="140"/>
      <c r="F5" s="140"/>
    </row>
    <row r="6" spans="1:30" x14ac:dyDescent="0.25">
      <c r="A6" s="117" t="s">
        <v>256</v>
      </c>
    </row>
    <row r="7" spans="1:30" s="223" customFormat="1" x14ac:dyDescent="0.25">
      <c r="A7" s="117" t="s">
        <v>400</v>
      </c>
      <c r="B7" s="368">
        <f>IFERROR(IF(Indice!B6="","2XX2",YEAR(Indice!B6)),"2XX2")</f>
        <v>2023</v>
      </c>
      <c r="C7" s="367">
        <f>IFERROR(YEAR(Indice!B6-366),"2XX1")</f>
        <v>2022</v>
      </c>
      <c r="D7" s="117"/>
      <c r="E7" s="117"/>
      <c r="F7" s="117"/>
      <c r="G7" s="117"/>
      <c r="H7" s="117"/>
      <c r="I7" s="117"/>
      <c r="J7" s="117"/>
      <c r="K7" s="117"/>
      <c r="L7" s="117"/>
      <c r="M7" s="117"/>
      <c r="N7" s="117"/>
      <c r="O7" s="117"/>
      <c r="P7" s="117"/>
      <c r="Q7" s="117"/>
      <c r="R7" s="117"/>
      <c r="S7" s="117"/>
      <c r="T7" s="117"/>
      <c r="U7" s="117"/>
      <c r="V7" s="117"/>
      <c r="W7" s="117"/>
      <c r="X7" s="117"/>
      <c r="Y7" s="117"/>
      <c r="Z7" s="117"/>
      <c r="AA7" s="117"/>
      <c r="AB7" s="117"/>
      <c r="AC7" s="117"/>
      <c r="AD7" s="117"/>
    </row>
    <row r="8" spans="1:30" s="270" customFormat="1" x14ac:dyDescent="0.25">
      <c r="A8" s="117" t="s">
        <v>403</v>
      </c>
      <c r="B8" s="285">
        <f>SUM($C$23:C28)</f>
        <v>0</v>
      </c>
      <c r="C8" s="287">
        <v>0</v>
      </c>
      <c r="D8" s="284" t="s">
        <v>408</v>
      </c>
      <c r="E8" s="117"/>
      <c r="F8" s="117"/>
      <c r="G8" s="117"/>
      <c r="H8" s="117"/>
      <c r="I8" s="117"/>
      <c r="J8" s="117"/>
      <c r="K8" s="117"/>
      <c r="L8" s="117"/>
      <c r="M8" s="117"/>
      <c r="N8" s="117"/>
      <c r="O8" s="117"/>
      <c r="P8" s="117"/>
      <c r="Q8" s="117"/>
      <c r="R8" s="117"/>
      <c r="S8" s="117"/>
      <c r="T8" s="117"/>
      <c r="U8" s="117"/>
      <c r="V8" s="117"/>
      <c r="W8" s="117"/>
      <c r="X8" s="117"/>
      <c r="Y8" s="117"/>
      <c r="Z8" s="117"/>
      <c r="AA8" s="117"/>
      <c r="AB8" s="117"/>
      <c r="AC8" s="117"/>
      <c r="AD8" s="117"/>
    </row>
    <row r="9" spans="1:30" s="270" customFormat="1" x14ac:dyDescent="0.25">
      <c r="A9" s="117"/>
      <c r="B9" s="117"/>
      <c r="C9" s="117"/>
      <c r="D9" s="117"/>
      <c r="E9" s="117"/>
      <c r="F9" s="117"/>
      <c r="G9" s="117"/>
      <c r="H9" s="117"/>
      <c r="I9" s="117"/>
      <c r="J9" s="117"/>
      <c r="K9" s="117"/>
      <c r="L9" s="117"/>
      <c r="M9" s="117"/>
      <c r="N9" s="117"/>
      <c r="O9" s="117"/>
      <c r="P9" s="117"/>
      <c r="Q9" s="117"/>
      <c r="R9" s="117"/>
      <c r="S9" s="117"/>
      <c r="T9" s="117"/>
      <c r="U9" s="117"/>
      <c r="V9" s="117"/>
      <c r="W9" s="117"/>
      <c r="X9" s="117"/>
      <c r="Y9" s="117"/>
      <c r="Z9" s="117"/>
      <c r="AA9" s="117"/>
      <c r="AB9" s="117"/>
      <c r="AC9" s="117"/>
      <c r="AD9" s="117"/>
    </row>
    <row r="10" spans="1:30" s="223" customFormat="1" x14ac:dyDescent="0.25">
      <c r="A10" s="117" t="s">
        <v>259</v>
      </c>
      <c r="B10" s="117"/>
      <c r="C10" s="117"/>
      <c r="F10" s="117"/>
      <c r="M10" s="117"/>
      <c r="N10" s="117"/>
      <c r="O10" s="117"/>
      <c r="P10" s="117"/>
      <c r="Q10" s="117"/>
      <c r="R10" s="117"/>
      <c r="S10" s="117"/>
      <c r="T10" s="117"/>
      <c r="U10" s="117"/>
      <c r="V10" s="117"/>
      <c r="W10" s="117"/>
      <c r="X10" s="117"/>
      <c r="Y10" s="117"/>
      <c r="Z10" s="117"/>
      <c r="AA10" s="117"/>
      <c r="AB10" s="117"/>
      <c r="AC10" s="117"/>
      <c r="AD10" s="117"/>
    </row>
    <row r="11" spans="1:30" x14ac:dyDescent="0.25">
      <c r="D11" s="372">
        <f>IFERROR(IF(Indice!B6="","2XX2",YEAR(Indice!B6)),"2XX2")</f>
        <v>2023</v>
      </c>
      <c r="E11" s="369"/>
    </row>
    <row r="12" spans="1:30" ht="15" customHeight="1" x14ac:dyDescent="0.25">
      <c r="A12" s="282" t="s">
        <v>385</v>
      </c>
      <c r="B12" s="272" t="s">
        <v>386</v>
      </c>
      <c r="C12" s="282" t="s">
        <v>402</v>
      </c>
      <c r="D12" s="283" t="s">
        <v>399</v>
      </c>
      <c r="E12" s="283" t="s">
        <v>257</v>
      </c>
    </row>
    <row r="13" spans="1:30" x14ac:dyDescent="0.25">
      <c r="A13" s="230"/>
      <c r="B13" s="230"/>
      <c r="C13" s="230"/>
      <c r="D13" s="230"/>
      <c r="E13" s="230"/>
    </row>
    <row r="14" spans="1:30" x14ac:dyDescent="0.25">
      <c r="A14" s="189"/>
      <c r="B14" s="189"/>
      <c r="C14" s="189"/>
      <c r="D14" s="189"/>
      <c r="E14" s="189"/>
    </row>
    <row r="15" spans="1:30" x14ac:dyDescent="0.25">
      <c r="A15" s="189"/>
      <c r="B15" s="189"/>
      <c r="C15" s="189"/>
      <c r="D15" s="189"/>
      <c r="E15" s="189"/>
    </row>
    <row r="16" spans="1:30" x14ac:dyDescent="0.25">
      <c r="A16" s="189"/>
      <c r="B16" s="189"/>
      <c r="C16" s="189"/>
      <c r="D16" s="189"/>
      <c r="E16" s="189"/>
    </row>
    <row r="17" spans="1:6" x14ac:dyDescent="0.25">
      <c r="A17" s="189"/>
      <c r="B17" s="189"/>
      <c r="C17" s="189"/>
      <c r="D17" s="189"/>
      <c r="E17" s="189"/>
    </row>
    <row r="18" spans="1:6" x14ac:dyDescent="0.25">
      <c r="A18" s="189"/>
      <c r="B18" s="189"/>
      <c r="C18" s="189"/>
      <c r="D18" s="189"/>
      <c r="E18" s="189"/>
    </row>
    <row r="20" spans="1:6" x14ac:dyDescent="0.25">
      <c r="A20" s="117" t="s">
        <v>401</v>
      </c>
    </row>
    <row r="22" spans="1:6" ht="90" x14ac:dyDescent="0.25">
      <c r="A22" s="282" t="s">
        <v>402</v>
      </c>
      <c r="B22" s="282" t="s">
        <v>404</v>
      </c>
      <c r="C22" s="282" t="s">
        <v>407</v>
      </c>
      <c r="D22" s="282" t="s">
        <v>405</v>
      </c>
      <c r="E22" s="282" t="s">
        <v>260</v>
      </c>
      <c r="F22" s="282" t="s">
        <v>406</v>
      </c>
    </row>
    <row r="23" spans="1:6" ht="15" customHeight="1" x14ac:dyDescent="0.25">
      <c r="A23" s="230"/>
      <c r="B23" s="230"/>
      <c r="C23" s="230"/>
      <c r="D23" s="230"/>
      <c r="E23" s="286">
        <f t="shared" ref="E23:E28" si="0">D23*D13</f>
        <v>0</v>
      </c>
      <c r="F23" s="286">
        <f t="shared" ref="F23:F28" si="1">D23*E13</f>
        <v>0</v>
      </c>
    </row>
    <row r="24" spans="1:6" hidden="1" x14ac:dyDescent="0.25">
      <c r="A24" s="189"/>
      <c r="B24" s="189"/>
      <c r="C24" s="189"/>
      <c r="D24" s="230"/>
      <c r="E24" s="286">
        <f t="shared" si="0"/>
        <v>0</v>
      </c>
      <c r="F24" s="286">
        <f t="shared" si="1"/>
        <v>0</v>
      </c>
    </row>
    <row r="25" spans="1:6" hidden="1" x14ac:dyDescent="0.25">
      <c r="A25" s="189"/>
      <c r="B25" s="189"/>
      <c r="C25" s="189"/>
      <c r="D25" s="230"/>
      <c r="E25" s="286">
        <f t="shared" si="0"/>
        <v>0</v>
      </c>
      <c r="F25" s="286">
        <f t="shared" si="1"/>
        <v>0</v>
      </c>
    </row>
    <row r="26" spans="1:6" hidden="1" x14ac:dyDescent="0.25">
      <c r="A26" s="189"/>
      <c r="B26" s="189"/>
      <c r="C26" s="189"/>
      <c r="D26" s="230"/>
      <c r="E26" s="286">
        <f t="shared" si="0"/>
        <v>0</v>
      </c>
      <c r="F26" s="286">
        <f t="shared" si="1"/>
        <v>0</v>
      </c>
    </row>
    <row r="27" spans="1:6" hidden="1" x14ac:dyDescent="0.25">
      <c r="A27" s="189"/>
      <c r="B27" s="189"/>
      <c r="C27" s="189"/>
      <c r="D27" s="230"/>
      <c r="E27" s="286">
        <f t="shared" si="0"/>
        <v>0</v>
      </c>
      <c r="F27" s="286">
        <f t="shared" si="1"/>
        <v>0</v>
      </c>
    </row>
    <row r="28" spans="1:6" hidden="1" x14ac:dyDescent="0.25">
      <c r="A28" s="189"/>
      <c r="B28" s="189"/>
      <c r="C28" s="189"/>
      <c r="D28" s="230"/>
      <c r="E28" s="286">
        <f t="shared" si="0"/>
        <v>0</v>
      </c>
      <c r="F28" s="286">
        <f t="shared" si="1"/>
        <v>0</v>
      </c>
    </row>
  </sheetData>
  <mergeCells count="1">
    <mergeCell ref="A4:F4"/>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9" scale="87" orientation="landscape" r:id="rId1"/>
  <colBreaks count="2" manualBreakCount="2">
    <brk id="5" max="4" man="1"/>
    <brk id="12" max="104857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4">
    <tabColor rgb="FFFFFF00"/>
    <pageSetUpPr fitToPage="1"/>
  </sheetPr>
  <dimension ref="A1:CX33"/>
  <sheetViews>
    <sheetView zoomScale="90" zoomScaleNormal="90" zoomScaleSheetLayoutView="70" workbookViewId="0">
      <selection activeCell="A30" sqref="A1:M32"/>
    </sheetView>
  </sheetViews>
  <sheetFormatPr baseColWidth="10" defaultRowHeight="15" x14ac:dyDescent="0.25"/>
  <cols>
    <col min="1" max="1" width="23.28515625" style="117" customWidth="1"/>
    <col min="2" max="2" width="16.7109375" style="117" bestFit="1" customWidth="1"/>
    <col min="3" max="3" width="13.42578125" style="117" bestFit="1" customWidth="1"/>
    <col min="4" max="4" width="13.28515625" style="117" customWidth="1"/>
    <col min="5" max="5" width="8" style="117" customWidth="1"/>
    <col min="6" max="6" width="16.85546875" style="117" customWidth="1"/>
    <col min="7" max="7" width="15.7109375" style="117" customWidth="1"/>
    <col min="8" max="8" width="13.42578125" style="117" customWidth="1"/>
    <col min="9" max="9" width="13.5703125" style="117" customWidth="1"/>
    <col min="10" max="10" width="10.7109375" style="117" customWidth="1"/>
    <col min="11" max="11" width="17.28515625" style="117" customWidth="1"/>
    <col min="12" max="12" width="14.28515625" style="117" customWidth="1"/>
    <col min="13" max="13" width="14.5703125" style="117" customWidth="1"/>
    <col min="14" max="14" width="14.140625" style="117" bestFit="1" customWidth="1"/>
    <col min="15" max="15" width="15" style="117" bestFit="1" customWidth="1"/>
    <col min="16" max="30" width="11.42578125" style="117" customWidth="1"/>
  </cols>
  <sheetData>
    <row r="1" spans="1:102" ht="15.75" x14ac:dyDescent="0.25">
      <c r="A1" s="616" t="str">
        <f>Indice!C1</f>
        <v>SALLUSTRO Y CIA. S.A.</v>
      </c>
      <c r="L1" s="139" t="s">
        <v>117</v>
      </c>
    </row>
    <row r="5" spans="1:102" x14ac:dyDescent="0.25">
      <c r="A5" s="122" t="s">
        <v>263</v>
      </c>
    </row>
    <row r="6" spans="1:102" x14ac:dyDescent="0.25">
      <c r="A6" s="117" t="s">
        <v>264</v>
      </c>
    </row>
    <row r="7" spans="1:102" x14ac:dyDescent="0.25">
      <c r="A7" s="117" t="s">
        <v>266</v>
      </c>
    </row>
    <row r="8" spans="1:102" x14ac:dyDescent="0.25">
      <c r="A8" s="117" t="s">
        <v>267</v>
      </c>
    </row>
    <row r="9" spans="1:102" x14ac:dyDescent="0.25">
      <c r="A9" s="117" t="s">
        <v>268</v>
      </c>
    </row>
    <row r="10" spans="1:102" x14ac:dyDescent="0.25">
      <c r="A10" s="117" t="s">
        <v>265</v>
      </c>
    </row>
    <row r="12" spans="1:102" ht="24.75" customHeight="1" x14ac:dyDescent="0.25">
      <c r="A12" s="826" t="s">
        <v>261</v>
      </c>
      <c r="B12" s="827"/>
      <c r="C12" s="827"/>
      <c r="D12" s="827"/>
      <c r="E12" s="827"/>
      <c r="F12" s="827"/>
      <c r="G12" s="827"/>
      <c r="H12" s="827"/>
      <c r="I12" s="827"/>
      <c r="J12" s="827"/>
      <c r="K12" s="827"/>
      <c r="L12" s="827"/>
      <c r="M12" s="828"/>
      <c r="N12" s="155"/>
      <c r="O12" s="155"/>
      <c r="P12" s="155"/>
      <c r="Q12" s="155"/>
      <c r="R12" s="155"/>
      <c r="S12" s="155"/>
      <c r="AE12" s="117"/>
      <c r="AF12" s="117"/>
      <c r="AG12" s="117"/>
      <c r="AH12" s="117"/>
      <c r="AI12" s="117"/>
      <c r="AJ12" s="117"/>
      <c r="AK12" s="117"/>
      <c r="AL12" s="117"/>
      <c r="AM12" s="117"/>
      <c r="AN12" s="117"/>
      <c r="AO12" s="117"/>
      <c r="AP12" s="117"/>
      <c r="AQ12" s="117"/>
      <c r="AR12" s="117"/>
      <c r="AS12" s="117"/>
      <c r="AT12" s="117"/>
      <c r="AU12" s="117"/>
      <c r="AV12" s="117"/>
      <c r="AW12" s="117"/>
      <c r="AX12" s="117"/>
      <c r="AY12" s="117"/>
      <c r="AZ12" s="117"/>
      <c r="BA12" s="117"/>
      <c r="BB12" s="117"/>
      <c r="BC12" s="117"/>
      <c r="BD12" s="117"/>
      <c r="BE12" s="117"/>
      <c r="BF12" s="117"/>
      <c r="BG12" s="117"/>
      <c r="BH12" s="117"/>
      <c r="BI12" s="117"/>
      <c r="BJ12" s="117"/>
    </row>
    <row r="13" spans="1:102" x14ac:dyDescent="0.25">
      <c r="A13" s="374" t="s">
        <v>197</v>
      </c>
      <c r="B13" s="155"/>
      <c r="C13" s="155"/>
      <c r="D13" s="155"/>
      <c r="E13" s="155"/>
      <c r="F13" s="155"/>
      <c r="G13" s="155"/>
      <c r="H13" s="155"/>
      <c r="I13" s="155"/>
      <c r="J13" s="156">
        <v>-1</v>
      </c>
      <c r="K13" s="155"/>
      <c r="L13" s="155"/>
      <c r="M13" s="155"/>
      <c r="N13" s="155"/>
      <c r="O13" s="155"/>
      <c r="P13" s="155"/>
      <c r="Q13" s="155"/>
      <c r="R13" s="155"/>
      <c r="S13" s="155"/>
      <c r="AE13" s="117"/>
      <c r="AF13" s="117"/>
      <c r="AG13" s="117"/>
      <c r="AH13" s="117"/>
      <c r="AI13" s="117"/>
      <c r="AJ13" s="117"/>
      <c r="AK13" s="117"/>
      <c r="AL13" s="117"/>
      <c r="AM13" s="117"/>
      <c r="AN13" s="117"/>
      <c r="AO13" s="117"/>
      <c r="AP13" s="117"/>
      <c r="AQ13" s="117"/>
      <c r="AR13" s="117"/>
      <c r="AS13" s="117"/>
      <c r="AT13" s="117"/>
      <c r="AU13" s="117"/>
      <c r="AV13" s="117"/>
      <c r="AW13" s="117"/>
      <c r="AX13" s="117"/>
      <c r="AY13" s="117"/>
      <c r="AZ13" s="117"/>
      <c r="BA13" s="117"/>
      <c r="BB13" s="117"/>
      <c r="BC13" s="117"/>
      <c r="BD13" s="117"/>
      <c r="BE13" s="117"/>
      <c r="BF13" s="117"/>
      <c r="BG13" s="117"/>
      <c r="BH13" s="117"/>
      <c r="BI13" s="117"/>
      <c r="BJ13" s="117"/>
    </row>
    <row r="14" spans="1:102" s="27" customFormat="1" x14ac:dyDescent="0.25">
      <c r="B14" s="373"/>
      <c r="C14" s="373"/>
      <c r="D14" s="373"/>
      <c r="E14" s="373"/>
      <c r="F14" s="373"/>
      <c r="G14" s="373"/>
      <c r="H14" s="373"/>
      <c r="I14" s="373"/>
      <c r="J14" s="373"/>
      <c r="K14" s="373"/>
      <c r="L14" s="373"/>
      <c r="M14" s="373"/>
      <c r="N14" s="154"/>
      <c r="O14" s="154"/>
      <c r="P14" s="154"/>
      <c r="Q14" s="154"/>
      <c r="R14" s="154"/>
      <c r="S14" s="154"/>
    </row>
    <row r="15" spans="1:102" s="153" customFormat="1" ht="55.5" customHeight="1" x14ac:dyDescent="0.25">
      <c r="A15" s="377"/>
      <c r="B15" s="375" t="s">
        <v>183</v>
      </c>
      <c r="C15" s="375" t="s">
        <v>184</v>
      </c>
      <c r="D15" s="375" t="s">
        <v>52</v>
      </c>
      <c r="E15" s="375" t="s">
        <v>185</v>
      </c>
      <c r="F15" s="375" t="s">
        <v>186</v>
      </c>
      <c r="G15" s="375" t="s">
        <v>187</v>
      </c>
      <c r="H15" s="375" t="s">
        <v>188</v>
      </c>
      <c r="I15" s="375" t="s">
        <v>189</v>
      </c>
      <c r="J15" s="375" t="s">
        <v>190</v>
      </c>
      <c r="K15" s="375" t="s">
        <v>191</v>
      </c>
      <c r="L15" s="376" t="s">
        <v>409</v>
      </c>
      <c r="M15" s="380"/>
      <c r="N15" s="154"/>
      <c r="O15" s="154"/>
      <c r="P15" s="154"/>
      <c r="Q15" s="154"/>
      <c r="R15" s="154"/>
      <c r="S15" s="154"/>
      <c r="T15" s="27"/>
      <c r="U15" s="27"/>
      <c r="V15" s="27"/>
      <c r="W15" s="27"/>
      <c r="X15" s="27"/>
      <c r="Y15" s="27"/>
      <c r="Z15" s="27"/>
      <c r="AA15" s="27"/>
      <c r="AB15" s="27"/>
      <c r="AC15" s="27"/>
      <c r="AD15" s="27"/>
      <c r="AE15" s="27"/>
      <c r="AF15" s="27"/>
      <c r="AG15" s="27"/>
      <c r="AH15" s="27"/>
      <c r="AI15" s="27"/>
      <c r="AJ15" s="27"/>
      <c r="AK15" s="27"/>
      <c r="AL15" s="27"/>
      <c r="AM15" s="27"/>
      <c r="AN15" s="27"/>
      <c r="AO15" s="27"/>
      <c r="AP15" s="27"/>
      <c r="AQ15" s="27"/>
      <c r="AR15" s="27"/>
      <c r="AS15" s="27"/>
      <c r="AT15" s="27"/>
      <c r="AU15" s="27"/>
      <c r="AV15" s="27"/>
      <c r="AW15" s="27"/>
      <c r="AX15" s="27"/>
      <c r="AY15" s="27"/>
      <c r="AZ15" s="27"/>
      <c r="BA15" s="27"/>
      <c r="BB15" s="27"/>
      <c r="BC15" s="27"/>
      <c r="BD15" s="27"/>
      <c r="BE15" s="27"/>
      <c r="BF15" s="27"/>
      <c r="BG15" s="27"/>
      <c r="BH15" s="27"/>
      <c r="BI15" s="27"/>
      <c r="BJ15" s="27"/>
      <c r="BK15" s="27"/>
      <c r="BL15" s="27"/>
      <c r="BM15" s="27"/>
      <c r="BN15" s="27"/>
      <c r="BO15" s="27"/>
      <c r="BP15" s="27"/>
      <c r="BQ15" s="27"/>
      <c r="BR15" s="27"/>
      <c r="BS15" s="27"/>
      <c r="BT15" s="27"/>
      <c r="BU15" s="27"/>
      <c r="BV15" s="27"/>
      <c r="BW15" s="27"/>
      <c r="BX15" s="27"/>
      <c r="BY15" s="27"/>
      <c r="BZ15" s="27"/>
      <c r="CA15" s="27"/>
      <c r="CB15" s="27"/>
      <c r="CC15" s="27"/>
      <c r="CD15" s="27"/>
      <c r="CE15" s="27"/>
      <c r="CF15" s="27"/>
      <c r="CG15" s="27"/>
      <c r="CH15" s="27"/>
      <c r="CI15" s="27"/>
      <c r="CJ15" s="27"/>
      <c r="CK15" s="27"/>
      <c r="CL15" s="27"/>
      <c r="CM15" s="27"/>
      <c r="CN15" s="27"/>
      <c r="CO15" s="27"/>
      <c r="CP15" s="27"/>
      <c r="CQ15" s="27"/>
      <c r="CR15" s="27"/>
      <c r="CS15" s="27"/>
      <c r="CT15" s="27"/>
      <c r="CU15" s="27"/>
      <c r="CV15" s="27"/>
      <c r="CW15" s="27"/>
      <c r="CX15" s="27"/>
    </row>
    <row r="16" spans="1:102" s="153" customFormat="1" x14ac:dyDescent="0.25">
      <c r="A16" s="378"/>
      <c r="B16" s="379"/>
      <c r="C16" s="379"/>
      <c r="D16" s="379"/>
      <c r="E16" s="379"/>
      <c r="F16" s="379"/>
      <c r="G16" s="379"/>
      <c r="H16" s="379"/>
      <c r="I16" s="379"/>
      <c r="J16" s="379"/>
      <c r="K16" s="379"/>
      <c r="L16" s="381">
        <f>IFERROR(IF(Indice!B6="","2XX2",YEAR(Indice!B6)),"2XX2")</f>
        <v>2023</v>
      </c>
      <c r="M16" s="382">
        <f>IFERROR(YEAR(Indice!B6-366),"2XX1")</f>
        <v>2022</v>
      </c>
      <c r="N16" s="154"/>
      <c r="O16" s="154"/>
      <c r="P16" s="154"/>
      <c r="Q16" s="154"/>
      <c r="R16" s="154"/>
      <c r="S16" s="154"/>
      <c r="T16" s="27"/>
      <c r="U16" s="27"/>
      <c r="V16" s="27"/>
      <c r="W16" s="27"/>
      <c r="X16" s="27"/>
      <c r="Y16" s="27"/>
      <c r="Z16" s="27"/>
      <c r="AA16" s="27"/>
      <c r="AB16" s="27"/>
      <c r="AC16" s="27"/>
      <c r="AD16" s="27"/>
      <c r="AE16" s="27"/>
      <c r="AF16" s="27"/>
      <c r="AG16" s="27"/>
      <c r="AH16" s="27"/>
      <c r="AI16" s="27"/>
      <c r="AJ16" s="27"/>
      <c r="AK16" s="27"/>
      <c r="AL16" s="27"/>
      <c r="AM16" s="27"/>
      <c r="AN16" s="27"/>
      <c r="AO16" s="27"/>
      <c r="AP16" s="27"/>
      <c r="AQ16" s="27"/>
      <c r="AR16" s="27"/>
      <c r="AS16" s="27"/>
      <c r="AT16" s="27"/>
      <c r="AU16" s="27"/>
      <c r="AV16" s="27"/>
      <c r="AW16" s="27"/>
      <c r="AX16" s="27"/>
      <c r="AY16" s="27"/>
      <c r="AZ16" s="27"/>
      <c r="BA16" s="27"/>
      <c r="BB16" s="27"/>
      <c r="BC16" s="27"/>
      <c r="BD16" s="27"/>
      <c r="BE16" s="27"/>
      <c r="BF16" s="27"/>
      <c r="BG16" s="27"/>
      <c r="BH16" s="27"/>
      <c r="BI16" s="27"/>
      <c r="BJ16" s="27"/>
      <c r="BK16" s="27"/>
      <c r="BL16" s="27"/>
      <c r="BM16" s="27"/>
      <c r="BN16" s="27"/>
      <c r="BO16" s="27"/>
      <c r="BP16" s="27"/>
      <c r="BQ16" s="27"/>
      <c r="BR16" s="27"/>
      <c r="BS16" s="27"/>
      <c r="BT16" s="27"/>
      <c r="BU16" s="27"/>
      <c r="BV16" s="27"/>
      <c r="BW16" s="27"/>
      <c r="BX16" s="27"/>
      <c r="BY16" s="27"/>
      <c r="BZ16" s="27"/>
      <c r="CA16" s="27"/>
      <c r="CB16" s="27"/>
      <c r="CC16" s="27"/>
      <c r="CD16" s="27"/>
      <c r="CE16" s="27"/>
      <c r="CF16" s="27"/>
      <c r="CG16" s="27"/>
      <c r="CH16" s="27"/>
      <c r="CI16" s="27"/>
      <c r="CJ16" s="27"/>
      <c r="CK16" s="27"/>
      <c r="CL16" s="27"/>
      <c r="CM16" s="27"/>
      <c r="CN16" s="27"/>
      <c r="CO16" s="27"/>
      <c r="CP16" s="27"/>
      <c r="CQ16" s="27"/>
      <c r="CR16" s="27"/>
      <c r="CS16" s="27"/>
      <c r="CT16" s="27"/>
      <c r="CU16" s="27"/>
      <c r="CV16" s="27"/>
      <c r="CW16" s="27"/>
      <c r="CX16" s="27"/>
    </row>
    <row r="17" spans="1:62" x14ac:dyDescent="0.25">
      <c r="A17" s="157" t="s">
        <v>192</v>
      </c>
      <c r="B17" s="158"/>
      <c r="C17" s="528">
        <v>0</v>
      </c>
      <c r="D17" s="528">
        <v>0</v>
      </c>
      <c r="E17" s="528">
        <v>0</v>
      </c>
      <c r="F17" s="528">
        <v>0</v>
      </c>
      <c r="G17" s="528">
        <v>0</v>
      </c>
      <c r="H17" s="528">
        <v>0</v>
      </c>
      <c r="I17" s="528">
        <v>0</v>
      </c>
      <c r="J17" s="528">
        <v>0</v>
      </c>
      <c r="K17" s="528">
        <v>0</v>
      </c>
      <c r="L17" s="159"/>
      <c r="M17" s="160">
        <f>+B17+G17</f>
        <v>0</v>
      </c>
      <c r="N17" s="161"/>
      <c r="O17" s="155"/>
      <c r="P17" s="155"/>
      <c r="Q17" s="155"/>
      <c r="R17" s="155"/>
      <c r="S17" s="155"/>
      <c r="AE17" s="117"/>
      <c r="AF17" s="117"/>
      <c r="AG17" s="117"/>
      <c r="AH17" s="117"/>
      <c r="AI17" s="117"/>
      <c r="AJ17" s="117"/>
      <c r="AK17" s="117"/>
      <c r="AL17" s="117"/>
      <c r="AM17" s="117"/>
      <c r="AN17" s="117"/>
      <c r="AO17" s="117"/>
      <c r="AP17" s="117"/>
      <c r="AQ17" s="117"/>
      <c r="AR17" s="117"/>
      <c r="AS17" s="117"/>
      <c r="AT17" s="117"/>
      <c r="AU17" s="117"/>
      <c r="AV17" s="117"/>
      <c r="AW17" s="117"/>
      <c r="AX17" s="117"/>
      <c r="AY17" s="117"/>
      <c r="AZ17" s="117"/>
      <c r="BA17" s="117"/>
      <c r="BB17" s="117"/>
      <c r="BC17" s="117"/>
      <c r="BD17" s="117"/>
      <c r="BE17" s="117"/>
      <c r="BF17" s="117"/>
      <c r="BG17" s="117"/>
      <c r="BH17" s="117"/>
      <c r="BI17" s="117"/>
      <c r="BJ17" s="117"/>
    </row>
    <row r="18" spans="1:62" x14ac:dyDescent="0.25">
      <c r="A18" s="157" t="s">
        <v>862</v>
      </c>
      <c r="B18" s="158">
        <v>18198510108.240002</v>
      </c>
      <c r="C18" s="528">
        <v>0</v>
      </c>
      <c r="D18" s="526">
        <v>3789761939.4000015</v>
      </c>
      <c r="E18" s="528">
        <v>0</v>
      </c>
      <c r="F18" s="158">
        <f>+B18+C18-D18+E18</f>
        <v>14408748168.84</v>
      </c>
      <c r="G18" s="528">
        <v>0</v>
      </c>
      <c r="H18" s="528">
        <v>0</v>
      </c>
      <c r="I18" s="528">
        <v>0</v>
      </c>
      <c r="J18" s="528">
        <v>0</v>
      </c>
      <c r="K18" s="158">
        <f t="shared" ref="K18:K25" si="0">+G18-H18+I18+J18</f>
        <v>0</v>
      </c>
      <c r="L18" s="158">
        <f>F18+K18</f>
        <v>14408748168.84</v>
      </c>
      <c r="M18" s="160">
        <f>+B18+G18</f>
        <v>18198510108.240002</v>
      </c>
      <c r="N18" s="699"/>
      <c r="O18" s="161"/>
      <c r="P18" s="155"/>
      <c r="Q18" s="155"/>
      <c r="R18" s="155"/>
      <c r="S18" s="155"/>
      <c r="AE18" s="117"/>
      <c r="AF18" s="117"/>
      <c r="AG18" s="117"/>
      <c r="AH18" s="117"/>
      <c r="AI18" s="117"/>
      <c r="AJ18" s="117"/>
      <c r="AK18" s="117"/>
      <c r="AL18" s="117"/>
      <c r="AM18" s="117"/>
      <c r="AN18" s="117"/>
      <c r="AO18" s="117"/>
      <c r="AP18" s="117"/>
      <c r="AQ18" s="117"/>
      <c r="AR18" s="117"/>
      <c r="AS18" s="117"/>
      <c r="AT18" s="117"/>
      <c r="AU18" s="117"/>
      <c r="AV18" s="117"/>
      <c r="AW18" s="117"/>
      <c r="AX18" s="117"/>
      <c r="AY18" s="117"/>
      <c r="AZ18" s="117"/>
      <c r="BA18" s="117"/>
      <c r="BB18" s="117"/>
      <c r="BC18" s="117"/>
      <c r="BD18" s="117"/>
      <c r="BE18" s="117"/>
      <c r="BF18" s="117"/>
      <c r="BG18" s="117"/>
      <c r="BH18" s="117"/>
      <c r="BI18" s="117"/>
      <c r="BJ18" s="117"/>
    </row>
    <row r="19" spans="1:62" s="618" customFormat="1" x14ac:dyDescent="0.25">
      <c r="A19" s="627" t="s">
        <v>1033</v>
      </c>
      <c r="B19" s="628">
        <v>169942447</v>
      </c>
      <c r="C19" s="528">
        <v>0</v>
      </c>
      <c r="D19" s="526">
        <v>0</v>
      </c>
      <c r="E19" s="528">
        <v>0</v>
      </c>
      <c r="F19" s="628">
        <f t="shared" ref="F19:F22" si="1">+B19+C19-D19+E19</f>
        <v>169942447</v>
      </c>
      <c r="G19" s="528">
        <v>0</v>
      </c>
      <c r="H19" s="528">
        <v>0</v>
      </c>
      <c r="I19" s="528">
        <v>0</v>
      </c>
      <c r="J19" s="528">
        <v>0</v>
      </c>
      <c r="K19" s="527">
        <v>0</v>
      </c>
      <c r="L19" s="628">
        <f t="shared" ref="L19:L26" si="2">F19+K19</f>
        <v>169942447</v>
      </c>
      <c r="M19" s="629">
        <f t="shared" ref="M19:M26" si="3">+B19+G19</f>
        <v>169942447</v>
      </c>
      <c r="N19" s="699"/>
      <c r="O19" s="161"/>
      <c r="P19" s="626"/>
      <c r="Q19" s="626"/>
      <c r="R19" s="626"/>
      <c r="S19" s="626"/>
      <c r="T19" s="625"/>
      <c r="U19" s="625"/>
      <c r="V19" s="625"/>
      <c r="W19" s="625"/>
      <c r="X19" s="625"/>
      <c r="Y19" s="625"/>
      <c r="Z19" s="625"/>
      <c r="AA19" s="625"/>
      <c r="AB19" s="625"/>
      <c r="AC19" s="625"/>
      <c r="AD19" s="625"/>
      <c r="AE19" s="625"/>
      <c r="AF19" s="625"/>
      <c r="AG19" s="625"/>
      <c r="AH19" s="625"/>
      <c r="AI19" s="625"/>
      <c r="AJ19" s="625"/>
      <c r="AK19" s="625"/>
      <c r="AL19" s="625"/>
      <c r="AM19" s="625"/>
      <c r="AN19" s="625"/>
      <c r="AO19" s="625"/>
      <c r="AP19" s="625"/>
      <c r="AQ19" s="625"/>
      <c r="AR19" s="625"/>
      <c r="AS19" s="625"/>
      <c r="AT19" s="625"/>
      <c r="AU19" s="625"/>
      <c r="AV19" s="625"/>
      <c r="AW19" s="625"/>
      <c r="AX19" s="625"/>
      <c r="AY19" s="625"/>
      <c r="AZ19" s="625"/>
      <c r="BA19" s="625"/>
      <c r="BB19" s="625"/>
      <c r="BC19" s="625"/>
      <c r="BD19" s="625"/>
      <c r="BE19" s="625"/>
      <c r="BF19" s="625"/>
      <c r="BG19" s="625"/>
      <c r="BH19" s="625"/>
      <c r="BI19" s="625"/>
      <c r="BJ19" s="625"/>
    </row>
    <row r="20" spans="1:62" s="618" customFormat="1" x14ac:dyDescent="0.25">
      <c r="A20" s="627" t="s">
        <v>1186</v>
      </c>
      <c r="B20" s="628">
        <v>1435019306</v>
      </c>
      <c r="C20" s="528">
        <v>23807191.359999895</v>
      </c>
      <c r="D20" s="526">
        <v>0</v>
      </c>
      <c r="E20" s="528">
        <v>0</v>
      </c>
      <c r="F20" s="628">
        <f t="shared" si="1"/>
        <v>1458826497.3599999</v>
      </c>
      <c r="G20" s="528">
        <v>0</v>
      </c>
      <c r="H20" s="528">
        <v>0</v>
      </c>
      <c r="I20" s="528">
        <v>0</v>
      </c>
      <c r="J20" s="528">
        <v>0</v>
      </c>
      <c r="K20" s="527">
        <v>0</v>
      </c>
      <c r="L20" s="628">
        <f t="shared" si="2"/>
        <v>1458826497.3599999</v>
      </c>
      <c r="M20" s="629">
        <f t="shared" si="3"/>
        <v>1435019306</v>
      </c>
      <c r="N20" s="699"/>
      <c r="O20" s="161"/>
      <c r="P20" s="626"/>
      <c r="Q20" s="626"/>
      <c r="R20" s="626"/>
      <c r="S20" s="626"/>
      <c r="T20" s="625"/>
      <c r="U20" s="625"/>
      <c r="V20" s="625"/>
      <c r="W20" s="625"/>
      <c r="X20" s="625"/>
      <c r="Y20" s="625"/>
      <c r="Z20" s="625"/>
      <c r="AA20" s="625"/>
      <c r="AB20" s="625"/>
      <c r="AC20" s="625"/>
      <c r="AD20" s="625"/>
      <c r="AE20" s="625"/>
      <c r="AF20" s="625"/>
      <c r="AG20" s="625"/>
      <c r="AH20" s="625"/>
      <c r="AI20" s="625"/>
      <c r="AJ20" s="625"/>
      <c r="AK20" s="625"/>
      <c r="AL20" s="625"/>
      <c r="AM20" s="625"/>
      <c r="AN20" s="625"/>
      <c r="AO20" s="625"/>
      <c r="AP20" s="625"/>
      <c r="AQ20" s="625"/>
      <c r="AR20" s="625"/>
      <c r="AS20" s="625"/>
      <c r="AT20" s="625"/>
      <c r="AU20" s="625"/>
      <c r="AV20" s="625"/>
      <c r="AW20" s="625"/>
      <c r="AX20" s="625"/>
      <c r="AY20" s="625"/>
      <c r="AZ20" s="625"/>
      <c r="BA20" s="625"/>
      <c r="BB20" s="625"/>
      <c r="BC20" s="625"/>
      <c r="BD20" s="625"/>
      <c r="BE20" s="625"/>
      <c r="BF20" s="625"/>
      <c r="BG20" s="625"/>
      <c r="BH20" s="625"/>
      <c r="BI20" s="625"/>
      <c r="BJ20" s="625"/>
    </row>
    <row r="21" spans="1:62" x14ac:dyDescent="0.25">
      <c r="A21" s="157" t="s">
        <v>193</v>
      </c>
      <c r="B21" s="158">
        <v>2671085010.0700002</v>
      </c>
      <c r="C21" s="526">
        <v>670204525</v>
      </c>
      <c r="D21" s="526">
        <v>516132706</v>
      </c>
      <c r="E21" s="528">
        <v>0</v>
      </c>
      <c r="F21" s="628">
        <f t="shared" si="1"/>
        <v>2825156829.0700002</v>
      </c>
      <c r="G21" s="628">
        <v>-1187018074.0804229</v>
      </c>
      <c r="H21" s="159">
        <v>256296032</v>
      </c>
      <c r="I21" s="528">
        <v>268941369</v>
      </c>
      <c r="J21" s="528">
        <v>0</v>
      </c>
      <c r="K21" s="527">
        <f>+G21-H21+I21+J21</f>
        <v>-1174372737.0804229</v>
      </c>
      <c r="L21" s="628">
        <f t="shared" si="2"/>
        <v>1650784091.9895773</v>
      </c>
      <c r="M21" s="629">
        <f t="shared" si="3"/>
        <v>1484066935.9895773</v>
      </c>
      <c r="N21" s="699"/>
      <c r="O21" s="161"/>
      <c r="P21" s="155"/>
      <c r="Q21" s="155"/>
      <c r="R21" s="155"/>
      <c r="S21" s="155"/>
      <c r="AE21" s="117"/>
      <c r="AF21" s="117"/>
      <c r="AG21" s="117"/>
      <c r="AH21" s="117"/>
      <c r="AI21" s="117"/>
      <c r="AJ21" s="117"/>
      <c r="AK21" s="117"/>
      <c r="AL21" s="117"/>
      <c r="AM21" s="117"/>
      <c r="AN21" s="117"/>
      <c r="AO21" s="117"/>
      <c r="AP21" s="117"/>
      <c r="AQ21" s="117"/>
      <c r="AR21" s="117"/>
      <c r="AS21" s="117"/>
      <c r="AT21" s="117"/>
      <c r="AU21" s="117"/>
      <c r="AV21" s="117"/>
      <c r="AW21" s="117"/>
      <c r="AX21" s="117"/>
      <c r="AY21" s="117"/>
      <c r="AZ21" s="117"/>
      <c r="BA21" s="117"/>
      <c r="BB21" s="117"/>
      <c r="BC21" s="117"/>
      <c r="BD21" s="117"/>
      <c r="BE21" s="117"/>
      <c r="BF21" s="117"/>
      <c r="BG21" s="117"/>
      <c r="BH21" s="117"/>
      <c r="BI21" s="117"/>
      <c r="BJ21" s="117"/>
    </row>
    <row r="22" spans="1:62" x14ac:dyDescent="0.25">
      <c r="A22" s="157" t="s">
        <v>195</v>
      </c>
      <c r="B22" s="158">
        <v>21002981617.629997</v>
      </c>
      <c r="C22" s="526">
        <v>1806570180.9800034</v>
      </c>
      <c r="D22" s="526">
        <v>0</v>
      </c>
      <c r="E22" s="528">
        <v>0</v>
      </c>
      <c r="F22" s="628">
        <f t="shared" si="1"/>
        <v>22809551798.610001</v>
      </c>
      <c r="G22" s="158">
        <v>-13429391366.74</v>
      </c>
      <c r="H22" s="159">
        <v>1267860233.2800007</v>
      </c>
      <c r="I22" s="528">
        <v>0</v>
      </c>
      <c r="J22" s="528">
        <v>0</v>
      </c>
      <c r="K22" s="527">
        <f t="shared" si="0"/>
        <v>-14697251600.02</v>
      </c>
      <c r="L22" s="628">
        <f t="shared" si="2"/>
        <v>8112300198.5900002</v>
      </c>
      <c r="M22" s="629">
        <f t="shared" si="3"/>
        <v>7573590250.8899975</v>
      </c>
      <c r="N22" s="699"/>
      <c r="O22" s="161"/>
      <c r="P22" s="155"/>
      <c r="Q22" s="155"/>
      <c r="R22" s="155"/>
      <c r="S22" s="155"/>
      <c r="AE22" s="117"/>
      <c r="AF22" s="117"/>
      <c r="AG22" s="117"/>
      <c r="AH22" s="117"/>
      <c r="AI22" s="117"/>
      <c r="AJ22" s="117"/>
      <c r="AK22" s="117"/>
      <c r="AL22" s="117"/>
      <c r="AM22" s="117"/>
      <c r="AN22" s="117"/>
      <c r="AO22" s="117"/>
      <c r="AP22" s="117"/>
      <c r="AQ22" s="117"/>
      <c r="AR22" s="117"/>
      <c r="AS22" s="117"/>
      <c r="AT22" s="117"/>
      <c r="AU22" s="117"/>
      <c r="AV22" s="117"/>
      <c r="AW22" s="117"/>
      <c r="AX22" s="117"/>
      <c r="AY22" s="117"/>
      <c r="AZ22" s="117"/>
      <c r="BA22" s="117"/>
      <c r="BB22" s="117"/>
      <c r="BC22" s="117"/>
      <c r="BD22" s="117"/>
      <c r="BE22" s="117"/>
      <c r="BF22" s="117"/>
      <c r="BG22" s="117"/>
      <c r="BH22" s="117"/>
      <c r="BI22" s="117"/>
      <c r="BJ22" s="117"/>
    </row>
    <row r="23" spans="1:62" x14ac:dyDescent="0.25">
      <c r="A23" s="157" t="s">
        <v>196</v>
      </c>
      <c r="B23" s="158">
        <v>273331136.19</v>
      </c>
      <c r="C23" s="526">
        <v>0</v>
      </c>
      <c r="D23" s="526">
        <v>0</v>
      </c>
      <c r="E23" s="528">
        <v>0</v>
      </c>
      <c r="F23" s="158">
        <f t="shared" ref="F23:F26" si="4">+B23+C23-D23+E23</f>
        <v>273331136.19</v>
      </c>
      <c r="G23" s="158">
        <v>-260727774.83000001</v>
      </c>
      <c r="H23" s="159">
        <v>3201253.4399999976</v>
      </c>
      <c r="I23" s="528">
        <v>0</v>
      </c>
      <c r="J23" s="528">
        <v>0</v>
      </c>
      <c r="K23" s="527">
        <f t="shared" si="0"/>
        <v>-263929028.27000001</v>
      </c>
      <c r="L23" s="628">
        <f t="shared" si="2"/>
        <v>9402107.9199999869</v>
      </c>
      <c r="M23" s="629">
        <f t="shared" si="3"/>
        <v>12603361.359999985</v>
      </c>
      <c r="N23" s="699"/>
      <c r="O23" s="161"/>
      <c r="P23" s="155"/>
      <c r="Q23" s="155"/>
      <c r="R23" s="155"/>
      <c r="S23" s="155"/>
      <c r="AE23" s="117"/>
      <c r="AF23" s="117"/>
      <c r="AG23" s="117"/>
      <c r="AH23" s="117"/>
      <c r="AI23" s="117"/>
      <c r="AJ23" s="117"/>
      <c r="AK23" s="117"/>
      <c r="AL23" s="117"/>
      <c r="AM23" s="117"/>
      <c r="AN23" s="117"/>
      <c r="AO23" s="117"/>
      <c r="AP23" s="117"/>
      <c r="AQ23" s="117"/>
      <c r="AR23" s="117"/>
      <c r="AS23" s="117"/>
      <c r="AT23" s="117"/>
      <c r="AU23" s="117"/>
      <c r="AV23" s="117"/>
      <c r="AW23" s="117"/>
      <c r="AX23" s="117"/>
      <c r="AY23" s="117"/>
      <c r="AZ23" s="117"/>
      <c r="BA23" s="117"/>
      <c r="BB23" s="117"/>
      <c r="BC23" s="117"/>
      <c r="BD23" s="117"/>
      <c r="BE23" s="117"/>
      <c r="BF23" s="117"/>
      <c r="BG23" s="117"/>
      <c r="BH23" s="117"/>
      <c r="BI23" s="117"/>
      <c r="BJ23" s="117"/>
    </row>
    <row r="24" spans="1:62" x14ac:dyDescent="0.25">
      <c r="A24" s="157" t="s">
        <v>863</v>
      </c>
      <c r="B24" s="158">
        <v>3216507867.8499999</v>
      </c>
      <c r="C24" s="526">
        <v>525124676.88000011</v>
      </c>
      <c r="D24" s="529">
        <v>0</v>
      </c>
      <c r="E24" s="528">
        <v>0</v>
      </c>
      <c r="F24" s="158">
        <f t="shared" si="4"/>
        <v>3741632544.73</v>
      </c>
      <c r="G24" s="158">
        <v>-2000706351.8399999</v>
      </c>
      <c r="H24" s="159">
        <v>183538624.08000016</v>
      </c>
      <c r="I24" s="528">
        <v>0</v>
      </c>
      <c r="J24" s="528">
        <v>0</v>
      </c>
      <c r="K24" s="527">
        <f t="shared" si="0"/>
        <v>-2184244975.9200001</v>
      </c>
      <c r="L24" s="628">
        <f t="shared" si="2"/>
        <v>1557387568.8099999</v>
      </c>
      <c r="M24" s="629">
        <f t="shared" si="3"/>
        <v>1215801516.01</v>
      </c>
      <c r="N24" s="699"/>
      <c r="O24" s="161"/>
      <c r="P24" s="155"/>
      <c r="Q24" s="155"/>
      <c r="R24" s="155"/>
      <c r="S24" s="155"/>
      <c r="AE24" s="117"/>
      <c r="AF24" s="117"/>
      <c r="AG24" s="117"/>
      <c r="AH24" s="117"/>
      <c r="AI24" s="117"/>
      <c r="AJ24" s="117"/>
      <c r="AK24" s="117"/>
      <c r="AL24" s="117"/>
      <c r="AM24" s="117"/>
      <c r="AN24" s="117"/>
      <c r="AO24" s="117"/>
      <c r="AP24" s="117"/>
      <c r="AQ24" s="117"/>
      <c r="AR24" s="117"/>
      <c r="AS24" s="117"/>
      <c r="AT24" s="117"/>
      <c r="AU24" s="117"/>
      <c r="AV24" s="117"/>
      <c r="AW24" s="117"/>
      <c r="AX24" s="117"/>
      <c r="AY24" s="117"/>
      <c r="AZ24" s="117"/>
      <c r="BA24" s="117"/>
      <c r="BB24" s="117"/>
      <c r="BC24" s="117"/>
      <c r="BD24" s="117"/>
      <c r="BE24" s="117"/>
      <c r="BF24" s="117"/>
      <c r="BG24" s="117"/>
      <c r="BH24" s="117"/>
      <c r="BI24" s="117"/>
      <c r="BJ24" s="117"/>
    </row>
    <row r="25" spans="1:62" x14ac:dyDescent="0.25">
      <c r="A25" s="157" t="s">
        <v>864</v>
      </c>
      <c r="B25" s="158">
        <v>18156885681.080002</v>
      </c>
      <c r="C25" s="526">
        <v>3932453323.4099998</v>
      </c>
      <c r="D25" s="529">
        <v>0</v>
      </c>
      <c r="E25" s="528">
        <v>0</v>
      </c>
      <c r="F25" s="158">
        <f t="shared" si="4"/>
        <v>22089339004.490002</v>
      </c>
      <c r="G25" s="158">
        <v>-14364835022.85</v>
      </c>
      <c r="H25" s="159">
        <v>614416829.52000046</v>
      </c>
      <c r="I25" s="528">
        <v>0</v>
      </c>
      <c r="J25" s="528">
        <v>0</v>
      </c>
      <c r="K25" s="527">
        <f t="shared" si="0"/>
        <v>-14979251852.370001</v>
      </c>
      <c r="L25" s="628">
        <f t="shared" si="2"/>
        <v>7110087152.1200008</v>
      </c>
      <c r="M25" s="629">
        <f t="shared" si="3"/>
        <v>3792050658.2300014</v>
      </c>
      <c r="N25" s="699"/>
      <c r="O25" s="161"/>
      <c r="P25" s="155"/>
      <c r="Q25" s="155"/>
      <c r="R25" s="155"/>
      <c r="S25" s="155"/>
      <c r="AE25" s="117"/>
      <c r="AF25" s="117"/>
      <c r="AG25" s="117"/>
      <c r="AH25" s="117"/>
      <c r="AI25" s="117"/>
      <c r="AJ25" s="117"/>
      <c r="AK25" s="117"/>
      <c r="AL25" s="117"/>
      <c r="AM25" s="117"/>
      <c r="AN25" s="117"/>
      <c r="AO25" s="117"/>
      <c r="AP25" s="117"/>
      <c r="AQ25" s="117"/>
      <c r="AR25" s="117"/>
      <c r="AS25" s="117"/>
      <c r="AT25" s="117"/>
      <c r="AU25" s="117"/>
      <c r="AV25" s="117"/>
      <c r="AW25" s="117"/>
      <c r="AX25" s="117"/>
      <c r="AY25" s="117"/>
      <c r="AZ25" s="117"/>
      <c r="BA25" s="117"/>
      <c r="BB25" s="117"/>
      <c r="BC25" s="117"/>
      <c r="BD25" s="117"/>
      <c r="BE25" s="117"/>
      <c r="BF25" s="117"/>
      <c r="BG25" s="117"/>
      <c r="BH25" s="117"/>
      <c r="BI25" s="117"/>
      <c r="BJ25" s="117"/>
    </row>
    <row r="26" spans="1:62" x14ac:dyDescent="0.25">
      <c r="A26" s="157" t="s">
        <v>194</v>
      </c>
      <c r="B26" s="158">
        <v>4054519974.5300002</v>
      </c>
      <c r="C26" s="526">
        <v>440405108.32000017</v>
      </c>
      <c r="D26" s="529">
        <v>0</v>
      </c>
      <c r="E26" s="528">
        <v>0</v>
      </c>
      <c r="F26" s="158">
        <f t="shared" si="4"/>
        <v>4494925082.8500004</v>
      </c>
      <c r="G26" s="158">
        <v>-3166341201.96</v>
      </c>
      <c r="H26" s="159">
        <v>261746339.75999975</v>
      </c>
      <c r="I26" s="528">
        <v>0</v>
      </c>
      <c r="J26" s="528">
        <v>0</v>
      </c>
      <c r="K26" s="527">
        <f>+G26-H26+I26+J26</f>
        <v>-3428087541.7199998</v>
      </c>
      <c r="L26" s="628">
        <f t="shared" si="2"/>
        <v>1066837541.1300006</v>
      </c>
      <c r="M26" s="629">
        <f t="shared" si="3"/>
        <v>888178772.57000017</v>
      </c>
      <c r="N26" s="699"/>
      <c r="O26" s="161"/>
      <c r="P26" s="155"/>
      <c r="Q26" s="155"/>
      <c r="R26" s="155"/>
      <c r="S26" s="155"/>
      <c r="AE26" s="117"/>
      <c r="AF26" s="117"/>
      <c r="AG26" s="117"/>
      <c r="AH26" s="117"/>
      <c r="AI26" s="117"/>
      <c r="AJ26" s="117"/>
      <c r="AK26" s="117"/>
      <c r="AL26" s="117"/>
      <c r="AM26" s="117"/>
      <c r="AN26" s="117"/>
      <c r="AO26" s="117"/>
      <c r="AP26" s="117"/>
      <c r="AQ26" s="117"/>
      <c r="AR26" s="117"/>
      <c r="AS26" s="117"/>
      <c r="AT26" s="117"/>
      <c r="AU26" s="117"/>
      <c r="AV26" s="117"/>
      <c r="AW26" s="117"/>
      <c r="AX26" s="117"/>
      <c r="AY26" s="117"/>
      <c r="AZ26" s="117"/>
      <c r="BA26" s="117"/>
      <c r="BB26" s="117"/>
      <c r="BC26" s="117"/>
      <c r="BD26" s="117"/>
      <c r="BE26" s="117"/>
      <c r="BF26" s="117"/>
      <c r="BG26" s="117"/>
      <c r="BH26" s="117"/>
      <c r="BI26" s="117"/>
      <c r="BJ26" s="117"/>
    </row>
    <row r="27" spans="1:62" x14ac:dyDescent="0.25">
      <c r="A27" s="107" t="s">
        <v>262</v>
      </c>
      <c r="B27" s="108">
        <f>SUM(B17:B26)</f>
        <v>69178783148.590012</v>
      </c>
      <c r="C27" s="108">
        <f>SUM(C17:C26)</f>
        <v>7398565005.9500027</v>
      </c>
      <c r="D27" s="108">
        <f t="shared" ref="D27:M27" si="5">SUM(D17:D26)</f>
        <v>4305894645.4000015</v>
      </c>
      <c r="E27" s="108">
        <f>SUM(E17:E26)</f>
        <v>0</v>
      </c>
      <c r="F27" s="108">
        <f>SUM(F17:F26)</f>
        <v>72271453509.140015</v>
      </c>
      <c r="G27" s="108">
        <v>-34409019792.300423</v>
      </c>
      <c r="H27" s="108">
        <f t="shared" si="5"/>
        <v>2587059312.0800014</v>
      </c>
      <c r="I27" s="108">
        <f t="shared" si="5"/>
        <v>268941369</v>
      </c>
      <c r="J27" s="108">
        <f t="shared" si="5"/>
        <v>0</v>
      </c>
      <c r="K27" s="108">
        <f t="shared" si="5"/>
        <v>-36727137735.380424</v>
      </c>
      <c r="L27" s="108">
        <f>SUM(L17:L26)</f>
        <v>35544315773.759575</v>
      </c>
      <c r="M27" s="108">
        <f t="shared" si="5"/>
        <v>34769763356.289574</v>
      </c>
      <c r="N27" s="155"/>
      <c r="O27" s="161"/>
      <c r="P27" s="155"/>
      <c r="Q27" s="155"/>
      <c r="R27" s="155"/>
      <c r="S27" s="155"/>
      <c r="AE27" s="117"/>
      <c r="AF27" s="117"/>
      <c r="AG27" s="117"/>
      <c r="AH27" s="117"/>
      <c r="AI27" s="117"/>
      <c r="AJ27" s="117"/>
      <c r="AK27" s="117"/>
      <c r="AL27" s="117"/>
      <c r="AM27" s="117"/>
      <c r="AN27" s="117"/>
      <c r="AO27" s="117"/>
      <c r="AP27" s="117"/>
      <c r="AQ27" s="117"/>
      <c r="AR27" s="117"/>
      <c r="AS27" s="117"/>
      <c r="AT27" s="117"/>
      <c r="AU27" s="117"/>
      <c r="AV27" s="117"/>
      <c r="AW27" s="117"/>
      <c r="AX27" s="117"/>
      <c r="AY27" s="117"/>
      <c r="AZ27" s="117"/>
      <c r="BA27" s="117"/>
      <c r="BB27" s="117"/>
      <c r="BC27" s="117"/>
      <c r="BD27" s="117"/>
      <c r="BE27" s="117"/>
      <c r="BF27" s="117"/>
      <c r="BG27" s="117"/>
      <c r="BH27" s="117"/>
      <c r="BI27" s="117"/>
      <c r="BJ27" s="117"/>
    </row>
    <row r="28" spans="1:62" x14ac:dyDescent="0.25">
      <c r="F28" s="487"/>
      <c r="O28" s="161"/>
    </row>
    <row r="29" spans="1:62" ht="36.75" customHeight="1" x14ac:dyDescent="0.25">
      <c r="A29" s="829" t="s">
        <v>1032</v>
      </c>
      <c r="B29" s="829"/>
      <c r="C29" s="829"/>
      <c r="D29" s="829"/>
      <c r="E29" s="829"/>
      <c r="F29" s="829"/>
      <c r="G29" s="829"/>
      <c r="H29" s="829"/>
      <c r="I29" s="829"/>
      <c r="J29" s="829"/>
      <c r="K29" s="829"/>
      <c r="L29" s="829"/>
      <c r="M29" s="694"/>
      <c r="O29" s="161"/>
    </row>
    <row r="30" spans="1:62" x14ac:dyDescent="0.25">
      <c r="A30" s="829" t="s">
        <v>1187</v>
      </c>
      <c r="B30" s="829"/>
      <c r="C30" s="829"/>
      <c r="D30" s="829"/>
      <c r="E30" s="829"/>
      <c r="F30" s="829"/>
      <c r="G30" s="829"/>
      <c r="H30" s="829"/>
      <c r="I30" s="829"/>
      <c r="J30" s="829"/>
      <c r="K30" s="829"/>
      <c r="L30" s="829"/>
      <c r="O30" s="161"/>
    </row>
    <row r="31" spans="1:62" x14ac:dyDescent="0.25">
      <c r="A31" s="829"/>
      <c r="B31" s="829"/>
      <c r="C31" s="829"/>
      <c r="D31" s="829"/>
      <c r="E31" s="829"/>
      <c r="F31" s="829"/>
      <c r="G31" s="829"/>
      <c r="H31" s="829"/>
      <c r="I31" s="829"/>
      <c r="J31" s="829"/>
      <c r="K31" s="829"/>
      <c r="L31" s="829"/>
      <c r="O31" s="161"/>
    </row>
    <row r="32" spans="1:62" x14ac:dyDescent="0.25">
      <c r="A32" s="829"/>
      <c r="B32" s="829"/>
      <c r="C32" s="829"/>
      <c r="D32" s="829"/>
      <c r="E32" s="829"/>
      <c r="F32" s="829"/>
      <c r="G32" s="829"/>
      <c r="H32" s="829"/>
      <c r="I32" s="829"/>
      <c r="J32" s="829"/>
      <c r="K32" s="829"/>
      <c r="L32" s="829"/>
      <c r="O32" s="161"/>
    </row>
    <row r="33" spans="12:12" x14ac:dyDescent="0.25">
      <c r="L33" s="694"/>
    </row>
  </sheetData>
  <mergeCells count="3">
    <mergeCell ref="A12:M12"/>
    <mergeCell ref="A29:L29"/>
    <mergeCell ref="A30:L32"/>
  </mergeCells>
  <hyperlinks>
    <hyperlink ref="L1" location="BG!A1" display="BG"/>
  </hyperlinks>
  <printOptions horizontalCentered="1"/>
  <pageMargins left="0.70866141732283472" right="0.70866141732283472" top="0.74803149606299213" bottom="0.74803149606299213" header="0.31496062992125984" footer="0.31496062992125984"/>
  <pageSetup paperSize="9" scale="68" orientation="landscape" r:id="rId1"/>
  <colBreaks count="1" manualBreakCount="1">
    <brk id="13" max="1048575"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5">
    <tabColor rgb="FFFFFF00"/>
    <pageSetUpPr fitToPage="1"/>
  </sheetPr>
  <dimension ref="A1:IV35"/>
  <sheetViews>
    <sheetView showGridLines="0" topLeftCell="A13" zoomScaleNormal="100" zoomScaleSheetLayoutView="90" workbookViewId="0">
      <selection activeCell="A35" sqref="A1:D35"/>
    </sheetView>
  </sheetViews>
  <sheetFormatPr baseColWidth="10" defaultRowHeight="15" x14ac:dyDescent="0.25"/>
  <cols>
    <col min="1" max="1" width="34.140625" customWidth="1"/>
    <col min="2" max="3" width="22.7109375" customWidth="1"/>
  </cols>
  <sheetData>
    <row r="1" spans="1:256" x14ac:dyDescent="0.25">
      <c r="A1" t="str">
        <f>Indice!C1</f>
        <v>SALLUSTRO Y CIA. S.A.</v>
      </c>
      <c r="C1" s="138" t="s">
        <v>117</v>
      </c>
    </row>
    <row r="4" spans="1:256" x14ac:dyDescent="0.25">
      <c r="A4" s="288" t="s">
        <v>269</v>
      </c>
      <c r="B4" s="288"/>
      <c r="C4" s="288"/>
      <c r="D4" s="288"/>
      <c r="E4" s="830"/>
      <c r="F4" s="830"/>
      <c r="G4" s="830"/>
      <c r="H4" s="830"/>
      <c r="I4" s="830"/>
      <c r="J4" s="830"/>
      <c r="K4" s="830"/>
      <c r="L4" s="830"/>
      <c r="M4" s="830"/>
      <c r="N4" s="830"/>
      <c r="O4" s="830"/>
      <c r="P4" s="830"/>
      <c r="Q4" s="830"/>
      <c r="R4" s="830"/>
      <c r="S4" s="830"/>
      <c r="T4" s="830"/>
      <c r="U4" s="830"/>
      <c r="V4" s="830"/>
      <c r="W4" s="830"/>
      <c r="X4" s="830"/>
      <c r="Y4" s="830"/>
      <c r="Z4" s="830"/>
      <c r="AA4" s="830"/>
      <c r="AB4" s="830"/>
      <c r="AC4" s="830"/>
      <c r="AD4" s="830"/>
      <c r="AE4" s="830"/>
      <c r="AF4" s="830"/>
      <c r="AG4" s="830"/>
      <c r="AH4" s="830"/>
      <c r="AI4" s="830"/>
      <c r="AJ4" s="830"/>
      <c r="AK4" s="830"/>
      <c r="AL4" s="830"/>
      <c r="AM4" s="830"/>
      <c r="AN4" s="830"/>
      <c r="AO4" s="830"/>
      <c r="AP4" s="830"/>
      <c r="AQ4" s="830"/>
      <c r="AR4" s="830"/>
      <c r="AS4" s="830"/>
      <c r="AT4" s="830"/>
      <c r="AU4" s="830"/>
      <c r="AV4" s="830"/>
      <c r="AW4" s="830"/>
      <c r="AX4" s="830"/>
      <c r="AY4" s="830"/>
      <c r="AZ4" s="830"/>
      <c r="BA4" s="830"/>
      <c r="BB4" s="830"/>
      <c r="BC4" s="830"/>
      <c r="BD4" s="830"/>
      <c r="BE4" s="830"/>
      <c r="BF4" s="830"/>
      <c r="BG4" s="830"/>
      <c r="BH4" s="830"/>
      <c r="BI4" s="830"/>
      <c r="BJ4" s="830"/>
      <c r="BK4" s="830"/>
      <c r="BL4" s="830"/>
      <c r="BM4" s="830"/>
      <c r="BN4" s="830"/>
      <c r="BO4" s="830"/>
      <c r="BP4" s="830"/>
      <c r="BQ4" s="830"/>
      <c r="BR4" s="830"/>
      <c r="BS4" s="830"/>
      <c r="BT4" s="830"/>
      <c r="BU4" s="830"/>
      <c r="BV4" s="830"/>
      <c r="BW4" s="830"/>
      <c r="BX4" s="830"/>
      <c r="BY4" s="830"/>
      <c r="BZ4" s="830"/>
      <c r="CA4" s="830"/>
      <c r="CB4" s="830"/>
      <c r="CC4" s="830"/>
      <c r="CD4" s="830"/>
      <c r="CE4" s="830"/>
      <c r="CF4" s="830"/>
      <c r="CG4" s="830"/>
      <c r="CH4" s="830"/>
      <c r="CI4" s="830"/>
      <c r="CJ4" s="830"/>
      <c r="CK4" s="830"/>
      <c r="CL4" s="830"/>
      <c r="CM4" s="830"/>
      <c r="CN4" s="830"/>
      <c r="CO4" s="830"/>
      <c r="CP4" s="830"/>
      <c r="CQ4" s="830"/>
      <c r="CR4" s="830"/>
      <c r="CS4" s="830"/>
      <c r="CT4" s="830"/>
      <c r="CU4" s="830"/>
      <c r="CV4" s="830"/>
      <c r="CW4" s="830"/>
      <c r="CX4" s="830"/>
      <c r="CY4" s="830"/>
      <c r="CZ4" s="830"/>
      <c r="DA4" s="830"/>
      <c r="DB4" s="830"/>
      <c r="DC4" s="830"/>
      <c r="DD4" s="830"/>
      <c r="DE4" s="830"/>
      <c r="DF4" s="830"/>
      <c r="DG4" s="830"/>
      <c r="DH4" s="830"/>
      <c r="DI4" s="830"/>
      <c r="DJ4" s="830"/>
      <c r="DK4" s="830"/>
      <c r="DL4" s="830"/>
      <c r="DM4" s="830"/>
      <c r="DN4" s="830"/>
      <c r="DO4" s="830"/>
      <c r="DP4" s="830"/>
      <c r="DQ4" s="830"/>
      <c r="DR4" s="830"/>
      <c r="DS4" s="830"/>
      <c r="DT4" s="830"/>
      <c r="DU4" s="830"/>
      <c r="DV4" s="830"/>
      <c r="DW4" s="830"/>
      <c r="DX4" s="830"/>
      <c r="DY4" s="830"/>
      <c r="DZ4" s="830"/>
      <c r="EA4" s="830"/>
      <c r="EB4" s="830"/>
      <c r="EC4" s="830"/>
      <c r="ED4" s="830"/>
      <c r="EE4" s="830"/>
      <c r="EF4" s="830"/>
      <c r="EG4" s="830"/>
      <c r="EH4" s="830"/>
      <c r="EI4" s="830"/>
      <c r="EJ4" s="830"/>
      <c r="EK4" s="830"/>
      <c r="EL4" s="830"/>
      <c r="EM4" s="830"/>
      <c r="EN4" s="830"/>
      <c r="EO4" s="830"/>
      <c r="EP4" s="830"/>
      <c r="EQ4" s="830"/>
      <c r="ER4" s="830"/>
      <c r="ES4" s="830"/>
      <c r="ET4" s="830"/>
      <c r="EU4" s="830"/>
      <c r="EV4" s="830"/>
      <c r="EW4" s="830"/>
      <c r="EX4" s="830"/>
      <c r="EY4" s="830"/>
      <c r="EZ4" s="830"/>
      <c r="FA4" s="830"/>
      <c r="FB4" s="830"/>
      <c r="FC4" s="830"/>
      <c r="FD4" s="830"/>
      <c r="FE4" s="830"/>
      <c r="FF4" s="830"/>
      <c r="FG4" s="830"/>
      <c r="FH4" s="830"/>
      <c r="FI4" s="830"/>
      <c r="FJ4" s="830"/>
      <c r="FK4" s="830"/>
      <c r="FL4" s="830"/>
      <c r="FM4" s="830"/>
      <c r="FN4" s="830"/>
      <c r="FO4" s="830"/>
      <c r="FP4" s="830"/>
      <c r="FQ4" s="830"/>
      <c r="FR4" s="830"/>
      <c r="FS4" s="830"/>
      <c r="FT4" s="830"/>
      <c r="FU4" s="830"/>
      <c r="FV4" s="830"/>
      <c r="FW4" s="830"/>
      <c r="FX4" s="830"/>
      <c r="FY4" s="830"/>
      <c r="FZ4" s="830"/>
      <c r="GA4" s="830"/>
      <c r="GB4" s="830"/>
      <c r="GC4" s="830"/>
      <c r="GD4" s="830"/>
      <c r="GE4" s="830"/>
      <c r="GF4" s="830"/>
      <c r="GG4" s="830"/>
      <c r="GH4" s="830"/>
      <c r="GI4" s="830"/>
      <c r="GJ4" s="830"/>
      <c r="GK4" s="830"/>
      <c r="GL4" s="830"/>
      <c r="GM4" s="830"/>
      <c r="GN4" s="830"/>
      <c r="GO4" s="830"/>
      <c r="GP4" s="830"/>
      <c r="GQ4" s="830"/>
      <c r="GR4" s="830"/>
      <c r="GS4" s="830"/>
      <c r="GT4" s="830"/>
      <c r="GU4" s="830"/>
      <c r="GV4" s="830"/>
      <c r="GW4" s="830"/>
      <c r="GX4" s="830"/>
      <c r="GY4" s="830"/>
      <c r="GZ4" s="830"/>
      <c r="HA4" s="830"/>
      <c r="HB4" s="830"/>
      <c r="HC4" s="830"/>
      <c r="HD4" s="830"/>
      <c r="HE4" s="830"/>
      <c r="HF4" s="830"/>
      <c r="HG4" s="830"/>
      <c r="HH4" s="830"/>
      <c r="HI4" s="830"/>
      <c r="HJ4" s="830"/>
      <c r="HK4" s="830"/>
      <c r="HL4" s="830"/>
      <c r="HM4" s="830"/>
      <c r="HN4" s="830"/>
      <c r="HO4" s="830"/>
      <c r="HP4" s="830"/>
      <c r="HQ4" s="830"/>
      <c r="HR4" s="830"/>
      <c r="HS4" s="830"/>
      <c r="HT4" s="830"/>
      <c r="HU4" s="830"/>
      <c r="HV4" s="830"/>
      <c r="HW4" s="830"/>
      <c r="HX4" s="830"/>
      <c r="HY4" s="830"/>
      <c r="HZ4" s="830"/>
      <c r="IA4" s="830"/>
      <c r="IB4" s="830"/>
      <c r="IC4" s="830"/>
      <c r="ID4" s="830"/>
      <c r="IE4" s="830"/>
      <c r="IF4" s="830"/>
      <c r="IG4" s="830"/>
      <c r="IH4" s="830"/>
      <c r="II4" s="830"/>
      <c r="IJ4" s="830"/>
      <c r="IK4" s="830"/>
      <c r="IL4" s="830"/>
      <c r="IM4" s="830"/>
      <c r="IN4" s="830"/>
      <c r="IO4" s="830"/>
      <c r="IP4" s="830"/>
      <c r="IQ4" s="830"/>
      <c r="IR4" s="830"/>
      <c r="IS4" s="830"/>
      <c r="IT4" s="830"/>
      <c r="IU4" s="830"/>
      <c r="IV4" s="830"/>
    </row>
    <row r="5" spans="1:256" x14ac:dyDescent="0.25">
      <c r="B5" s="820" t="s">
        <v>258</v>
      </c>
      <c r="C5" s="820"/>
    </row>
    <row r="6" spans="1:256" ht="15.75" customHeight="1" x14ac:dyDescent="0.25">
      <c r="A6" s="128"/>
      <c r="B6" s="368">
        <f>IFERROR(IF(Indice!B6="","2XX2",YEAR(Indice!B6)),"2XX2")</f>
        <v>2023</v>
      </c>
      <c r="C6" s="368">
        <f>IFERROR(YEAR(Indice!B6-366),"2XX1")</f>
        <v>2022</v>
      </c>
      <c r="D6" s="128"/>
    </row>
    <row r="7" spans="1:256" ht="15" customHeight="1" x14ac:dyDescent="0.25">
      <c r="A7" s="130" t="s">
        <v>109</v>
      </c>
      <c r="B7" s="11"/>
      <c r="C7" s="11"/>
      <c r="D7" s="11"/>
    </row>
    <row r="8" spans="1:256" ht="15" customHeight="1" x14ac:dyDescent="0.25">
      <c r="A8" s="49" t="s">
        <v>112</v>
      </c>
      <c r="B8" s="49"/>
      <c r="C8" s="49"/>
      <c r="D8" s="49"/>
      <c r="E8" s="806"/>
      <c r="F8" s="806"/>
      <c r="G8" s="806"/>
      <c r="H8" s="806"/>
      <c r="I8" s="806"/>
      <c r="J8" s="806"/>
      <c r="K8" s="806"/>
      <c r="L8" s="806"/>
      <c r="M8" s="806"/>
      <c r="N8" s="806"/>
      <c r="O8" s="806"/>
      <c r="P8" s="806"/>
      <c r="Q8" s="806"/>
      <c r="R8" s="806"/>
      <c r="S8" s="806"/>
      <c r="T8" s="806"/>
      <c r="U8" s="806"/>
      <c r="V8" s="806"/>
      <c r="W8" s="806"/>
      <c r="X8" s="806"/>
      <c r="Y8" s="806"/>
      <c r="Z8" s="806"/>
      <c r="AA8" s="806"/>
      <c r="AB8" s="806"/>
      <c r="AC8" s="806"/>
      <c r="AD8" s="806"/>
      <c r="AE8" s="806"/>
      <c r="AF8" s="806"/>
      <c r="AG8" s="806"/>
      <c r="AH8" s="806"/>
      <c r="AI8" s="806"/>
      <c r="AJ8" s="806"/>
      <c r="AK8" s="806"/>
      <c r="AL8" s="806"/>
      <c r="AM8" s="806"/>
      <c r="AN8" s="806"/>
      <c r="AO8" s="806"/>
      <c r="AP8" s="806"/>
      <c r="AQ8" s="806"/>
      <c r="AR8" s="806"/>
      <c r="AS8" s="806"/>
      <c r="AT8" s="806"/>
      <c r="AU8" s="806"/>
      <c r="AV8" s="806"/>
      <c r="AW8" s="806"/>
      <c r="AX8" s="806"/>
      <c r="AY8" s="806"/>
      <c r="AZ8" s="806"/>
      <c r="BA8" s="806"/>
      <c r="BB8" s="806"/>
      <c r="BC8" s="806"/>
      <c r="BD8" s="806"/>
      <c r="BE8" s="806"/>
      <c r="BF8" s="806"/>
      <c r="BG8" s="806"/>
      <c r="BH8" s="806"/>
      <c r="BI8" s="806"/>
      <c r="BJ8" s="806"/>
      <c r="BK8" s="806"/>
      <c r="BL8" s="806"/>
      <c r="BM8" s="806"/>
      <c r="BN8" s="806"/>
      <c r="BO8" s="806"/>
      <c r="BP8" s="806"/>
      <c r="BQ8" s="806"/>
      <c r="BR8" s="806"/>
      <c r="BS8" s="806"/>
      <c r="BT8" s="806"/>
      <c r="BU8" s="806"/>
      <c r="BV8" s="806"/>
      <c r="BW8" s="806"/>
      <c r="BX8" s="806"/>
      <c r="BY8" s="806"/>
      <c r="BZ8" s="806"/>
      <c r="CA8" s="806"/>
      <c r="CB8" s="806"/>
      <c r="CC8" s="806"/>
      <c r="CD8" s="806"/>
      <c r="CE8" s="806"/>
      <c r="CF8" s="806"/>
      <c r="CG8" s="806"/>
      <c r="CH8" s="806"/>
      <c r="CI8" s="806"/>
      <c r="CJ8" s="806"/>
      <c r="CK8" s="806"/>
      <c r="CL8" s="806"/>
      <c r="CM8" s="806"/>
      <c r="CN8" s="806"/>
      <c r="CO8" s="806"/>
      <c r="CP8" s="806"/>
      <c r="CQ8" s="806"/>
      <c r="CR8" s="806"/>
      <c r="CS8" s="806"/>
      <c r="CT8" s="806"/>
      <c r="CU8" s="806"/>
      <c r="CV8" s="806"/>
      <c r="CW8" s="806"/>
      <c r="CX8" s="806"/>
      <c r="CY8" s="806"/>
      <c r="CZ8" s="806"/>
      <c r="DA8" s="806"/>
      <c r="DB8" s="806"/>
      <c r="DC8" s="806"/>
      <c r="DD8" s="806"/>
      <c r="DE8" s="806"/>
      <c r="DF8" s="806"/>
      <c r="DG8" s="806"/>
      <c r="DH8" s="806"/>
      <c r="DI8" s="806"/>
      <c r="DJ8" s="806"/>
      <c r="DK8" s="806"/>
      <c r="DL8" s="806"/>
      <c r="DM8" s="806"/>
      <c r="DN8" s="806"/>
      <c r="DO8" s="806"/>
      <c r="DP8" s="806"/>
      <c r="DQ8" s="806"/>
      <c r="DR8" s="806"/>
      <c r="DS8" s="806"/>
      <c r="DT8" s="806"/>
      <c r="DU8" s="806"/>
      <c r="DV8" s="806"/>
      <c r="DW8" s="806"/>
      <c r="DX8" s="806"/>
      <c r="DY8" s="806"/>
      <c r="DZ8" s="806"/>
      <c r="EA8" s="806"/>
      <c r="EB8" s="806"/>
      <c r="EC8" s="806"/>
      <c r="ED8" s="806"/>
      <c r="EE8" s="806"/>
      <c r="EF8" s="806"/>
      <c r="EG8" s="806"/>
      <c r="EH8" s="806"/>
      <c r="EI8" s="806"/>
      <c r="EJ8" s="806"/>
      <c r="EK8" s="806"/>
      <c r="EL8" s="806"/>
      <c r="EM8" s="806"/>
      <c r="EN8" s="806"/>
      <c r="EO8" s="806"/>
      <c r="EP8" s="806"/>
      <c r="EQ8" s="806"/>
      <c r="ER8" s="806"/>
      <c r="ES8" s="806"/>
      <c r="ET8" s="806"/>
      <c r="EU8" s="806"/>
      <c r="EV8" s="806"/>
      <c r="EW8" s="806"/>
      <c r="EX8" s="806"/>
      <c r="EY8" s="806"/>
      <c r="EZ8" s="806"/>
      <c r="FA8" s="806"/>
      <c r="FB8" s="806"/>
      <c r="FC8" s="806"/>
      <c r="FD8" s="806"/>
      <c r="FE8" s="806"/>
      <c r="FF8" s="806"/>
      <c r="FG8" s="806"/>
      <c r="FH8" s="806"/>
      <c r="FI8" s="806"/>
      <c r="FJ8" s="806"/>
      <c r="FK8" s="806"/>
      <c r="FL8" s="806"/>
      <c r="FM8" s="806"/>
      <c r="FN8" s="806"/>
      <c r="FO8" s="806"/>
      <c r="FP8" s="806"/>
      <c r="FQ8" s="806"/>
      <c r="FR8" s="806"/>
      <c r="FS8" s="806"/>
      <c r="FT8" s="806"/>
      <c r="FU8" s="806"/>
      <c r="FV8" s="806"/>
      <c r="FW8" s="806"/>
      <c r="FX8" s="806"/>
      <c r="FY8" s="806"/>
      <c r="FZ8" s="806"/>
      <c r="GA8" s="806"/>
      <c r="GB8" s="806"/>
      <c r="GC8" s="806"/>
      <c r="GD8" s="806"/>
      <c r="GE8" s="806"/>
      <c r="GF8" s="806"/>
      <c r="GG8" s="806"/>
      <c r="GH8" s="806"/>
      <c r="GI8" s="806"/>
      <c r="GJ8" s="806"/>
      <c r="GK8" s="806"/>
      <c r="GL8" s="806"/>
      <c r="GM8" s="806"/>
      <c r="GN8" s="806"/>
      <c r="GO8" s="806"/>
      <c r="GP8" s="806"/>
      <c r="GQ8" s="806"/>
      <c r="GR8" s="806"/>
      <c r="GS8" s="806"/>
      <c r="GT8" s="806"/>
      <c r="GU8" s="806"/>
      <c r="GV8" s="806"/>
      <c r="GW8" s="806"/>
      <c r="GX8" s="806"/>
      <c r="GY8" s="806"/>
      <c r="GZ8" s="806"/>
      <c r="HA8" s="806"/>
      <c r="HB8" s="806"/>
      <c r="HC8" s="806"/>
      <c r="HD8" s="806"/>
      <c r="HE8" s="806"/>
      <c r="HF8" s="806"/>
      <c r="HG8" s="806"/>
      <c r="HH8" s="806"/>
      <c r="HI8" s="806"/>
      <c r="HJ8" s="806"/>
      <c r="HK8" s="806"/>
      <c r="HL8" s="806"/>
      <c r="HM8" s="806"/>
      <c r="HN8" s="806"/>
      <c r="HO8" s="806"/>
      <c r="HP8" s="806"/>
      <c r="HQ8" s="806"/>
      <c r="HR8" s="806"/>
      <c r="HS8" s="806"/>
      <c r="HT8" s="806"/>
      <c r="HU8" s="806"/>
      <c r="HV8" s="806"/>
      <c r="HW8" s="806"/>
      <c r="HX8" s="806"/>
      <c r="HY8" s="806"/>
      <c r="HZ8" s="806"/>
      <c r="IA8" s="806"/>
      <c r="IB8" s="806"/>
      <c r="IC8" s="806"/>
      <c r="ID8" s="806"/>
      <c r="IE8" s="806"/>
      <c r="IF8" s="806"/>
      <c r="IG8" s="806"/>
      <c r="IH8" s="806"/>
      <c r="II8" s="806"/>
      <c r="IJ8" s="806"/>
      <c r="IK8" s="806"/>
      <c r="IL8" s="806"/>
      <c r="IM8" s="806"/>
      <c r="IN8" s="806"/>
      <c r="IO8" s="806"/>
      <c r="IP8" s="806"/>
      <c r="IQ8" s="806"/>
      <c r="IR8" s="806"/>
      <c r="IS8" s="806"/>
      <c r="IT8" s="806"/>
      <c r="IU8" s="806"/>
      <c r="IV8" s="806"/>
    </row>
    <row r="9" spans="1:256" ht="15" customHeight="1" x14ac:dyDescent="0.25">
      <c r="A9" s="131" t="s">
        <v>2</v>
      </c>
      <c r="B9" s="235">
        <f>B8</f>
        <v>0</v>
      </c>
      <c r="C9" s="235">
        <f>C8</f>
        <v>0</v>
      </c>
      <c r="D9" s="49"/>
      <c r="E9" s="127"/>
      <c r="F9" s="127"/>
      <c r="G9" s="127"/>
      <c r="H9" s="127"/>
      <c r="I9" s="127"/>
      <c r="J9" s="127"/>
      <c r="K9" s="127"/>
      <c r="L9" s="127"/>
      <c r="M9" s="127"/>
      <c r="N9" s="127"/>
      <c r="O9" s="127"/>
      <c r="P9" s="127"/>
      <c r="Q9" s="127"/>
      <c r="R9" s="127"/>
      <c r="S9" s="127"/>
      <c r="T9" s="127"/>
      <c r="U9" s="127"/>
      <c r="V9" s="127"/>
      <c r="W9" s="127"/>
      <c r="X9" s="127"/>
      <c r="Y9" s="127"/>
      <c r="Z9" s="127"/>
      <c r="AA9" s="127"/>
      <c r="AB9" s="127"/>
      <c r="AC9" s="127"/>
      <c r="AD9" s="127"/>
      <c r="AE9" s="127"/>
      <c r="AF9" s="127"/>
      <c r="AG9" s="127"/>
      <c r="AH9" s="127"/>
      <c r="AI9" s="127"/>
      <c r="AJ9" s="127"/>
      <c r="AK9" s="127"/>
      <c r="AL9" s="127"/>
      <c r="AM9" s="127"/>
      <c r="AN9" s="127"/>
      <c r="AO9" s="127"/>
      <c r="AP9" s="127"/>
      <c r="AQ9" s="127"/>
      <c r="AR9" s="127"/>
      <c r="AS9" s="127"/>
      <c r="AT9" s="127"/>
      <c r="AU9" s="127"/>
      <c r="AV9" s="127"/>
      <c r="AW9" s="127"/>
      <c r="AX9" s="127"/>
      <c r="AY9" s="127"/>
      <c r="AZ9" s="127"/>
      <c r="BA9" s="127"/>
      <c r="BB9" s="127"/>
      <c r="BC9" s="127"/>
      <c r="BD9" s="127"/>
      <c r="BE9" s="127"/>
      <c r="BF9" s="127"/>
      <c r="BG9" s="127"/>
      <c r="BH9" s="127"/>
      <c r="BI9" s="127"/>
      <c r="BJ9" s="127"/>
      <c r="BK9" s="127"/>
      <c r="BL9" s="127"/>
      <c r="BM9" s="127"/>
      <c r="BN9" s="127"/>
      <c r="BO9" s="127"/>
      <c r="BP9" s="127"/>
      <c r="BQ9" s="127"/>
      <c r="BR9" s="127"/>
      <c r="BS9" s="127"/>
      <c r="BT9" s="127"/>
      <c r="BU9" s="127"/>
      <c r="BV9" s="127"/>
      <c r="BW9" s="127"/>
      <c r="BX9" s="127"/>
      <c r="BY9" s="127"/>
      <c r="BZ9" s="127"/>
      <c r="CA9" s="127"/>
      <c r="CB9" s="127"/>
      <c r="CC9" s="127"/>
      <c r="CD9" s="127"/>
      <c r="CE9" s="127"/>
      <c r="CF9" s="127"/>
      <c r="CG9" s="127"/>
      <c r="CH9" s="127"/>
      <c r="CI9" s="127"/>
      <c r="CJ9" s="127"/>
      <c r="CK9" s="127"/>
      <c r="CL9" s="127"/>
      <c r="CM9" s="127"/>
      <c r="CN9" s="127"/>
      <c r="CO9" s="127"/>
      <c r="CP9" s="127"/>
      <c r="CQ9" s="127"/>
      <c r="CR9" s="127"/>
      <c r="CS9" s="127"/>
      <c r="CT9" s="127"/>
      <c r="CU9" s="127"/>
      <c r="CV9" s="127"/>
      <c r="CW9" s="127"/>
      <c r="CX9" s="127"/>
      <c r="CY9" s="127"/>
      <c r="CZ9" s="127"/>
      <c r="DA9" s="127"/>
      <c r="DB9" s="127"/>
      <c r="DC9" s="127"/>
      <c r="DD9" s="127"/>
      <c r="DE9" s="127"/>
      <c r="DF9" s="127"/>
      <c r="DG9" s="127"/>
      <c r="DH9" s="127"/>
      <c r="DI9" s="127"/>
      <c r="DJ9" s="127"/>
      <c r="DK9" s="127"/>
      <c r="DL9" s="127"/>
      <c r="DM9" s="127"/>
      <c r="DN9" s="127"/>
      <c r="DO9" s="127"/>
      <c r="DP9" s="127"/>
      <c r="DQ9" s="127"/>
      <c r="DR9" s="127"/>
      <c r="DS9" s="127"/>
      <c r="DT9" s="127"/>
      <c r="DU9" s="127"/>
      <c r="DV9" s="127"/>
      <c r="DW9" s="127"/>
      <c r="DX9" s="127"/>
      <c r="DY9" s="127"/>
      <c r="DZ9" s="127"/>
      <c r="EA9" s="127"/>
      <c r="EB9" s="127"/>
      <c r="EC9" s="127"/>
      <c r="ED9" s="127"/>
      <c r="EE9" s="127"/>
      <c r="EF9" s="127"/>
      <c r="EG9" s="127"/>
      <c r="EH9" s="127"/>
      <c r="EI9" s="127"/>
      <c r="EJ9" s="127"/>
      <c r="EK9" s="127"/>
      <c r="EL9" s="127"/>
      <c r="EM9" s="127"/>
      <c r="EN9" s="127"/>
      <c r="EO9" s="127"/>
      <c r="EP9" s="127"/>
      <c r="EQ9" s="127"/>
      <c r="ER9" s="127"/>
      <c r="ES9" s="127"/>
      <c r="ET9" s="127"/>
      <c r="EU9" s="127"/>
      <c r="EV9" s="127"/>
      <c r="EW9" s="127"/>
      <c r="EX9" s="127"/>
      <c r="EY9" s="127"/>
      <c r="EZ9" s="127"/>
      <c r="FA9" s="127"/>
      <c r="FB9" s="127"/>
      <c r="FC9" s="127"/>
      <c r="FD9" s="127"/>
      <c r="FE9" s="127"/>
      <c r="FF9" s="127"/>
      <c r="FG9" s="127"/>
      <c r="FH9" s="127"/>
      <c r="FI9" s="127"/>
      <c r="FJ9" s="127"/>
      <c r="FK9" s="127"/>
      <c r="FL9" s="127"/>
      <c r="FM9" s="127"/>
      <c r="FN9" s="127"/>
      <c r="FO9" s="127"/>
      <c r="FP9" s="127"/>
      <c r="FQ9" s="127"/>
      <c r="FR9" s="127"/>
      <c r="FS9" s="127"/>
      <c r="FT9" s="127"/>
      <c r="FU9" s="127"/>
      <c r="FV9" s="127"/>
      <c r="FW9" s="127"/>
      <c r="FX9" s="127"/>
      <c r="FY9" s="127"/>
      <c r="FZ9" s="127"/>
      <c r="GA9" s="127"/>
      <c r="GB9" s="127"/>
      <c r="GC9" s="127"/>
      <c r="GD9" s="127"/>
      <c r="GE9" s="127"/>
      <c r="GF9" s="127"/>
      <c r="GG9" s="127"/>
      <c r="GH9" s="127"/>
      <c r="GI9" s="127"/>
      <c r="GJ9" s="127"/>
      <c r="GK9" s="127"/>
      <c r="GL9" s="127"/>
      <c r="GM9" s="127"/>
      <c r="GN9" s="127"/>
      <c r="GO9" s="127"/>
      <c r="GP9" s="127"/>
      <c r="GQ9" s="127"/>
      <c r="GR9" s="127"/>
      <c r="GS9" s="127"/>
      <c r="GT9" s="127"/>
      <c r="GU9" s="127"/>
      <c r="GV9" s="127"/>
      <c r="GW9" s="127"/>
      <c r="GX9" s="127"/>
      <c r="GY9" s="127"/>
      <c r="GZ9" s="127"/>
      <c r="HA9" s="127"/>
      <c r="HB9" s="127"/>
      <c r="HC9" s="127"/>
      <c r="HD9" s="127"/>
      <c r="HE9" s="127"/>
      <c r="HF9" s="127"/>
      <c r="HG9" s="127"/>
      <c r="HH9" s="127"/>
      <c r="HI9" s="127"/>
      <c r="HJ9" s="127"/>
      <c r="HK9" s="127"/>
      <c r="HL9" s="127"/>
      <c r="HM9" s="127"/>
      <c r="HN9" s="127"/>
      <c r="HO9" s="127"/>
      <c r="HP9" s="127"/>
      <c r="HQ9" s="127"/>
      <c r="HR9" s="127"/>
      <c r="HS9" s="127"/>
      <c r="HT9" s="127"/>
      <c r="HU9" s="127"/>
      <c r="HV9" s="127"/>
      <c r="HW9" s="127"/>
      <c r="HX9" s="127"/>
      <c r="HY9" s="127"/>
      <c r="HZ9" s="127"/>
      <c r="IA9" s="127"/>
      <c r="IB9" s="127"/>
      <c r="IC9" s="127"/>
      <c r="ID9" s="127"/>
      <c r="IE9" s="127"/>
      <c r="IF9" s="127"/>
      <c r="IG9" s="127"/>
      <c r="IH9" s="127"/>
      <c r="II9" s="127"/>
      <c r="IJ9" s="127"/>
      <c r="IK9" s="127"/>
      <c r="IL9" s="127"/>
      <c r="IM9" s="127"/>
      <c r="IN9" s="127"/>
      <c r="IO9" s="127"/>
      <c r="IP9" s="127"/>
      <c r="IQ9" s="127"/>
      <c r="IR9" s="127"/>
      <c r="IS9" s="127"/>
      <c r="IT9" s="127"/>
      <c r="IU9" s="127"/>
      <c r="IV9" s="127"/>
    </row>
    <row r="10" spans="1:256" ht="15" customHeight="1" x14ac:dyDescent="0.25">
      <c r="A10" s="49"/>
      <c r="B10" s="49"/>
      <c r="C10" s="49"/>
      <c r="D10" s="49"/>
      <c r="E10" s="806"/>
      <c r="F10" s="806"/>
      <c r="G10" s="806"/>
      <c r="H10" s="806"/>
      <c r="I10" s="806"/>
      <c r="J10" s="806"/>
      <c r="K10" s="806"/>
      <c r="L10" s="806"/>
      <c r="M10" s="806"/>
      <c r="N10" s="806"/>
      <c r="O10" s="806"/>
      <c r="P10" s="806"/>
      <c r="Q10" s="806"/>
      <c r="R10" s="806"/>
      <c r="S10" s="806"/>
      <c r="T10" s="806"/>
      <c r="U10" s="806"/>
      <c r="V10" s="806"/>
      <c r="W10" s="806"/>
      <c r="X10" s="806"/>
      <c r="Y10" s="806"/>
      <c r="Z10" s="806"/>
      <c r="AA10" s="806"/>
      <c r="AB10" s="806"/>
      <c r="AC10" s="806"/>
      <c r="AD10" s="806"/>
      <c r="AE10" s="806"/>
      <c r="AF10" s="806"/>
      <c r="AG10" s="806"/>
      <c r="AH10" s="806"/>
      <c r="AI10" s="806"/>
      <c r="AJ10" s="806"/>
      <c r="AK10" s="806"/>
      <c r="AL10" s="806"/>
      <c r="AM10" s="806"/>
      <c r="AN10" s="806"/>
      <c r="AO10" s="806"/>
      <c r="AP10" s="806"/>
      <c r="AQ10" s="806"/>
      <c r="AR10" s="806"/>
      <c r="AS10" s="806"/>
      <c r="AT10" s="806"/>
      <c r="AU10" s="806"/>
      <c r="AV10" s="806"/>
      <c r="AW10" s="806"/>
      <c r="AX10" s="806"/>
      <c r="AY10" s="806"/>
      <c r="AZ10" s="806"/>
      <c r="BA10" s="806"/>
      <c r="BB10" s="806"/>
      <c r="BC10" s="806"/>
      <c r="BD10" s="806"/>
      <c r="BE10" s="806"/>
      <c r="BF10" s="806"/>
      <c r="BG10" s="806"/>
      <c r="BH10" s="806"/>
      <c r="BI10" s="806"/>
      <c r="BJ10" s="806"/>
      <c r="BK10" s="806"/>
      <c r="BL10" s="806"/>
      <c r="BM10" s="806"/>
      <c r="BN10" s="806"/>
      <c r="BO10" s="806"/>
      <c r="BP10" s="806"/>
      <c r="BQ10" s="806"/>
      <c r="BR10" s="806"/>
      <c r="BS10" s="806"/>
      <c r="BT10" s="806"/>
      <c r="BU10" s="806"/>
      <c r="BV10" s="806"/>
      <c r="BW10" s="806"/>
      <c r="BX10" s="806"/>
      <c r="BY10" s="806"/>
      <c r="BZ10" s="806"/>
      <c r="CA10" s="806"/>
      <c r="CB10" s="806"/>
      <c r="CC10" s="806"/>
      <c r="CD10" s="806"/>
      <c r="CE10" s="806"/>
      <c r="CF10" s="806"/>
      <c r="CG10" s="806"/>
      <c r="CH10" s="806"/>
      <c r="CI10" s="806"/>
      <c r="CJ10" s="806"/>
      <c r="CK10" s="806"/>
      <c r="CL10" s="806"/>
      <c r="CM10" s="806"/>
      <c r="CN10" s="806"/>
      <c r="CO10" s="806"/>
      <c r="CP10" s="806"/>
      <c r="CQ10" s="806"/>
      <c r="CR10" s="806"/>
      <c r="CS10" s="806"/>
      <c r="CT10" s="806"/>
      <c r="CU10" s="806"/>
      <c r="CV10" s="806"/>
      <c r="CW10" s="806"/>
      <c r="CX10" s="806"/>
      <c r="CY10" s="806"/>
      <c r="CZ10" s="806"/>
      <c r="DA10" s="806"/>
      <c r="DB10" s="806"/>
      <c r="DC10" s="806"/>
      <c r="DD10" s="806"/>
      <c r="DE10" s="806"/>
      <c r="DF10" s="806"/>
      <c r="DG10" s="806"/>
      <c r="DH10" s="806"/>
      <c r="DI10" s="806"/>
      <c r="DJ10" s="806"/>
      <c r="DK10" s="806"/>
      <c r="DL10" s="806"/>
      <c r="DM10" s="806"/>
      <c r="DN10" s="806"/>
      <c r="DO10" s="806"/>
      <c r="DP10" s="806"/>
      <c r="DQ10" s="806"/>
      <c r="DR10" s="806"/>
      <c r="DS10" s="806"/>
      <c r="DT10" s="806"/>
      <c r="DU10" s="806"/>
      <c r="DV10" s="806"/>
      <c r="DW10" s="806"/>
      <c r="DX10" s="806"/>
      <c r="DY10" s="806"/>
      <c r="DZ10" s="806"/>
      <c r="EA10" s="806"/>
      <c r="EB10" s="806"/>
      <c r="EC10" s="806"/>
      <c r="ED10" s="806"/>
      <c r="EE10" s="806"/>
      <c r="EF10" s="806"/>
      <c r="EG10" s="806"/>
      <c r="EH10" s="806"/>
      <c r="EI10" s="806"/>
      <c r="EJ10" s="806"/>
      <c r="EK10" s="806"/>
      <c r="EL10" s="806"/>
      <c r="EM10" s="806"/>
      <c r="EN10" s="806"/>
      <c r="EO10" s="806"/>
      <c r="EP10" s="806"/>
      <c r="EQ10" s="806"/>
      <c r="ER10" s="806"/>
      <c r="ES10" s="806"/>
      <c r="ET10" s="806"/>
      <c r="EU10" s="806"/>
      <c r="EV10" s="806"/>
      <c r="EW10" s="806"/>
      <c r="EX10" s="806"/>
      <c r="EY10" s="806"/>
      <c r="EZ10" s="806"/>
      <c r="FA10" s="806"/>
      <c r="FB10" s="806"/>
      <c r="FC10" s="806"/>
      <c r="FD10" s="806"/>
      <c r="FE10" s="806"/>
      <c r="FF10" s="806"/>
      <c r="FG10" s="806"/>
      <c r="FH10" s="806"/>
      <c r="FI10" s="806"/>
      <c r="FJ10" s="806"/>
      <c r="FK10" s="806"/>
      <c r="FL10" s="806"/>
      <c r="FM10" s="806"/>
      <c r="FN10" s="806"/>
      <c r="FO10" s="806"/>
      <c r="FP10" s="806"/>
      <c r="FQ10" s="806"/>
      <c r="FR10" s="806"/>
      <c r="FS10" s="806"/>
      <c r="FT10" s="806"/>
      <c r="FU10" s="806"/>
      <c r="FV10" s="806"/>
      <c r="FW10" s="806"/>
      <c r="FX10" s="806"/>
      <c r="FY10" s="806"/>
      <c r="FZ10" s="806"/>
      <c r="GA10" s="806"/>
      <c r="GB10" s="806"/>
      <c r="GC10" s="806"/>
      <c r="GD10" s="806"/>
      <c r="GE10" s="806"/>
      <c r="GF10" s="806"/>
      <c r="GG10" s="806"/>
      <c r="GH10" s="806"/>
      <c r="GI10" s="806"/>
      <c r="GJ10" s="806"/>
      <c r="GK10" s="806"/>
      <c r="GL10" s="806"/>
      <c r="GM10" s="806"/>
      <c r="GN10" s="806"/>
      <c r="GO10" s="806"/>
      <c r="GP10" s="806"/>
      <c r="GQ10" s="806"/>
      <c r="GR10" s="806"/>
      <c r="GS10" s="806"/>
      <c r="GT10" s="806"/>
      <c r="GU10" s="806"/>
      <c r="GV10" s="806"/>
      <c r="GW10" s="806"/>
      <c r="GX10" s="806"/>
      <c r="GY10" s="806"/>
      <c r="GZ10" s="806"/>
      <c r="HA10" s="806"/>
      <c r="HB10" s="806"/>
      <c r="HC10" s="806"/>
      <c r="HD10" s="806"/>
      <c r="HE10" s="806"/>
      <c r="HF10" s="806"/>
      <c r="HG10" s="806"/>
      <c r="HH10" s="806"/>
      <c r="HI10" s="806"/>
      <c r="HJ10" s="806"/>
      <c r="HK10" s="806"/>
      <c r="HL10" s="806"/>
      <c r="HM10" s="806"/>
      <c r="HN10" s="806"/>
      <c r="HO10" s="806"/>
      <c r="HP10" s="806"/>
      <c r="HQ10" s="806"/>
      <c r="HR10" s="806"/>
      <c r="HS10" s="806"/>
      <c r="HT10" s="806"/>
      <c r="HU10" s="806"/>
      <c r="HV10" s="806"/>
      <c r="HW10" s="806"/>
      <c r="HX10" s="806"/>
      <c r="HY10" s="806"/>
      <c r="HZ10" s="806"/>
      <c r="IA10" s="806"/>
      <c r="IB10" s="806"/>
      <c r="IC10" s="806"/>
      <c r="ID10" s="806"/>
      <c r="IE10" s="806"/>
      <c r="IF10" s="806"/>
      <c r="IG10" s="806"/>
      <c r="IH10" s="806"/>
      <c r="II10" s="806"/>
      <c r="IJ10" s="806"/>
      <c r="IK10" s="806"/>
      <c r="IL10" s="806"/>
      <c r="IM10" s="806"/>
      <c r="IN10" s="806"/>
      <c r="IO10" s="806"/>
      <c r="IP10" s="806"/>
      <c r="IQ10" s="806"/>
      <c r="IR10" s="806"/>
      <c r="IS10" s="806"/>
      <c r="IT10" s="806"/>
      <c r="IU10" s="806"/>
      <c r="IV10" s="806"/>
    </row>
    <row r="11" spans="1:256" ht="15" customHeight="1" x14ac:dyDescent="0.25">
      <c r="A11" s="131" t="s">
        <v>110</v>
      </c>
      <c r="B11" s="49"/>
      <c r="C11" s="49"/>
      <c r="D11" s="49"/>
      <c r="E11" s="806"/>
      <c r="F11" s="806"/>
      <c r="G11" s="806"/>
      <c r="H11" s="806"/>
      <c r="I11" s="806"/>
      <c r="J11" s="806"/>
      <c r="K11" s="806"/>
      <c r="L11" s="806"/>
      <c r="M11" s="806"/>
      <c r="N11" s="806"/>
      <c r="O11" s="806"/>
      <c r="P11" s="806"/>
      <c r="Q11" s="806"/>
      <c r="R11" s="806"/>
      <c r="S11" s="806"/>
      <c r="T11" s="806"/>
      <c r="U11" s="806"/>
      <c r="V11" s="806"/>
      <c r="W11" s="806"/>
      <c r="X11" s="806"/>
      <c r="Y11" s="806"/>
      <c r="Z11" s="806"/>
      <c r="AA11" s="806"/>
      <c r="AB11" s="806"/>
      <c r="AC11" s="806"/>
      <c r="AD11" s="806"/>
      <c r="AE11" s="806"/>
      <c r="AF11" s="806"/>
      <c r="AG11" s="806"/>
      <c r="AH11" s="806"/>
      <c r="AI11" s="806"/>
      <c r="AJ11" s="806"/>
      <c r="AK11" s="806"/>
      <c r="AL11" s="806"/>
      <c r="AM11" s="806"/>
      <c r="AN11" s="806"/>
      <c r="AO11" s="806"/>
      <c r="AP11" s="806"/>
      <c r="AQ11" s="806"/>
      <c r="AR11" s="806"/>
      <c r="AS11" s="806"/>
      <c r="AT11" s="806"/>
      <c r="AU11" s="806"/>
      <c r="AV11" s="806"/>
      <c r="AW11" s="806"/>
      <c r="AX11" s="806"/>
      <c r="AY11" s="806"/>
      <c r="AZ11" s="806"/>
      <c r="BA11" s="806"/>
      <c r="BB11" s="806"/>
      <c r="BC11" s="806"/>
      <c r="BD11" s="806"/>
      <c r="BE11" s="806"/>
      <c r="BF11" s="806"/>
      <c r="BG11" s="806"/>
      <c r="BH11" s="806"/>
      <c r="BI11" s="806"/>
      <c r="BJ11" s="806"/>
      <c r="BK11" s="806"/>
      <c r="BL11" s="806"/>
      <c r="BM11" s="806"/>
      <c r="BN11" s="806"/>
      <c r="BO11" s="806"/>
      <c r="BP11" s="806"/>
      <c r="BQ11" s="806"/>
      <c r="BR11" s="806"/>
      <c r="BS11" s="806"/>
      <c r="BT11" s="806"/>
      <c r="BU11" s="806"/>
      <c r="BV11" s="806"/>
      <c r="BW11" s="806"/>
      <c r="BX11" s="806"/>
      <c r="BY11" s="806"/>
      <c r="BZ11" s="806"/>
      <c r="CA11" s="806"/>
      <c r="CB11" s="806"/>
      <c r="CC11" s="806"/>
      <c r="CD11" s="806"/>
      <c r="CE11" s="806"/>
      <c r="CF11" s="806"/>
      <c r="CG11" s="806"/>
      <c r="CH11" s="806"/>
      <c r="CI11" s="806"/>
      <c r="CJ11" s="806"/>
      <c r="CK11" s="806"/>
      <c r="CL11" s="806"/>
      <c r="CM11" s="806"/>
      <c r="CN11" s="806"/>
      <c r="CO11" s="806"/>
      <c r="CP11" s="806"/>
      <c r="CQ11" s="806"/>
      <c r="CR11" s="806"/>
      <c r="CS11" s="806"/>
      <c r="CT11" s="806"/>
      <c r="CU11" s="806"/>
      <c r="CV11" s="806"/>
      <c r="CW11" s="806"/>
      <c r="CX11" s="806"/>
      <c r="CY11" s="806"/>
      <c r="CZ11" s="806"/>
      <c r="DA11" s="806"/>
      <c r="DB11" s="806"/>
      <c r="DC11" s="806"/>
      <c r="DD11" s="806"/>
      <c r="DE11" s="806"/>
      <c r="DF11" s="806"/>
      <c r="DG11" s="806"/>
      <c r="DH11" s="806"/>
      <c r="DI11" s="806"/>
      <c r="DJ11" s="806"/>
      <c r="DK11" s="806"/>
      <c r="DL11" s="806"/>
      <c r="DM11" s="806"/>
      <c r="DN11" s="806"/>
      <c r="DO11" s="806"/>
      <c r="DP11" s="806"/>
      <c r="DQ11" s="806"/>
      <c r="DR11" s="806"/>
      <c r="DS11" s="806"/>
      <c r="DT11" s="806"/>
      <c r="DU11" s="806"/>
      <c r="DV11" s="806"/>
      <c r="DW11" s="806"/>
      <c r="DX11" s="806"/>
      <c r="DY11" s="806"/>
      <c r="DZ11" s="806"/>
      <c r="EA11" s="806"/>
      <c r="EB11" s="806"/>
      <c r="EC11" s="806"/>
      <c r="ED11" s="806"/>
      <c r="EE11" s="806"/>
      <c r="EF11" s="806"/>
      <c r="EG11" s="806"/>
      <c r="EH11" s="806"/>
      <c r="EI11" s="806"/>
      <c r="EJ11" s="806"/>
      <c r="EK11" s="806"/>
      <c r="EL11" s="806"/>
      <c r="EM11" s="806"/>
      <c r="EN11" s="806"/>
      <c r="EO11" s="806"/>
      <c r="EP11" s="806"/>
      <c r="EQ11" s="806"/>
      <c r="ER11" s="806"/>
      <c r="ES11" s="806"/>
      <c r="ET11" s="806"/>
      <c r="EU11" s="806"/>
      <c r="EV11" s="806"/>
      <c r="EW11" s="806"/>
      <c r="EX11" s="806"/>
      <c r="EY11" s="806"/>
      <c r="EZ11" s="806"/>
      <c r="FA11" s="806"/>
      <c r="FB11" s="806"/>
      <c r="FC11" s="806"/>
      <c r="FD11" s="806"/>
      <c r="FE11" s="806"/>
      <c r="FF11" s="806"/>
      <c r="FG11" s="806"/>
      <c r="FH11" s="806"/>
      <c r="FI11" s="806"/>
      <c r="FJ11" s="806"/>
      <c r="FK11" s="806"/>
      <c r="FL11" s="806"/>
      <c r="FM11" s="806"/>
      <c r="FN11" s="806"/>
      <c r="FO11" s="806"/>
      <c r="FP11" s="806"/>
      <c r="FQ11" s="806"/>
      <c r="FR11" s="806"/>
      <c r="FS11" s="806"/>
      <c r="FT11" s="806"/>
      <c r="FU11" s="806"/>
      <c r="FV11" s="806"/>
      <c r="FW11" s="806"/>
      <c r="FX11" s="806"/>
      <c r="FY11" s="806"/>
      <c r="FZ11" s="806"/>
      <c r="GA11" s="806"/>
      <c r="GB11" s="806"/>
      <c r="GC11" s="806"/>
      <c r="GD11" s="806"/>
      <c r="GE11" s="806"/>
      <c r="GF11" s="806"/>
      <c r="GG11" s="806"/>
      <c r="GH11" s="806"/>
      <c r="GI11" s="806"/>
      <c r="GJ11" s="806"/>
      <c r="GK11" s="806"/>
      <c r="GL11" s="806"/>
      <c r="GM11" s="806"/>
      <c r="GN11" s="806"/>
      <c r="GO11" s="806"/>
      <c r="GP11" s="806"/>
      <c r="GQ11" s="806"/>
      <c r="GR11" s="806"/>
      <c r="GS11" s="806"/>
      <c r="GT11" s="806"/>
      <c r="GU11" s="806"/>
      <c r="GV11" s="806"/>
      <c r="GW11" s="806"/>
      <c r="GX11" s="806"/>
      <c r="GY11" s="806"/>
      <c r="GZ11" s="806"/>
      <c r="HA11" s="806"/>
      <c r="HB11" s="806"/>
      <c r="HC11" s="806"/>
      <c r="HD11" s="806"/>
      <c r="HE11" s="806"/>
      <c r="HF11" s="806"/>
      <c r="HG11" s="806"/>
      <c r="HH11" s="806"/>
      <c r="HI11" s="806"/>
      <c r="HJ11" s="806"/>
      <c r="HK11" s="806"/>
      <c r="HL11" s="806"/>
      <c r="HM11" s="806"/>
      <c r="HN11" s="806"/>
      <c r="HO11" s="806"/>
      <c r="HP11" s="806"/>
      <c r="HQ11" s="806"/>
      <c r="HR11" s="806"/>
      <c r="HS11" s="806"/>
      <c r="HT11" s="806"/>
      <c r="HU11" s="806"/>
      <c r="HV11" s="806"/>
      <c r="HW11" s="806"/>
      <c r="HX11" s="806"/>
      <c r="HY11" s="806"/>
      <c r="HZ11" s="806"/>
      <c r="IA11" s="806"/>
      <c r="IB11" s="806"/>
      <c r="IC11" s="806"/>
      <c r="ID11" s="806"/>
      <c r="IE11" s="806"/>
      <c r="IF11" s="806"/>
      <c r="IG11" s="806"/>
      <c r="IH11" s="806"/>
      <c r="II11" s="806"/>
      <c r="IJ11" s="806"/>
      <c r="IK11" s="806"/>
      <c r="IL11" s="806"/>
      <c r="IM11" s="806"/>
      <c r="IN11" s="806"/>
      <c r="IO11" s="806"/>
      <c r="IP11" s="806"/>
      <c r="IQ11" s="806"/>
      <c r="IR11" s="806"/>
      <c r="IS11" s="806"/>
      <c r="IT11" s="806"/>
      <c r="IU11" s="806"/>
      <c r="IV11" s="806"/>
    </row>
    <row r="12" spans="1:256" ht="15" customHeight="1" x14ac:dyDescent="0.25">
      <c r="A12" s="49" t="s">
        <v>113</v>
      </c>
      <c r="B12" s="49"/>
      <c r="C12" s="49"/>
      <c r="D12" s="49"/>
      <c r="E12" s="806"/>
      <c r="F12" s="806"/>
      <c r="G12" s="806"/>
      <c r="H12" s="806"/>
      <c r="I12" s="806"/>
      <c r="J12" s="806"/>
      <c r="K12" s="806"/>
      <c r="L12" s="806"/>
      <c r="M12" s="806"/>
      <c r="N12" s="806"/>
      <c r="O12" s="806"/>
      <c r="P12" s="806"/>
      <c r="Q12" s="806"/>
      <c r="R12" s="806"/>
      <c r="S12" s="806"/>
      <c r="T12" s="806"/>
      <c r="U12" s="806"/>
      <c r="V12" s="806"/>
      <c r="W12" s="806"/>
      <c r="X12" s="806"/>
      <c r="Y12" s="806"/>
      <c r="Z12" s="806"/>
      <c r="AA12" s="806"/>
      <c r="AB12" s="806"/>
      <c r="AC12" s="806"/>
      <c r="AD12" s="806"/>
      <c r="AE12" s="806"/>
      <c r="AF12" s="806"/>
      <c r="AG12" s="806"/>
      <c r="AH12" s="806"/>
      <c r="AI12" s="806"/>
      <c r="AJ12" s="806"/>
      <c r="AK12" s="806"/>
      <c r="AL12" s="806"/>
      <c r="AM12" s="806"/>
      <c r="AN12" s="806"/>
      <c r="AO12" s="806"/>
      <c r="AP12" s="806"/>
      <c r="AQ12" s="806"/>
      <c r="AR12" s="806"/>
      <c r="AS12" s="806"/>
      <c r="AT12" s="806"/>
      <c r="AU12" s="806"/>
      <c r="AV12" s="806"/>
      <c r="AW12" s="806"/>
      <c r="AX12" s="806"/>
      <c r="AY12" s="806"/>
      <c r="AZ12" s="806"/>
      <c r="BA12" s="806"/>
      <c r="BB12" s="806"/>
      <c r="BC12" s="806"/>
      <c r="BD12" s="806"/>
      <c r="BE12" s="806"/>
      <c r="BF12" s="806"/>
      <c r="BG12" s="806"/>
      <c r="BH12" s="806"/>
      <c r="BI12" s="806"/>
      <c r="BJ12" s="806"/>
      <c r="BK12" s="806"/>
      <c r="BL12" s="806"/>
      <c r="BM12" s="806"/>
      <c r="BN12" s="806"/>
      <c r="BO12" s="806"/>
      <c r="BP12" s="806"/>
      <c r="BQ12" s="806"/>
      <c r="BR12" s="806"/>
      <c r="BS12" s="806"/>
      <c r="BT12" s="806"/>
      <c r="BU12" s="806"/>
      <c r="BV12" s="806"/>
      <c r="BW12" s="806"/>
      <c r="BX12" s="806"/>
      <c r="BY12" s="806"/>
      <c r="BZ12" s="806"/>
      <c r="CA12" s="806"/>
      <c r="CB12" s="806"/>
      <c r="CC12" s="806"/>
      <c r="CD12" s="806"/>
      <c r="CE12" s="806"/>
      <c r="CF12" s="806"/>
      <c r="CG12" s="806"/>
      <c r="CH12" s="806"/>
      <c r="CI12" s="806"/>
      <c r="CJ12" s="806"/>
      <c r="CK12" s="806"/>
      <c r="CL12" s="806"/>
      <c r="CM12" s="806"/>
      <c r="CN12" s="806"/>
      <c r="CO12" s="806"/>
      <c r="CP12" s="806"/>
      <c r="CQ12" s="806"/>
      <c r="CR12" s="806"/>
      <c r="CS12" s="806"/>
      <c r="CT12" s="806"/>
      <c r="CU12" s="806"/>
      <c r="CV12" s="806"/>
      <c r="CW12" s="806"/>
      <c r="CX12" s="806"/>
      <c r="CY12" s="806"/>
      <c r="CZ12" s="806"/>
      <c r="DA12" s="806"/>
      <c r="DB12" s="806"/>
      <c r="DC12" s="806"/>
      <c r="DD12" s="806"/>
      <c r="DE12" s="806"/>
      <c r="DF12" s="806"/>
      <c r="DG12" s="806"/>
      <c r="DH12" s="806"/>
      <c r="DI12" s="806"/>
      <c r="DJ12" s="806"/>
      <c r="DK12" s="806"/>
      <c r="DL12" s="806"/>
      <c r="DM12" s="806"/>
      <c r="DN12" s="806"/>
      <c r="DO12" s="806"/>
      <c r="DP12" s="806"/>
      <c r="DQ12" s="806"/>
      <c r="DR12" s="806"/>
      <c r="DS12" s="806"/>
      <c r="DT12" s="806"/>
      <c r="DU12" s="806"/>
      <c r="DV12" s="806"/>
      <c r="DW12" s="806"/>
      <c r="DX12" s="806"/>
      <c r="DY12" s="806"/>
      <c r="DZ12" s="806"/>
      <c r="EA12" s="806"/>
      <c r="EB12" s="806"/>
      <c r="EC12" s="806"/>
      <c r="ED12" s="806"/>
      <c r="EE12" s="806"/>
      <c r="EF12" s="806"/>
      <c r="EG12" s="806"/>
      <c r="EH12" s="806"/>
      <c r="EI12" s="806"/>
      <c r="EJ12" s="806"/>
      <c r="EK12" s="806"/>
      <c r="EL12" s="806"/>
      <c r="EM12" s="806"/>
      <c r="EN12" s="806"/>
      <c r="EO12" s="806"/>
      <c r="EP12" s="806"/>
      <c r="EQ12" s="806"/>
      <c r="ER12" s="806"/>
      <c r="ES12" s="806"/>
      <c r="ET12" s="806"/>
      <c r="EU12" s="806"/>
      <c r="EV12" s="806"/>
      <c r="EW12" s="806"/>
      <c r="EX12" s="806"/>
      <c r="EY12" s="806"/>
      <c r="EZ12" s="806"/>
      <c r="FA12" s="806"/>
      <c r="FB12" s="806"/>
      <c r="FC12" s="806"/>
      <c r="FD12" s="806"/>
      <c r="FE12" s="806"/>
      <c r="FF12" s="806"/>
      <c r="FG12" s="806"/>
      <c r="FH12" s="806"/>
      <c r="FI12" s="806"/>
      <c r="FJ12" s="806"/>
      <c r="FK12" s="806"/>
      <c r="FL12" s="806"/>
      <c r="FM12" s="806"/>
      <c r="FN12" s="806"/>
      <c r="FO12" s="806"/>
      <c r="FP12" s="806"/>
      <c r="FQ12" s="806"/>
      <c r="FR12" s="806"/>
      <c r="FS12" s="806"/>
      <c r="FT12" s="806"/>
      <c r="FU12" s="806"/>
      <c r="FV12" s="806"/>
      <c r="FW12" s="806"/>
      <c r="FX12" s="806"/>
      <c r="FY12" s="806"/>
      <c r="FZ12" s="806"/>
      <c r="GA12" s="806"/>
      <c r="GB12" s="806"/>
      <c r="GC12" s="806"/>
      <c r="GD12" s="806"/>
      <c r="GE12" s="806"/>
      <c r="GF12" s="806"/>
      <c r="GG12" s="806"/>
      <c r="GH12" s="806"/>
      <c r="GI12" s="806"/>
      <c r="GJ12" s="806"/>
      <c r="GK12" s="806"/>
      <c r="GL12" s="806"/>
      <c r="GM12" s="806"/>
      <c r="GN12" s="806"/>
      <c r="GO12" s="806"/>
      <c r="GP12" s="806"/>
      <c r="GQ12" s="806"/>
      <c r="GR12" s="806"/>
      <c r="GS12" s="806"/>
      <c r="GT12" s="806"/>
      <c r="GU12" s="806"/>
      <c r="GV12" s="806"/>
      <c r="GW12" s="806"/>
      <c r="GX12" s="806"/>
      <c r="GY12" s="806"/>
      <c r="GZ12" s="806"/>
      <c r="HA12" s="806"/>
      <c r="HB12" s="806"/>
      <c r="HC12" s="806"/>
      <c r="HD12" s="806"/>
      <c r="HE12" s="806"/>
      <c r="HF12" s="806"/>
      <c r="HG12" s="806"/>
      <c r="HH12" s="806"/>
      <c r="HI12" s="806"/>
      <c r="HJ12" s="806"/>
      <c r="HK12" s="806"/>
      <c r="HL12" s="806"/>
      <c r="HM12" s="806"/>
      <c r="HN12" s="806"/>
      <c r="HO12" s="806"/>
      <c r="HP12" s="806"/>
      <c r="HQ12" s="806"/>
      <c r="HR12" s="806"/>
      <c r="HS12" s="806"/>
      <c r="HT12" s="806"/>
      <c r="HU12" s="806"/>
      <c r="HV12" s="806"/>
      <c r="HW12" s="806"/>
      <c r="HX12" s="806"/>
      <c r="HY12" s="806"/>
      <c r="HZ12" s="806"/>
      <c r="IA12" s="806"/>
      <c r="IB12" s="806"/>
      <c r="IC12" s="806"/>
      <c r="ID12" s="806"/>
      <c r="IE12" s="806"/>
      <c r="IF12" s="806"/>
      <c r="IG12" s="806"/>
      <c r="IH12" s="806"/>
      <c r="II12" s="806"/>
      <c r="IJ12" s="806"/>
      <c r="IK12" s="806"/>
      <c r="IL12" s="806"/>
      <c r="IM12" s="806"/>
      <c r="IN12" s="806"/>
      <c r="IO12" s="806"/>
      <c r="IP12" s="806"/>
      <c r="IQ12" s="806"/>
      <c r="IR12" s="806"/>
      <c r="IS12" s="806"/>
      <c r="IT12" s="806"/>
      <c r="IU12" s="806"/>
      <c r="IV12" s="806"/>
    </row>
    <row r="13" spans="1:256" ht="15" customHeight="1" x14ac:dyDescent="0.25">
      <c r="A13" s="131" t="s">
        <v>2</v>
      </c>
      <c r="B13" s="235">
        <f>B12</f>
        <v>0</v>
      </c>
      <c r="C13" s="235">
        <f>C12</f>
        <v>0</v>
      </c>
      <c r="D13" s="49"/>
      <c r="E13" s="127"/>
      <c r="F13" s="127"/>
      <c r="G13" s="127"/>
      <c r="H13" s="127"/>
      <c r="I13" s="127"/>
      <c r="J13" s="127"/>
      <c r="K13" s="127"/>
      <c r="L13" s="127"/>
      <c r="M13" s="127"/>
      <c r="N13" s="127"/>
      <c r="O13" s="127"/>
      <c r="P13" s="127"/>
      <c r="Q13" s="127"/>
      <c r="R13" s="127"/>
      <c r="S13" s="127"/>
      <c r="T13" s="127"/>
      <c r="U13" s="127"/>
      <c r="V13" s="127"/>
      <c r="W13" s="127"/>
      <c r="X13" s="127"/>
      <c r="Y13" s="127"/>
      <c r="Z13" s="127"/>
      <c r="AA13" s="127"/>
      <c r="AB13" s="127"/>
      <c r="AC13" s="127"/>
      <c r="AD13" s="127"/>
      <c r="AE13" s="127"/>
      <c r="AF13" s="127"/>
      <c r="AG13" s="127"/>
      <c r="AH13" s="127"/>
      <c r="AI13" s="127"/>
      <c r="AJ13" s="127"/>
      <c r="AK13" s="127"/>
      <c r="AL13" s="127"/>
      <c r="AM13" s="127"/>
      <c r="AN13" s="127"/>
      <c r="AO13" s="127"/>
      <c r="AP13" s="127"/>
      <c r="AQ13" s="127"/>
      <c r="AR13" s="127"/>
      <c r="AS13" s="127"/>
      <c r="AT13" s="127"/>
      <c r="AU13" s="127"/>
      <c r="AV13" s="127"/>
      <c r="AW13" s="127"/>
      <c r="AX13" s="127"/>
      <c r="AY13" s="127"/>
      <c r="AZ13" s="127"/>
      <c r="BA13" s="127"/>
      <c r="BB13" s="127"/>
      <c r="BC13" s="127"/>
      <c r="BD13" s="127"/>
      <c r="BE13" s="127"/>
      <c r="BF13" s="127"/>
      <c r="BG13" s="127"/>
      <c r="BH13" s="127"/>
      <c r="BI13" s="127"/>
      <c r="BJ13" s="127"/>
      <c r="BK13" s="127"/>
      <c r="BL13" s="127"/>
      <c r="BM13" s="127"/>
      <c r="BN13" s="127"/>
      <c r="BO13" s="127"/>
      <c r="BP13" s="127"/>
      <c r="BQ13" s="127"/>
      <c r="BR13" s="127"/>
      <c r="BS13" s="127"/>
      <c r="BT13" s="127"/>
      <c r="BU13" s="127"/>
      <c r="BV13" s="127"/>
      <c r="BW13" s="127"/>
      <c r="BX13" s="127"/>
      <c r="BY13" s="127"/>
      <c r="BZ13" s="127"/>
      <c r="CA13" s="127"/>
      <c r="CB13" s="127"/>
      <c r="CC13" s="127"/>
      <c r="CD13" s="127"/>
      <c r="CE13" s="127"/>
      <c r="CF13" s="127"/>
      <c r="CG13" s="127"/>
      <c r="CH13" s="127"/>
      <c r="CI13" s="127"/>
      <c r="CJ13" s="127"/>
      <c r="CK13" s="127"/>
      <c r="CL13" s="127"/>
      <c r="CM13" s="127"/>
      <c r="CN13" s="127"/>
      <c r="CO13" s="127"/>
      <c r="CP13" s="127"/>
      <c r="CQ13" s="127"/>
      <c r="CR13" s="127"/>
      <c r="CS13" s="127"/>
      <c r="CT13" s="127"/>
      <c r="CU13" s="127"/>
      <c r="CV13" s="127"/>
      <c r="CW13" s="127"/>
      <c r="CX13" s="127"/>
      <c r="CY13" s="127"/>
      <c r="CZ13" s="127"/>
      <c r="DA13" s="127"/>
      <c r="DB13" s="127"/>
      <c r="DC13" s="127"/>
      <c r="DD13" s="127"/>
      <c r="DE13" s="127"/>
      <c r="DF13" s="127"/>
      <c r="DG13" s="127"/>
      <c r="DH13" s="127"/>
      <c r="DI13" s="127"/>
      <c r="DJ13" s="127"/>
      <c r="DK13" s="127"/>
      <c r="DL13" s="127"/>
      <c r="DM13" s="127"/>
      <c r="DN13" s="127"/>
      <c r="DO13" s="127"/>
      <c r="DP13" s="127"/>
      <c r="DQ13" s="127"/>
      <c r="DR13" s="127"/>
      <c r="DS13" s="127"/>
      <c r="DT13" s="127"/>
      <c r="DU13" s="127"/>
      <c r="DV13" s="127"/>
      <c r="DW13" s="127"/>
      <c r="DX13" s="127"/>
      <c r="DY13" s="127"/>
      <c r="DZ13" s="127"/>
      <c r="EA13" s="127"/>
      <c r="EB13" s="127"/>
      <c r="EC13" s="127"/>
      <c r="ED13" s="127"/>
      <c r="EE13" s="127"/>
      <c r="EF13" s="127"/>
      <c r="EG13" s="127"/>
      <c r="EH13" s="127"/>
      <c r="EI13" s="127"/>
      <c r="EJ13" s="127"/>
      <c r="EK13" s="127"/>
      <c r="EL13" s="127"/>
      <c r="EM13" s="127"/>
      <c r="EN13" s="127"/>
      <c r="EO13" s="127"/>
      <c r="EP13" s="127"/>
      <c r="EQ13" s="127"/>
      <c r="ER13" s="127"/>
      <c r="ES13" s="127"/>
      <c r="ET13" s="127"/>
      <c r="EU13" s="127"/>
      <c r="EV13" s="127"/>
      <c r="EW13" s="127"/>
      <c r="EX13" s="127"/>
      <c r="EY13" s="127"/>
      <c r="EZ13" s="127"/>
      <c r="FA13" s="127"/>
      <c r="FB13" s="127"/>
      <c r="FC13" s="127"/>
      <c r="FD13" s="127"/>
      <c r="FE13" s="127"/>
      <c r="FF13" s="127"/>
      <c r="FG13" s="127"/>
      <c r="FH13" s="127"/>
      <c r="FI13" s="127"/>
      <c r="FJ13" s="127"/>
      <c r="FK13" s="127"/>
      <c r="FL13" s="127"/>
      <c r="FM13" s="127"/>
      <c r="FN13" s="127"/>
      <c r="FO13" s="127"/>
      <c r="FP13" s="127"/>
      <c r="FQ13" s="127"/>
      <c r="FR13" s="127"/>
      <c r="FS13" s="127"/>
      <c r="FT13" s="127"/>
      <c r="FU13" s="127"/>
      <c r="FV13" s="127"/>
      <c r="FW13" s="127"/>
      <c r="FX13" s="127"/>
      <c r="FY13" s="127"/>
      <c r="FZ13" s="127"/>
      <c r="GA13" s="127"/>
      <c r="GB13" s="127"/>
      <c r="GC13" s="127"/>
      <c r="GD13" s="127"/>
      <c r="GE13" s="127"/>
      <c r="GF13" s="127"/>
      <c r="GG13" s="127"/>
      <c r="GH13" s="127"/>
      <c r="GI13" s="127"/>
      <c r="GJ13" s="127"/>
      <c r="GK13" s="127"/>
      <c r="GL13" s="127"/>
      <c r="GM13" s="127"/>
      <c r="GN13" s="127"/>
      <c r="GO13" s="127"/>
      <c r="GP13" s="127"/>
      <c r="GQ13" s="127"/>
      <c r="GR13" s="127"/>
      <c r="GS13" s="127"/>
      <c r="GT13" s="127"/>
      <c r="GU13" s="127"/>
      <c r="GV13" s="127"/>
      <c r="GW13" s="127"/>
      <c r="GX13" s="127"/>
      <c r="GY13" s="127"/>
      <c r="GZ13" s="127"/>
      <c r="HA13" s="127"/>
      <c r="HB13" s="127"/>
      <c r="HC13" s="127"/>
      <c r="HD13" s="127"/>
      <c r="HE13" s="127"/>
      <c r="HF13" s="127"/>
      <c r="HG13" s="127"/>
      <c r="HH13" s="127"/>
      <c r="HI13" s="127"/>
      <c r="HJ13" s="127"/>
      <c r="HK13" s="127"/>
      <c r="HL13" s="127"/>
      <c r="HM13" s="127"/>
      <c r="HN13" s="127"/>
      <c r="HO13" s="127"/>
      <c r="HP13" s="127"/>
      <c r="HQ13" s="127"/>
      <c r="HR13" s="127"/>
      <c r="HS13" s="127"/>
      <c r="HT13" s="127"/>
      <c r="HU13" s="127"/>
      <c r="HV13" s="127"/>
      <c r="HW13" s="127"/>
      <c r="HX13" s="127"/>
      <c r="HY13" s="127"/>
      <c r="HZ13" s="127"/>
      <c r="IA13" s="127"/>
      <c r="IB13" s="127"/>
      <c r="IC13" s="127"/>
      <c r="ID13" s="127"/>
      <c r="IE13" s="127"/>
      <c r="IF13" s="127"/>
      <c r="IG13" s="127"/>
      <c r="IH13" s="127"/>
      <c r="II13" s="127"/>
      <c r="IJ13" s="127"/>
      <c r="IK13" s="127"/>
      <c r="IL13" s="127"/>
      <c r="IM13" s="127"/>
      <c r="IN13" s="127"/>
      <c r="IO13" s="127"/>
      <c r="IP13" s="127"/>
      <c r="IQ13" s="127"/>
      <c r="IR13" s="127"/>
      <c r="IS13" s="127"/>
      <c r="IT13" s="127"/>
      <c r="IU13" s="127"/>
      <c r="IV13" s="127"/>
    </row>
    <row r="14" spans="1:256" ht="15" customHeight="1" x14ac:dyDescent="0.25">
      <c r="B14" s="475"/>
    </row>
    <row r="15" spans="1:256" ht="15" customHeight="1" x14ac:dyDescent="0.25">
      <c r="A15" s="97" t="s">
        <v>111</v>
      </c>
    </row>
    <row r="16" spans="1:256" s="56" customFormat="1" ht="15" customHeight="1" x14ac:dyDescent="0.25">
      <c r="A16" s="129" t="s">
        <v>114</v>
      </c>
      <c r="B16" s="129"/>
      <c r="C16" s="129"/>
      <c r="D16" s="129"/>
    </row>
    <row r="17" spans="1:3" ht="15" customHeight="1" x14ac:dyDescent="0.25">
      <c r="A17" s="131" t="s">
        <v>2</v>
      </c>
      <c r="B17" s="236">
        <f>B16</f>
        <v>0</v>
      </c>
      <c r="C17" s="236">
        <f>C16</f>
        <v>0</v>
      </c>
    </row>
    <row r="18" spans="1:3" ht="15" customHeight="1" x14ac:dyDescent="0.25"/>
    <row r="19" spans="1:3" ht="15" customHeight="1" x14ac:dyDescent="0.25">
      <c r="A19" s="97" t="s">
        <v>115</v>
      </c>
      <c r="B19" s="236">
        <f>B9+B13+B17</f>
        <v>0</v>
      </c>
      <c r="C19" s="236">
        <f>C9+C13+C17</f>
        <v>0</v>
      </c>
    </row>
    <row r="20" spans="1:3" ht="15" customHeight="1" x14ac:dyDescent="0.25"/>
    <row r="21" spans="1:3" ht="15" customHeight="1" x14ac:dyDescent="0.25">
      <c r="A21" s="625" t="str">
        <f>Indice!C21</f>
        <v>Propiedades, planta y equipo</v>
      </c>
      <c r="B21" s="625"/>
      <c r="C21" s="139" t="s">
        <v>117</v>
      </c>
    </row>
    <row r="22" spans="1:3" x14ac:dyDescent="0.25">
      <c r="A22" s="625"/>
      <c r="B22" s="625"/>
      <c r="C22" s="625"/>
    </row>
    <row r="23" spans="1:3" x14ac:dyDescent="0.25">
      <c r="A23" s="625"/>
      <c r="B23" s="625"/>
      <c r="C23" s="625"/>
    </row>
    <row r="24" spans="1:3" x14ac:dyDescent="0.25">
      <c r="A24" s="824" t="s">
        <v>270</v>
      </c>
      <c r="B24" s="824"/>
      <c r="C24" s="824"/>
    </row>
    <row r="25" spans="1:3" x14ac:dyDescent="0.25">
      <c r="A25" s="625"/>
      <c r="B25" s="820" t="s">
        <v>197</v>
      </c>
      <c r="C25" s="820"/>
    </row>
    <row r="26" spans="1:3" x14ac:dyDescent="0.25">
      <c r="A26" s="136" t="s">
        <v>110</v>
      </c>
      <c r="B26" s="368">
        <v>2023</v>
      </c>
      <c r="C26" s="368">
        <v>2022</v>
      </c>
    </row>
    <row r="27" spans="1:3" x14ac:dyDescent="0.25">
      <c r="A27" s="133" t="s">
        <v>113</v>
      </c>
      <c r="B27" s="423"/>
      <c r="C27" s="423"/>
    </row>
    <row r="28" spans="1:3" x14ac:dyDescent="0.25">
      <c r="A28" s="133" t="s">
        <v>1251</v>
      </c>
      <c r="B28" s="423">
        <v>0</v>
      </c>
      <c r="C28" s="423">
        <v>0</v>
      </c>
    </row>
    <row r="29" spans="1:3" x14ac:dyDescent="0.25">
      <c r="A29" s="133" t="s">
        <v>1249</v>
      </c>
      <c r="B29" s="423">
        <v>6145502393.6999998</v>
      </c>
      <c r="C29" s="423">
        <v>5537670691.8400002</v>
      </c>
    </row>
    <row r="30" spans="1:3" x14ac:dyDescent="0.25">
      <c r="A30" s="133" t="s">
        <v>1250</v>
      </c>
      <c r="B30" s="423">
        <v>3010430707</v>
      </c>
      <c r="C30" s="423">
        <v>2716051407</v>
      </c>
    </row>
    <row r="31" spans="1:3" x14ac:dyDescent="0.25">
      <c r="A31" s="442" t="s">
        <v>865</v>
      </c>
      <c r="B31" s="423"/>
      <c r="C31" s="423">
        <v>0</v>
      </c>
    </row>
    <row r="32" spans="1:3" x14ac:dyDescent="0.25">
      <c r="A32" s="442" t="s">
        <v>978</v>
      </c>
      <c r="B32" s="551">
        <v>-3778293534.25</v>
      </c>
      <c r="C32" s="551">
        <v>-3273627166.5700002</v>
      </c>
    </row>
    <row r="33" spans="1:3" x14ac:dyDescent="0.25">
      <c r="A33" s="122" t="s">
        <v>115</v>
      </c>
      <c r="B33" s="474">
        <f>SUM(B27:B32)</f>
        <v>5377639566.4500008</v>
      </c>
      <c r="C33" s="474">
        <f>SUM(C27:C32)</f>
        <v>4980094932.2700005</v>
      </c>
    </row>
    <row r="34" spans="1:3" x14ac:dyDescent="0.25">
      <c r="A34" s="135"/>
      <c r="B34" s="625"/>
      <c r="C34" s="625"/>
    </row>
    <row r="35" spans="1:3" x14ac:dyDescent="0.25">
      <c r="A35" s="550" t="s">
        <v>1080</v>
      </c>
      <c r="B35" s="625"/>
      <c r="C35" s="625"/>
    </row>
  </sheetData>
  <mergeCells count="213">
    <mergeCell ref="GI4:GN4"/>
    <mergeCell ref="GO4:GT4"/>
    <mergeCell ref="GU4:GZ4"/>
    <mergeCell ref="HA4:HF4"/>
    <mergeCell ref="DC4:DH4"/>
    <mergeCell ref="DI4:DN4"/>
    <mergeCell ref="DO4:DT4"/>
    <mergeCell ref="DU4:DZ4"/>
    <mergeCell ref="EA4:EF4"/>
    <mergeCell ref="EG4:EL4"/>
    <mergeCell ref="EM4:ER4"/>
    <mergeCell ref="ES4:EX4"/>
    <mergeCell ref="EY4:FD4"/>
    <mergeCell ref="E4:J4"/>
    <mergeCell ref="K4:P4"/>
    <mergeCell ref="Q4:V4"/>
    <mergeCell ref="W4:AB4"/>
    <mergeCell ref="AC4:AH4"/>
    <mergeCell ref="IQ4:IV4"/>
    <mergeCell ref="HG4:HL4"/>
    <mergeCell ref="HM4:HR4"/>
    <mergeCell ref="HS4:HX4"/>
    <mergeCell ref="HY4:ID4"/>
    <mergeCell ref="CW4:DB4"/>
    <mergeCell ref="AI4:AN4"/>
    <mergeCell ref="AO4:AT4"/>
    <mergeCell ref="AU4:AZ4"/>
    <mergeCell ref="BA4:BF4"/>
    <mergeCell ref="BG4:BL4"/>
    <mergeCell ref="BM4:BR4"/>
    <mergeCell ref="FE4:FJ4"/>
    <mergeCell ref="FK4:FP4"/>
    <mergeCell ref="FQ4:FV4"/>
    <mergeCell ref="IE4:IJ4"/>
    <mergeCell ref="IK4:IP4"/>
    <mergeCell ref="FW4:GB4"/>
    <mergeCell ref="GC4:GH4"/>
    <mergeCell ref="BS4:BX4"/>
    <mergeCell ref="BY4:CD4"/>
    <mergeCell ref="CE4:CJ4"/>
    <mergeCell ref="CK4:CP4"/>
    <mergeCell ref="CQ4:CV4"/>
    <mergeCell ref="AU8:AZ8"/>
    <mergeCell ref="BA8:BF8"/>
    <mergeCell ref="BG8:BL8"/>
    <mergeCell ref="BM8:BR8"/>
    <mergeCell ref="E8:J8"/>
    <mergeCell ref="K8:P8"/>
    <mergeCell ref="Q8:V8"/>
    <mergeCell ref="W8:AB8"/>
    <mergeCell ref="AC8:AH8"/>
    <mergeCell ref="AI8:AN8"/>
    <mergeCell ref="BS8:BX8"/>
    <mergeCell ref="BY8:CD8"/>
    <mergeCell ref="ES8:EX8"/>
    <mergeCell ref="CE8:CJ8"/>
    <mergeCell ref="CK8:CP8"/>
    <mergeCell ref="CQ8:CV8"/>
    <mergeCell ref="CW8:DB8"/>
    <mergeCell ref="DC8:DH8"/>
    <mergeCell ref="DI8:DN8"/>
    <mergeCell ref="AO8:AT8"/>
    <mergeCell ref="FE8:FJ8"/>
    <mergeCell ref="FK8:FP8"/>
    <mergeCell ref="FQ8:FV8"/>
    <mergeCell ref="FW8:GB8"/>
    <mergeCell ref="GC8:GH8"/>
    <mergeCell ref="DO8:DT8"/>
    <mergeCell ref="DU8:DZ8"/>
    <mergeCell ref="EA8:EF8"/>
    <mergeCell ref="EG8:EL8"/>
    <mergeCell ref="EM8:ER8"/>
    <mergeCell ref="IQ8:IV8"/>
    <mergeCell ref="GI8:GN8"/>
    <mergeCell ref="GO8:GT8"/>
    <mergeCell ref="GU8:GZ8"/>
    <mergeCell ref="HA8:HF8"/>
    <mergeCell ref="HG8:HL8"/>
    <mergeCell ref="HM8:HR8"/>
    <mergeCell ref="E10:J10"/>
    <mergeCell ref="K10:P10"/>
    <mergeCell ref="Q10:V10"/>
    <mergeCell ref="W10:AB10"/>
    <mergeCell ref="IK10:IP10"/>
    <mergeCell ref="HS8:HX8"/>
    <mergeCell ref="HY8:ID8"/>
    <mergeCell ref="IE8:IJ8"/>
    <mergeCell ref="IK8:IP8"/>
    <mergeCell ref="EY8:FD8"/>
    <mergeCell ref="AC10:AH10"/>
    <mergeCell ref="AI10:AN10"/>
    <mergeCell ref="AO10:AT10"/>
    <mergeCell ref="AU10:AZ10"/>
    <mergeCell ref="BA10:BF10"/>
    <mergeCell ref="BG10:BL10"/>
    <mergeCell ref="BM10:BR10"/>
    <mergeCell ref="GI10:GN10"/>
    <mergeCell ref="GO10:GT10"/>
    <mergeCell ref="GU10:GZ10"/>
    <mergeCell ref="EG10:EL10"/>
    <mergeCell ref="EM10:ER10"/>
    <mergeCell ref="ES10:EX10"/>
    <mergeCell ref="EY10:FD10"/>
    <mergeCell ref="FE10:FJ10"/>
    <mergeCell ref="BS10:BX10"/>
    <mergeCell ref="BY10:CD10"/>
    <mergeCell ref="CE10:CJ10"/>
    <mergeCell ref="CK10:CP10"/>
    <mergeCell ref="CQ10:CV10"/>
    <mergeCell ref="FK10:FP10"/>
    <mergeCell ref="CW10:DB10"/>
    <mergeCell ref="DC10:DH10"/>
    <mergeCell ref="DI10:DN10"/>
    <mergeCell ref="DO10:DT10"/>
    <mergeCell ref="DU10:DZ10"/>
    <mergeCell ref="EA10:EF10"/>
    <mergeCell ref="IQ10:IV10"/>
    <mergeCell ref="HA10:HF10"/>
    <mergeCell ref="HG10:HL10"/>
    <mergeCell ref="HM10:HR10"/>
    <mergeCell ref="HS10:HX10"/>
    <mergeCell ref="HY10:ID10"/>
    <mergeCell ref="IE10:IJ10"/>
    <mergeCell ref="FQ10:FV10"/>
    <mergeCell ref="BM11:BR11"/>
    <mergeCell ref="BS11:BX11"/>
    <mergeCell ref="BY11:CD11"/>
    <mergeCell ref="CE11:CJ11"/>
    <mergeCell ref="CK11:CP11"/>
    <mergeCell ref="CQ11:CV11"/>
    <mergeCell ref="CW11:DB11"/>
    <mergeCell ref="DC11:DH11"/>
    <mergeCell ref="DI11:DN11"/>
    <mergeCell ref="FW11:GB11"/>
    <mergeCell ref="GC11:GH11"/>
    <mergeCell ref="DO11:DT11"/>
    <mergeCell ref="DU11:DZ11"/>
    <mergeCell ref="EA11:EF11"/>
    <mergeCell ref="FW10:GB10"/>
    <mergeCell ref="GC10:GH10"/>
    <mergeCell ref="FE12:FJ12"/>
    <mergeCell ref="FK12:FP12"/>
    <mergeCell ref="E11:J11"/>
    <mergeCell ref="K11:P11"/>
    <mergeCell ref="Q11:V11"/>
    <mergeCell ref="W11:AB11"/>
    <mergeCell ref="AC11:AH11"/>
    <mergeCell ref="AI11:AN11"/>
    <mergeCell ref="AU11:AZ11"/>
    <mergeCell ref="BA11:BF11"/>
    <mergeCell ref="BG11:BL11"/>
    <mergeCell ref="AO11:AT11"/>
    <mergeCell ref="EG11:EL11"/>
    <mergeCell ref="EM11:ER11"/>
    <mergeCell ref="ES11:EX11"/>
    <mergeCell ref="IE11:IJ11"/>
    <mergeCell ref="IK11:IP11"/>
    <mergeCell ref="IQ11:IV11"/>
    <mergeCell ref="GI11:GN11"/>
    <mergeCell ref="GO11:GT11"/>
    <mergeCell ref="GU11:GZ11"/>
    <mergeCell ref="HA11:HF11"/>
    <mergeCell ref="HG11:HL11"/>
    <mergeCell ref="HM11:HR11"/>
    <mergeCell ref="HS11:HX11"/>
    <mergeCell ref="E12:J12"/>
    <mergeCell ref="K12:P12"/>
    <mergeCell ref="Q12:V12"/>
    <mergeCell ref="W12:AB12"/>
    <mergeCell ref="HA12:HF12"/>
    <mergeCell ref="HY11:ID11"/>
    <mergeCell ref="EY11:FD11"/>
    <mergeCell ref="FE11:FJ11"/>
    <mergeCell ref="FK11:FP11"/>
    <mergeCell ref="FQ11:FV11"/>
    <mergeCell ref="AC12:AH12"/>
    <mergeCell ref="AI12:AN12"/>
    <mergeCell ref="AO12:AT12"/>
    <mergeCell ref="AU12:AZ12"/>
    <mergeCell ref="BA12:BF12"/>
    <mergeCell ref="BG12:BL12"/>
    <mergeCell ref="BM12:BR12"/>
    <mergeCell ref="BS12:BX12"/>
    <mergeCell ref="BY12:CD12"/>
    <mergeCell ref="CE12:CJ12"/>
    <mergeCell ref="CK12:CP12"/>
    <mergeCell ref="CQ12:CV12"/>
    <mergeCell ref="CW12:DB12"/>
    <mergeCell ref="DC12:DH12"/>
    <mergeCell ref="A24:C24"/>
    <mergeCell ref="B25:C25"/>
    <mergeCell ref="B5:C5"/>
    <mergeCell ref="IK12:IP12"/>
    <mergeCell ref="IQ12:IV12"/>
    <mergeCell ref="HG12:HL12"/>
    <mergeCell ref="HM12:HR12"/>
    <mergeCell ref="HS12:HX12"/>
    <mergeCell ref="HY12:ID12"/>
    <mergeCell ref="IE12:IJ12"/>
    <mergeCell ref="FQ12:FV12"/>
    <mergeCell ref="FW12:GB12"/>
    <mergeCell ref="DI12:DN12"/>
    <mergeCell ref="DO12:DT12"/>
    <mergeCell ref="DU12:DZ12"/>
    <mergeCell ref="EA12:EF12"/>
    <mergeCell ref="GC12:GH12"/>
    <mergeCell ref="GI12:GN12"/>
    <mergeCell ref="GO12:GT12"/>
    <mergeCell ref="GU12:GZ12"/>
    <mergeCell ref="EG12:EL12"/>
    <mergeCell ref="EM12:ER12"/>
    <mergeCell ref="ES12:EX12"/>
    <mergeCell ref="EY12:FD12"/>
  </mergeCells>
  <hyperlinks>
    <hyperlink ref="C1" location="BG!A1" display="BG"/>
    <hyperlink ref="C21" location="BG!A1" display="BG"/>
  </hyperlinks>
  <printOptions horizontalCentered="1"/>
  <pageMargins left="0.70866141732283472" right="0.70866141732283472" top="0.74803149606299213" bottom="0.74803149606299213" header="0.31496062992125984" footer="0.31496062992125984"/>
  <pageSetup paperSize="9" scale="10" orientation="portrait" r:id="rId1"/>
  <colBreaks count="1" manualBreakCount="1">
    <brk id="4" max="1048575"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6">
    <tabColor rgb="FFFFFF00"/>
    <pageSetUpPr fitToPage="1"/>
  </sheetPr>
  <dimension ref="A1:R20"/>
  <sheetViews>
    <sheetView zoomScaleNormal="100" zoomScaleSheetLayoutView="90" workbookViewId="0">
      <selection activeCell="A15" sqref="A1:C15"/>
    </sheetView>
  </sheetViews>
  <sheetFormatPr baseColWidth="10" defaultRowHeight="15" x14ac:dyDescent="0.25"/>
  <cols>
    <col min="1" max="1" width="70" style="117" bestFit="1" customWidth="1"/>
    <col min="2" max="3" width="22.7109375" style="117" customWidth="1"/>
    <col min="4" max="18" width="11.5703125" style="117" customWidth="1"/>
  </cols>
  <sheetData>
    <row r="1" spans="1:18" x14ac:dyDescent="0.25">
      <c r="A1" s="117" t="str">
        <f>Indice!C1</f>
        <v>SALLUSTRO Y CIA. S.A.</v>
      </c>
      <c r="C1" s="139" t="s">
        <v>117</v>
      </c>
    </row>
    <row r="4" spans="1:18" x14ac:dyDescent="0.25">
      <c r="A4" s="824" t="s">
        <v>270</v>
      </c>
      <c r="B4" s="824"/>
      <c r="C4" s="824"/>
    </row>
    <row r="5" spans="1:18" x14ac:dyDescent="0.25">
      <c r="B5" s="820" t="s">
        <v>197</v>
      </c>
      <c r="C5" s="820"/>
    </row>
    <row r="6" spans="1:18" x14ac:dyDescent="0.25">
      <c r="A6" s="136" t="s">
        <v>110</v>
      </c>
      <c r="B6" s="368">
        <f>IFERROR(IF(Indice!B6="","2XX2",YEAR(Indice!B6)),"2XX2")</f>
        <v>2023</v>
      </c>
      <c r="C6" s="368">
        <f>IFERROR(YEAR(Indice!B6-366),"2XX1")</f>
        <v>2022</v>
      </c>
    </row>
    <row r="7" spans="1:18" x14ac:dyDescent="0.25">
      <c r="A7" s="133" t="s">
        <v>113</v>
      </c>
      <c r="B7" s="423"/>
      <c r="C7" s="423"/>
    </row>
    <row r="8" spans="1:18" s="413" customFormat="1" x14ac:dyDescent="0.25">
      <c r="A8" s="133" t="s">
        <v>1251</v>
      </c>
      <c r="B8" s="423">
        <v>0</v>
      </c>
      <c r="C8" s="423">
        <v>0</v>
      </c>
      <c r="D8" s="117"/>
      <c r="E8" s="117"/>
      <c r="F8" s="117"/>
      <c r="G8" s="117"/>
      <c r="H8" s="117"/>
      <c r="I8" s="117"/>
      <c r="J8" s="117"/>
      <c r="K8" s="117"/>
      <c r="L8" s="117"/>
      <c r="M8" s="117"/>
      <c r="N8" s="117"/>
      <c r="O8" s="117"/>
      <c r="P8" s="117"/>
      <c r="Q8" s="117"/>
      <c r="R8" s="117"/>
    </row>
    <row r="9" spans="1:18" s="413" customFormat="1" x14ac:dyDescent="0.25">
      <c r="A9" s="133" t="s">
        <v>1249</v>
      </c>
      <c r="B9" s="423">
        <v>6145502393.6999998</v>
      </c>
      <c r="C9" s="423">
        <v>5537670691.8400002</v>
      </c>
      <c r="D9" s="117"/>
      <c r="E9" s="117"/>
      <c r="F9" s="117"/>
      <c r="G9" s="117"/>
      <c r="H9" s="117"/>
      <c r="I9" s="117"/>
      <c r="J9" s="117"/>
      <c r="K9" s="117"/>
      <c r="L9" s="117"/>
      <c r="M9" s="117"/>
      <c r="N9" s="117"/>
      <c r="O9" s="117"/>
      <c r="P9" s="117"/>
      <c r="Q9" s="117"/>
      <c r="R9" s="117"/>
    </row>
    <row r="10" spans="1:18" s="500" customFormat="1" x14ac:dyDescent="0.25">
      <c r="A10" s="133" t="s">
        <v>1250</v>
      </c>
      <c r="B10" s="423">
        <v>3010430707</v>
      </c>
      <c r="C10" s="423">
        <v>2716051407</v>
      </c>
      <c r="D10" s="117"/>
      <c r="E10" s="117"/>
      <c r="F10" s="117"/>
      <c r="G10" s="117"/>
      <c r="H10" s="117"/>
      <c r="I10" s="117"/>
      <c r="J10" s="117"/>
      <c r="K10" s="117"/>
      <c r="L10" s="117"/>
      <c r="M10" s="117"/>
      <c r="N10" s="117"/>
      <c r="O10" s="117"/>
      <c r="P10" s="117"/>
      <c r="Q10" s="117"/>
      <c r="R10" s="117"/>
    </row>
    <row r="11" spans="1:18" x14ac:dyDescent="0.25">
      <c r="A11" s="442" t="s">
        <v>865</v>
      </c>
      <c r="B11" s="423"/>
      <c r="C11" s="423">
        <v>0</v>
      </c>
      <c r="D11" s="133"/>
      <c r="E11" s="133"/>
    </row>
    <row r="12" spans="1:18" x14ac:dyDescent="0.25">
      <c r="A12" s="442" t="s">
        <v>978</v>
      </c>
      <c r="B12" s="551">
        <v>-3778293534.25</v>
      </c>
      <c r="C12" s="551">
        <v>-3273627166.5700002</v>
      </c>
    </row>
    <row r="13" spans="1:18" x14ac:dyDescent="0.25">
      <c r="A13" s="122" t="s">
        <v>115</v>
      </c>
      <c r="B13" s="474">
        <f>SUM(B7:B12)</f>
        <v>5377639566.4500008</v>
      </c>
      <c r="C13" s="474">
        <f>SUM(C7:C12)</f>
        <v>4980094932.2700005</v>
      </c>
    </row>
    <row r="14" spans="1:18" x14ac:dyDescent="0.25">
      <c r="A14" s="135"/>
    </row>
    <row r="15" spans="1:18" x14ac:dyDescent="0.25">
      <c r="A15" s="550" t="s">
        <v>1080</v>
      </c>
    </row>
    <row r="16" spans="1:18" x14ac:dyDescent="0.25">
      <c r="A16" s="135"/>
      <c r="D16" s="133"/>
      <c r="E16" s="133"/>
    </row>
    <row r="18" spans="1:1" x14ac:dyDescent="0.25">
      <c r="A18" s="122"/>
    </row>
    <row r="19" spans="1:1" x14ac:dyDescent="0.25">
      <c r="A19" s="132"/>
    </row>
    <row r="20" spans="1:1" x14ac:dyDescent="0.25">
      <c r="A20" s="135"/>
    </row>
  </sheetData>
  <mergeCells count="2">
    <mergeCell ref="A4:C4"/>
    <mergeCell ref="B5:C5"/>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7">
    <tabColor rgb="FFFFFF00"/>
    <pageSetUpPr fitToPage="1"/>
  </sheetPr>
  <dimension ref="A1:K39"/>
  <sheetViews>
    <sheetView zoomScaleNormal="100" zoomScaleSheetLayoutView="70" workbookViewId="0">
      <selection activeCell="A38" sqref="A1:E38"/>
    </sheetView>
  </sheetViews>
  <sheetFormatPr baseColWidth="10" defaultRowHeight="15" x14ac:dyDescent="0.25"/>
  <cols>
    <col min="1" max="1" width="37.28515625" style="117" customWidth="1"/>
    <col min="2" max="2" width="20" style="117" customWidth="1"/>
    <col min="3" max="3" width="18" style="117" customWidth="1"/>
    <col min="4" max="5" width="15.140625" style="117" bestFit="1" customWidth="1"/>
    <col min="6" max="11" width="11.5703125" style="117" customWidth="1"/>
  </cols>
  <sheetData>
    <row r="1" spans="1:4" x14ac:dyDescent="0.25">
      <c r="A1" s="117" t="str">
        <f>Indice!C1</f>
        <v>SALLUSTRO Y CIA. S.A.</v>
      </c>
      <c r="D1" s="139" t="s">
        <v>117</v>
      </c>
    </row>
    <row r="5" spans="1:4" x14ac:dyDescent="0.25">
      <c r="A5" s="288" t="s">
        <v>271</v>
      </c>
      <c r="B5" s="288"/>
      <c r="C5" s="288"/>
      <c r="D5" s="288"/>
    </row>
    <row r="6" spans="1:4" x14ac:dyDescent="0.25">
      <c r="B6" s="820" t="s">
        <v>258</v>
      </c>
      <c r="C6" s="820"/>
    </row>
    <row r="7" spans="1:4" x14ac:dyDescent="0.25">
      <c r="A7" s="137" t="s">
        <v>116</v>
      </c>
      <c r="B7" s="368">
        <f>IFERROR(IF(Indice!B6="","2XX2",YEAR(Indice!B6)),"2XX2")</f>
        <v>2023</v>
      </c>
      <c r="C7" s="368">
        <f>IFERROR(YEAR(Indice!B6-366),"2XX1")</f>
        <v>2022</v>
      </c>
      <c r="D7" s="132"/>
    </row>
    <row r="8" spans="1:4" x14ac:dyDescent="0.25">
      <c r="A8" s="133"/>
      <c r="B8" s="133"/>
      <c r="C8" s="133"/>
      <c r="D8" s="133"/>
    </row>
    <row r="9" spans="1:4" x14ac:dyDescent="0.25">
      <c r="A9" s="134"/>
      <c r="D9" s="134"/>
    </row>
    <row r="10" spans="1:4" x14ac:dyDescent="0.25">
      <c r="A10" s="135"/>
      <c r="D10" s="134"/>
    </row>
    <row r="11" spans="1:4" x14ac:dyDescent="0.25">
      <c r="A11" s="122" t="s">
        <v>115</v>
      </c>
      <c r="B11" s="233">
        <f>SUM(B8:B10)</f>
        <v>0</v>
      </c>
      <c r="C11" s="233">
        <f>SUM(C8:C10)</f>
        <v>0</v>
      </c>
    </row>
    <row r="12" spans="1:4" x14ac:dyDescent="0.25">
      <c r="A12" s="135"/>
      <c r="D12" s="134"/>
    </row>
    <row r="13" spans="1:4" x14ac:dyDescent="0.25">
      <c r="A13" s="134"/>
      <c r="D13" s="134"/>
    </row>
    <row r="17" spans="1:7" s="747" customFormat="1" x14ac:dyDescent="0.25">
      <c r="A17" s="747" t="str">
        <f>Indice!C17</f>
        <v>Otros créditos</v>
      </c>
      <c r="B17" s="138"/>
      <c r="C17" s="395" t="s">
        <v>117</v>
      </c>
    </row>
    <row r="18" spans="1:7" s="747" customFormat="1" x14ac:dyDescent="0.25"/>
    <row r="19" spans="1:7" s="747" customFormat="1" x14ac:dyDescent="0.25"/>
    <row r="20" spans="1:7" s="747" customFormat="1" x14ac:dyDescent="0.25">
      <c r="A20" s="288" t="s">
        <v>273</v>
      </c>
      <c r="B20" s="288"/>
      <c r="C20" s="288"/>
      <c r="D20" s="288"/>
      <c r="E20" s="288"/>
    </row>
    <row r="21" spans="1:7" s="747" customFormat="1" x14ac:dyDescent="0.25">
      <c r="A21" s="366" t="s">
        <v>258</v>
      </c>
    </row>
    <row r="22" spans="1:7" s="747" customFormat="1" x14ac:dyDescent="0.25">
      <c r="A22" s="289" t="s">
        <v>770</v>
      </c>
      <c r="B22" s="289"/>
      <c r="C22" s="289"/>
      <c r="D22" s="289"/>
    </row>
    <row r="23" spans="1:7" s="747" customFormat="1" x14ac:dyDescent="0.25">
      <c r="E23" s="234"/>
    </row>
    <row r="24" spans="1:7" s="747" customFormat="1" ht="27" customHeight="1" x14ac:dyDescent="0.25">
      <c r="A24" s="97" t="s">
        <v>56</v>
      </c>
      <c r="B24" s="751" t="s">
        <v>160</v>
      </c>
      <c r="C24" s="751" t="s">
        <v>411</v>
      </c>
      <c r="D24" s="384">
        <v>2023</v>
      </c>
      <c r="E24" s="384">
        <v>2022</v>
      </c>
    </row>
    <row r="25" spans="1:7" s="747" customFormat="1" x14ac:dyDescent="0.25">
      <c r="A25" s="747" t="s">
        <v>102</v>
      </c>
      <c r="B25" s="631" t="s">
        <v>376</v>
      </c>
      <c r="C25" s="293" t="str">
        <f>IFERROR(VLOOKUP(B25,'Base de Monedas'!A:B,2,0),"")</f>
        <v>Guaraní</v>
      </c>
      <c r="D25" s="448">
        <v>10453239773.6</v>
      </c>
      <c r="E25" s="448">
        <v>9638117110.2000008</v>
      </c>
    </row>
    <row r="26" spans="1:7" s="747" customFormat="1" x14ac:dyDescent="0.25">
      <c r="A26" s="747" t="s">
        <v>102</v>
      </c>
      <c r="B26" s="631" t="s">
        <v>375</v>
      </c>
      <c r="C26" s="293" t="str">
        <f>IFERROR(VLOOKUP(B26,'Base de Monedas'!A:B,2,0),"")</f>
        <v>Dólar estadounidense</v>
      </c>
      <c r="D26" s="592">
        <v>4094892025</v>
      </c>
      <c r="E26" s="592">
        <v>2624811051.4000001</v>
      </c>
    </row>
    <row r="27" spans="1:7" s="747" customFormat="1" x14ac:dyDescent="0.25">
      <c r="A27" s="747" t="s">
        <v>101</v>
      </c>
      <c r="B27" s="631" t="s">
        <v>375</v>
      </c>
      <c r="C27" s="293" t="str">
        <f>IFERROR(VLOOKUP(B27,'Base de Monedas'!A:B,2,0),"")</f>
        <v>Dólar estadounidense</v>
      </c>
      <c r="D27" s="592">
        <v>13906633001</v>
      </c>
      <c r="E27" s="592">
        <v>17253316221.799999</v>
      </c>
    </row>
    <row r="28" spans="1:7" s="747" customFormat="1" x14ac:dyDescent="0.25">
      <c r="A28" s="747" t="s">
        <v>866</v>
      </c>
      <c r="B28" s="631" t="s">
        <v>376</v>
      </c>
      <c r="C28" s="293" t="str">
        <f>IFERROR(VLOOKUP(B28,'Base de Monedas'!A:B,2,0),"")</f>
        <v>Guaraní</v>
      </c>
      <c r="D28" s="448">
        <v>-933737429</v>
      </c>
      <c r="E28" s="448">
        <v>-349413188.40799999</v>
      </c>
    </row>
    <row r="29" spans="1:7" s="747" customFormat="1" ht="15.75" thickBot="1" x14ac:dyDescent="0.3">
      <c r="A29" s="12" t="s">
        <v>103</v>
      </c>
      <c r="B29" s="10"/>
      <c r="C29" s="14"/>
      <c r="D29" s="563">
        <f>SUM(D25:D28)</f>
        <v>27521027370.599998</v>
      </c>
      <c r="E29" s="563">
        <f>SUM(E25:E28)</f>
        <v>29166831194.992001</v>
      </c>
      <c r="F29" s="685"/>
      <c r="G29" s="684"/>
    </row>
    <row r="30" spans="1:7" s="747" customFormat="1" ht="15.75" thickTop="1" x14ac:dyDescent="0.25">
      <c r="A30" s="12"/>
      <c r="B30" s="10"/>
      <c r="C30" s="14"/>
      <c r="D30" s="280"/>
      <c r="E30" s="280"/>
    </row>
    <row r="31" spans="1:7" s="747" customFormat="1" x14ac:dyDescent="0.25"/>
    <row r="32" spans="1:7" s="747" customFormat="1" x14ac:dyDescent="0.25">
      <c r="D32" s="234"/>
    </row>
    <row r="33" spans="1:5" s="747" customFormat="1" ht="29.25" customHeight="1" x14ac:dyDescent="0.25">
      <c r="A33" s="97" t="s">
        <v>769</v>
      </c>
      <c r="B33" s="751" t="s">
        <v>160</v>
      </c>
      <c r="C33" s="751" t="s">
        <v>411</v>
      </c>
      <c r="D33" s="384">
        <v>2023</v>
      </c>
      <c r="E33" s="384">
        <v>2022</v>
      </c>
    </row>
    <row r="34" spans="1:5" s="747" customFormat="1" ht="15.75" customHeight="1" x14ac:dyDescent="0.25">
      <c r="A34" s="747" t="s">
        <v>410</v>
      </c>
      <c r="B34" s="631"/>
      <c r="C34" s="293" t="str">
        <f>IFERROR(VLOOKUP(B34,'Base de Monedas'!A:B,2,0),"")</f>
        <v/>
      </c>
      <c r="D34" s="21"/>
    </row>
    <row r="35" spans="1:5" s="747" customFormat="1" ht="15.75" customHeight="1" x14ac:dyDescent="0.25">
      <c r="A35" s="747" t="s">
        <v>101</v>
      </c>
      <c r="B35" s="631"/>
      <c r="C35" s="293" t="str">
        <f>IFERROR(VLOOKUP(B35,'Base de Monedas'!A:B,2,0),"")</f>
        <v/>
      </c>
      <c r="D35" s="21"/>
    </row>
    <row r="36" spans="1:5" s="747" customFormat="1" ht="15.75" customHeight="1" x14ac:dyDescent="0.25">
      <c r="A36" s="747" t="s">
        <v>102</v>
      </c>
      <c r="B36" s="631"/>
      <c r="C36" s="293" t="str">
        <f>IFERROR(VLOOKUP(B36,'Base de Monedas'!A:B,2,0),"")</f>
        <v/>
      </c>
      <c r="D36" s="21"/>
    </row>
    <row r="37" spans="1:5" s="747" customFormat="1" ht="15.75" customHeight="1" x14ac:dyDescent="0.25">
      <c r="A37" s="747" t="s">
        <v>57</v>
      </c>
      <c r="B37" s="631"/>
      <c r="C37" s="293" t="str">
        <f>IFERROR(VLOOKUP(B37,'Base de Monedas'!A:B,2,0),"")</f>
        <v/>
      </c>
      <c r="D37" s="21"/>
    </row>
    <row r="38" spans="1:5" s="747" customFormat="1" ht="15.75" thickBot="1" x14ac:dyDescent="0.3">
      <c r="A38" s="12" t="s">
        <v>103</v>
      </c>
      <c r="B38" s="10"/>
      <c r="C38" s="14"/>
      <c r="D38" s="292">
        <f>SUM($D$18:D36)</f>
        <v>55042058787.199997</v>
      </c>
      <c r="E38" s="292">
        <f>SUM($E$18:E36)</f>
        <v>58333666433.984001</v>
      </c>
    </row>
    <row r="39" spans="1:5" ht="15.75" thickTop="1" x14ac:dyDescent="0.25"/>
  </sheetData>
  <mergeCells count="1">
    <mergeCell ref="B6:C6"/>
  </mergeCells>
  <hyperlinks>
    <hyperlink ref="D1" location="BG!A1" display="BG"/>
    <hyperlink ref="C17" location="BG!A1" display="BG"/>
  </hyperlinks>
  <printOptions horizontalCentered="1"/>
  <pageMargins left="0.70866141732283472" right="0.70866141732283472" top="0.74803149606299213" bottom="0.74803149606299213" header="0.31496062992125984" footer="0.31496062992125984"/>
  <pageSetup paperSize="9" scale="96"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8">
    <tabColor rgb="FFFFFF00"/>
    <pageSetUpPr fitToPage="1"/>
  </sheetPr>
  <dimension ref="A1:G23"/>
  <sheetViews>
    <sheetView showGridLines="0" topLeftCell="A10" zoomScaleNormal="100" zoomScaleSheetLayoutView="70" workbookViewId="0">
      <selection activeCell="A18" sqref="A18:XFD18"/>
    </sheetView>
  </sheetViews>
  <sheetFormatPr baseColWidth="10" defaultColWidth="11.42578125" defaultRowHeight="15" x14ac:dyDescent="0.25"/>
  <cols>
    <col min="1" max="1" width="37.42578125" style="270" customWidth="1"/>
    <col min="2" max="2" width="26.140625" style="270" bestFit="1" customWidth="1"/>
    <col min="3" max="3" width="21.42578125" style="270" bestFit="1" customWidth="1"/>
    <col min="4" max="5" width="15.140625" style="270" bestFit="1" customWidth="1"/>
    <col min="6" max="6" width="17.28515625" style="270" bestFit="1" customWidth="1"/>
    <col min="7" max="16384" width="11.42578125" style="270"/>
  </cols>
  <sheetData>
    <row r="1" spans="1:7" ht="15.75" customHeight="1" x14ac:dyDescent="0.25">
      <c r="A1" s="270" t="str">
        <f>Indice!C1</f>
        <v>SALLUSTRO Y CIA. S.A.</v>
      </c>
      <c r="B1" s="138"/>
      <c r="C1" s="395" t="s">
        <v>117</v>
      </c>
    </row>
    <row r="2" spans="1:7" ht="15.75" customHeight="1" x14ac:dyDescent="0.25"/>
    <row r="3" spans="1:7" ht="15.75" customHeight="1" x14ac:dyDescent="0.25"/>
    <row r="4" spans="1:7" ht="15.75" customHeight="1" x14ac:dyDescent="0.25">
      <c r="A4" s="288" t="s">
        <v>273</v>
      </c>
      <c r="B4" s="288"/>
      <c r="C4" s="288"/>
      <c r="D4" s="288"/>
      <c r="E4" s="288"/>
    </row>
    <row r="5" spans="1:7" ht="15.75" customHeight="1" x14ac:dyDescent="0.25">
      <c r="A5" s="366" t="s">
        <v>258</v>
      </c>
    </row>
    <row r="6" spans="1:7" ht="15.75" customHeight="1" x14ac:dyDescent="0.25">
      <c r="A6" s="289" t="s">
        <v>770</v>
      </c>
      <c r="B6" s="289"/>
      <c r="C6" s="289"/>
      <c r="D6" s="289"/>
    </row>
    <row r="7" spans="1:7" ht="15.75" customHeight="1" x14ac:dyDescent="0.25">
      <c r="E7" s="234"/>
    </row>
    <row r="8" spans="1:7" ht="15.75" customHeight="1" x14ac:dyDescent="0.25">
      <c r="A8" s="97" t="s">
        <v>56</v>
      </c>
      <c r="B8" s="383" t="s">
        <v>160</v>
      </c>
      <c r="C8" s="383" t="s">
        <v>411</v>
      </c>
      <c r="D8" s="384">
        <f>IFERROR(IF(Indice!B6="","2XX2",YEAR(Indice!B6)),"2XX2")</f>
        <v>2023</v>
      </c>
      <c r="E8" s="384">
        <f>IFERROR(YEAR(Indice!B6-366),"2XX1")</f>
        <v>2022</v>
      </c>
    </row>
    <row r="9" spans="1:7" ht="15.75" customHeight="1" x14ac:dyDescent="0.25">
      <c r="A9" s="273" t="s">
        <v>102</v>
      </c>
      <c r="B9" s="287" t="s">
        <v>376</v>
      </c>
      <c r="C9" s="293" t="str">
        <f>IFERROR(VLOOKUP(B9,'Base de Monedas'!A:B,2,0),"")</f>
        <v>Guaraní</v>
      </c>
      <c r="D9" s="448">
        <v>10453239773.6</v>
      </c>
      <c r="E9" s="448">
        <v>9638117110.2000008</v>
      </c>
    </row>
    <row r="10" spans="1:7" s="413" customFormat="1" ht="15.75" customHeight="1" x14ac:dyDescent="0.25">
      <c r="A10" s="413" t="s">
        <v>102</v>
      </c>
      <c r="B10" s="287" t="s">
        <v>375</v>
      </c>
      <c r="C10" s="293" t="str">
        <f>IFERROR(VLOOKUP(B10,'Base de Monedas'!A:B,2,0),"")</f>
        <v>Dólar estadounidense</v>
      </c>
      <c r="D10" s="592">
        <v>4094892025</v>
      </c>
      <c r="E10" s="592">
        <v>2624811051.4000001</v>
      </c>
    </row>
    <row r="11" spans="1:7" ht="15.75" customHeight="1" x14ac:dyDescent="0.25">
      <c r="A11" s="273" t="s">
        <v>101</v>
      </c>
      <c r="B11" s="287" t="s">
        <v>375</v>
      </c>
      <c r="C11" s="293" t="str">
        <f>IFERROR(VLOOKUP(B11,'Base de Monedas'!A:B,2,0),"")</f>
        <v>Dólar estadounidense</v>
      </c>
      <c r="D11" s="592">
        <v>13906633001</v>
      </c>
      <c r="E11" s="592">
        <v>17253316221.799999</v>
      </c>
    </row>
    <row r="12" spans="1:7" s="413" customFormat="1" ht="15.75" customHeight="1" x14ac:dyDescent="0.25">
      <c r="A12" s="413" t="s">
        <v>866</v>
      </c>
      <c r="B12" s="287" t="s">
        <v>376</v>
      </c>
      <c r="C12" s="293" t="str">
        <f>IFERROR(VLOOKUP(B12,'Base de Monedas'!A:B,2,0),"")</f>
        <v>Guaraní</v>
      </c>
      <c r="D12" s="448">
        <v>-933737429</v>
      </c>
      <c r="E12" s="448">
        <v>-349413188.40799999</v>
      </c>
    </row>
    <row r="13" spans="1:7" ht="15.75" customHeight="1" thickBot="1" x14ac:dyDescent="0.3">
      <c r="A13" s="12" t="s">
        <v>103</v>
      </c>
      <c r="B13" s="10"/>
      <c r="C13" s="14"/>
      <c r="D13" s="563">
        <f>SUM(D9:D12)</f>
        <v>27521027370.599998</v>
      </c>
      <c r="E13" s="563">
        <f>SUM(E9:E12)</f>
        <v>29166831194.992001</v>
      </c>
      <c r="F13" s="685"/>
      <c r="G13" s="684"/>
    </row>
    <row r="14" spans="1:7" ht="15.75" customHeight="1" thickTop="1" x14ac:dyDescent="0.25">
      <c r="A14" s="12"/>
      <c r="B14" s="10"/>
      <c r="C14" s="14"/>
      <c r="D14" s="280"/>
      <c r="E14" s="280"/>
    </row>
    <row r="15" spans="1:7" ht="15.75" customHeight="1" x14ac:dyDescent="0.25"/>
    <row r="16" spans="1:7" ht="15.75" customHeight="1" x14ac:dyDescent="0.25">
      <c r="D16" s="234"/>
    </row>
    <row r="17" spans="1:5" ht="15.75" customHeight="1" x14ac:dyDescent="0.25">
      <c r="A17" s="97" t="s">
        <v>769</v>
      </c>
      <c r="B17" s="383" t="s">
        <v>160</v>
      </c>
      <c r="C17" s="383" t="s">
        <v>411</v>
      </c>
      <c r="D17" s="384">
        <f>IFERROR(YEAR(Indice!B6),"2XX2")</f>
        <v>2023</v>
      </c>
      <c r="E17" s="384">
        <f>IFERROR(YEAR(Indice!B6-365),"2XX1")</f>
        <v>2022</v>
      </c>
    </row>
    <row r="18" spans="1:5" ht="15.75" customHeight="1" x14ac:dyDescent="0.25">
      <c r="A18" s="270" t="s">
        <v>410</v>
      </c>
      <c r="B18" s="287"/>
      <c r="C18" s="293" t="str">
        <f>IFERROR(VLOOKUP(B18,'Base de Monedas'!A:B,2,0),"")</f>
        <v/>
      </c>
      <c r="D18" s="21"/>
    </row>
    <row r="19" spans="1:5" ht="15.75" customHeight="1" x14ac:dyDescent="0.25">
      <c r="A19" s="273" t="s">
        <v>101</v>
      </c>
      <c r="B19" s="287"/>
      <c r="C19" s="293" t="str">
        <f>IFERROR(VLOOKUP(B19,'Base de Monedas'!A:B,2,0),"")</f>
        <v/>
      </c>
      <c r="D19" s="8"/>
    </row>
    <row r="20" spans="1:5" ht="15.75" customHeight="1" x14ac:dyDescent="0.25">
      <c r="A20" s="273" t="s">
        <v>102</v>
      </c>
      <c r="B20" s="287"/>
      <c r="C20" s="293" t="str">
        <f>IFERROR(VLOOKUP(B20,'Base de Monedas'!A:B,2,0),"")</f>
        <v/>
      </c>
      <c r="D20" s="280"/>
      <c r="E20" s="123"/>
    </row>
    <row r="21" spans="1:5" ht="15.75" customHeight="1" x14ac:dyDescent="0.25">
      <c r="A21" s="291" t="s">
        <v>57</v>
      </c>
      <c r="B21" s="287"/>
      <c r="C21" s="293" t="str">
        <f>IFERROR(VLOOKUP(B21,'Base de Monedas'!A:B,2,0),"")</f>
        <v/>
      </c>
      <c r="D21" s="280"/>
      <c r="E21" s="123"/>
    </row>
    <row r="22" spans="1:5" ht="15.75" customHeight="1" thickBot="1" x14ac:dyDescent="0.3">
      <c r="A22" s="12" t="s">
        <v>103</v>
      </c>
      <c r="B22" s="10"/>
      <c r="C22" s="14"/>
      <c r="D22" s="292">
        <f>SUM($D$18:D20)</f>
        <v>0</v>
      </c>
      <c r="E22" s="292">
        <f>SUM($E$18:E20)</f>
        <v>0</v>
      </c>
    </row>
    <row r="23" spans="1:5" ht="15.75" thickTop="1" x14ac:dyDescent="0.25"/>
  </sheetData>
  <hyperlinks>
    <hyperlink ref="C1" location="BG!A1" display="BG"/>
  </hyperlinks>
  <printOptions horizontalCentered="1"/>
  <pageMargins left="0.70866141732283472" right="0.70866141732283472" top="0.74803149606299213" bottom="0.74803149606299213" header="0.31496062992125984" footer="0.31496062992125984"/>
  <pageSetup paperSize="9" scale="94"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9">
    <tabColor rgb="FFFFFF00"/>
  </sheetPr>
  <dimension ref="A1:L145"/>
  <sheetViews>
    <sheetView showGridLines="0" topLeftCell="B125" zoomScaleNormal="100" zoomScaleSheetLayoutView="90" workbookViewId="0">
      <selection activeCell="A4" sqref="A4:L140"/>
    </sheetView>
  </sheetViews>
  <sheetFormatPr baseColWidth="10" defaultRowHeight="15" x14ac:dyDescent="0.25"/>
  <cols>
    <col min="1" max="1" width="44.85546875" customWidth="1"/>
    <col min="2" max="2" width="12.42578125" style="56" bestFit="1" customWidth="1"/>
    <col min="3" max="3" width="11.42578125" bestFit="1" customWidth="1"/>
    <col min="4" max="4" width="20.5703125" style="273" bestFit="1" customWidth="1"/>
    <col min="5" max="5" width="17.42578125" style="707" bestFit="1" customWidth="1"/>
    <col min="6" max="6" width="19.5703125" bestFit="1" customWidth="1"/>
    <col min="7" max="7" width="2.7109375" customWidth="1"/>
    <col min="8" max="8" width="12.42578125" bestFit="1" customWidth="1"/>
    <col min="9" max="9" width="8" style="273" customWidth="1"/>
    <col min="10" max="10" width="8.7109375" style="273" customWidth="1"/>
    <col min="11" max="11" width="17.140625" customWidth="1"/>
    <col min="12" max="12" width="19.42578125" customWidth="1"/>
  </cols>
  <sheetData>
    <row r="1" spans="1:12" x14ac:dyDescent="0.25">
      <c r="A1" t="str">
        <f>Indice!C1</f>
        <v>SALLUSTRO Y CIA. S.A.</v>
      </c>
      <c r="B1" s="565"/>
      <c r="E1" s="705" t="s">
        <v>117</v>
      </c>
      <c r="L1" s="138" t="s">
        <v>117</v>
      </c>
    </row>
    <row r="2" spans="1:12" x14ac:dyDescent="0.25">
      <c r="B2" s="565"/>
    </row>
    <row r="3" spans="1:12" x14ac:dyDescent="0.25">
      <c r="B3" s="565"/>
    </row>
    <row r="4" spans="1:12" x14ac:dyDescent="0.25">
      <c r="A4" s="307" t="s">
        <v>274</v>
      </c>
      <c r="B4" s="307"/>
      <c r="C4" s="307"/>
      <c r="D4" s="307"/>
      <c r="E4" s="706"/>
      <c r="F4" s="307"/>
      <c r="G4" s="307"/>
      <c r="H4" s="307"/>
      <c r="I4" s="307"/>
      <c r="J4" s="307"/>
      <c r="K4" s="307"/>
      <c r="L4" s="307"/>
    </row>
    <row r="5" spans="1:12" x14ac:dyDescent="0.25">
      <c r="B5" s="565"/>
    </row>
    <row r="6" spans="1:12" x14ac:dyDescent="0.25">
      <c r="A6" t="s">
        <v>1252</v>
      </c>
      <c r="B6" s="565"/>
    </row>
    <row r="7" spans="1:12" x14ac:dyDescent="0.25">
      <c r="A7" t="s">
        <v>278</v>
      </c>
      <c r="B7" s="565"/>
    </row>
    <row r="8" spans="1:12" s="273" customFormat="1" x14ac:dyDescent="0.25">
      <c r="B8" s="565"/>
      <c r="E8" s="707"/>
    </row>
    <row r="9" spans="1:12" x14ac:dyDescent="0.25">
      <c r="A9" s="97" t="s">
        <v>56</v>
      </c>
      <c r="B9" s="565"/>
      <c r="C9" s="234"/>
      <c r="D9" s="234"/>
      <c r="E9" s="708"/>
      <c r="F9" s="223"/>
      <c r="H9" s="223"/>
      <c r="I9" s="234"/>
      <c r="J9" s="234"/>
      <c r="K9" s="234"/>
      <c r="L9" s="234"/>
    </row>
    <row r="10" spans="1:12" x14ac:dyDescent="0.25">
      <c r="A10" s="20"/>
      <c r="B10" s="385"/>
      <c r="C10" s="385"/>
      <c r="D10" s="368">
        <f>IFERROR(IF(Indice!B6="","2XX2",YEAR(Indice!B6)),"2XX2")</f>
        <v>2023</v>
      </c>
      <c r="E10" s="709"/>
      <c r="F10" s="385"/>
      <c r="H10" s="385"/>
      <c r="I10" s="385"/>
      <c r="J10" s="368">
        <f>IFERROR(YEAR(Indice!B6-366),"2XX1")</f>
        <v>2022</v>
      </c>
      <c r="K10" s="385"/>
      <c r="L10" s="385"/>
    </row>
    <row r="11" spans="1:12" ht="51.75" x14ac:dyDescent="0.25">
      <c r="A11" s="124" t="s">
        <v>774</v>
      </c>
      <c r="B11" s="125" t="s">
        <v>105</v>
      </c>
      <c r="C11" s="609" t="s">
        <v>772</v>
      </c>
      <c r="D11" s="290" t="s">
        <v>275</v>
      </c>
      <c r="E11" s="710" t="s">
        <v>778</v>
      </c>
      <c r="F11" s="125" t="s">
        <v>107</v>
      </c>
      <c r="H11" s="125" t="s">
        <v>105</v>
      </c>
      <c r="I11" s="609" t="s">
        <v>772</v>
      </c>
      <c r="J11" s="290" t="s">
        <v>275</v>
      </c>
      <c r="K11" s="610" t="s">
        <v>778</v>
      </c>
      <c r="L11" s="125" t="s">
        <v>107</v>
      </c>
    </row>
    <row r="12" spans="1:12" x14ac:dyDescent="0.25">
      <c r="A12" s="413" t="s">
        <v>867</v>
      </c>
      <c r="B12" s="471">
        <v>45642</v>
      </c>
      <c r="C12" s="287" t="s">
        <v>376</v>
      </c>
      <c r="D12" s="287" t="str">
        <f>IFERROR(VLOOKUP(C12,'Base de Monedas'!A:B,2,0),"")</f>
        <v>Guaraní</v>
      </c>
      <c r="E12" s="711">
        <v>5325813685</v>
      </c>
      <c r="F12" s="441" t="s">
        <v>874</v>
      </c>
      <c r="H12" s="635">
        <v>45290</v>
      </c>
      <c r="I12" s="631" t="s">
        <v>376</v>
      </c>
      <c r="J12" s="631" t="str">
        <f>IFERROR(VLOOKUP(I12,'Base de Monedas'!A:B,2,0),"")</f>
        <v>Guaraní</v>
      </c>
      <c r="K12" s="448">
        <v>2999999999</v>
      </c>
      <c r="L12" s="615" t="s">
        <v>874</v>
      </c>
    </row>
    <row r="13" spans="1:12" x14ac:dyDescent="0.25">
      <c r="A13" s="413" t="s">
        <v>868</v>
      </c>
      <c r="B13" s="471"/>
      <c r="C13" s="287"/>
      <c r="D13" s="287"/>
      <c r="E13" s="711">
        <v>0</v>
      </c>
      <c r="F13" s="441"/>
      <c r="H13" s="635">
        <v>45290</v>
      </c>
      <c r="I13" s="631" t="s">
        <v>376</v>
      </c>
      <c r="J13" s="631" t="str">
        <f>IFERROR(VLOOKUP(I13,'Base de Monedas'!A:B,2,0),"")</f>
        <v>Guaraní</v>
      </c>
      <c r="K13" s="448">
        <v>952532988</v>
      </c>
      <c r="L13" s="741" t="s">
        <v>874</v>
      </c>
    </row>
    <row r="14" spans="1:12" s="413" customFormat="1" x14ac:dyDescent="0.25">
      <c r="A14" s="413" t="s">
        <v>869</v>
      </c>
      <c r="B14" s="471">
        <v>45655</v>
      </c>
      <c r="C14" s="287" t="s">
        <v>376</v>
      </c>
      <c r="D14" s="287" t="str">
        <f>IFERROR(VLOOKUP(C14,'Base de Monedas'!A:B,2,0),"")</f>
        <v>Guaraní</v>
      </c>
      <c r="E14" s="707">
        <v>4902738148</v>
      </c>
      <c r="F14" s="441" t="s">
        <v>874</v>
      </c>
      <c r="H14" s="635">
        <v>45290</v>
      </c>
      <c r="I14" s="631" t="s">
        <v>376</v>
      </c>
      <c r="J14" s="631" t="str">
        <f>IFERROR(VLOOKUP(I14,'Base de Monedas'!A:B,2,0),"")</f>
        <v>Guaraní</v>
      </c>
      <c r="K14" s="448">
        <v>1524612469</v>
      </c>
      <c r="L14" s="615" t="s">
        <v>874</v>
      </c>
    </row>
    <row r="15" spans="1:12" s="695" customFormat="1" x14ac:dyDescent="0.25">
      <c r="A15" s="695" t="s">
        <v>1200</v>
      </c>
      <c r="B15" s="471">
        <v>45631</v>
      </c>
      <c r="C15" s="631" t="s">
        <v>376</v>
      </c>
      <c r="D15" s="631" t="str">
        <f>IFERROR(VLOOKUP(C15,'Base de Monedas'!A:B,2,0),"")</f>
        <v>Guaraní</v>
      </c>
      <c r="E15" s="707">
        <v>3799007326</v>
      </c>
      <c r="F15" s="695" t="s">
        <v>874</v>
      </c>
      <c r="H15" s="635"/>
      <c r="I15" s="631"/>
      <c r="J15" s="631" t="str">
        <f>IFERROR(VLOOKUP(I15,'Base de Monedas'!A:B,2,0),"")</f>
        <v/>
      </c>
      <c r="K15" s="448"/>
    </row>
    <row r="16" spans="1:12" s="413" customFormat="1" x14ac:dyDescent="0.25">
      <c r="A16" s="413" t="s">
        <v>870</v>
      </c>
      <c r="B16" s="471">
        <v>45640</v>
      </c>
      <c r="C16" s="287" t="s">
        <v>376</v>
      </c>
      <c r="D16" s="287" t="str">
        <f>IFERROR(VLOOKUP(C16,'Base de Monedas'!A:B,2,0),"")</f>
        <v>Guaraní</v>
      </c>
      <c r="E16" s="707">
        <v>1250000000</v>
      </c>
      <c r="F16" s="497" t="s">
        <v>874</v>
      </c>
      <c r="H16" s="635">
        <v>45290</v>
      </c>
      <c r="I16" s="631" t="s">
        <v>376</v>
      </c>
      <c r="J16" s="631" t="str">
        <f>IFERROR(VLOOKUP(I16,'Base de Monedas'!A:B,2,0),"")</f>
        <v>Guaraní</v>
      </c>
      <c r="K16" s="448">
        <v>1750000000</v>
      </c>
      <c r="L16" s="615" t="s">
        <v>874</v>
      </c>
    </row>
    <row r="17" spans="1:12" s="618" customFormat="1" x14ac:dyDescent="0.25">
      <c r="A17" s="618" t="s">
        <v>1149</v>
      </c>
      <c r="B17" s="471"/>
      <c r="C17" s="631"/>
      <c r="D17" s="631"/>
      <c r="E17" s="711">
        <v>0</v>
      </c>
      <c r="H17" s="635">
        <v>45010</v>
      </c>
      <c r="I17" s="631" t="s">
        <v>376</v>
      </c>
      <c r="J17" s="631" t="str">
        <f>IFERROR(VLOOKUP(I17,'Base de Monedas'!A:B,2,0),"")</f>
        <v>Guaraní</v>
      </c>
      <c r="K17" s="448">
        <v>3400000000</v>
      </c>
      <c r="L17" s="741" t="s">
        <v>874</v>
      </c>
    </row>
    <row r="18" spans="1:12" s="413" customFormat="1" x14ac:dyDescent="0.25">
      <c r="A18" s="413" t="s">
        <v>1245</v>
      </c>
      <c r="B18" s="471">
        <v>45651</v>
      </c>
      <c r="C18" s="287" t="s">
        <v>376</v>
      </c>
      <c r="D18" s="287" t="str">
        <f>IFERROR(VLOOKUP(C18,'Base de Monedas'!A:B,2,0),"")</f>
        <v>Guaraní</v>
      </c>
      <c r="E18" s="707">
        <v>2400000000</v>
      </c>
      <c r="F18" s="441" t="s">
        <v>874</v>
      </c>
      <c r="H18" s="635"/>
      <c r="I18" s="631"/>
      <c r="J18" s="631" t="str">
        <f>IFERROR(VLOOKUP(I18,'Base de Monedas'!A:B,2,0),"")</f>
        <v/>
      </c>
      <c r="K18" s="448">
        <v>0</v>
      </c>
      <c r="L18" s="615"/>
    </row>
    <row r="19" spans="1:12" s="500" customFormat="1" x14ac:dyDescent="0.25">
      <c r="A19" s="500" t="s">
        <v>1025</v>
      </c>
      <c r="B19" s="471">
        <v>45601</v>
      </c>
      <c r="C19" s="287" t="s">
        <v>376</v>
      </c>
      <c r="D19" s="287" t="str">
        <f>IFERROR(VLOOKUP(C19,'Base de Monedas'!A:B,2,0),"")</f>
        <v>Guaraní</v>
      </c>
      <c r="E19" s="707">
        <v>8395238107</v>
      </c>
      <c r="F19" s="500" t="s">
        <v>874</v>
      </c>
      <c r="H19" s="635">
        <v>45656</v>
      </c>
      <c r="I19" s="631" t="s">
        <v>376</v>
      </c>
      <c r="J19" s="631" t="str">
        <f>IFERROR(VLOOKUP(I19,'Base de Monedas'!A:B,2,0),"")</f>
        <v>Guaraní</v>
      </c>
      <c r="K19" s="448">
        <v>1542857148</v>
      </c>
      <c r="L19" s="615" t="s">
        <v>874</v>
      </c>
    </row>
    <row r="20" spans="1:12" s="413" customFormat="1" x14ac:dyDescent="0.25">
      <c r="A20" s="413" t="s">
        <v>871</v>
      </c>
      <c r="B20" s="471"/>
      <c r="C20" s="287"/>
      <c r="D20" s="287"/>
      <c r="E20" s="711">
        <v>0</v>
      </c>
      <c r="F20" s="441"/>
      <c r="H20" s="635">
        <v>45114</v>
      </c>
      <c r="I20" s="631" t="s">
        <v>376</v>
      </c>
      <c r="J20" s="631" t="str">
        <f>IFERROR(VLOOKUP(I20,'Base de Monedas'!A:B,2,0),"")</f>
        <v>Guaraní</v>
      </c>
      <c r="K20" s="448">
        <v>905714701</v>
      </c>
      <c r="L20" s="615" t="s">
        <v>874</v>
      </c>
    </row>
    <row r="21" spans="1:12" s="500" customFormat="1" x14ac:dyDescent="0.25">
      <c r="A21" s="500" t="s">
        <v>984</v>
      </c>
      <c r="B21" s="471"/>
      <c r="C21" s="287"/>
      <c r="D21" s="287"/>
      <c r="E21" s="711">
        <v>0</v>
      </c>
      <c r="H21" s="635">
        <v>45232</v>
      </c>
      <c r="I21" s="631" t="s">
        <v>376</v>
      </c>
      <c r="J21" s="631" t="str">
        <f>IFERROR(VLOOKUP(I21,'Base de Monedas'!A:B,2,0),"")</f>
        <v>Guaraní</v>
      </c>
      <c r="K21" s="448">
        <v>1375000000</v>
      </c>
      <c r="L21" s="615" t="s">
        <v>874</v>
      </c>
    </row>
    <row r="22" spans="1:12" s="413" customFormat="1" x14ac:dyDescent="0.25">
      <c r="A22" s="413" t="s">
        <v>843</v>
      </c>
      <c r="B22" s="471">
        <v>45654</v>
      </c>
      <c r="C22" s="287" t="s">
        <v>376</v>
      </c>
      <c r="D22" s="287" t="str">
        <f>IFERROR(VLOOKUP(C22,'Base de Monedas'!A:B,2,0),"")</f>
        <v>Guaraní</v>
      </c>
      <c r="E22" s="707">
        <v>10138912527</v>
      </c>
      <c r="F22" s="441" t="s">
        <v>874</v>
      </c>
      <c r="H22" s="635">
        <v>45290</v>
      </c>
      <c r="I22" s="631" t="s">
        <v>376</v>
      </c>
      <c r="J22" s="631" t="str">
        <f>IFERROR(VLOOKUP(I22,'Base de Monedas'!A:B,2,0),"")</f>
        <v>Guaraní</v>
      </c>
      <c r="K22" s="448">
        <v>1826650000</v>
      </c>
      <c r="L22" s="615" t="s">
        <v>874</v>
      </c>
    </row>
    <row r="23" spans="1:12" s="413" customFormat="1" x14ac:dyDescent="0.25">
      <c r="A23" s="413" t="s">
        <v>964</v>
      </c>
      <c r="B23" s="471">
        <v>45306</v>
      </c>
      <c r="C23" s="287" t="s">
        <v>376</v>
      </c>
      <c r="D23" s="287" t="str">
        <f>IFERROR(VLOOKUP(C23,'Base de Monedas'!A:B,2,0),"")</f>
        <v>Guaraní</v>
      </c>
      <c r="E23" s="707">
        <v>37112601</v>
      </c>
      <c r="F23" s="441" t="s">
        <v>874</v>
      </c>
      <c r="H23" s="635">
        <v>45290</v>
      </c>
      <c r="I23" s="631" t="s">
        <v>376</v>
      </c>
      <c r="J23" s="631" t="str">
        <f>IFERROR(VLOOKUP(I23,'Base de Monedas'!A:B,2,0),"")</f>
        <v>Guaraní</v>
      </c>
      <c r="K23" s="448">
        <v>422785956.99000001</v>
      </c>
      <c r="L23" s="615" t="s">
        <v>874</v>
      </c>
    </row>
    <row r="24" spans="1:12" s="413" customFormat="1" x14ac:dyDescent="0.25">
      <c r="A24" s="413" t="s">
        <v>872</v>
      </c>
      <c r="B24" s="471">
        <v>45632</v>
      </c>
      <c r="C24" s="287" t="s">
        <v>376</v>
      </c>
      <c r="D24" s="287" t="str">
        <f>IFERROR(VLOOKUP(C24,'Base de Monedas'!A:B,2,0),"")</f>
        <v>Guaraní</v>
      </c>
      <c r="E24" s="707">
        <v>1507226149</v>
      </c>
      <c r="F24" s="441" t="s">
        <v>874</v>
      </c>
      <c r="H24" s="635"/>
      <c r="I24" s="631"/>
      <c r="J24" s="631" t="str">
        <f>IFERROR(VLOOKUP(I24,'Base de Monedas'!A:B,2,0),"")</f>
        <v/>
      </c>
      <c r="K24" s="448">
        <v>0</v>
      </c>
      <c r="L24" s="615"/>
    </row>
    <row r="25" spans="1:12" s="413" customFormat="1" x14ac:dyDescent="0.25">
      <c r="A25" s="413" t="s">
        <v>873</v>
      </c>
      <c r="B25" s="471">
        <v>45650</v>
      </c>
      <c r="C25" s="287" t="s">
        <v>376</v>
      </c>
      <c r="D25" s="287" t="str">
        <f>IFERROR(VLOOKUP(C25,'Base de Monedas'!A:B,2,0),"")</f>
        <v>Guaraní</v>
      </c>
      <c r="E25" s="707">
        <v>8670000000</v>
      </c>
      <c r="F25" s="441" t="s">
        <v>874</v>
      </c>
      <c r="H25" s="635">
        <v>45226</v>
      </c>
      <c r="I25" s="631" t="s">
        <v>376</v>
      </c>
      <c r="J25" s="631" t="str">
        <f>IFERROR(VLOOKUP(I25,'Base de Monedas'!A:B,2,0),"")</f>
        <v>Guaraní</v>
      </c>
      <c r="K25" s="448">
        <v>3600000000</v>
      </c>
      <c r="L25" s="615" t="s">
        <v>874</v>
      </c>
    </row>
    <row r="26" spans="1:12" s="500" customFormat="1" x14ac:dyDescent="0.25">
      <c r="A26" s="500" t="s">
        <v>1150</v>
      </c>
      <c r="B26" s="471">
        <v>45653</v>
      </c>
      <c r="C26" s="287" t="s">
        <v>376</v>
      </c>
      <c r="D26" s="287" t="str">
        <f>IFERROR(VLOOKUP(C26,'Base de Monedas'!A:B,2,0),"")</f>
        <v>Guaraní</v>
      </c>
      <c r="E26" s="707">
        <v>1625000000</v>
      </c>
      <c r="F26" s="500" t="s">
        <v>874</v>
      </c>
      <c r="H26" s="635">
        <v>45290</v>
      </c>
      <c r="I26" s="631" t="s">
        <v>376</v>
      </c>
      <c r="J26" s="631" t="str">
        <f>IFERROR(VLOOKUP(I26,'Base de Monedas'!A:B,2,0),"")</f>
        <v>Guaraní</v>
      </c>
      <c r="K26" s="448">
        <v>1625000000</v>
      </c>
      <c r="L26" s="615" t="s">
        <v>874</v>
      </c>
    </row>
    <row r="27" spans="1:12" s="486" customFormat="1" x14ac:dyDescent="0.25">
      <c r="A27" s="486" t="s">
        <v>1153</v>
      </c>
      <c r="B27" s="471"/>
      <c r="C27" s="287"/>
      <c r="D27" s="287"/>
      <c r="E27" s="711"/>
      <c r="H27" s="635">
        <v>44926</v>
      </c>
      <c r="I27" s="631" t="s">
        <v>376</v>
      </c>
      <c r="J27" s="631" t="str">
        <f>IFERROR(VLOOKUP(I27,'Base de Monedas'!A:B,2,0),"")</f>
        <v>Guaraní</v>
      </c>
      <c r="K27" s="487">
        <v>104949151</v>
      </c>
      <c r="L27" s="615"/>
    </row>
    <row r="28" spans="1:12" s="695" customFormat="1" x14ac:dyDescent="0.25">
      <c r="A28" s="695" t="s">
        <v>1201</v>
      </c>
      <c r="B28" s="471">
        <v>45293</v>
      </c>
      <c r="C28" s="631" t="s">
        <v>376</v>
      </c>
      <c r="D28" s="631" t="str">
        <f>IFERROR(VLOOKUP(C28,'Base de Monedas'!A:B,2,0),"")</f>
        <v>Guaraní</v>
      </c>
      <c r="E28" s="711">
        <v>125913131</v>
      </c>
      <c r="F28" s="695" t="s">
        <v>874</v>
      </c>
      <c r="H28" s="635"/>
      <c r="I28" s="631"/>
      <c r="J28" s="631" t="str">
        <f>IFERROR(VLOOKUP(I28,'Base de Monedas'!A:B,2,0),"")</f>
        <v/>
      </c>
      <c r="K28" s="448">
        <v>0</v>
      </c>
    </row>
    <row r="29" spans="1:12" s="695" customFormat="1" x14ac:dyDescent="0.25">
      <c r="A29" s="695" t="s">
        <v>1202</v>
      </c>
      <c r="B29" s="471">
        <v>45293</v>
      </c>
      <c r="C29" s="631" t="s">
        <v>376</v>
      </c>
      <c r="D29" s="631" t="str">
        <f>IFERROR(VLOOKUP(C29,'Base de Monedas'!A:B,2,0),"")</f>
        <v>Guaraní</v>
      </c>
      <c r="E29" s="711">
        <v>1261931212</v>
      </c>
      <c r="F29" s="695" t="s">
        <v>874</v>
      </c>
      <c r="H29" s="635"/>
      <c r="I29" s="631"/>
      <c r="J29" s="631" t="str">
        <f>IFERROR(VLOOKUP(I29,'Base de Monedas'!A:B,2,0),"")</f>
        <v/>
      </c>
      <c r="K29" s="448">
        <v>0</v>
      </c>
    </row>
    <row r="30" spans="1:12" s="695" customFormat="1" x14ac:dyDescent="0.25">
      <c r="A30" s="695" t="s">
        <v>1203</v>
      </c>
      <c r="B30" s="471">
        <v>45293</v>
      </c>
      <c r="C30" s="631" t="s">
        <v>376</v>
      </c>
      <c r="D30" s="631" t="str">
        <f>IFERROR(VLOOKUP(C30,'Base de Monedas'!A:B,2,0),"")</f>
        <v>Guaraní</v>
      </c>
      <c r="E30" s="711">
        <v>24833947</v>
      </c>
      <c r="F30" s="695" t="s">
        <v>874</v>
      </c>
      <c r="H30" s="635"/>
      <c r="I30" s="631"/>
      <c r="J30" s="631"/>
      <c r="K30" s="448">
        <v>0</v>
      </c>
    </row>
    <row r="31" spans="1:12" s="695" customFormat="1" x14ac:dyDescent="0.25">
      <c r="A31" s="695" t="s">
        <v>1204</v>
      </c>
      <c r="B31" s="471">
        <v>45293</v>
      </c>
      <c r="C31" s="631" t="s">
        <v>375</v>
      </c>
      <c r="D31" s="696" t="str">
        <f>IFERROR(VLOOKUP(C31,'Base de Monedas'!A:B,2,0),"")</f>
        <v>Dólar estadounidense</v>
      </c>
      <c r="E31" s="592">
        <v>1166114607</v>
      </c>
      <c r="F31" s="695" t="s">
        <v>874</v>
      </c>
      <c r="H31" s="635"/>
      <c r="I31" s="631"/>
      <c r="J31" s="631"/>
      <c r="K31" s="448">
        <v>0</v>
      </c>
    </row>
    <row r="32" spans="1:12" s="695" customFormat="1" x14ac:dyDescent="0.25">
      <c r="A32" s="695" t="s">
        <v>1154</v>
      </c>
      <c r="B32" s="471"/>
      <c r="C32" s="631"/>
      <c r="D32" s="696"/>
      <c r="E32" s="592">
        <v>0</v>
      </c>
      <c r="H32" s="635">
        <v>44926</v>
      </c>
      <c r="I32" s="631" t="s">
        <v>375</v>
      </c>
      <c r="J32" s="631" t="str">
        <f>IFERROR(VLOOKUP(I32,'Base de Monedas'!A:B,2,0),"")</f>
        <v>Dólar estadounidense</v>
      </c>
      <c r="K32" s="592">
        <v>2703400851.3200002</v>
      </c>
      <c r="L32" s="741" t="s">
        <v>874</v>
      </c>
    </row>
    <row r="33" spans="1:12" s="441" customFormat="1" x14ac:dyDescent="0.25">
      <c r="A33" s="447" t="s">
        <v>1205</v>
      </c>
      <c r="B33" s="471">
        <v>45293</v>
      </c>
      <c r="C33" s="287" t="s">
        <v>375</v>
      </c>
      <c r="D33" s="688" t="str">
        <f>IFERROR(VLOOKUP(C33,'Base de Monedas'!A:B,2,0),"")</f>
        <v>Dólar estadounidense</v>
      </c>
      <c r="E33" s="592">
        <v>406325.22</v>
      </c>
      <c r="F33" s="618" t="s">
        <v>874</v>
      </c>
      <c r="H33" s="635"/>
      <c r="I33" s="631"/>
      <c r="J33" s="631" t="str">
        <f>IFERROR(VLOOKUP(I33,'Base de Monedas'!A:B,2,0),"")</f>
        <v/>
      </c>
      <c r="K33" s="592">
        <v>0</v>
      </c>
      <c r="L33" s="615"/>
    </row>
    <row r="34" spans="1:12" s="56" customFormat="1" x14ac:dyDescent="0.25">
      <c r="A34" s="523" t="s">
        <v>1212</v>
      </c>
      <c r="B34" s="471"/>
      <c r="C34" s="735"/>
      <c r="D34" s="522"/>
      <c r="E34" s="736"/>
      <c r="H34" s="471"/>
      <c r="I34" s="735"/>
      <c r="J34" s="735" t="str">
        <f>IFERROR(VLOOKUP(I34,'Base de Monedas'!A:B,2,0),"")</f>
        <v/>
      </c>
      <c r="K34" s="592"/>
    </row>
    <row r="35" spans="1:12" s="695" customFormat="1" x14ac:dyDescent="0.25">
      <c r="A35" s="695" t="s">
        <v>1213</v>
      </c>
      <c r="B35" s="471">
        <v>45372</v>
      </c>
      <c r="C35" s="631" t="s">
        <v>376</v>
      </c>
      <c r="D35" s="631" t="str">
        <f>IFERROR(VLOOKUP(C35,'Base de Monedas'!A:B,2,0),"")</f>
        <v>Guaraní</v>
      </c>
      <c r="E35" s="707">
        <v>671286956</v>
      </c>
      <c r="F35" s="695" t="s">
        <v>874</v>
      </c>
      <c r="H35" s="635"/>
      <c r="I35" s="631"/>
      <c r="J35" s="631" t="str">
        <f>IFERROR(VLOOKUP(I35,'Base de Monedas'!A:B,2,0),"")</f>
        <v/>
      </c>
      <c r="K35" s="592"/>
    </row>
    <row r="36" spans="1:12" s="695" customFormat="1" x14ac:dyDescent="0.25">
      <c r="A36" s="695" t="s">
        <v>1214</v>
      </c>
      <c r="B36" s="471">
        <v>45382</v>
      </c>
      <c r="C36" s="631" t="s">
        <v>375</v>
      </c>
      <c r="D36" s="696" t="str">
        <f>IFERROR(VLOOKUP(C36,'Base de Monedas'!A:B,2,0),"")</f>
        <v>Dólar estadounidense</v>
      </c>
      <c r="E36" s="592">
        <v>3877827329.9000001</v>
      </c>
      <c r="F36" s="695" t="s">
        <v>874</v>
      </c>
      <c r="H36" s="635"/>
      <c r="I36" s="631"/>
      <c r="J36" s="631" t="str">
        <f>IFERROR(VLOOKUP(I36,'Base de Monedas'!A:B,2,0),"")</f>
        <v/>
      </c>
      <c r="K36" s="592"/>
    </row>
    <row r="37" spans="1:12" s="56" customFormat="1" x14ac:dyDescent="0.25">
      <c r="B37" s="471"/>
      <c r="C37" s="735"/>
      <c r="D37" s="735"/>
      <c r="E37" s="711"/>
      <c r="H37" s="471"/>
      <c r="I37" s="735"/>
      <c r="J37" s="735" t="str">
        <f>IFERROR(VLOOKUP(I37,'Base de Monedas'!A:B,2,0),"")</f>
        <v/>
      </c>
      <c r="K37" s="448"/>
    </row>
    <row r="38" spans="1:12" s="523" customFormat="1" x14ac:dyDescent="0.25">
      <c r="A38" s="523" t="s">
        <v>207</v>
      </c>
      <c r="C38" s="737"/>
      <c r="D38" s="737"/>
      <c r="E38" s="712"/>
      <c r="I38" s="737"/>
      <c r="J38" s="735" t="str">
        <f>IFERROR(VLOOKUP(I38,'Base de Monedas'!A:B,2,0),"")</f>
        <v/>
      </c>
      <c r="K38" s="473"/>
    </row>
    <row r="39" spans="1:12" s="56" customFormat="1" x14ac:dyDescent="0.25">
      <c r="A39" s="738" t="s">
        <v>1089</v>
      </c>
      <c r="B39" s="471"/>
      <c r="C39" s="735"/>
      <c r="D39" s="735"/>
      <c r="E39" s="711">
        <v>0</v>
      </c>
      <c r="H39" s="471">
        <v>45267</v>
      </c>
      <c r="I39" s="735" t="s">
        <v>376</v>
      </c>
      <c r="J39" s="735" t="str">
        <f>IFERROR(VLOOKUP(I39,'Base de Monedas'!A:B,2,0),"")</f>
        <v>Guaraní</v>
      </c>
      <c r="K39" s="448">
        <v>10000000000</v>
      </c>
      <c r="L39" s="56" t="s">
        <v>874</v>
      </c>
    </row>
    <row r="40" spans="1:12" s="56" customFormat="1" x14ac:dyDescent="0.25">
      <c r="A40" s="738" t="s">
        <v>1090</v>
      </c>
      <c r="B40" s="471">
        <v>45645</v>
      </c>
      <c r="C40" s="735" t="s">
        <v>376</v>
      </c>
      <c r="D40" s="735" t="str">
        <f>IFERROR(VLOOKUP(C40,'Base de Monedas'!A:B,2,0),"")</f>
        <v>Guaraní</v>
      </c>
      <c r="E40" s="711">
        <v>3952096670</v>
      </c>
      <c r="F40" s="56" t="s">
        <v>874</v>
      </c>
      <c r="H40" s="471">
        <v>45279</v>
      </c>
      <c r="I40" s="735" t="s">
        <v>376</v>
      </c>
      <c r="J40" s="735" t="str">
        <f>IFERROR(VLOOKUP(I40,'Base de Monedas'!A:B,2,0),"")</f>
        <v>Guaraní</v>
      </c>
      <c r="K40" s="448">
        <v>3807357920</v>
      </c>
      <c r="L40" s="56" t="s">
        <v>874</v>
      </c>
    </row>
    <row r="41" spans="1:12" s="56" customFormat="1" x14ac:dyDescent="0.25">
      <c r="A41" s="739" t="s">
        <v>773</v>
      </c>
      <c r="B41" s="733"/>
      <c r="C41" s="740"/>
      <c r="D41" s="733" t="str">
        <f>IFERROR(VLOOKUP(C41,'Base de Monedas'!A:B,2,0),"")</f>
        <v/>
      </c>
      <c r="E41" s="716">
        <v>0</v>
      </c>
      <c r="F41" s="733"/>
      <c r="G41" s="733"/>
      <c r="H41" s="733"/>
      <c r="I41" s="740"/>
      <c r="J41" s="740" t="str">
        <f>IFERROR(VLOOKUP(I41,'Base de Monedas'!A:B,2,0),"")</f>
        <v/>
      </c>
      <c r="K41" s="733">
        <v>0</v>
      </c>
      <c r="L41" s="733"/>
    </row>
    <row r="42" spans="1:12" s="56" customFormat="1" x14ac:dyDescent="0.25">
      <c r="A42" s="734"/>
      <c r="C42" s="735"/>
      <c r="D42" s="56" t="str">
        <f>IFERROR(VLOOKUP(C42,'Base de Monedas'!A:B,2,0),"")</f>
        <v/>
      </c>
      <c r="E42" s="736"/>
      <c r="I42" s="735"/>
      <c r="J42" s="56" t="str">
        <f>IFERROR(VLOOKUP(I42,'Base de Monedas'!G:H,2,0),"")</f>
        <v/>
      </c>
    </row>
    <row r="43" spans="1:12" s="56" customFormat="1" x14ac:dyDescent="0.25">
      <c r="A43" s="523" t="s">
        <v>775</v>
      </c>
      <c r="C43" s="735"/>
      <c r="D43" s="735"/>
      <c r="E43" s="736"/>
      <c r="I43" s="735"/>
      <c r="J43" s="735"/>
    </row>
    <row r="44" spans="1:12" x14ac:dyDescent="0.25">
      <c r="A44" s="413" t="s">
        <v>875</v>
      </c>
      <c r="B44" s="471">
        <v>45642</v>
      </c>
      <c r="C44" s="287" t="s">
        <v>376</v>
      </c>
      <c r="D44" s="287" t="str">
        <f>IFERROR(VLOOKUP(C44,'Base de Monedas'!A:B,2,0),"")</f>
        <v>Guaraní</v>
      </c>
      <c r="E44" s="711">
        <v>1395931099</v>
      </c>
      <c r="F44" s="441" t="s">
        <v>874</v>
      </c>
      <c r="H44" s="635">
        <v>45290</v>
      </c>
      <c r="I44" s="631" t="s">
        <v>376</v>
      </c>
      <c r="J44" s="631" t="str">
        <f>IFERROR(VLOOKUP(I44,'Base de Monedas'!A:B,2,0),"")</f>
        <v>Guaraní</v>
      </c>
      <c r="K44" s="448">
        <v>449445206</v>
      </c>
      <c r="L44" s="615" t="s">
        <v>874</v>
      </c>
    </row>
    <row r="45" spans="1:12" s="413" customFormat="1" x14ac:dyDescent="0.25">
      <c r="A45" s="413" t="s">
        <v>876</v>
      </c>
      <c r="B45" s="471"/>
      <c r="C45" s="287" t="s">
        <v>376</v>
      </c>
      <c r="D45" s="287" t="str">
        <f>IFERROR(VLOOKUP(C45,'Base de Monedas'!A:B,2,0),"")</f>
        <v>Guaraní</v>
      </c>
      <c r="E45" s="711">
        <v>0</v>
      </c>
      <c r="F45" s="441"/>
      <c r="H45" s="635">
        <v>45290</v>
      </c>
      <c r="I45" s="631" t="s">
        <v>376</v>
      </c>
      <c r="J45" s="631" t="str">
        <f>IFERROR(VLOOKUP(I45,'Base de Monedas'!A:B,2,0),"")</f>
        <v>Guaraní</v>
      </c>
      <c r="K45" s="448">
        <v>169874915</v>
      </c>
      <c r="L45" s="741" t="s">
        <v>874</v>
      </c>
    </row>
    <row r="46" spans="1:12" s="413" customFormat="1" x14ac:dyDescent="0.25">
      <c r="A46" s="413" t="s">
        <v>877</v>
      </c>
      <c r="B46" s="471">
        <v>45655</v>
      </c>
      <c r="C46" s="287" t="s">
        <v>376</v>
      </c>
      <c r="D46" s="287" t="str">
        <f>IFERROR(VLOOKUP(C46,'Base de Monedas'!A:B,2,0),"")</f>
        <v>Guaraní</v>
      </c>
      <c r="E46" s="711">
        <v>598807808</v>
      </c>
      <c r="F46" s="497" t="s">
        <v>874</v>
      </c>
      <c r="H46" s="635">
        <v>45290</v>
      </c>
      <c r="I46" s="631" t="s">
        <v>376</v>
      </c>
      <c r="J46" s="631" t="str">
        <f>IFERROR(VLOOKUP(I46,'Base de Monedas'!A:B,2,0),"")</f>
        <v>Guaraní</v>
      </c>
      <c r="K46" s="448">
        <v>145175795</v>
      </c>
      <c r="L46" s="615" t="s">
        <v>874</v>
      </c>
    </row>
    <row r="47" spans="1:12" s="695" customFormat="1" x14ac:dyDescent="0.25">
      <c r="A47" s="695" t="s">
        <v>1206</v>
      </c>
      <c r="B47" s="471">
        <v>45631</v>
      </c>
      <c r="C47" s="631" t="s">
        <v>376</v>
      </c>
      <c r="D47" s="631" t="str">
        <f>IFERROR(VLOOKUP(C47,'Base de Monedas'!A:B,2,0),"")</f>
        <v>Guaraní</v>
      </c>
      <c r="E47" s="707">
        <v>349381110</v>
      </c>
      <c r="F47" s="695" t="s">
        <v>874</v>
      </c>
      <c r="H47" s="635"/>
      <c r="I47" s="631"/>
      <c r="J47" s="631" t="str">
        <f>IFERROR(VLOOKUP(I47,'Base de Monedas'!A:B,2,0),"")</f>
        <v/>
      </c>
      <c r="K47" s="448">
        <v>0</v>
      </c>
    </row>
    <row r="48" spans="1:12" s="56" customFormat="1" x14ac:dyDescent="0.25">
      <c r="A48" s="56" t="s">
        <v>878</v>
      </c>
      <c r="B48" s="471">
        <v>45640</v>
      </c>
      <c r="C48" s="735" t="s">
        <v>376</v>
      </c>
      <c r="D48" s="735" t="str">
        <f>IFERROR(VLOOKUP(C48,'Base de Monedas'!A:B,2,0),"")</f>
        <v>Guaraní</v>
      </c>
      <c r="E48" s="736">
        <v>91656678</v>
      </c>
      <c r="F48" s="56" t="s">
        <v>874</v>
      </c>
      <c r="H48" s="471">
        <v>45656</v>
      </c>
      <c r="I48" s="735" t="s">
        <v>376</v>
      </c>
      <c r="J48" s="735" t="str">
        <f>IFERROR(VLOOKUP(I48,'Base de Monedas'!A:B,2,0),"")</f>
        <v>Guaraní</v>
      </c>
      <c r="K48" s="448">
        <v>243423802</v>
      </c>
      <c r="L48" s="56" t="s">
        <v>874</v>
      </c>
    </row>
    <row r="49" spans="1:12" s="695" customFormat="1" x14ac:dyDescent="0.25">
      <c r="A49" s="695" t="s">
        <v>1207</v>
      </c>
      <c r="B49" s="471">
        <v>45651</v>
      </c>
      <c r="C49" s="631" t="s">
        <v>376</v>
      </c>
      <c r="D49" s="631" t="str">
        <f>IFERROR(VLOOKUP(C49,'Base de Monedas'!A:B,2,0),"")</f>
        <v>Guaraní</v>
      </c>
      <c r="E49" s="707">
        <v>935331507</v>
      </c>
      <c r="F49" s="695" t="s">
        <v>874</v>
      </c>
      <c r="H49" s="635"/>
      <c r="I49" s="631"/>
      <c r="J49" s="631" t="str">
        <f>IFERROR(VLOOKUP(I49,'Base de Monedas'!A:B,2,0),"")</f>
        <v/>
      </c>
      <c r="K49" s="448">
        <v>0</v>
      </c>
    </row>
    <row r="50" spans="1:12" s="56" customFormat="1" x14ac:dyDescent="0.25">
      <c r="A50" s="56" t="s">
        <v>1085</v>
      </c>
      <c r="B50" s="471"/>
      <c r="C50" s="735"/>
      <c r="D50" s="735"/>
      <c r="E50" s="711">
        <v>0</v>
      </c>
      <c r="H50" s="471">
        <v>45010</v>
      </c>
      <c r="I50" s="735" t="s">
        <v>376</v>
      </c>
      <c r="J50" s="735" t="str">
        <f>IFERROR(VLOOKUP(I50,'Base de Monedas'!A:B,2,0),"")</f>
        <v>Guaraní</v>
      </c>
      <c r="K50" s="448">
        <v>100602740</v>
      </c>
      <c r="L50" s="56" t="s">
        <v>874</v>
      </c>
    </row>
    <row r="51" spans="1:12" s="56" customFormat="1" x14ac:dyDescent="0.25">
      <c r="A51" s="56" t="s">
        <v>1026</v>
      </c>
      <c r="B51" s="471">
        <v>45601</v>
      </c>
      <c r="C51" s="735" t="s">
        <v>376</v>
      </c>
      <c r="D51" s="735" t="str">
        <f>IFERROR(VLOOKUP(C51,'Base de Monedas'!A:B,2,0),"")</f>
        <v>Guaraní</v>
      </c>
      <c r="E51" s="736">
        <v>438099933</v>
      </c>
      <c r="F51" s="56" t="s">
        <v>874</v>
      </c>
      <c r="H51" s="471">
        <v>45290</v>
      </c>
      <c r="I51" s="735" t="s">
        <v>376</v>
      </c>
      <c r="J51" s="735" t="str">
        <f>IFERROR(VLOOKUP(I51,'Base de Monedas'!A:B,2,0),"")</f>
        <v>Guaraní</v>
      </c>
      <c r="K51" s="448">
        <v>260277886</v>
      </c>
      <c r="L51" s="56" t="s">
        <v>874</v>
      </c>
    </row>
    <row r="52" spans="1:12" s="56" customFormat="1" x14ac:dyDescent="0.25">
      <c r="A52" s="56" t="s">
        <v>879</v>
      </c>
      <c r="B52" s="471"/>
      <c r="C52" s="735"/>
      <c r="D52" s="735"/>
      <c r="E52" s="736">
        <v>0</v>
      </c>
      <c r="H52" s="471">
        <v>45114</v>
      </c>
      <c r="I52" s="735" t="s">
        <v>376</v>
      </c>
      <c r="J52" s="735" t="str">
        <f>IFERROR(VLOOKUP(I52,'Base de Monedas'!A:B,2,0),"")</f>
        <v>Guaraní</v>
      </c>
      <c r="K52" s="448">
        <v>17882420</v>
      </c>
      <c r="L52" s="56" t="s">
        <v>874</v>
      </c>
    </row>
    <row r="53" spans="1:12" s="56" customFormat="1" x14ac:dyDescent="0.25">
      <c r="A53" s="56" t="s">
        <v>1091</v>
      </c>
      <c r="B53" s="471"/>
      <c r="C53" s="735"/>
      <c r="D53" s="735"/>
      <c r="E53" s="736">
        <v>0</v>
      </c>
      <c r="H53" s="471">
        <v>45232</v>
      </c>
      <c r="I53" s="735" t="s">
        <v>376</v>
      </c>
      <c r="J53" s="735" t="str">
        <f>IFERROR(VLOOKUP(I53,'Base de Monedas'!A:B,2,0),"")</f>
        <v>Guaraní</v>
      </c>
      <c r="K53" s="448">
        <v>68698631</v>
      </c>
      <c r="L53" s="56" t="s">
        <v>874</v>
      </c>
    </row>
    <row r="54" spans="1:12" s="56" customFormat="1" x14ac:dyDescent="0.25">
      <c r="A54" s="56" t="s">
        <v>880</v>
      </c>
      <c r="B54" s="471">
        <v>45654</v>
      </c>
      <c r="C54" s="735" t="s">
        <v>376</v>
      </c>
      <c r="D54" s="735" t="str">
        <f>IFERROR(VLOOKUP(C54,'Base de Monedas'!A:B,2,0),"")</f>
        <v>Guaraní</v>
      </c>
      <c r="E54" s="736">
        <v>825327592</v>
      </c>
      <c r="F54" s="56" t="s">
        <v>874</v>
      </c>
      <c r="H54" s="471">
        <v>45290</v>
      </c>
      <c r="I54" s="735" t="s">
        <v>376</v>
      </c>
      <c r="J54" s="735" t="str">
        <f>IFERROR(VLOOKUP(I54,'Base de Monedas'!A:B,2,0),"")</f>
        <v>Guaraní</v>
      </c>
      <c r="K54" s="448">
        <v>781337994</v>
      </c>
      <c r="L54" s="56" t="s">
        <v>874</v>
      </c>
    </row>
    <row r="55" spans="1:12" s="56" customFormat="1" x14ac:dyDescent="0.25">
      <c r="A55" s="56" t="s">
        <v>881</v>
      </c>
      <c r="B55" s="471">
        <v>45306</v>
      </c>
      <c r="C55" s="735" t="s">
        <v>376</v>
      </c>
      <c r="D55" s="735" t="str">
        <f>IFERROR(VLOOKUP(C55,'Base de Monedas'!A:B,2,0),"")</f>
        <v>Guaraní</v>
      </c>
      <c r="E55" s="736">
        <v>307322</v>
      </c>
      <c r="F55" s="56" t="s">
        <v>874</v>
      </c>
      <c r="H55" s="471">
        <v>45290</v>
      </c>
      <c r="I55" s="735" t="s">
        <v>376</v>
      </c>
      <c r="J55" s="735" t="str">
        <f>IFERROR(VLOOKUP(I55,'Base de Monedas'!A:B,2,0),"")</f>
        <v>Guaraní</v>
      </c>
      <c r="K55" s="448">
        <v>26253142.989999998</v>
      </c>
      <c r="L55" s="56" t="s">
        <v>874</v>
      </c>
    </row>
    <row r="56" spans="1:12" s="413" customFormat="1" x14ac:dyDescent="0.25">
      <c r="A56" s="413" t="s">
        <v>882</v>
      </c>
      <c r="B56" s="471">
        <v>45632</v>
      </c>
      <c r="C56" s="735" t="s">
        <v>376</v>
      </c>
      <c r="D56" s="735" t="str">
        <f>IFERROR(VLOOKUP(C56,'Base de Monedas'!A:B,2,0),"")</f>
        <v>Guaraní</v>
      </c>
      <c r="E56" s="707">
        <v>208520622</v>
      </c>
      <c r="F56" s="56" t="s">
        <v>874</v>
      </c>
      <c r="H56" s="635"/>
      <c r="I56" s="631"/>
      <c r="J56" s="631" t="str">
        <f>IFERROR(VLOOKUP(I56,'Base de Monedas'!A:B,2,0),"")</f>
        <v/>
      </c>
      <c r="K56" s="448">
        <v>0</v>
      </c>
      <c r="L56" s="615"/>
    </row>
    <row r="57" spans="1:12" s="56" customFormat="1" x14ac:dyDescent="0.25">
      <c r="A57" s="56" t="s">
        <v>883</v>
      </c>
      <c r="B57" s="471">
        <v>45650</v>
      </c>
      <c r="C57" s="735" t="s">
        <v>376</v>
      </c>
      <c r="D57" s="735" t="str">
        <f>IFERROR(VLOOKUP(C57,'Base de Monedas'!A:B,2,0),"")</f>
        <v>Guaraní</v>
      </c>
      <c r="E57" s="736">
        <v>567562600</v>
      </c>
      <c r="F57" s="56" t="s">
        <v>874</v>
      </c>
      <c r="H57" s="471">
        <v>45226</v>
      </c>
      <c r="I57" s="735" t="s">
        <v>376</v>
      </c>
      <c r="J57" s="735" t="str">
        <f>IFERROR(VLOOKUP(I57,'Base de Monedas'!A:B,2,0),"")</f>
        <v>Guaraní</v>
      </c>
      <c r="K57" s="448">
        <v>249473863</v>
      </c>
      <c r="L57" s="56" t="s">
        <v>874</v>
      </c>
    </row>
    <row r="58" spans="1:12" s="500" customFormat="1" x14ac:dyDescent="0.25">
      <c r="A58" s="500" t="s">
        <v>1151</v>
      </c>
      <c r="B58" s="471">
        <v>45653</v>
      </c>
      <c r="C58" s="287" t="s">
        <v>376</v>
      </c>
      <c r="D58" s="287" t="str">
        <f>IFERROR(VLOOKUP(C58,'Base de Monedas'!A:B,2,0),"")</f>
        <v>Guaraní</v>
      </c>
      <c r="E58" s="707">
        <v>1562318631</v>
      </c>
      <c r="F58" s="500" t="s">
        <v>874</v>
      </c>
      <c r="H58" s="635">
        <v>45290</v>
      </c>
      <c r="I58" s="631" t="s">
        <v>376</v>
      </c>
      <c r="J58" s="631" t="str">
        <f>IFERROR(VLOOKUP(I58,'Base de Monedas'!A:B,2,0),"")</f>
        <v>Guaraní</v>
      </c>
      <c r="K58" s="448">
        <v>1723800001</v>
      </c>
      <c r="L58" s="615" t="s">
        <v>874</v>
      </c>
    </row>
    <row r="59" spans="1:12" s="695" customFormat="1" x14ac:dyDescent="0.25">
      <c r="A59" s="695" t="s">
        <v>1208</v>
      </c>
      <c r="B59" s="471">
        <v>45351</v>
      </c>
      <c r="C59" s="631" t="s">
        <v>375</v>
      </c>
      <c r="D59" s="696" t="str">
        <f>IFERROR(VLOOKUP(C59,'Base de Monedas'!A:B,2,0),"")</f>
        <v>Dólar estadounidense</v>
      </c>
      <c r="E59" s="592">
        <v>67670001</v>
      </c>
      <c r="F59" s="695" t="s">
        <v>874</v>
      </c>
      <c r="H59" s="635"/>
      <c r="I59" s="631"/>
      <c r="J59" s="631" t="str">
        <f>IFERROR(VLOOKUP(I59,'Base de Monedas'!A:B,2,0),"")</f>
        <v/>
      </c>
      <c r="K59" s="592">
        <v>0</v>
      </c>
    </row>
    <row r="60" spans="1:12" s="97" customFormat="1" x14ac:dyDescent="0.25">
      <c r="A60" s="97" t="s">
        <v>776</v>
      </c>
      <c r="B60" s="730"/>
      <c r="C60" s="454"/>
      <c r="D60" s="454"/>
      <c r="E60" s="712"/>
      <c r="H60" s="490"/>
      <c r="I60" s="454"/>
      <c r="J60" s="631" t="str">
        <f>IFERROR(VLOOKUP(I60,'Base de Monedas'!A:B,2,0),"")</f>
        <v/>
      </c>
      <c r="K60" s="473"/>
    </row>
    <row r="61" spans="1:12" s="413" customFormat="1" x14ac:dyDescent="0.25">
      <c r="A61" s="413" t="s">
        <v>884</v>
      </c>
      <c r="B61" s="471">
        <v>45657</v>
      </c>
      <c r="C61" s="287" t="s">
        <v>376</v>
      </c>
      <c r="D61" s="287" t="str">
        <f>IFERROR(VLOOKUP(C61,'Base de Monedas'!A:B,2,0),"")</f>
        <v>Guaraní</v>
      </c>
      <c r="E61" s="707">
        <v>-1099760769.9000001</v>
      </c>
      <c r="F61" s="497" t="s">
        <v>874</v>
      </c>
      <c r="H61" s="635">
        <v>45290</v>
      </c>
      <c r="I61" s="631" t="s">
        <v>376</v>
      </c>
      <c r="J61" s="631" t="str">
        <f>IFERROR(VLOOKUP(I61,'Base de Monedas'!A:B,2,0),"")</f>
        <v>Guaraní</v>
      </c>
      <c r="K61" s="448">
        <v>-326312499.64999998</v>
      </c>
      <c r="L61" s="615" t="s">
        <v>874</v>
      </c>
    </row>
    <row r="62" spans="1:12" s="413" customFormat="1" x14ac:dyDescent="0.25">
      <c r="A62" s="413" t="s">
        <v>885</v>
      </c>
      <c r="B62" s="471">
        <v>45657</v>
      </c>
      <c r="C62" s="287"/>
      <c r="D62" s="287"/>
      <c r="E62" s="707">
        <v>0</v>
      </c>
      <c r="F62" s="497"/>
      <c r="H62" s="635">
        <v>45290</v>
      </c>
      <c r="I62" s="631" t="s">
        <v>376</v>
      </c>
      <c r="J62" s="631" t="str">
        <f>IFERROR(VLOOKUP(I62,'Base de Monedas'!A:B,2,0),"")</f>
        <v>Guaraní</v>
      </c>
      <c r="K62" s="448">
        <v>-124108005.94</v>
      </c>
      <c r="L62" s="741" t="s">
        <v>874</v>
      </c>
    </row>
    <row r="63" spans="1:12" s="413" customFormat="1" x14ac:dyDescent="0.25">
      <c r="A63" s="413" t="s">
        <v>886</v>
      </c>
      <c r="B63" s="471">
        <v>45657</v>
      </c>
      <c r="C63" s="287" t="s">
        <v>376</v>
      </c>
      <c r="D63" s="287" t="str">
        <f>IFERROR(VLOOKUP(C63,'Base de Monedas'!A:B,2,0),"")</f>
        <v>Guaraní</v>
      </c>
      <c r="E63" s="707">
        <v>-590647892.13</v>
      </c>
      <c r="F63" s="497" t="s">
        <v>874</v>
      </c>
      <c r="H63" s="635">
        <v>45290</v>
      </c>
      <c r="I63" s="631" t="s">
        <v>376</v>
      </c>
      <c r="J63" s="631" t="str">
        <f>IFERROR(VLOOKUP(I63,'Base de Monedas'!A:B,2,0),"")</f>
        <v>Guaraní</v>
      </c>
      <c r="K63" s="448">
        <v>-169555991.74000001</v>
      </c>
      <c r="L63" s="615" t="s">
        <v>874</v>
      </c>
    </row>
    <row r="64" spans="1:12" s="695" customFormat="1" x14ac:dyDescent="0.25">
      <c r="A64" s="695" t="s">
        <v>1209</v>
      </c>
      <c r="B64" s="471">
        <v>45657</v>
      </c>
      <c r="C64" s="631" t="s">
        <v>376</v>
      </c>
      <c r="D64" s="631" t="str">
        <f>IFERROR(VLOOKUP(C64,'Base de Monedas'!A:B,2,0),"")</f>
        <v>Guaraní</v>
      </c>
      <c r="E64" s="707">
        <v>-442367633.51999998</v>
      </c>
      <c r="F64" s="695" t="s">
        <v>874</v>
      </c>
      <c r="H64" s="635"/>
      <c r="I64" s="631"/>
      <c r="J64" s="631"/>
      <c r="K64" s="448">
        <v>0</v>
      </c>
    </row>
    <row r="65" spans="1:12" s="413" customFormat="1" x14ac:dyDescent="0.25">
      <c r="A65" s="413" t="s">
        <v>887</v>
      </c>
      <c r="B65" s="471">
        <v>45657</v>
      </c>
      <c r="C65" s="287" t="s">
        <v>376</v>
      </c>
      <c r="D65" s="287" t="str">
        <f>IFERROR(VLOOKUP(C65,'Base de Monedas'!A:B,2,0),"")</f>
        <v>Guaraní</v>
      </c>
      <c r="E65" s="707">
        <v>-157151535.5</v>
      </c>
      <c r="F65" s="497" t="s">
        <v>874</v>
      </c>
      <c r="H65" s="635">
        <v>45290</v>
      </c>
      <c r="I65" s="631" t="s">
        <v>376</v>
      </c>
      <c r="J65" s="631" t="str">
        <f>IFERROR(VLOOKUP(I65,'Base de Monedas'!A:B,2,0),"")</f>
        <v>Guaraní</v>
      </c>
      <c r="K65" s="448">
        <v>-218852628.47999999</v>
      </c>
      <c r="L65" s="615" t="s">
        <v>874</v>
      </c>
    </row>
    <row r="66" spans="1:12" s="695" customFormat="1" x14ac:dyDescent="0.25">
      <c r="A66" s="695" t="s">
        <v>1210</v>
      </c>
      <c r="B66" s="471">
        <v>45657</v>
      </c>
      <c r="C66" s="631" t="s">
        <v>376</v>
      </c>
      <c r="D66" s="631" t="str">
        <f>IFERROR(VLOOKUP(C66,'Base de Monedas'!A:B,2,0),"")</f>
        <v>Guaraní</v>
      </c>
      <c r="E66" s="707">
        <v>-828494118.90999997</v>
      </c>
      <c r="F66" s="695" t="s">
        <v>874</v>
      </c>
      <c r="H66" s="635"/>
      <c r="I66" s="631"/>
      <c r="J66" s="631"/>
      <c r="K66" s="448">
        <v>0</v>
      </c>
    </row>
    <row r="67" spans="1:12" s="561" customFormat="1" x14ac:dyDescent="0.25">
      <c r="A67" s="561" t="s">
        <v>1086</v>
      </c>
      <c r="B67" s="471">
        <v>45657</v>
      </c>
      <c r="C67" s="287"/>
      <c r="D67" s="287"/>
      <c r="E67" s="711">
        <v>0</v>
      </c>
      <c r="H67" s="635">
        <v>45010</v>
      </c>
      <c r="I67" s="631" t="s">
        <v>376</v>
      </c>
      <c r="J67" s="631" t="str">
        <f>IFERROR(VLOOKUP(I67,'Base de Monedas'!A:B,2,0),"")</f>
        <v>Guaraní</v>
      </c>
      <c r="K67" s="448">
        <v>-93895890.810000002</v>
      </c>
      <c r="L67" s="615" t="s">
        <v>874</v>
      </c>
    </row>
    <row r="68" spans="1:12" s="486" customFormat="1" x14ac:dyDescent="0.25">
      <c r="A68" s="486" t="s">
        <v>979</v>
      </c>
      <c r="B68" s="471">
        <v>45657</v>
      </c>
      <c r="C68" s="287" t="s">
        <v>376</v>
      </c>
      <c r="D68" s="287" t="str">
        <f>IFERROR(VLOOKUP(C68,'Base de Monedas'!A:B,2,0),"")</f>
        <v>Guaraní</v>
      </c>
      <c r="E68" s="707">
        <v>-563015490.34000003</v>
      </c>
      <c r="F68" s="497" t="s">
        <v>874</v>
      </c>
      <c r="H68" s="635">
        <v>45290</v>
      </c>
      <c r="I68" s="631" t="s">
        <v>376</v>
      </c>
      <c r="J68" s="631" t="str">
        <f>IFERROR(VLOOKUP(I68,'Base de Monedas'!A:B,2,0),"")</f>
        <v>Guaraní</v>
      </c>
      <c r="K68" s="448">
        <v>-222404174.49000001</v>
      </c>
      <c r="L68" s="615" t="s">
        <v>874</v>
      </c>
    </row>
    <row r="69" spans="1:12" s="413" customFormat="1" x14ac:dyDescent="0.25">
      <c r="A69" s="413" t="s">
        <v>972</v>
      </c>
      <c r="B69" s="471">
        <v>45657</v>
      </c>
      <c r="C69" s="287"/>
      <c r="D69" s="287"/>
      <c r="E69" s="711">
        <v>0</v>
      </c>
      <c r="F69" s="497"/>
      <c r="H69" s="635">
        <v>45114</v>
      </c>
      <c r="I69" s="631" t="s">
        <v>376</v>
      </c>
      <c r="J69" s="631" t="str">
        <f>IFERROR(VLOOKUP(I69,'Base de Monedas'!A:B,2,0),"")</f>
        <v>Guaraní</v>
      </c>
      <c r="K69" s="448">
        <v>-56038715.5</v>
      </c>
      <c r="L69" s="615" t="s">
        <v>874</v>
      </c>
    </row>
    <row r="70" spans="1:12" s="497" customFormat="1" x14ac:dyDescent="0.25">
      <c r="A70" s="497" t="s">
        <v>986</v>
      </c>
      <c r="B70" s="471">
        <v>45657</v>
      </c>
      <c r="C70" s="287"/>
      <c r="D70" s="287"/>
      <c r="E70" s="711">
        <v>0</v>
      </c>
      <c r="H70" s="635">
        <v>45232</v>
      </c>
      <c r="I70" s="631" t="s">
        <v>376</v>
      </c>
      <c r="J70" s="631" t="str">
        <f>IFERROR(VLOOKUP(I70,'Base de Monedas'!A:B,2,0),"")</f>
        <v>Guaraní</v>
      </c>
      <c r="K70" s="448">
        <v>-130993150.81999999</v>
      </c>
      <c r="L70" s="615" t="s">
        <v>874</v>
      </c>
    </row>
    <row r="71" spans="1:12" s="441" customFormat="1" x14ac:dyDescent="0.25">
      <c r="A71" s="441" t="s">
        <v>1027</v>
      </c>
      <c r="B71" s="471">
        <v>45657</v>
      </c>
      <c r="C71" s="287" t="s">
        <v>376</v>
      </c>
      <c r="D71" s="287" t="str">
        <f>IFERROR(VLOOKUP(C71,'Base de Monedas'!A:B,2,0),"")</f>
        <v>Guaraní</v>
      </c>
      <c r="E71" s="707">
        <v>-764023267.26999998</v>
      </c>
      <c r="F71" s="486" t="s">
        <v>874</v>
      </c>
      <c r="H71" s="635">
        <v>45290</v>
      </c>
      <c r="I71" s="631" t="s">
        <v>376</v>
      </c>
      <c r="J71" s="631" t="str">
        <f>IFERROR(VLOOKUP(I71,'Base de Monedas'!A:B,2,0),"")</f>
        <v>Guaraní</v>
      </c>
      <c r="K71" s="448">
        <v>-742871991.39999998</v>
      </c>
      <c r="L71" s="615" t="s">
        <v>874</v>
      </c>
    </row>
    <row r="72" spans="1:12" s="413" customFormat="1" x14ac:dyDescent="0.25">
      <c r="A72" s="413" t="s">
        <v>888</v>
      </c>
      <c r="B72" s="471">
        <v>45657</v>
      </c>
      <c r="C72" s="287" t="s">
        <v>376</v>
      </c>
      <c r="D72" s="287" t="str">
        <f>IFERROR(VLOOKUP(C72,'Base de Monedas'!A:B,2,0),"")</f>
        <v>Guaraní</v>
      </c>
      <c r="E72" s="707">
        <v>-1780988.16</v>
      </c>
      <c r="F72" s="441" t="s">
        <v>874</v>
      </c>
      <c r="H72" s="635">
        <v>45290</v>
      </c>
      <c r="I72" s="631" t="s">
        <v>376</v>
      </c>
      <c r="J72" s="631" t="str">
        <f>IFERROR(VLOOKUP(I72,'Base de Monedas'!A:B,2,0),"")</f>
        <v>Guaraní</v>
      </c>
      <c r="K72" s="448">
        <v>-43337405.579999998</v>
      </c>
      <c r="L72" s="615" t="s">
        <v>874</v>
      </c>
    </row>
    <row r="73" spans="1:12" s="413" customFormat="1" x14ac:dyDescent="0.25">
      <c r="A73" s="413" t="s">
        <v>889</v>
      </c>
      <c r="B73" s="471">
        <v>45657</v>
      </c>
      <c r="C73" s="631" t="s">
        <v>376</v>
      </c>
      <c r="D73" s="631" t="str">
        <f>IFERROR(VLOOKUP(C73,'Base de Monedas'!A:B,2,0),"")</f>
        <v>Guaraní</v>
      </c>
      <c r="E73" s="707">
        <v>-181948897.99000001</v>
      </c>
      <c r="F73" s="741" t="s">
        <v>874</v>
      </c>
      <c r="H73" s="635"/>
      <c r="I73" s="631"/>
      <c r="J73" s="631" t="str">
        <f>IFERROR(VLOOKUP(I73,'Base de Monedas'!A:B,2,0),"")</f>
        <v/>
      </c>
      <c r="K73" s="448">
        <v>0</v>
      </c>
      <c r="L73" s="615"/>
    </row>
    <row r="74" spans="1:12" s="413" customFormat="1" x14ac:dyDescent="0.25">
      <c r="A74" s="413" t="s">
        <v>890</v>
      </c>
      <c r="B74" s="471">
        <v>45657</v>
      </c>
      <c r="C74" s="287" t="s">
        <v>376</v>
      </c>
      <c r="D74" s="287" t="str">
        <f>IFERROR(VLOOKUP(C74,'Base de Monedas'!A:B,2,0),"")</f>
        <v>Guaraní</v>
      </c>
      <c r="E74" s="707">
        <v>-526732886.87</v>
      </c>
      <c r="F74" s="441" t="s">
        <v>874</v>
      </c>
      <c r="H74" s="635">
        <v>45226</v>
      </c>
      <c r="I74" s="631" t="s">
        <v>376</v>
      </c>
      <c r="J74" s="631" t="str">
        <f>IFERROR(VLOOKUP(I74,'Base de Monedas'!A:B,2,0),"")</f>
        <v>Guaraní</v>
      </c>
      <c r="K74" s="448">
        <v>-229108650.56999999</v>
      </c>
      <c r="L74" s="615" t="s">
        <v>874</v>
      </c>
    </row>
    <row r="75" spans="1:12" s="500" customFormat="1" x14ac:dyDescent="0.25">
      <c r="A75" s="500" t="s">
        <v>1152</v>
      </c>
      <c r="B75" s="471">
        <v>45657</v>
      </c>
      <c r="C75" s="287" t="s">
        <v>376</v>
      </c>
      <c r="D75" s="287" t="str">
        <f>IFERROR(VLOOKUP(C75,'Base de Monedas'!A:B,2,0),"")</f>
        <v>Guaraní</v>
      </c>
      <c r="E75" s="707">
        <v>-1335545030.02</v>
      </c>
      <c r="F75" s="500" t="s">
        <v>874</v>
      </c>
      <c r="H75" s="635">
        <v>45290</v>
      </c>
      <c r="I75" s="631" t="s">
        <v>376</v>
      </c>
      <c r="J75" s="631" t="str">
        <f>IFERROR(VLOOKUP(I75,'Base de Monedas'!A:B,2,0),"")</f>
        <v>Guaraní</v>
      </c>
      <c r="K75" s="448">
        <v>-1331896000.1800001</v>
      </c>
      <c r="L75" s="615" t="s">
        <v>874</v>
      </c>
    </row>
    <row r="76" spans="1:12" s="695" customFormat="1" x14ac:dyDescent="0.25">
      <c r="A76" s="695" t="s">
        <v>1211</v>
      </c>
      <c r="B76" s="471">
        <v>45351</v>
      </c>
      <c r="C76" s="631" t="s">
        <v>375</v>
      </c>
      <c r="D76" s="696" t="str">
        <f>IFERROR(VLOOKUP(C76,'Base de Monedas'!A:B,2,0),"")</f>
        <v>Dólar estadounidense</v>
      </c>
      <c r="E76" s="592">
        <v>-17962337.199999999</v>
      </c>
      <c r="F76" s="695" t="s">
        <v>874</v>
      </c>
      <c r="H76" s="635"/>
      <c r="I76" s="631"/>
      <c r="J76" s="631"/>
      <c r="K76" s="592">
        <v>0</v>
      </c>
    </row>
    <row r="77" spans="1:12" x14ac:dyDescent="0.25">
      <c r="A77" s="97" t="s">
        <v>108</v>
      </c>
      <c r="B77" s="471"/>
      <c r="C77" s="287"/>
      <c r="D77" s="287" t="str">
        <f>IFERROR(VLOOKUP(C77,'Base de Monedas'!A:B,2,0),"")</f>
        <v/>
      </c>
      <c r="F77" s="441"/>
      <c r="H77" s="635"/>
      <c r="I77" s="631"/>
      <c r="J77" s="631" t="str">
        <f>IFERROR(VLOOKUP(I77,'Base de Monedas'!A:B,2,0),"")</f>
        <v/>
      </c>
      <c r="K77" s="693"/>
      <c r="L77" s="615"/>
    </row>
    <row r="78" spans="1:12" s="441" customFormat="1" x14ac:dyDescent="0.25">
      <c r="A78" s="434" t="s">
        <v>925</v>
      </c>
      <c r="B78" s="471"/>
      <c r="C78" s="287"/>
      <c r="D78" s="287" t="str">
        <f>IFERROR(VLOOKUP(C78,'Base de Monedas'!A:B,2,0),"")</f>
        <v/>
      </c>
      <c r="E78" s="711">
        <v>0</v>
      </c>
      <c r="H78" s="471">
        <v>45267</v>
      </c>
      <c r="I78" s="631" t="s">
        <v>376</v>
      </c>
      <c r="J78" s="631" t="str">
        <f>IFERROR(VLOOKUP(I78,'Base de Monedas'!A:B,2,0),"")</f>
        <v>Guaraní</v>
      </c>
      <c r="K78" s="448">
        <v>1278493151.0799999</v>
      </c>
      <c r="L78" s="615" t="s">
        <v>874</v>
      </c>
    </row>
    <row r="79" spans="1:12" s="561" customFormat="1" x14ac:dyDescent="0.25">
      <c r="A79" s="434" t="s">
        <v>1087</v>
      </c>
      <c r="B79" s="471">
        <v>45645</v>
      </c>
      <c r="C79" s="287" t="s">
        <v>376</v>
      </c>
      <c r="D79" s="287" t="str">
        <f>IFERROR(VLOOKUP(C79,'Base de Monedas'!A:B,2,0),"")</f>
        <v>Guaraní</v>
      </c>
      <c r="E79" s="711">
        <v>505853850</v>
      </c>
      <c r="F79" s="561" t="s">
        <v>874</v>
      </c>
      <c r="H79" s="471">
        <v>45291</v>
      </c>
      <c r="I79" s="631" t="s">
        <v>376</v>
      </c>
      <c r="J79" s="631" t="str">
        <f>IFERROR(VLOOKUP(I79,'Base de Monedas'!A:B,2,0),"")</f>
        <v>Guaraní</v>
      </c>
      <c r="K79" s="448">
        <v>933860244</v>
      </c>
      <c r="L79" s="615" t="s">
        <v>874</v>
      </c>
    </row>
    <row r="80" spans="1:12" s="561" customFormat="1" x14ac:dyDescent="0.25">
      <c r="A80" s="434" t="s">
        <v>926</v>
      </c>
      <c r="B80" s="471"/>
      <c r="C80" s="287"/>
      <c r="D80" s="287" t="str">
        <f>IFERROR(VLOOKUP(C80,'Base de Monedas'!A:B,2,0),"")</f>
        <v/>
      </c>
      <c r="E80" s="711">
        <v>0</v>
      </c>
      <c r="H80" s="471">
        <v>45279</v>
      </c>
      <c r="I80" s="631" t="s">
        <v>376</v>
      </c>
      <c r="J80" s="631" t="str">
        <f>IFERROR(VLOOKUP(I80,'Base de Monedas'!A:B,2,0),"")</f>
        <v>Guaraní</v>
      </c>
      <c r="K80" s="448">
        <v>-1191164383.6900001</v>
      </c>
      <c r="L80" s="615" t="s">
        <v>874</v>
      </c>
    </row>
    <row r="81" spans="1:12" s="441" customFormat="1" x14ac:dyDescent="0.25">
      <c r="A81" s="435" t="s">
        <v>1088</v>
      </c>
      <c r="B81" s="472">
        <v>45657</v>
      </c>
      <c r="C81" s="310" t="s">
        <v>376</v>
      </c>
      <c r="D81" s="310" t="str">
        <f>IFERROR(VLOOKUP(C81,'Base de Monedas'!A:B,2,0),"")</f>
        <v>Guaraní</v>
      </c>
      <c r="E81" s="714">
        <v>-493556469</v>
      </c>
      <c r="F81" s="309" t="s">
        <v>874</v>
      </c>
      <c r="G81" s="309"/>
      <c r="H81" s="472">
        <v>45291</v>
      </c>
      <c r="I81" s="310" t="s">
        <v>376</v>
      </c>
      <c r="J81" s="310" t="str">
        <f>IFERROR(VLOOKUP(I81,'Base de Monedas'!A:B,2,0),"")</f>
        <v>Guaraní</v>
      </c>
      <c r="K81" s="453">
        <v>-923461161.55999994</v>
      </c>
      <c r="L81" s="309" t="s">
        <v>874</v>
      </c>
    </row>
    <row r="82" spans="1:12" s="97" customFormat="1" x14ac:dyDescent="0.25">
      <c r="A82" s="97" t="s">
        <v>2</v>
      </c>
      <c r="B82" s="523"/>
      <c r="C82" s="454"/>
      <c r="D82" s="97" t="str">
        <f>IFERROR(VLOOKUP(C82,'Base de Monedas'!A:B,2,0),"")</f>
        <v/>
      </c>
      <c r="E82" s="715">
        <f>SUM($E$12:E81)</f>
        <v>59675240157.310013</v>
      </c>
      <c r="I82" s="454"/>
      <c r="J82" s="97" t="str">
        <f>IFERROR(VLOOKUP(I82,'Base de Monedas'!G:H,2,0),"")</f>
        <v/>
      </c>
      <c r="K82" s="457">
        <f>SUM($K$12:K81)</f>
        <v>39185460324.969994</v>
      </c>
    </row>
    <row r="83" spans="1:12" x14ac:dyDescent="0.25">
      <c r="A83" s="97"/>
      <c r="H83" s="693"/>
      <c r="I83" s="693"/>
      <c r="J83" s="693"/>
      <c r="K83" s="693"/>
    </row>
    <row r="84" spans="1:12" x14ac:dyDescent="0.25">
      <c r="H84" s="693"/>
      <c r="I84" s="693"/>
      <c r="J84" s="693"/>
      <c r="K84" s="693"/>
    </row>
    <row r="85" spans="1:12" s="273" customFormat="1" x14ac:dyDescent="0.25">
      <c r="A85" s="97" t="s">
        <v>769</v>
      </c>
      <c r="B85" s="56"/>
      <c r="D85" s="234"/>
      <c r="E85" s="708"/>
      <c r="H85" s="693"/>
      <c r="I85" s="693"/>
      <c r="J85" s="234"/>
      <c r="K85" s="234"/>
      <c r="L85" s="234"/>
    </row>
    <row r="86" spans="1:12" s="273" customFormat="1" x14ac:dyDescent="0.25">
      <c r="A86" s="20"/>
      <c r="B86" s="731"/>
      <c r="C86" s="385"/>
      <c r="D86" s="368">
        <f>IFERROR(YEAR(Indice!B6),"2XX2")</f>
        <v>2023</v>
      </c>
      <c r="E86" s="709"/>
      <c r="F86" s="385"/>
      <c r="H86" s="385"/>
      <c r="I86" s="385"/>
      <c r="J86" s="368">
        <f>IFERROR(YEAR(Indice!H6),"2XX2")</f>
        <v>1900</v>
      </c>
      <c r="K86" s="385"/>
      <c r="L86" s="385"/>
    </row>
    <row r="87" spans="1:12" s="273" customFormat="1" ht="44.45" customHeight="1" x14ac:dyDescent="0.25">
      <c r="A87" s="124" t="s">
        <v>774</v>
      </c>
      <c r="B87" s="732"/>
      <c r="C87" s="609" t="s">
        <v>772</v>
      </c>
      <c r="D87" s="290" t="s">
        <v>275</v>
      </c>
      <c r="E87" s="710" t="s">
        <v>778</v>
      </c>
      <c r="F87" s="125" t="s">
        <v>106</v>
      </c>
      <c r="H87" s="125" t="s">
        <v>105</v>
      </c>
      <c r="I87" s="609" t="s">
        <v>772</v>
      </c>
      <c r="J87" s="290" t="s">
        <v>275</v>
      </c>
      <c r="K87" s="610" t="s">
        <v>778</v>
      </c>
      <c r="L87" s="125" t="s">
        <v>107</v>
      </c>
    </row>
    <row r="88" spans="1:12" s="273" customFormat="1" x14ac:dyDescent="0.25">
      <c r="A88" s="441" t="s">
        <v>929</v>
      </c>
      <c r="B88" s="471">
        <v>47056</v>
      </c>
      <c r="C88" s="287" t="s">
        <v>376</v>
      </c>
      <c r="D88" s="287" t="str">
        <f>IFERROR(VLOOKUP(C88,'Base de Monedas'!A:B,2,0),"")</f>
        <v>Guaraní</v>
      </c>
      <c r="E88" s="707">
        <v>11263793272</v>
      </c>
      <c r="F88" s="441" t="s">
        <v>874</v>
      </c>
      <c r="H88" s="635">
        <v>45595</v>
      </c>
      <c r="I88" s="631" t="s">
        <v>376</v>
      </c>
      <c r="J88" s="631" t="str">
        <f>IFERROR(VLOOKUP(I88,'Base de Monedas'!A:B,2,0),"")</f>
        <v>Guaraní</v>
      </c>
      <c r="K88" s="448">
        <v>2475000000</v>
      </c>
      <c r="L88" s="615" t="s">
        <v>874</v>
      </c>
    </row>
    <row r="89" spans="1:12" s="273" customFormat="1" x14ac:dyDescent="0.25">
      <c r="A89" s="441" t="s">
        <v>930</v>
      </c>
      <c r="B89" s="471"/>
      <c r="C89" s="287"/>
      <c r="D89" s="287" t="str">
        <f>IFERROR(VLOOKUP(C89,'Base de Monedas'!A:B,2,0),"")</f>
        <v/>
      </c>
      <c r="E89" s="707">
        <v>0</v>
      </c>
      <c r="F89" s="441"/>
      <c r="H89" s="635">
        <v>45602</v>
      </c>
      <c r="I89" s="631" t="s">
        <v>376</v>
      </c>
      <c r="J89" s="631" t="str">
        <f>IFERROR(VLOOKUP(I89,'Base de Monedas'!A:B,2,0),"")</f>
        <v>Guaraní</v>
      </c>
      <c r="K89" s="448">
        <v>972837130</v>
      </c>
      <c r="L89" s="741" t="s">
        <v>874</v>
      </c>
    </row>
    <row r="90" spans="1:12" s="486" customFormat="1" x14ac:dyDescent="0.25">
      <c r="A90" s="486" t="s">
        <v>966</v>
      </c>
      <c r="B90" s="471">
        <v>45918</v>
      </c>
      <c r="C90" s="287" t="s">
        <v>376</v>
      </c>
      <c r="D90" s="287" t="str">
        <f>IFERROR(VLOOKUP(C90,'Base de Monedas'!A:B,2,0),"")</f>
        <v>Guaraní</v>
      </c>
      <c r="E90" s="707">
        <v>2908876672</v>
      </c>
      <c r="F90" s="497" t="s">
        <v>874</v>
      </c>
      <c r="H90" s="635">
        <v>45410</v>
      </c>
      <c r="I90" s="631" t="s">
        <v>376</v>
      </c>
      <c r="J90" s="631" t="str">
        <f>IFERROR(VLOOKUP(I90,'Base de Monedas'!A:B,2,0),"")</f>
        <v>Guaraní</v>
      </c>
      <c r="K90" s="448">
        <v>544558889</v>
      </c>
      <c r="L90" s="741" t="s">
        <v>874</v>
      </c>
    </row>
    <row r="91" spans="1:12" s="695" customFormat="1" x14ac:dyDescent="0.25">
      <c r="A91" s="695" t="s">
        <v>1215</v>
      </c>
      <c r="B91" s="471">
        <v>45721</v>
      </c>
      <c r="C91" s="631" t="s">
        <v>376</v>
      </c>
      <c r="D91" s="631" t="str">
        <f>IFERROR(VLOOKUP(C91,'Base de Monedas'!A:B,2,0),"")</f>
        <v>Guaraní</v>
      </c>
      <c r="E91" s="707">
        <v>1011653218</v>
      </c>
      <c r="F91" s="695" t="s">
        <v>874</v>
      </c>
      <c r="H91" s="635"/>
      <c r="I91" s="631"/>
      <c r="J91" s="631"/>
      <c r="K91" s="448">
        <v>0</v>
      </c>
    </row>
    <row r="92" spans="1:12" s="413" customFormat="1" x14ac:dyDescent="0.25">
      <c r="A92" s="441" t="s">
        <v>931</v>
      </c>
      <c r="B92" s="471"/>
      <c r="C92" s="287"/>
      <c r="D92" s="287" t="str">
        <f>IFERROR(VLOOKUP(C92,'Base de Monedas'!A:B,2,0),"")</f>
        <v/>
      </c>
      <c r="E92" s="707">
        <v>0</v>
      </c>
      <c r="F92" s="441"/>
      <c r="H92" s="635">
        <v>45640</v>
      </c>
      <c r="I92" s="631" t="s">
        <v>376</v>
      </c>
      <c r="J92" s="631" t="str">
        <f>IFERROR(VLOOKUP(I92,'Base de Monedas'!A:B,2,0),"")</f>
        <v>Guaraní</v>
      </c>
      <c r="K92" s="448">
        <v>1250000000</v>
      </c>
      <c r="L92" s="615" t="s">
        <v>874</v>
      </c>
    </row>
    <row r="93" spans="1:12" s="695" customFormat="1" x14ac:dyDescent="0.25">
      <c r="A93" s="695" t="s">
        <v>1216</v>
      </c>
      <c r="B93" s="471">
        <v>45985</v>
      </c>
      <c r="C93" s="631" t="s">
        <v>376</v>
      </c>
      <c r="D93" s="631" t="str">
        <f>IFERROR(VLOOKUP(C93,'Base de Monedas'!A:B,2,0),"")</f>
        <v>Guaraní</v>
      </c>
      <c r="E93" s="707">
        <v>7100000000</v>
      </c>
      <c r="F93" s="695" t="s">
        <v>874</v>
      </c>
      <c r="H93" s="635">
        <v>45040</v>
      </c>
      <c r="I93" s="631"/>
      <c r="J93" s="631"/>
      <c r="K93" s="448">
        <v>0</v>
      </c>
    </row>
    <row r="94" spans="1:12" s="413" customFormat="1" x14ac:dyDescent="0.25">
      <c r="A94" s="441" t="s">
        <v>1160</v>
      </c>
      <c r="B94" s="471">
        <v>45769</v>
      </c>
      <c r="C94" s="287" t="s">
        <v>376</v>
      </c>
      <c r="D94" s="287" t="str">
        <f>IFERROR(VLOOKUP(C94,'Base de Monedas'!A:B,2,0),"")</f>
        <v>Guaraní</v>
      </c>
      <c r="E94" s="707">
        <v>514285701</v>
      </c>
      <c r="F94" s="441" t="s">
        <v>874</v>
      </c>
      <c r="H94" s="635">
        <v>45040</v>
      </c>
      <c r="I94" s="631" t="s">
        <v>376</v>
      </c>
      <c r="J94" s="631" t="str">
        <f>IFERROR(VLOOKUP(I94,'Base de Monedas'!A:B,2,0),"")</f>
        <v>Guaraní</v>
      </c>
      <c r="K94" s="448">
        <v>2057142849</v>
      </c>
      <c r="L94" s="741" t="s">
        <v>874</v>
      </c>
    </row>
    <row r="95" spans="1:12" s="486" customFormat="1" x14ac:dyDescent="0.25">
      <c r="A95" s="486" t="s">
        <v>965</v>
      </c>
      <c r="B95" s="471"/>
      <c r="C95" s="287"/>
      <c r="D95" s="287" t="str">
        <f>IFERROR(VLOOKUP(C95,'Base de Monedas'!A:B,2,0),"")</f>
        <v/>
      </c>
      <c r="E95" s="711">
        <v>0</v>
      </c>
      <c r="H95" s="635"/>
      <c r="I95" s="631"/>
      <c r="J95" s="631" t="str">
        <f>IFERROR(VLOOKUP(I95,'Base de Monedas'!A:B,2,0),"")</f>
        <v/>
      </c>
      <c r="K95" s="448">
        <v>0</v>
      </c>
      <c r="L95" s="615"/>
    </row>
    <row r="96" spans="1:12" s="561" customFormat="1" x14ac:dyDescent="0.25">
      <c r="A96" s="561" t="s">
        <v>984</v>
      </c>
      <c r="B96" s="471"/>
      <c r="C96" s="287"/>
      <c r="D96" s="287" t="str">
        <f>IFERROR(VLOOKUP(C96,'Base de Monedas'!A:B,2,0),"")</f>
        <v/>
      </c>
      <c r="E96" s="711">
        <v>0</v>
      </c>
      <c r="H96" s="635"/>
      <c r="I96" s="631"/>
      <c r="J96" s="631" t="str">
        <f>IFERROR(VLOOKUP(I96,'Base de Monedas'!A:B,2,0),"")</f>
        <v/>
      </c>
      <c r="K96" s="448">
        <v>0</v>
      </c>
      <c r="L96" s="615"/>
    </row>
    <row r="97" spans="1:12" s="497" customFormat="1" x14ac:dyDescent="0.25">
      <c r="A97" s="497" t="s">
        <v>987</v>
      </c>
      <c r="B97" s="471">
        <v>46019</v>
      </c>
      <c r="C97" s="287" t="s">
        <v>376</v>
      </c>
      <c r="D97" s="287" t="str">
        <f>IFERROR(VLOOKUP(C97,'Base de Monedas'!A:B,2,0),"")</f>
        <v>Guaraní</v>
      </c>
      <c r="E97" s="707">
        <v>1048324973</v>
      </c>
      <c r="F97" s="561" t="s">
        <v>874</v>
      </c>
      <c r="H97" s="635">
        <v>45595</v>
      </c>
      <c r="I97" s="631" t="s">
        <v>376</v>
      </c>
      <c r="J97" s="631" t="str">
        <f>IFERROR(VLOOKUP(I97,'Base de Monedas'!A:B,2,0),"")</f>
        <v>Guaraní</v>
      </c>
      <c r="K97" s="448">
        <v>6782837500</v>
      </c>
      <c r="L97" s="741" t="s">
        <v>874</v>
      </c>
    </row>
    <row r="98" spans="1:12" s="561" customFormat="1" x14ac:dyDescent="0.25">
      <c r="A98" s="561" t="s">
        <v>1156</v>
      </c>
      <c r="B98" s="471"/>
      <c r="C98" s="287"/>
      <c r="D98" s="287" t="str">
        <f>IFERROR(VLOOKUP(C98,'Base de Monedas'!A:B,2,0),"")</f>
        <v/>
      </c>
      <c r="E98" s="711">
        <v>0</v>
      </c>
      <c r="H98" s="635">
        <v>45572</v>
      </c>
      <c r="I98" s="631" t="s">
        <v>376</v>
      </c>
      <c r="J98" s="631" t="str">
        <f>IFERROR(VLOOKUP(I98,'Base de Monedas'!A:B,2,0),"")</f>
        <v>Guaraní</v>
      </c>
      <c r="K98" s="448">
        <v>37112602</v>
      </c>
      <c r="L98" s="615" t="s">
        <v>874</v>
      </c>
    </row>
    <row r="99" spans="1:12" s="695" customFormat="1" x14ac:dyDescent="0.25">
      <c r="A99" s="695" t="s">
        <v>872</v>
      </c>
      <c r="B99" s="471">
        <v>46971</v>
      </c>
      <c r="C99" s="631" t="s">
        <v>376</v>
      </c>
      <c r="D99" s="631" t="str">
        <f>IFERROR(VLOOKUP(C99,'Base de Monedas'!A:B,2,0),"")</f>
        <v>Guaraní</v>
      </c>
      <c r="E99" s="707">
        <v>1165393220</v>
      </c>
      <c r="F99" s="695" t="s">
        <v>874</v>
      </c>
      <c r="H99" s="635"/>
      <c r="I99" s="631"/>
      <c r="J99" s="631"/>
      <c r="K99" s="448">
        <v>0</v>
      </c>
    </row>
    <row r="100" spans="1:12" s="695" customFormat="1" x14ac:dyDescent="0.25">
      <c r="A100" s="695" t="s">
        <v>873</v>
      </c>
      <c r="B100" s="471">
        <v>45678</v>
      </c>
      <c r="C100" s="631" t="s">
        <v>376</v>
      </c>
      <c r="D100" s="631" t="str">
        <f>IFERROR(VLOOKUP(C100,'Base de Monedas'!A:B,2,0),"")</f>
        <v>Guaraní</v>
      </c>
      <c r="E100" s="707">
        <v>400000000</v>
      </c>
      <c r="F100" s="695" t="s">
        <v>874</v>
      </c>
      <c r="H100" s="635"/>
      <c r="I100" s="631"/>
      <c r="J100" s="631"/>
      <c r="K100" s="448">
        <v>0</v>
      </c>
    </row>
    <row r="101" spans="1:12" s="273" customFormat="1" x14ac:dyDescent="0.25">
      <c r="A101" s="500" t="s">
        <v>1155</v>
      </c>
      <c r="B101" s="471">
        <v>47360</v>
      </c>
      <c r="C101" s="287" t="s">
        <v>376</v>
      </c>
      <c r="D101" s="287" t="str">
        <f>IFERROR(VLOOKUP(C101,'Base de Monedas'!A:B,2,0),"")</f>
        <v>Guaraní</v>
      </c>
      <c r="E101" s="707">
        <v>13650000000</v>
      </c>
      <c r="F101" s="500" t="s">
        <v>874</v>
      </c>
      <c r="H101" s="635">
        <v>47360</v>
      </c>
      <c r="I101" s="631" t="s">
        <v>376</v>
      </c>
      <c r="J101" s="631" t="str">
        <f>IFERROR(VLOOKUP(I101,'Base de Monedas'!A:B,2,0),"")</f>
        <v>Guaraní</v>
      </c>
      <c r="K101" s="448">
        <v>15275000000</v>
      </c>
      <c r="L101" s="615" t="s">
        <v>874</v>
      </c>
    </row>
    <row r="102" spans="1:12" s="97" customFormat="1" x14ac:dyDescent="0.25">
      <c r="A102" s="97" t="s">
        <v>207</v>
      </c>
      <c r="B102" s="730"/>
      <c r="C102" s="454"/>
      <c r="D102" s="454"/>
      <c r="E102" s="711"/>
      <c r="H102" s="490"/>
      <c r="I102" s="454"/>
      <c r="J102" s="631" t="str">
        <f>IFERROR(VLOOKUP(I102,'Base de Monedas'!A:B,2,0),"")</f>
        <v/>
      </c>
      <c r="K102" s="448"/>
    </row>
    <row r="103" spans="1:12" s="561" customFormat="1" x14ac:dyDescent="0.25">
      <c r="A103" s="561" t="s">
        <v>1098</v>
      </c>
      <c r="B103" s="677"/>
      <c r="C103" s="436" t="s">
        <v>376</v>
      </c>
      <c r="D103" s="436" t="str">
        <f>IFERROR(VLOOKUP(C103,'Base de Monedas'!A:B,2,0),"")</f>
        <v>Guaraní</v>
      </c>
      <c r="E103" s="707">
        <v>2879496000</v>
      </c>
      <c r="F103" s="123" t="s">
        <v>874</v>
      </c>
      <c r="G103" s="123"/>
      <c r="H103" s="677">
        <v>46007</v>
      </c>
      <c r="I103" s="436" t="s">
        <v>376</v>
      </c>
      <c r="J103" s="631" t="str">
        <f>IFERROR(VLOOKUP(I103,'Base de Monedas'!A:B,2,0),"")</f>
        <v>Guaraní</v>
      </c>
      <c r="K103" s="448">
        <v>6831592670</v>
      </c>
      <c r="L103" s="123" t="s">
        <v>874</v>
      </c>
    </row>
    <row r="104" spans="1:12" s="273" customFormat="1" x14ac:dyDescent="0.25">
      <c r="A104" s="689" t="s">
        <v>773</v>
      </c>
      <c r="B104" s="733"/>
      <c r="C104" s="310"/>
      <c r="D104" s="309" t="str">
        <f>IFERROR(VLOOKUP(C104,'Base de Monedas'!A:B,2,0),"")</f>
        <v/>
      </c>
      <c r="E104" s="713">
        <v>0</v>
      </c>
      <c r="F104" s="309"/>
      <c r="G104" s="309"/>
      <c r="H104" s="632"/>
      <c r="I104" s="310"/>
      <c r="J104" s="310" t="str">
        <f>IFERROR(VLOOKUP(I104,'Base de Monedas'!A:B,2,0),"")</f>
        <v/>
      </c>
      <c r="K104" s="632">
        <v>0</v>
      </c>
      <c r="L104" s="309"/>
    </row>
    <row r="105" spans="1:12" s="273" customFormat="1" x14ac:dyDescent="0.25">
      <c r="A105" s="97" t="s">
        <v>775</v>
      </c>
      <c r="B105" s="56"/>
      <c r="C105" s="287"/>
      <c r="D105" s="273" t="str">
        <f>IFERROR(VLOOKUP(C105,'Base de Monedas'!A:B,2,0),"")</f>
        <v/>
      </c>
      <c r="E105" s="707"/>
      <c r="H105" s="693"/>
      <c r="I105" s="631"/>
      <c r="J105" s="631" t="str">
        <f>IFERROR(VLOOKUP(I105,'Base de Monedas'!A:B,2,0),"")</f>
        <v/>
      </c>
      <c r="K105" s="693"/>
    </row>
    <row r="106" spans="1:12" s="273" customFormat="1" x14ac:dyDescent="0.25">
      <c r="A106" s="413" t="s">
        <v>968</v>
      </c>
      <c r="B106" s="471">
        <v>47056</v>
      </c>
      <c r="C106" s="287" t="s">
        <v>376</v>
      </c>
      <c r="D106" s="287" t="str">
        <f>IFERROR(VLOOKUP(C106,'Base de Monedas'!A:B,2,0),"")</f>
        <v>Guaraní</v>
      </c>
      <c r="E106" s="707">
        <v>1914342438</v>
      </c>
      <c r="F106" s="486" t="s">
        <v>874</v>
      </c>
      <c r="H106" s="635">
        <v>45595</v>
      </c>
      <c r="I106" s="631" t="s">
        <v>376</v>
      </c>
      <c r="J106" s="631" t="str">
        <f>IFERROR(VLOOKUP(I106,'Base de Monedas'!A:B,2,0),"")</f>
        <v>Guaraní</v>
      </c>
      <c r="K106" s="448">
        <v>140363014</v>
      </c>
      <c r="L106" s="741" t="s">
        <v>874</v>
      </c>
    </row>
    <row r="107" spans="1:12" s="413" customFormat="1" x14ac:dyDescent="0.25">
      <c r="A107" s="413" t="s">
        <v>969</v>
      </c>
      <c r="B107" s="471"/>
      <c r="C107" s="287"/>
      <c r="D107" s="287" t="str">
        <f>IFERROR(VLOOKUP(C107,'Base de Monedas'!A:B,2,0),"")</f>
        <v/>
      </c>
      <c r="E107" s="707">
        <v>0</v>
      </c>
      <c r="F107" s="441"/>
      <c r="H107" s="635">
        <v>45602</v>
      </c>
      <c r="I107" s="631" t="s">
        <v>376</v>
      </c>
      <c r="J107" s="631" t="str">
        <f>IFERROR(VLOOKUP(I107,'Base de Monedas'!A:B,2,0),"")</f>
        <v>Guaraní</v>
      </c>
      <c r="K107" s="448">
        <v>56036767</v>
      </c>
      <c r="L107" s="741" t="s">
        <v>874</v>
      </c>
    </row>
    <row r="108" spans="1:12" s="486" customFormat="1" x14ac:dyDescent="0.25">
      <c r="A108" s="486" t="s">
        <v>967</v>
      </c>
      <c r="B108" s="471">
        <v>45918</v>
      </c>
      <c r="C108" s="287" t="s">
        <v>376</v>
      </c>
      <c r="D108" s="287" t="str">
        <f>IFERROR(VLOOKUP(C108,'Base de Monedas'!A:B,2,0),"")</f>
        <v>Guaraní</v>
      </c>
      <c r="E108" s="707">
        <v>120347800</v>
      </c>
      <c r="F108" s="486" t="s">
        <v>874</v>
      </c>
      <c r="H108" s="635">
        <v>45410</v>
      </c>
      <c r="I108" s="631" t="s">
        <v>376</v>
      </c>
      <c r="J108" s="631" t="str">
        <f>IFERROR(VLOOKUP(I108,'Base de Monedas'!A:B,2,0),"")</f>
        <v>Guaraní</v>
      </c>
      <c r="K108" s="448">
        <v>12037191</v>
      </c>
      <c r="L108" s="741" t="s">
        <v>874</v>
      </c>
    </row>
    <row r="109" spans="1:12" s="695" customFormat="1" x14ac:dyDescent="0.25">
      <c r="A109" s="695" t="s">
        <v>1217</v>
      </c>
      <c r="B109" s="471">
        <v>45721</v>
      </c>
      <c r="C109" s="631" t="s">
        <v>376</v>
      </c>
      <c r="D109" s="631" t="str">
        <f>IFERROR(VLOOKUP(C109,'Base de Monedas'!A:B,2,0),"")</f>
        <v>Guaraní</v>
      </c>
      <c r="E109" s="707">
        <v>25443891</v>
      </c>
      <c r="F109" s="695" t="s">
        <v>874</v>
      </c>
      <c r="H109" s="635"/>
      <c r="I109" s="631"/>
      <c r="J109" s="631"/>
      <c r="K109" s="448">
        <v>0</v>
      </c>
    </row>
    <row r="110" spans="1:12" s="413" customFormat="1" x14ac:dyDescent="0.25">
      <c r="A110" s="413" t="s">
        <v>970</v>
      </c>
      <c r="B110" s="471"/>
      <c r="C110" s="287"/>
      <c r="D110" s="287" t="str">
        <f>IFERROR(VLOOKUP(C110,'Base de Monedas'!A:B,2,0),"")</f>
        <v/>
      </c>
      <c r="E110" s="711">
        <v>0</v>
      </c>
      <c r="F110" s="441"/>
      <c r="H110" s="635">
        <v>45640</v>
      </c>
      <c r="I110" s="631" t="s">
        <v>376</v>
      </c>
      <c r="J110" s="631" t="str">
        <f>IFERROR(VLOOKUP(I110,'Base de Monedas'!A:B,2,0),"")</f>
        <v>Guaraní</v>
      </c>
      <c r="K110" s="448">
        <v>91656678</v>
      </c>
      <c r="L110" s="615" t="s">
        <v>874</v>
      </c>
    </row>
    <row r="111" spans="1:12" s="695" customFormat="1" x14ac:dyDescent="0.25">
      <c r="A111" s="695" t="s">
        <v>1218</v>
      </c>
      <c r="B111" s="471">
        <v>45985</v>
      </c>
      <c r="C111" s="631" t="s">
        <v>376</v>
      </c>
      <c r="D111" s="631" t="str">
        <f>IFERROR(VLOOKUP(C111,'Base de Monedas'!A:B,2,0),"")</f>
        <v>Guaraní</v>
      </c>
      <c r="E111" s="707">
        <v>622204676</v>
      </c>
      <c r="F111" s="695" t="s">
        <v>874</v>
      </c>
      <c r="H111" s="635"/>
      <c r="I111" s="631"/>
      <c r="J111" s="631"/>
      <c r="K111" s="448">
        <v>0</v>
      </c>
    </row>
    <row r="112" spans="1:12" s="413" customFormat="1" x14ac:dyDescent="0.25">
      <c r="A112" s="413" t="s">
        <v>1158</v>
      </c>
      <c r="B112" s="471">
        <v>45769</v>
      </c>
      <c r="C112" s="287" t="s">
        <v>376</v>
      </c>
      <c r="D112" s="287" t="str">
        <f>IFERROR(VLOOKUP(C112,'Base de Monedas'!A:B,2,0),"")</f>
        <v>Guaraní</v>
      </c>
      <c r="E112" s="707">
        <v>9637572</v>
      </c>
      <c r="F112" s="486" t="s">
        <v>874</v>
      </c>
      <c r="H112" s="635">
        <v>45771</v>
      </c>
      <c r="I112" s="631" t="s">
        <v>376</v>
      </c>
      <c r="J112" s="631" t="str">
        <f>IFERROR(VLOOKUP(I112,'Base de Monedas'!A:B,2,0),"")</f>
        <v>Guaraní</v>
      </c>
      <c r="K112" s="448">
        <v>131502151</v>
      </c>
      <c r="L112" s="741" t="s">
        <v>874</v>
      </c>
    </row>
    <row r="113" spans="1:12" s="486" customFormat="1" x14ac:dyDescent="0.25">
      <c r="A113" s="486" t="s">
        <v>971</v>
      </c>
      <c r="B113" s="471"/>
      <c r="C113" s="287"/>
      <c r="D113" s="287" t="str">
        <f>IFERROR(VLOOKUP(C113,'Base de Monedas'!A:B,2,0),"")</f>
        <v/>
      </c>
      <c r="E113" s="707">
        <v>0</v>
      </c>
      <c r="F113" s="497"/>
      <c r="H113" s="635"/>
      <c r="I113" s="631"/>
      <c r="J113" s="631" t="str">
        <f>IFERROR(VLOOKUP(I113,'Base de Monedas'!A:B,2,0),"")</f>
        <v/>
      </c>
      <c r="K113" s="448">
        <v>0</v>
      </c>
      <c r="L113" s="615"/>
    </row>
    <row r="114" spans="1:12" s="561" customFormat="1" x14ac:dyDescent="0.25">
      <c r="A114" s="561" t="s">
        <v>1092</v>
      </c>
      <c r="B114" s="471"/>
      <c r="C114" s="287"/>
      <c r="D114" s="287" t="str">
        <f>IFERROR(VLOOKUP(C114,'Base de Monedas'!A:B,2,0),"")</f>
        <v/>
      </c>
      <c r="E114" s="707">
        <v>0</v>
      </c>
      <c r="H114" s="635"/>
      <c r="I114" s="631"/>
      <c r="J114" s="631" t="str">
        <f>IFERROR(VLOOKUP(I114,'Base de Monedas'!A:B,2,0),"")</f>
        <v/>
      </c>
      <c r="K114" s="448">
        <v>0</v>
      </c>
      <c r="L114" s="615"/>
    </row>
    <row r="115" spans="1:12" s="497" customFormat="1" x14ac:dyDescent="0.25">
      <c r="A115" s="497" t="s">
        <v>1093</v>
      </c>
      <c r="B115" s="471">
        <v>46019</v>
      </c>
      <c r="C115" s="287" t="s">
        <v>376</v>
      </c>
      <c r="D115" s="287" t="str">
        <f>IFERROR(VLOOKUP(C115,'Base de Monedas'!A:B,2,0),"")</f>
        <v>Guaraní</v>
      </c>
      <c r="E115" s="707">
        <v>54724807</v>
      </c>
      <c r="F115" s="561" t="s">
        <v>874</v>
      </c>
      <c r="H115" s="635">
        <v>45595</v>
      </c>
      <c r="I115" s="631" t="s">
        <v>376</v>
      </c>
      <c r="J115" s="631" t="str">
        <f>IFERROR(VLOOKUP(I115,'Base de Monedas'!A:B,2,0),"")</f>
        <v>Guaraní</v>
      </c>
      <c r="K115" s="448">
        <v>525581157</v>
      </c>
      <c r="L115" s="741" t="s">
        <v>874</v>
      </c>
    </row>
    <row r="116" spans="1:12" s="561" customFormat="1" x14ac:dyDescent="0.25">
      <c r="A116" s="561" t="s">
        <v>1157</v>
      </c>
      <c r="B116" s="471"/>
      <c r="C116" s="287"/>
      <c r="D116" s="287" t="str">
        <f>IFERROR(VLOOKUP(C116,'Base de Monedas'!A:B,2,0),"")</f>
        <v/>
      </c>
      <c r="E116" s="711">
        <v>0</v>
      </c>
      <c r="H116" s="635">
        <v>45572</v>
      </c>
      <c r="I116" s="631" t="s">
        <v>376</v>
      </c>
      <c r="J116" s="631" t="str">
        <f>IFERROR(VLOOKUP(I116,'Base de Monedas'!A:B,2,0),"")</f>
        <v>Guaraní</v>
      </c>
      <c r="K116" s="448">
        <v>307323</v>
      </c>
      <c r="L116" s="615" t="s">
        <v>874</v>
      </c>
    </row>
    <row r="117" spans="1:12" s="695" customFormat="1" x14ac:dyDescent="0.25">
      <c r="A117" s="695" t="s">
        <v>1219</v>
      </c>
      <c r="B117" s="471">
        <v>46971</v>
      </c>
      <c r="C117" s="631" t="s">
        <v>376</v>
      </c>
      <c r="D117" s="631" t="str">
        <f>IFERROR(VLOOKUP(C117,'Base de Monedas'!A:B,2,0),"")</f>
        <v>Guaraní</v>
      </c>
      <c r="E117" s="707">
        <v>51163626</v>
      </c>
      <c r="F117" s="695" t="s">
        <v>874</v>
      </c>
      <c r="H117" s="635"/>
      <c r="I117" s="631"/>
      <c r="J117" s="631" t="str">
        <f>IFERROR(VLOOKUP(I117,'Base de Monedas'!A:B,2,0),"")</f>
        <v/>
      </c>
      <c r="K117" s="448">
        <v>0</v>
      </c>
    </row>
    <row r="118" spans="1:12" s="695" customFormat="1" x14ac:dyDescent="0.25">
      <c r="A118" s="695" t="s">
        <v>1220</v>
      </c>
      <c r="B118" s="471">
        <v>45678</v>
      </c>
      <c r="C118" s="631" t="s">
        <v>376</v>
      </c>
      <c r="D118" s="631" t="str">
        <f>IFERROR(VLOOKUP(C118,'Base de Monedas'!A:B,2,0),"")</f>
        <v>Guaraní</v>
      </c>
      <c r="E118" s="707">
        <v>2643836</v>
      </c>
      <c r="F118" s="695" t="s">
        <v>874</v>
      </c>
      <c r="H118" s="635"/>
      <c r="I118" s="631"/>
      <c r="J118" s="631" t="str">
        <f>IFERROR(VLOOKUP(I118,'Base de Monedas'!A:B,2,0),"")</f>
        <v/>
      </c>
      <c r="K118" s="448">
        <v>0</v>
      </c>
    </row>
    <row r="119" spans="1:12" s="500" customFormat="1" x14ac:dyDescent="0.25">
      <c r="A119" s="500" t="s">
        <v>1159</v>
      </c>
      <c r="B119" s="471">
        <v>47360</v>
      </c>
      <c r="C119" s="287" t="s">
        <v>376</v>
      </c>
      <c r="D119" s="287" t="str">
        <f>IFERROR(VLOOKUP(C119,'Base de Monedas'!A:B,2,0),"")</f>
        <v>Guaraní</v>
      </c>
      <c r="E119" s="707">
        <v>5051144793</v>
      </c>
      <c r="F119" s="561" t="s">
        <v>874</v>
      </c>
      <c r="H119" s="635">
        <v>47360</v>
      </c>
      <c r="I119" s="631" t="s">
        <v>376</v>
      </c>
      <c r="J119" s="631" t="str">
        <f>IFERROR(VLOOKUP(I119,'Base de Monedas'!A:B,2,0),"")</f>
        <v>Guaraní</v>
      </c>
      <c r="K119" s="448">
        <v>6613463424</v>
      </c>
      <c r="L119" s="615" t="s">
        <v>874</v>
      </c>
    </row>
    <row r="120" spans="1:12" s="97" customFormat="1" x14ac:dyDescent="0.25">
      <c r="A120" s="97" t="s">
        <v>776</v>
      </c>
      <c r="B120" s="730"/>
      <c r="C120" s="454"/>
      <c r="E120" s="715"/>
      <c r="H120" s="490"/>
      <c r="I120" s="454"/>
      <c r="J120" s="631" t="str">
        <f>IFERROR(VLOOKUP(I120,'Base de Monedas'!A:B,2,0),"")</f>
        <v/>
      </c>
    </row>
    <row r="121" spans="1:12" s="413" customFormat="1" x14ac:dyDescent="0.25">
      <c r="A121" s="413" t="s">
        <v>884</v>
      </c>
      <c r="B121" s="471">
        <v>47056</v>
      </c>
      <c r="C121" s="287" t="s">
        <v>376</v>
      </c>
      <c r="D121" s="287" t="str">
        <f>IFERROR(VLOOKUP(C121,'Base de Monedas'!A:B,2,0),"")</f>
        <v>Guaraní</v>
      </c>
      <c r="E121" s="707">
        <v>-2583832813</v>
      </c>
      <c r="F121" s="486" t="s">
        <v>874</v>
      </c>
      <c r="H121" s="635">
        <v>45595</v>
      </c>
      <c r="I121" s="631" t="s">
        <v>376</v>
      </c>
      <c r="J121" s="631" t="str">
        <f>IFERROR(VLOOKUP(I121,'Base de Monedas'!A:B,2,0),"")</f>
        <v>Guaraní</v>
      </c>
      <c r="K121" s="487">
        <v>-271778083</v>
      </c>
      <c r="L121" s="741" t="s">
        <v>874</v>
      </c>
    </row>
    <row r="122" spans="1:12" s="413" customFormat="1" x14ac:dyDescent="0.25">
      <c r="A122" s="413" t="s">
        <v>981</v>
      </c>
      <c r="B122" s="471"/>
      <c r="C122" s="287"/>
      <c r="D122" s="287" t="str">
        <f>IFERROR(VLOOKUP(C122,'Base de Monedas'!A:B,2,0),"")</f>
        <v/>
      </c>
      <c r="E122" s="707">
        <v>0</v>
      </c>
      <c r="F122" s="441"/>
      <c r="H122" s="635">
        <v>45602</v>
      </c>
      <c r="I122" s="631" t="s">
        <v>376</v>
      </c>
      <c r="J122" s="631" t="str">
        <f>IFERROR(VLOOKUP(I122,'Base de Monedas'!A:B,2,0),"")</f>
        <v>Guaraní</v>
      </c>
      <c r="K122" s="487">
        <v>-105746821</v>
      </c>
      <c r="L122" s="741" t="s">
        <v>874</v>
      </c>
    </row>
    <row r="123" spans="1:12" s="486" customFormat="1" x14ac:dyDescent="0.25">
      <c r="A123" s="486" t="s">
        <v>982</v>
      </c>
      <c r="B123" s="471">
        <v>45918</v>
      </c>
      <c r="C123" s="287" t="s">
        <v>376</v>
      </c>
      <c r="D123" s="287" t="str">
        <f>IFERROR(VLOOKUP(C123,'Base de Monedas'!A:B,2,0),"")</f>
        <v>Guaraní</v>
      </c>
      <c r="E123" s="707">
        <v>-292784269</v>
      </c>
      <c r="F123" s="486" t="s">
        <v>874</v>
      </c>
      <c r="H123" s="635">
        <v>45410</v>
      </c>
      <c r="I123" s="631" t="s">
        <v>376</v>
      </c>
      <c r="J123" s="631" t="str">
        <f>IFERROR(VLOOKUP(I123,'Base de Monedas'!A:B,2,0),"")</f>
        <v>Guaraní</v>
      </c>
      <c r="K123" s="487">
        <v>-55279898</v>
      </c>
      <c r="L123" s="741" t="s">
        <v>874</v>
      </c>
    </row>
    <row r="124" spans="1:12" s="695" customFormat="1" x14ac:dyDescent="0.25">
      <c r="A124" s="695" t="s">
        <v>1221</v>
      </c>
      <c r="B124" s="471">
        <v>45721</v>
      </c>
      <c r="C124" s="631" t="s">
        <v>376</v>
      </c>
      <c r="D124" s="631" t="str">
        <f>IFERROR(VLOOKUP(C124,'Base de Monedas'!A:B,2,0),"")</f>
        <v>Guaraní</v>
      </c>
      <c r="E124" s="707">
        <v>-77353902</v>
      </c>
      <c r="F124" s="695" t="s">
        <v>874</v>
      </c>
      <c r="H124" s="635"/>
      <c r="I124" s="631"/>
      <c r="J124" s="631"/>
      <c r="K124" s="448">
        <v>0</v>
      </c>
    </row>
    <row r="125" spans="1:12" s="413" customFormat="1" x14ac:dyDescent="0.25">
      <c r="A125" s="413" t="s">
        <v>980</v>
      </c>
      <c r="B125" s="471"/>
      <c r="C125" s="287"/>
      <c r="D125" s="287" t="str">
        <f>IFERROR(VLOOKUP(C125,'Base de Monedas'!A:B,2,0),"")</f>
        <v/>
      </c>
      <c r="E125" s="707">
        <v>0</v>
      </c>
      <c r="F125" s="441"/>
      <c r="H125" s="635">
        <v>45640</v>
      </c>
      <c r="I125" s="631" t="s">
        <v>376</v>
      </c>
      <c r="J125" s="631" t="str">
        <f>IFERROR(VLOOKUP(I125,'Base de Monedas'!A:B,2,0),"")</f>
        <v>Guaraní</v>
      </c>
      <c r="K125" s="487">
        <v>-157151536.56999999</v>
      </c>
      <c r="L125" s="615" t="s">
        <v>874</v>
      </c>
    </row>
    <row r="126" spans="1:12" s="695" customFormat="1" x14ac:dyDescent="0.25">
      <c r="A126" s="695" t="s">
        <v>1222</v>
      </c>
      <c r="B126" s="471">
        <v>45985</v>
      </c>
      <c r="C126" s="631" t="s">
        <v>376</v>
      </c>
      <c r="D126" s="631" t="str">
        <f>IFERROR(VLOOKUP(C126,'Base de Monedas'!A:B,2,0),"")</f>
        <v>Guaraní</v>
      </c>
      <c r="E126" s="707">
        <v>-742475604</v>
      </c>
      <c r="F126" s="695" t="s">
        <v>874</v>
      </c>
      <c r="H126" s="635"/>
      <c r="I126" s="631"/>
      <c r="J126" s="631"/>
      <c r="K126" s="448">
        <v>0</v>
      </c>
    </row>
    <row r="127" spans="1:12" s="413" customFormat="1" x14ac:dyDescent="0.25">
      <c r="A127" s="413" t="s">
        <v>1161</v>
      </c>
      <c r="B127" s="471">
        <v>45769</v>
      </c>
      <c r="C127" s="287" t="s">
        <v>376</v>
      </c>
      <c r="D127" s="287" t="str">
        <f>IFERROR(VLOOKUP(C127,'Base de Monedas'!A:B,2,0),"")</f>
        <v>Guaraní</v>
      </c>
      <c r="E127" s="707">
        <v>-68244568</v>
      </c>
      <c r="F127" s="486" t="s">
        <v>874</v>
      </c>
      <c r="H127" s="635">
        <v>45771</v>
      </c>
      <c r="I127" s="631" t="s">
        <v>376</v>
      </c>
      <c r="J127" s="631" t="str">
        <f>IFERROR(VLOOKUP(I127,'Base de Monedas'!A:B,2,0),"")</f>
        <v>Guaraní</v>
      </c>
      <c r="K127" s="487">
        <v>-291258069</v>
      </c>
      <c r="L127" s="741" t="s">
        <v>874</v>
      </c>
    </row>
    <row r="128" spans="1:12" s="486" customFormat="1" x14ac:dyDescent="0.25">
      <c r="A128" s="486" t="s">
        <v>973</v>
      </c>
      <c r="B128" s="471"/>
      <c r="C128" s="287"/>
      <c r="D128" s="287" t="str">
        <f>IFERROR(VLOOKUP(C128,'Base de Monedas'!A:B,2,0),"")</f>
        <v/>
      </c>
      <c r="E128" s="711">
        <v>0</v>
      </c>
      <c r="H128" s="635"/>
      <c r="I128" s="631"/>
      <c r="J128" s="631" t="str">
        <f>IFERROR(VLOOKUP(I128,'Base de Monedas'!A:B,2,0),"")</f>
        <v/>
      </c>
      <c r="K128" s="448">
        <v>0</v>
      </c>
      <c r="L128" s="615"/>
    </row>
    <row r="129" spans="1:12" s="561" customFormat="1" x14ac:dyDescent="0.25">
      <c r="A129" s="561" t="s">
        <v>1094</v>
      </c>
      <c r="B129" s="471"/>
      <c r="C129" s="287"/>
      <c r="D129" s="287" t="str">
        <f>IFERROR(VLOOKUP(C129,'Base de Monedas'!A:B,2,0),"")</f>
        <v/>
      </c>
      <c r="E129" s="711">
        <v>0</v>
      </c>
      <c r="H129" s="635"/>
      <c r="I129" s="631"/>
      <c r="J129" s="631" t="str">
        <f>IFERROR(VLOOKUP(I129,'Base de Monedas'!A:B,2,0),"")</f>
        <v/>
      </c>
      <c r="K129" s="448">
        <v>0</v>
      </c>
      <c r="L129" s="687"/>
    </row>
    <row r="130" spans="1:12" s="500" customFormat="1" x14ac:dyDescent="0.25">
      <c r="A130" s="500" t="s">
        <v>1028</v>
      </c>
      <c r="B130" s="471">
        <v>46019</v>
      </c>
      <c r="C130" s="287" t="s">
        <v>376</v>
      </c>
      <c r="D130" s="287" t="str">
        <f>IFERROR(VLOOKUP(C130,'Base de Monedas'!A:B,2,0),"")</f>
        <v>Guaraní</v>
      </c>
      <c r="E130" s="707">
        <v>-101223081</v>
      </c>
      <c r="F130" s="500" t="s">
        <v>874</v>
      </c>
      <c r="H130" s="635">
        <v>45595</v>
      </c>
      <c r="I130" s="631" t="s">
        <v>376</v>
      </c>
      <c r="J130" s="631" t="str">
        <f>IFERROR(VLOOKUP(I130,'Base de Monedas'!A:B,2,0),"")</f>
        <v>Guaraní</v>
      </c>
      <c r="K130" s="448">
        <v>-536831964</v>
      </c>
      <c r="L130" s="741" t="s">
        <v>874</v>
      </c>
    </row>
    <row r="131" spans="1:12" s="561" customFormat="1" x14ac:dyDescent="0.25">
      <c r="A131" s="561" t="s">
        <v>1095</v>
      </c>
      <c r="B131" s="471"/>
      <c r="C131" s="287"/>
      <c r="D131" s="287" t="str">
        <f>IFERROR(VLOOKUP(C131,'Base de Monedas'!A:B,2,0),"")</f>
        <v/>
      </c>
      <c r="E131" s="711">
        <v>0</v>
      </c>
      <c r="F131" s="687"/>
      <c r="H131" s="635">
        <v>45572</v>
      </c>
      <c r="I131" s="631" t="s">
        <v>376</v>
      </c>
      <c r="J131" s="631" t="str">
        <f>IFERROR(VLOOKUP(I131,'Base de Monedas'!A:B,2,0),"")</f>
        <v>Guaraní</v>
      </c>
      <c r="K131" s="448">
        <v>-1780990</v>
      </c>
      <c r="L131" s="687" t="s">
        <v>874</v>
      </c>
    </row>
    <row r="132" spans="1:12" s="695" customFormat="1" x14ac:dyDescent="0.25">
      <c r="A132" s="695" t="s">
        <v>1223</v>
      </c>
      <c r="B132" s="471">
        <v>46971</v>
      </c>
      <c r="C132" s="631" t="s">
        <v>376</v>
      </c>
      <c r="D132" s="631" t="str">
        <f>IFERROR(VLOOKUP(C132,'Base de Monedas'!A:B,2,0),"")</f>
        <v>Guaraní</v>
      </c>
      <c r="E132" s="707">
        <v>-108373934</v>
      </c>
      <c r="F132" s="695" t="s">
        <v>874</v>
      </c>
      <c r="H132" s="635"/>
      <c r="I132" s="631"/>
      <c r="J132" s="631" t="str">
        <f>IFERROR(VLOOKUP(I132,'Base de Monedas'!A:B,2,0),"")</f>
        <v/>
      </c>
      <c r="K132" s="448"/>
    </row>
    <row r="133" spans="1:12" s="695" customFormat="1" x14ac:dyDescent="0.25">
      <c r="A133" s="695" t="s">
        <v>1224</v>
      </c>
      <c r="B133" s="471">
        <v>45678</v>
      </c>
      <c r="C133" s="631" t="s">
        <v>376</v>
      </c>
      <c r="D133" s="631" t="str">
        <f>IFERROR(VLOOKUP(C133,'Base de Monedas'!A:B,2,0),"")</f>
        <v>Guaraní</v>
      </c>
      <c r="E133" s="707">
        <v>-7053753</v>
      </c>
      <c r="F133" s="695" t="s">
        <v>874</v>
      </c>
      <c r="H133" s="635"/>
      <c r="I133" s="631"/>
      <c r="J133" s="631" t="str">
        <f>IFERROR(VLOOKUP(I133,'Base de Monedas'!A:B,2,0),"")</f>
        <v/>
      </c>
      <c r="K133" s="448"/>
    </row>
    <row r="134" spans="1:12" s="500" customFormat="1" x14ac:dyDescent="0.25">
      <c r="A134" s="500" t="s">
        <v>1162</v>
      </c>
      <c r="B134" s="471">
        <v>47360</v>
      </c>
      <c r="C134" s="287" t="s">
        <v>376</v>
      </c>
      <c r="D134" s="287" t="str">
        <f>IFERROR(VLOOKUP(C134,'Base de Monedas'!A:B,2,0),"")</f>
        <v>Guaraní</v>
      </c>
      <c r="E134" s="707">
        <v>-6214298319.5699997</v>
      </c>
      <c r="F134" s="500" t="s">
        <v>874</v>
      </c>
      <c r="H134" s="635">
        <v>47360</v>
      </c>
      <c r="I134" s="631" t="s">
        <v>376</v>
      </c>
      <c r="J134" s="631" t="str">
        <f>IFERROR(VLOOKUP(I134,'Base de Monedas'!A:B,2,0),"")</f>
        <v>Guaraní</v>
      </c>
      <c r="K134" s="448">
        <v>-7549843349.5699997</v>
      </c>
      <c r="L134" s="615" t="s">
        <v>874</v>
      </c>
    </row>
    <row r="135" spans="1:12" s="273" customFormat="1" x14ac:dyDescent="0.25">
      <c r="A135" s="97" t="s">
        <v>108</v>
      </c>
      <c r="B135" s="471"/>
      <c r="C135" s="287"/>
      <c r="D135" s="273" t="str">
        <f>IFERROR(VLOOKUP(C135,'Base de Monedas'!A:B,2,0),"")</f>
        <v/>
      </c>
      <c r="E135" s="707"/>
      <c r="F135" s="441"/>
      <c r="H135" s="635"/>
      <c r="I135" s="631"/>
      <c r="J135" s="631" t="str">
        <f>IFERROR(VLOOKUP(I135,'Base de Monedas'!A:B,2,0),"")</f>
        <v/>
      </c>
      <c r="K135" s="693"/>
      <c r="L135" s="615"/>
    </row>
    <row r="136" spans="1:12" s="441" customFormat="1" x14ac:dyDescent="0.25">
      <c r="A136" s="434" t="s">
        <v>927</v>
      </c>
      <c r="B136" s="677"/>
      <c r="C136" s="287"/>
      <c r="D136" s="287" t="str">
        <f>IFERROR(VLOOKUP(C136,'Base de Monedas'!A:B,2,0),"")</f>
        <v/>
      </c>
      <c r="E136" s="711">
        <v>0</v>
      </c>
      <c r="H136" s="677"/>
      <c r="I136" s="631"/>
      <c r="J136" s="631" t="str">
        <f>IFERROR(VLOOKUP(I136,'Base de Monedas'!A:B,2,0),"")</f>
        <v/>
      </c>
      <c r="K136" s="448">
        <v>0</v>
      </c>
      <c r="L136" s="615"/>
    </row>
    <row r="137" spans="1:12" s="561" customFormat="1" x14ac:dyDescent="0.25">
      <c r="A137" s="434" t="s">
        <v>1096</v>
      </c>
      <c r="B137" s="677">
        <v>46007</v>
      </c>
      <c r="C137" s="287" t="s">
        <v>376</v>
      </c>
      <c r="D137" s="287" t="str">
        <f>IFERROR(VLOOKUP(C137,'Base de Monedas'!A:B,2,0),"")</f>
        <v>Guaraní</v>
      </c>
      <c r="E137" s="707">
        <v>158284902</v>
      </c>
      <c r="F137" s="561" t="s">
        <v>874</v>
      </c>
      <c r="H137" s="677">
        <v>46007</v>
      </c>
      <c r="I137" s="631" t="s">
        <v>376</v>
      </c>
      <c r="J137" s="631" t="str">
        <f>IFERROR(VLOOKUP(I137,'Base de Monedas'!A:B,2,0),"")</f>
        <v>Guaraní</v>
      </c>
      <c r="K137" s="448">
        <v>664138752</v>
      </c>
      <c r="L137" s="615" t="s">
        <v>874</v>
      </c>
    </row>
    <row r="138" spans="1:12" s="441" customFormat="1" x14ac:dyDescent="0.25">
      <c r="A138" s="434" t="s">
        <v>928</v>
      </c>
      <c r="B138" s="677"/>
      <c r="C138" s="287"/>
      <c r="D138" s="287" t="str">
        <f>IFERROR(VLOOKUP(C138,'Base de Monedas'!A:B,2,0),"")</f>
        <v/>
      </c>
      <c r="E138" s="711">
        <v>0</v>
      </c>
      <c r="F138" s="618"/>
      <c r="G138" s="618"/>
      <c r="H138" s="677"/>
      <c r="I138" s="631"/>
      <c r="J138" s="631" t="str">
        <f>IFERROR(VLOOKUP(I138,'Base de Monedas'!A:B,2,0),"")</f>
        <v/>
      </c>
      <c r="K138" s="448">
        <v>0</v>
      </c>
      <c r="L138" s="615"/>
    </row>
    <row r="139" spans="1:12" s="561" customFormat="1" x14ac:dyDescent="0.25">
      <c r="A139" s="435" t="s">
        <v>1097</v>
      </c>
      <c r="B139" s="472">
        <v>46022</v>
      </c>
      <c r="C139" s="310" t="s">
        <v>376</v>
      </c>
      <c r="D139" s="310" t="str">
        <f>IFERROR(VLOOKUP(C139,'Base de Monedas'!A:B,2,0),"")</f>
        <v>Guaraní</v>
      </c>
      <c r="E139" s="716">
        <v>-147240260</v>
      </c>
      <c r="F139" s="632" t="s">
        <v>874</v>
      </c>
      <c r="G139" s="632"/>
      <c r="H139" s="704">
        <v>46022</v>
      </c>
      <c r="I139" s="310" t="s">
        <v>376</v>
      </c>
      <c r="J139" s="310" t="str">
        <f>IFERROR(VLOOKUP(I139,'Base de Monedas'!A:B,2,0),"")</f>
        <v>Guaraní</v>
      </c>
      <c r="K139" s="453">
        <v>-640796729</v>
      </c>
      <c r="L139" s="309" t="s">
        <v>874</v>
      </c>
    </row>
    <row r="140" spans="1:12" s="97" customFormat="1" x14ac:dyDescent="0.25">
      <c r="A140" s="97" t="s">
        <v>2</v>
      </c>
      <c r="B140" s="523"/>
      <c r="C140" s="454"/>
      <c r="D140" s="97" t="str">
        <f>IFERROR(VLOOKUP(C140,'Base de Monedas'!A:B,2,0),"")</f>
        <v/>
      </c>
      <c r="E140" s="715">
        <f>SUM($E$88:E139)</f>
        <v>39608880893.43</v>
      </c>
      <c r="I140" s="454"/>
      <c r="J140" s="97" t="str">
        <f>IFERROR(VLOOKUP(I140,'Base de Monedas'!G:H,2,0),"")</f>
        <v/>
      </c>
      <c r="K140" s="455">
        <f>SUM($K$88:K139)</f>
        <v>34850700656.860001</v>
      </c>
    </row>
    <row r="141" spans="1:12" x14ac:dyDescent="0.25">
      <c r="H141" s="693"/>
      <c r="I141" s="693"/>
      <c r="J141" s="693"/>
      <c r="K141" s="693"/>
    </row>
    <row r="143" spans="1:12" x14ac:dyDescent="0.25">
      <c r="B143" s="471"/>
    </row>
    <row r="144" spans="1:12" x14ac:dyDescent="0.25">
      <c r="B144" s="471"/>
    </row>
    <row r="145" spans="2:2" x14ac:dyDescent="0.25">
      <c r="B145" s="471"/>
    </row>
  </sheetData>
  <hyperlinks>
    <hyperlink ref="L1" location="BG!A1" display="BG"/>
    <hyperlink ref="E1" location="BG!A1" display="BG"/>
  </hyperlinks>
  <printOptions horizontalCentered="1"/>
  <pageMargins left="0.70866141732283472" right="0.70866141732283472" top="0.74803149606299213" bottom="0.74803149606299213" header="0.31496062992125984" footer="0.31496062992125984"/>
  <pageSetup paperSize="9" scale="65"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oja2">
    <tabColor rgb="FFFFFF00"/>
  </sheetPr>
  <dimension ref="A1:L75"/>
  <sheetViews>
    <sheetView showGridLines="0" tabSelected="1" topLeftCell="A49" zoomScaleNormal="100" zoomScaleSheetLayoutView="70" workbookViewId="0">
      <selection activeCell="D68" sqref="D68"/>
    </sheetView>
  </sheetViews>
  <sheetFormatPr baseColWidth="10" defaultColWidth="11.42578125" defaultRowHeight="11.25" x14ac:dyDescent="0.2"/>
  <cols>
    <col min="1" max="1" width="2.140625" style="50" customWidth="1"/>
    <col min="2" max="2" width="2" style="50" customWidth="1"/>
    <col min="3" max="3" width="2.28515625" style="50" customWidth="1"/>
    <col min="4" max="4" width="51.85546875" style="50" customWidth="1"/>
    <col min="5" max="5" width="10.28515625" style="83" customWidth="1"/>
    <col min="6" max="7" width="19.7109375" style="504" bestFit="1" customWidth="1"/>
    <col min="8" max="8" width="15.5703125" style="496" bestFit="1" customWidth="1"/>
    <col min="9" max="9" width="16.42578125" style="496" bestFit="1" customWidth="1"/>
    <col min="10" max="10" width="14" style="496" bestFit="1" customWidth="1"/>
    <col min="11" max="11" width="12" style="50" bestFit="1" customWidth="1"/>
    <col min="12" max="16384" width="11.42578125" style="50"/>
  </cols>
  <sheetData>
    <row r="1" spans="1:7" ht="15" x14ac:dyDescent="0.2">
      <c r="D1" s="408" t="str">
        <f>Indice!C1</f>
        <v>SALLUSTRO Y CIA. S.A.</v>
      </c>
      <c r="E1" s="192" t="s">
        <v>330</v>
      </c>
    </row>
    <row r="3" spans="1:7" x14ac:dyDescent="0.2">
      <c r="F3" s="599"/>
    </row>
    <row r="7" spans="1:7" ht="12.75" x14ac:dyDescent="0.2">
      <c r="A7" s="758" t="s">
        <v>247</v>
      </c>
      <c r="B7" s="758"/>
      <c r="C7" s="758"/>
      <c r="D7" s="758"/>
      <c r="E7" s="758"/>
      <c r="F7" s="758"/>
      <c r="G7" s="758"/>
    </row>
    <row r="8" spans="1:7" ht="15" customHeight="1" x14ac:dyDescent="0.2">
      <c r="A8" s="758" t="str">
        <f>IFERROR(IF(Indice!B6="","Al dia... de mes… de año 2XX2…","Al "&amp;DAY(Indice!B6)&amp;" de "&amp;VLOOKUP(MONTH(Indice!B6),Indice!P:Q,2,0)&amp;" de "&amp;YEAR(Indice!B6)),"Al dia... de mes… de año 2XX2…")</f>
        <v>Al 31 de Diciembre de 2023</v>
      </c>
      <c r="B8" s="758"/>
      <c r="C8" s="758"/>
      <c r="D8" s="758"/>
      <c r="E8" s="758"/>
      <c r="F8" s="758"/>
      <c r="G8" s="758"/>
    </row>
    <row r="9" spans="1:7" ht="12.75" x14ac:dyDescent="0.2">
      <c r="A9" s="759" t="s">
        <v>228</v>
      </c>
      <c r="B9" s="759"/>
      <c r="C9" s="759"/>
      <c r="D9" s="759"/>
      <c r="E9" s="759"/>
      <c r="F9" s="759"/>
      <c r="G9" s="759"/>
    </row>
    <row r="10" spans="1:7" ht="12" x14ac:dyDescent="0.2">
      <c r="A10" s="61"/>
      <c r="B10" s="61"/>
      <c r="C10" s="61"/>
      <c r="D10" s="61"/>
      <c r="E10" s="5"/>
      <c r="F10" s="505"/>
      <c r="G10" s="505"/>
    </row>
    <row r="11" spans="1:7" ht="15" x14ac:dyDescent="0.3">
      <c r="A11" s="61"/>
      <c r="B11" s="190"/>
      <c r="C11" s="190"/>
      <c r="D11" s="190"/>
      <c r="E11" s="281" t="s">
        <v>175</v>
      </c>
      <c r="F11" s="506">
        <f>IFERROR(IF(Indice!B6="","2XX2",YEAR(Indice!B6)),"2XX2")</f>
        <v>2023</v>
      </c>
      <c r="G11" s="506">
        <f>IFERROR(YEAR(Indice!B6-366),"2XX1")</f>
        <v>2022</v>
      </c>
    </row>
    <row r="12" spans="1:7" ht="15" x14ac:dyDescent="0.2">
      <c r="B12" s="760" t="s">
        <v>176</v>
      </c>
      <c r="C12" s="760"/>
      <c r="D12" s="760"/>
      <c r="E12" s="195"/>
    </row>
    <row r="13" spans="1:7" ht="12.75" x14ac:dyDescent="0.2">
      <c r="A13" s="61"/>
      <c r="B13" s="78" t="s">
        <v>177</v>
      </c>
      <c r="C13" s="40"/>
      <c r="D13" s="40"/>
      <c r="E13" s="191"/>
      <c r="F13" s="58"/>
      <c r="G13" s="58"/>
    </row>
    <row r="14" spans="1:7" ht="15" x14ac:dyDescent="0.25">
      <c r="A14" s="61"/>
      <c r="B14" s="40"/>
      <c r="C14" s="752" t="s">
        <v>178</v>
      </c>
      <c r="D14" s="752"/>
      <c r="E14" s="202">
        <v>3</v>
      </c>
      <c r="F14" s="636">
        <f>'Nota 3'!C52</f>
        <v>9589530999.6599998</v>
      </c>
      <c r="G14" s="636">
        <f>'Nota 3'!D52</f>
        <v>11658167264.879997</v>
      </c>
    </row>
    <row r="15" spans="1:7" ht="15" x14ac:dyDescent="0.25">
      <c r="A15" s="61"/>
      <c r="B15" s="40"/>
      <c r="C15" s="752" t="s">
        <v>98</v>
      </c>
      <c r="D15" s="752"/>
      <c r="E15" s="202">
        <v>4</v>
      </c>
      <c r="F15" s="636">
        <f>'Nota 4'!B11</f>
        <v>4259958603.23</v>
      </c>
      <c r="G15" s="636">
        <f>'Nota 4'!C11</f>
        <v>3730308372.6500001</v>
      </c>
    </row>
    <row r="16" spans="1:7" ht="15" x14ac:dyDescent="0.25">
      <c r="A16" s="61"/>
      <c r="B16" s="40"/>
      <c r="C16" s="752" t="s">
        <v>179</v>
      </c>
      <c r="D16" s="752"/>
      <c r="E16" s="202">
        <v>5</v>
      </c>
      <c r="F16" s="636">
        <f>'Nota 5'!C26</f>
        <v>37026532982.849998</v>
      </c>
      <c r="G16" s="636">
        <f>'Nota 5'!D26</f>
        <v>36651739716.639999</v>
      </c>
    </row>
    <row r="17" spans="1:11" ht="15" x14ac:dyDescent="0.25">
      <c r="A17" s="77"/>
      <c r="B17" s="40"/>
      <c r="C17" s="752" t="s">
        <v>34</v>
      </c>
      <c r="D17" s="752"/>
      <c r="E17" s="202">
        <v>6</v>
      </c>
      <c r="F17" s="636">
        <f>'Nota 6'!B22</f>
        <v>17592365788.169998</v>
      </c>
      <c r="G17" s="636">
        <f>'Nota 6'!C22</f>
        <v>10140250572.830002</v>
      </c>
    </row>
    <row r="18" spans="1:11" ht="15" x14ac:dyDescent="0.25">
      <c r="A18" s="61"/>
      <c r="B18" s="40"/>
      <c r="C18" s="752" t="s">
        <v>180</v>
      </c>
      <c r="D18" s="752"/>
      <c r="E18" s="202">
        <v>7</v>
      </c>
      <c r="F18" s="636">
        <f>'Nota 7'!B13</f>
        <v>93061369662.600006</v>
      </c>
      <c r="G18" s="636">
        <f>'Nota 7'!C13</f>
        <v>65076560692.860001</v>
      </c>
    </row>
    <row r="19" spans="1:11" ht="12.75" x14ac:dyDescent="0.2">
      <c r="A19" s="61"/>
      <c r="B19" s="40"/>
      <c r="C19" s="78" t="s">
        <v>254</v>
      </c>
      <c r="D19" s="40"/>
      <c r="E19" s="191"/>
      <c r="F19" s="507">
        <f>SUM(F14:F18)</f>
        <v>161529758036.51001</v>
      </c>
      <c r="G19" s="507">
        <f>SUM(G14:G18)</f>
        <v>127257026619.86</v>
      </c>
      <c r="K19" s="452"/>
    </row>
    <row r="20" spans="1:11" ht="12.75" x14ac:dyDescent="0.2">
      <c r="A20" s="61"/>
      <c r="B20" s="78" t="s">
        <v>181</v>
      </c>
      <c r="C20" s="40"/>
      <c r="D20" s="40"/>
      <c r="E20" s="191"/>
      <c r="F20" s="636"/>
      <c r="G20" s="636"/>
    </row>
    <row r="21" spans="1:11" ht="15" x14ac:dyDescent="0.25">
      <c r="A21" s="61"/>
      <c r="B21" s="40"/>
      <c r="C21" s="752" t="s">
        <v>182</v>
      </c>
      <c r="D21" s="752"/>
      <c r="E21" s="202">
        <v>6</v>
      </c>
      <c r="F21" s="636">
        <f>'Nota 6'!B34</f>
        <v>977453916.39999998</v>
      </c>
      <c r="G21" s="638">
        <f>'Nota 6'!C34</f>
        <v>222688828.19999999</v>
      </c>
    </row>
    <row r="22" spans="1:11" ht="15" x14ac:dyDescent="0.25">
      <c r="A22" s="61"/>
      <c r="B22" s="40"/>
      <c r="C22" s="363" t="s">
        <v>179</v>
      </c>
      <c r="D22" s="363"/>
      <c r="E22" s="202">
        <v>5</v>
      </c>
      <c r="F22" s="636">
        <f>'Nota 5'!C44</f>
        <v>20240871204.530003</v>
      </c>
      <c r="G22" s="638">
        <f>'Nota 5'!D44</f>
        <v>17947990644.320004</v>
      </c>
    </row>
    <row r="23" spans="1:11" s="623" customFormat="1" ht="15" x14ac:dyDescent="0.25">
      <c r="A23" s="624"/>
      <c r="B23" s="619"/>
      <c r="C23" s="618" t="s">
        <v>1148</v>
      </c>
      <c r="D23" s="618"/>
      <c r="E23" s="630">
        <v>4</v>
      </c>
      <c r="F23" s="636">
        <f>+'Nota 4'!B15</f>
        <v>13130909090.91</v>
      </c>
      <c r="G23" s="638">
        <f>+'Nota 4'!C15</f>
        <v>15480552926.91</v>
      </c>
      <c r="H23" s="637"/>
      <c r="I23" s="637"/>
      <c r="J23" s="637"/>
    </row>
    <row r="24" spans="1:11" ht="15" x14ac:dyDescent="0.25">
      <c r="A24" s="61"/>
      <c r="B24" s="40"/>
      <c r="C24" s="752" t="s">
        <v>356</v>
      </c>
      <c r="D24" s="752"/>
      <c r="E24" s="202">
        <v>8</v>
      </c>
      <c r="F24" s="636">
        <f>'Nota 8'!B8</f>
        <v>0</v>
      </c>
      <c r="G24" s="636">
        <f>'Nota 8'!C8</f>
        <v>0</v>
      </c>
    </row>
    <row r="25" spans="1:11" ht="15" x14ac:dyDescent="0.25">
      <c r="A25" s="61"/>
      <c r="B25" s="40"/>
      <c r="C25" s="752" t="s">
        <v>357</v>
      </c>
      <c r="D25" s="752"/>
      <c r="E25" s="202">
        <v>9</v>
      </c>
      <c r="F25" s="636">
        <f>'Nota 9'!L27</f>
        <v>35544315773.759575</v>
      </c>
      <c r="G25" s="636">
        <f>'Nota 9'!M27</f>
        <v>34769763356.289574</v>
      </c>
    </row>
    <row r="26" spans="1:11" ht="15" x14ac:dyDescent="0.25">
      <c r="A26" s="61"/>
      <c r="B26" s="40"/>
      <c r="C26" s="752" t="s">
        <v>198</v>
      </c>
      <c r="D26" s="752"/>
      <c r="E26" s="202">
        <v>10</v>
      </c>
      <c r="F26" s="636">
        <f>'Nota 10'!B19</f>
        <v>0</v>
      </c>
      <c r="G26" s="636">
        <f>'Nota 10'!C19</f>
        <v>0</v>
      </c>
    </row>
    <row r="27" spans="1:11" ht="15" x14ac:dyDescent="0.25">
      <c r="A27" s="61"/>
      <c r="B27" s="40"/>
      <c r="C27" s="752" t="s">
        <v>110</v>
      </c>
      <c r="D27" s="752"/>
      <c r="E27" s="202">
        <v>11</v>
      </c>
      <c r="F27" s="636">
        <f>'Nota 11'!B13</f>
        <v>5377639566.4500008</v>
      </c>
      <c r="G27" s="636">
        <f>'Nota 11'!C13</f>
        <v>4980094932.2700005</v>
      </c>
    </row>
    <row r="28" spans="1:11" ht="15" x14ac:dyDescent="0.25">
      <c r="A28" s="61"/>
      <c r="B28" s="40"/>
      <c r="C28" s="752" t="s">
        <v>116</v>
      </c>
      <c r="D28" s="752"/>
      <c r="E28" s="202">
        <v>12</v>
      </c>
      <c r="F28" s="636">
        <f>'Nota 12'!B11</f>
        <v>0</v>
      </c>
      <c r="G28" s="636">
        <f>'Nota 12'!C11</f>
        <v>0</v>
      </c>
    </row>
    <row r="29" spans="1:11" ht="12.75" x14ac:dyDescent="0.2">
      <c r="A29" s="61"/>
      <c r="B29" s="40"/>
      <c r="C29" s="753" t="s">
        <v>272</v>
      </c>
      <c r="D29" s="753"/>
      <c r="E29" s="191"/>
      <c r="F29" s="507">
        <f>SUM(F21:F28)</f>
        <v>75271189552.049576</v>
      </c>
      <c r="G29" s="507">
        <f>SUM(G21:G28)</f>
        <v>73401090687.989578</v>
      </c>
      <c r="K29" s="452"/>
    </row>
    <row r="30" spans="1:11" ht="15" x14ac:dyDescent="0.3">
      <c r="A30" s="61"/>
      <c r="B30" s="755" t="s">
        <v>199</v>
      </c>
      <c r="C30" s="755"/>
      <c r="D30" s="755"/>
      <c r="E30" s="196"/>
      <c r="F30" s="510">
        <f>+F19+F29</f>
        <v>236800947588.55957</v>
      </c>
      <c r="G30" s="508">
        <f>+G19+G29</f>
        <v>200658117307.84958</v>
      </c>
      <c r="K30" s="452"/>
    </row>
    <row r="31" spans="1:11" ht="17.25" x14ac:dyDescent="0.45">
      <c r="B31" s="754" t="s">
        <v>200</v>
      </c>
      <c r="C31" s="754"/>
      <c r="D31" s="754"/>
      <c r="E31" s="198"/>
      <c r="F31" s="600"/>
      <c r="G31" s="509"/>
    </row>
    <row r="32" spans="1:11" ht="12.75" x14ac:dyDescent="0.2">
      <c r="A32" s="61"/>
      <c r="B32" s="78" t="s">
        <v>201</v>
      </c>
      <c r="C32" s="40"/>
      <c r="D32" s="40"/>
      <c r="E32" s="191"/>
      <c r="F32" s="601">
        <v>-1</v>
      </c>
      <c r="G32" s="636"/>
    </row>
    <row r="33" spans="1:11" ht="15" x14ac:dyDescent="0.25">
      <c r="A33" s="61"/>
      <c r="B33" s="40"/>
      <c r="C33" s="752" t="s">
        <v>99</v>
      </c>
      <c r="D33" s="752"/>
      <c r="E33" s="202">
        <v>13</v>
      </c>
      <c r="F33" s="636">
        <f>'Nota 13'!D13</f>
        <v>27521027370.599998</v>
      </c>
      <c r="G33" s="636">
        <f>'Nota 13'!E13</f>
        <v>29166831194.992001</v>
      </c>
    </row>
    <row r="34" spans="1:11" ht="15" x14ac:dyDescent="0.25">
      <c r="A34" s="61"/>
      <c r="B34" s="40"/>
      <c r="C34" s="756" t="s">
        <v>203</v>
      </c>
      <c r="D34" s="756"/>
      <c r="E34" s="202">
        <v>14</v>
      </c>
      <c r="F34" s="636">
        <f>'Nota 14'!E82</f>
        <v>59675240157.310013</v>
      </c>
      <c r="G34" s="636">
        <f>'Nota 14'!K82</f>
        <v>39185460324.969994</v>
      </c>
    </row>
    <row r="35" spans="1:11" ht="15" x14ac:dyDescent="0.25">
      <c r="A35" s="61"/>
      <c r="B35" s="40"/>
      <c r="C35" s="752" t="s">
        <v>118</v>
      </c>
      <c r="D35" s="752"/>
      <c r="E35" s="202">
        <v>15</v>
      </c>
      <c r="F35" s="636">
        <f>'Nota 15'!B15</f>
        <v>0</v>
      </c>
      <c r="G35" s="636">
        <f>'Nota 15'!C15</f>
        <v>0</v>
      </c>
    </row>
    <row r="36" spans="1:11" ht="15" x14ac:dyDescent="0.25">
      <c r="A36" s="61"/>
      <c r="B36" s="40"/>
      <c r="C36" s="752" t="s">
        <v>58</v>
      </c>
      <c r="D36" s="752"/>
      <c r="E36" s="202">
        <v>16</v>
      </c>
      <c r="F36" s="636">
        <f>'Nota 16'!B14</f>
        <v>1088929340</v>
      </c>
      <c r="G36" s="636">
        <f>'Nota 16'!C14</f>
        <v>884502377.85000002</v>
      </c>
    </row>
    <row r="37" spans="1:11" ht="15" x14ac:dyDescent="0.25">
      <c r="A37" s="61"/>
      <c r="B37" s="40"/>
      <c r="C37" s="752" t="s">
        <v>59</v>
      </c>
      <c r="D37" s="752"/>
      <c r="E37" s="202">
        <v>17</v>
      </c>
      <c r="F37" s="636">
        <f>'Nota 17'!B15</f>
        <v>305513142.19</v>
      </c>
      <c r="G37" s="636">
        <f>'Nota 17'!C15</f>
        <v>818423623.42000008</v>
      </c>
    </row>
    <row r="38" spans="1:11" ht="15" x14ac:dyDescent="0.25">
      <c r="A38" s="61"/>
      <c r="B38" s="40"/>
      <c r="C38" s="752" t="s">
        <v>60</v>
      </c>
      <c r="D38" s="752"/>
      <c r="E38" s="202">
        <v>18</v>
      </c>
      <c r="F38" s="636">
        <f>'Nota 18'!B13</f>
        <v>192015926.69</v>
      </c>
      <c r="G38" s="636">
        <f>'Nota 18'!C13</f>
        <v>109073592.79000001</v>
      </c>
    </row>
    <row r="39" spans="1:11" ht="15" x14ac:dyDescent="0.25">
      <c r="A39" s="61"/>
      <c r="B39" s="40"/>
      <c r="C39" s="752" t="s">
        <v>204</v>
      </c>
      <c r="D39" s="752"/>
      <c r="E39" s="202">
        <v>19</v>
      </c>
      <c r="F39" s="636">
        <f>'Nota 19'!B16</f>
        <v>1091292148.1399999</v>
      </c>
      <c r="G39" s="636">
        <f>'Nota 19'!C16</f>
        <v>1531091301.52</v>
      </c>
    </row>
    <row r="40" spans="1:11" ht="13.7" customHeight="1" x14ac:dyDescent="0.2">
      <c r="A40" s="61"/>
      <c r="B40" s="40"/>
      <c r="C40" s="78" t="s">
        <v>202</v>
      </c>
      <c r="D40" s="40"/>
      <c r="E40" s="191"/>
      <c r="F40" s="507">
        <f>SUM(F33:F39)</f>
        <v>89874018084.930008</v>
      </c>
      <c r="G40" s="507">
        <f>SUM(G33:G39)</f>
        <v>71695382415.541992</v>
      </c>
      <c r="K40" s="452"/>
    </row>
    <row r="41" spans="1:11" ht="12.75" x14ac:dyDescent="0.2">
      <c r="A41" s="61"/>
      <c r="B41" s="78" t="s">
        <v>205</v>
      </c>
      <c r="C41" s="40"/>
      <c r="D41" s="40"/>
      <c r="E41" s="191"/>
      <c r="F41" s="636"/>
      <c r="G41" s="636"/>
    </row>
    <row r="42" spans="1:11" ht="15" x14ac:dyDescent="0.25">
      <c r="A42" s="61"/>
      <c r="B42" s="40"/>
      <c r="C42" s="752" t="s">
        <v>206</v>
      </c>
      <c r="D42" s="752"/>
      <c r="E42" s="202">
        <v>14</v>
      </c>
      <c r="F42" s="636">
        <f>'Nota 14'!E140</f>
        <v>39608880893.43</v>
      </c>
      <c r="G42" s="636">
        <f>'Nota 14'!K140</f>
        <v>34850700656.860001</v>
      </c>
    </row>
    <row r="43" spans="1:11" ht="15" x14ac:dyDescent="0.25">
      <c r="A43" s="61"/>
      <c r="B43" s="40"/>
      <c r="C43" s="752" t="s">
        <v>305</v>
      </c>
      <c r="D43" s="752"/>
      <c r="E43" s="202">
        <v>19</v>
      </c>
      <c r="F43" s="636">
        <f>'Nota 19'!F16</f>
        <v>864181000</v>
      </c>
      <c r="G43" s="636">
        <f>'Nota 19'!G16</f>
        <v>866981000</v>
      </c>
    </row>
    <row r="44" spans="1:11" ht="12.75" x14ac:dyDescent="0.2">
      <c r="A44" s="61"/>
      <c r="B44" s="40"/>
      <c r="C44" s="78" t="s">
        <v>281</v>
      </c>
      <c r="D44" s="40"/>
      <c r="E44" s="191"/>
      <c r="F44" s="507">
        <f>SUM(F42:F43)</f>
        <v>40473061893.43</v>
      </c>
      <c r="G44" s="507">
        <f>SUM(G42:G43)</f>
        <v>35717681656.860001</v>
      </c>
      <c r="I44" s="637"/>
      <c r="K44" s="452"/>
    </row>
    <row r="45" spans="1:11" ht="6" customHeight="1" x14ac:dyDescent="0.2">
      <c r="A45" s="61"/>
      <c r="B45" s="40"/>
      <c r="C45" s="40"/>
      <c r="D45" s="85"/>
      <c r="E45" s="197"/>
      <c r="F45" s="636"/>
      <c r="G45" s="636"/>
    </row>
    <row r="46" spans="1:11" ht="15" x14ac:dyDescent="0.3">
      <c r="A46" s="61"/>
      <c r="B46" s="754" t="s">
        <v>358</v>
      </c>
      <c r="C46" s="754"/>
      <c r="D46" s="754"/>
      <c r="E46" s="199"/>
      <c r="F46" s="510">
        <f>+F40+F44</f>
        <v>130347079978.36002</v>
      </c>
      <c r="G46" s="510">
        <f>+G40+G44</f>
        <v>107413064072.40199</v>
      </c>
      <c r="K46" s="452"/>
    </row>
    <row r="47" spans="1:11" ht="15" x14ac:dyDescent="0.25">
      <c r="B47" s="754" t="s">
        <v>35</v>
      </c>
      <c r="C47" s="754"/>
      <c r="D47" s="754"/>
      <c r="E47" s="198"/>
      <c r="F47" s="424"/>
      <c r="G47" s="424"/>
    </row>
    <row r="48" spans="1:11" ht="15" x14ac:dyDescent="0.25">
      <c r="A48" s="61"/>
      <c r="B48" s="40"/>
      <c r="C48" s="752" t="s">
        <v>208</v>
      </c>
      <c r="D48" s="752"/>
      <c r="E48" s="202">
        <v>20</v>
      </c>
      <c r="F48" s="636">
        <f>'Nota 20'!B11</f>
        <v>68000000000</v>
      </c>
      <c r="G48" s="636">
        <f>'Nota 20'!C11</f>
        <v>68000000000</v>
      </c>
    </row>
    <row r="49" spans="1:11" ht="15" x14ac:dyDescent="0.25">
      <c r="A49" s="61"/>
      <c r="B49" s="40"/>
      <c r="C49" s="752" t="s">
        <v>37</v>
      </c>
      <c r="D49" s="752"/>
      <c r="E49" s="192">
        <v>21</v>
      </c>
      <c r="F49" s="636">
        <f>' Nota 21'!B8</f>
        <v>3812149991.3299999</v>
      </c>
      <c r="G49" s="636">
        <f>' Nota 21'!C8</f>
        <v>3812149991.3299999</v>
      </c>
    </row>
    <row r="50" spans="1:11" ht="15" x14ac:dyDescent="0.25">
      <c r="A50" s="77"/>
      <c r="B50" s="40"/>
      <c r="C50" s="752" t="s">
        <v>72</v>
      </c>
      <c r="D50" s="752"/>
      <c r="E50" s="192">
        <v>21</v>
      </c>
      <c r="F50" s="636">
        <f>' Nota 21'!B24</f>
        <v>3225494833.7199998</v>
      </c>
      <c r="G50" s="636">
        <f>' Nota 21'!C24</f>
        <v>2565054114.9699998</v>
      </c>
    </row>
    <row r="51" spans="1:11" ht="15" x14ac:dyDescent="0.25">
      <c r="A51" s="61"/>
      <c r="B51" s="40"/>
      <c r="C51" s="752" t="s">
        <v>209</v>
      </c>
      <c r="D51" s="752"/>
      <c r="E51" s="192">
        <v>21</v>
      </c>
      <c r="F51" s="636">
        <f>' Nota 21'!B28</f>
        <v>0</v>
      </c>
      <c r="G51" s="636">
        <f>' Nota 21'!C28</f>
        <v>0</v>
      </c>
    </row>
    <row r="52" spans="1:11" ht="15" x14ac:dyDescent="0.25">
      <c r="A52" s="61"/>
      <c r="B52" s="40"/>
      <c r="C52" s="752" t="s">
        <v>210</v>
      </c>
      <c r="D52" s="752"/>
      <c r="E52" s="192">
        <v>21</v>
      </c>
      <c r="F52" s="636">
        <f>' Nota 21'!B35</f>
        <v>18867849129.209999</v>
      </c>
      <c r="G52" s="636">
        <f>' Nota 21'!C35</f>
        <v>4930798069.6099997</v>
      </c>
    </row>
    <row r="53" spans="1:11" ht="15" x14ac:dyDescent="0.25">
      <c r="A53" s="61"/>
      <c r="B53" s="40"/>
      <c r="C53" s="752" t="s">
        <v>61</v>
      </c>
      <c r="D53" s="752"/>
      <c r="E53" s="202">
        <v>22</v>
      </c>
      <c r="F53" s="636">
        <f>'Nota 22'!B8</f>
        <v>0</v>
      </c>
      <c r="G53" s="636">
        <f>'Nota 22'!C8</f>
        <v>0</v>
      </c>
    </row>
    <row r="54" spans="1:11" ht="15" x14ac:dyDescent="0.25">
      <c r="A54" s="61"/>
      <c r="B54" s="40"/>
      <c r="C54" s="752" t="s">
        <v>38</v>
      </c>
      <c r="D54" s="752"/>
      <c r="E54" s="202">
        <v>23</v>
      </c>
      <c r="F54" s="636">
        <f>'Nota 23'!B10</f>
        <v>12548373656.1</v>
      </c>
      <c r="G54" s="636">
        <f>'Nota 23'!C10</f>
        <v>13937051059.540001</v>
      </c>
    </row>
    <row r="55" spans="1:11" ht="12.75" x14ac:dyDescent="0.2">
      <c r="A55" s="61"/>
      <c r="B55" s="40"/>
      <c r="C55" s="757" t="s">
        <v>53</v>
      </c>
      <c r="D55" s="757"/>
      <c r="E55" s="191"/>
      <c r="F55" s="636">
        <f>SUM(F48:F54)</f>
        <v>106453867610.36002</v>
      </c>
      <c r="G55" s="636">
        <f>SUM(G48:G54)</f>
        <v>93245053235.450012</v>
      </c>
    </row>
    <row r="56" spans="1:11" ht="15" x14ac:dyDescent="0.25">
      <c r="A56" s="61"/>
      <c r="B56" s="40"/>
      <c r="C56" s="752" t="s">
        <v>62</v>
      </c>
      <c r="D56" s="752"/>
      <c r="E56" s="202">
        <v>24</v>
      </c>
      <c r="F56" s="636">
        <f>'Nota 24'!B8</f>
        <v>0</v>
      </c>
      <c r="G56" s="636">
        <f>'Nota 24'!C8</f>
        <v>0</v>
      </c>
    </row>
    <row r="57" spans="1:11" ht="15" x14ac:dyDescent="0.25">
      <c r="A57" s="61"/>
      <c r="B57" s="754" t="s">
        <v>211</v>
      </c>
      <c r="C57" s="754"/>
      <c r="D57" s="754"/>
      <c r="E57" s="199"/>
      <c r="F57" s="511">
        <f>F55</f>
        <v>106453867610.36002</v>
      </c>
      <c r="G57" s="511">
        <f>G55</f>
        <v>93245053235.450012</v>
      </c>
      <c r="I57" s="487"/>
      <c r="K57" s="452"/>
    </row>
    <row r="58" spans="1:11" ht="15" x14ac:dyDescent="0.2">
      <c r="A58" s="61"/>
      <c r="B58" s="754" t="s">
        <v>212</v>
      </c>
      <c r="C58" s="754"/>
      <c r="D58" s="754"/>
      <c r="E58" s="200"/>
      <c r="F58" s="511">
        <f>+F46+F57</f>
        <v>236800947588.72003</v>
      </c>
      <c r="G58" s="511">
        <f>+G46+G57</f>
        <v>200658117307.85199</v>
      </c>
    </row>
    <row r="59" spans="1:11" ht="12.75" x14ac:dyDescent="0.2">
      <c r="A59" s="61"/>
      <c r="B59" s="78"/>
      <c r="C59" s="40"/>
      <c r="D59" s="40"/>
      <c r="E59" s="191"/>
      <c r="F59" s="598"/>
      <c r="G59" s="58"/>
    </row>
    <row r="60" spans="1:11" ht="12" x14ac:dyDescent="0.2">
      <c r="B60" s="61" t="s">
        <v>355</v>
      </c>
      <c r="C60" s="61"/>
      <c r="D60" s="61"/>
      <c r="E60" s="201"/>
      <c r="F60" s="659"/>
      <c r="G60" s="659"/>
    </row>
    <row r="61" spans="1:11" ht="12" x14ac:dyDescent="0.2">
      <c r="A61" s="61"/>
      <c r="B61" s="76"/>
      <c r="C61" s="61"/>
      <c r="D61" s="61"/>
      <c r="E61" s="201"/>
      <c r="F61" s="505"/>
      <c r="G61" s="512"/>
    </row>
    <row r="62" spans="1:11" ht="12" x14ac:dyDescent="0.2">
      <c r="A62" s="61"/>
      <c r="B62" s="76"/>
      <c r="C62" s="61"/>
      <c r="D62" s="61"/>
      <c r="E62" s="201"/>
      <c r="F62" s="505"/>
      <c r="G62" s="512"/>
    </row>
    <row r="63" spans="1:11" ht="12" x14ac:dyDescent="0.2">
      <c r="A63" s="61"/>
      <c r="B63" s="76"/>
      <c r="C63" s="61"/>
      <c r="D63" s="61"/>
      <c r="E63" s="201"/>
      <c r="F63" s="505"/>
      <c r="G63" s="512"/>
    </row>
    <row r="64" spans="1:11" ht="12" x14ac:dyDescent="0.2">
      <c r="A64" s="61"/>
      <c r="B64" s="76"/>
      <c r="C64" s="61"/>
      <c r="D64" s="61"/>
      <c r="E64" s="201"/>
      <c r="F64" s="505"/>
      <c r="G64" s="512"/>
    </row>
    <row r="65" spans="1:12" ht="12" x14ac:dyDescent="0.2">
      <c r="A65" s="61"/>
      <c r="B65" s="76"/>
      <c r="C65" s="61"/>
      <c r="D65" s="61"/>
      <c r="E65" s="201"/>
    </row>
    <row r="66" spans="1:12" ht="12.75" x14ac:dyDescent="0.2">
      <c r="C66" s="52"/>
      <c r="D66" s="558"/>
      <c r="E66" s="493"/>
      <c r="F66" s="602"/>
      <c r="G66" s="603"/>
      <c r="I66" s="493"/>
    </row>
    <row r="67" spans="1:12" ht="12.75" x14ac:dyDescent="0.2">
      <c r="D67" s="558"/>
      <c r="E67" s="493"/>
      <c r="F67" s="604"/>
      <c r="G67" s="604"/>
      <c r="H67" s="557"/>
      <c r="I67" s="493"/>
    </row>
    <row r="68" spans="1:12" ht="12.75" x14ac:dyDescent="0.2">
      <c r="D68" s="558"/>
      <c r="E68" s="493"/>
      <c r="F68" s="604"/>
      <c r="G68" s="604"/>
      <c r="H68" s="557"/>
      <c r="I68" s="493"/>
    </row>
    <row r="69" spans="1:12" ht="12.75" x14ac:dyDescent="0.2">
      <c r="D69" s="492"/>
      <c r="E69" s="492"/>
      <c r="F69" s="605"/>
      <c r="G69" s="605"/>
      <c r="H69" s="492"/>
      <c r="I69" s="492"/>
      <c r="J69" s="555"/>
      <c r="K69" s="492"/>
      <c r="L69" s="492"/>
    </row>
    <row r="70" spans="1:12" ht="12.75" x14ac:dyDescent="0.2">
      <c r="D70" s="492"/>
      <c r="E70" s="492"/>
      <c r="F70" s="605"/>
      <c r="G70" s="605"/>
      <c r="H70" s="492"/>
      <c r="I70" s="492"/>
      <c r="J70" s="555"/>
      <c r="K70" s="492"/>
      <c r="L70" s="492"/>
    </row>
    <row r="71" spans="1:12" ht="12.75" x14ac:dyDescent="0.2">
      <c r="D71" s="492"/>
      <c r="E71" s="492"/>
      <c r="F71" s="605"/>
      <c r="G71" s="605"/>
      <c r="H71" s="492"/>
      <c r="I71" s="492"/>
      <c r="J71" s="492"/>
      <c r="K71" s="492"/>
      <c r="L71" s="492"/>
    </row>
    <row r="72" spans="1:12" ht="12.75" x14ac:dyDescent="0.2">
      <c r="D72" s="557"/>
      <c r="E72" s="492"/>
      <c r="F72" s="605"/>
      <c r="H72" s="492"/>
      <c r="I72" s="492"/>
      <c r="J72" s="492"/>
      <c r="K72" s="492"/>
      <c r="L72" s="492"/>
    </row>
    <row r="73" spans="1:12" ht="12.75" x14ac:dyDescent="0.2">
      <c r="C73" s="53"/>
      <c r="D73" s="557"/>
      <c r="E73" s="492"/>
      <c r="F73" s="605"/>
      <c r="H73" s="492"/>
      <c r="I73" s="492"/>
      <c r="J73" s="492"/>
      <c r="K73" s="492"/>
      <c r="L73" s="492"/>
    </row>
    <row r="74" spans="1:12" ht="12.75" x14ac:dyDescent="0.2">
      <c r="C74" s="52"/>
      <c r="D74" s="557"/>
      <c r="E74" s="492"/>
      <c r="F74" s="605"/>
      <c r="H74" s="492"/>
      <c r="I74" s="492"/>
      <c r="J74" s="492"/>
      <c r="K74" s="492"/>
      <c r="L74" s="492"/>
    </row>
    <row r="75" spans="1:12" x14ac:dyDescent="0.2">
      <c r="D75" s="51"/>
      <c r="E75" s="84"/>
      <c r="F75" s="606"/>
    </row>
  </sheetData>
  <mergeCells count="40">
    <mergeCell ref="A7:G7"/>
    <mergeCell ref="A9:G9"/>
    <mergeCell ref="C27:D27"/>
    <mergeCell ref="C21:D21"/>
    <mergeCell ref="C24:D24"/>
    <mergeCell ref="C25:D25"/>
    <mergeCell ref="C26:D26"/>
    <mergeCell ref="A8:G8"/>
    <mergeCell ref="B12:D12"/>
    <mergeCell ref="C14:D14"/>
    <mergeCell ref="C15:D15"/>
    <mergeCell ref="C16:D16"/>
    <mergeCell ref="C17:D17"/>
    <mergeCell ref="C18:D18"/>
    <mergeCell ref="B57:D57"/>
    <mergeCell ref="B30:D30"/>
    <mergeCell ref="C38:D38"/>
    <mergeCell ref="B47:D47"/>
    <mergeCell ref="B46:D46"/>
    <mergeCell ref="C35:D35"/>
    <mergeCell ref="C36:D36"/>
    <mergeCell ref="C37:D37"/>
    <mergeCell ref="C34:D34"/>
    <mergeCell ref="C55:D55"/>
    <mergeCell ref="C28:D28"/>
    <mergeCell ref="C33:D33"/>
    <mergeCell ref="C29:D29"/>
    <mergeCell ref="B31:D31"/>
    <mergeCell ref="B58:D58"/>
    <mergeCell ref="C39:D39"/>
    <mergeCell ref="C42:D42"/>
    <mergeCell ref="C43:D43"/>
    <mergeCell ref="C48:D48"/>
    <mergeCell ref="C50:D50"/>
    <mergeCell ref="C49:D49"/>
    <mergeCell ref="C56:D56"/>
    <mergeCell ref="C51:D51"/>
    <mergeCell ref="C52:D52"/>
    <mergeCell ref="C53:D53"/>
    <mergeCell ref="C54:D54"/>
  </mergeCells>
  <hyperlinks>
    <hyperlink ref="E14" location="'Nota 3'!A1" display="'Nota 3'!A1"/>
    <hyperlink ref="E15" location="'Nota 4'!A1" display="'Nota 4'!A1"/>
    <hyperlink ref="E16" location="'Nota 5'!A1" display="'Nota 5'!A1"/>
    <hyperlink ref="E17" location="'Nota 6'!A1" display="'Nota 6'!A1"/>
    <hyperlink ref="E18" location="'Nota 7'!A1" display="'Nota 7'!A1"/>
    <hyperlink ref="E21" location="'Nota 6'!A1" display="'Nota 6'!A1"/>
    <hyperlink ref="E24" location="'Nota 8'!A1" display="'Nota 8'!A1"/>
    <hyperlink ref="E25" location="'Nota 9'!A1" display="'Nota 9'!A1"/>
    <hyperlink ref="E26" location="'Nota 10'!A1" display="'Nota 10'!A1"/>
    <hyperlink ref="E27" location="'Nota 11'!A1" display="'Nota 11'!A1"/>
    <hyperlink ref="E28" location="'Nota 12'!A1" display="'Nota 12'!A1"/>
    <hyperlink ref="E33" location="'Nota 13'!A1" display="'Nota 13'!A1"/>
    <hyperlink ref="E34" location="'Nota 14'!A1" display="'Nota 14'!A1"/>
    <hyperlink ref="E42" location="'Nota 14'!A1" display="'Nota 14'!A1"/>
    <hyperlink ref="E35" location="'Nota 15'!A1" display="'Nota 15'!A1"/>
    <hyperlink ref="E36" location="'Nota 16'!A1" display="'Nota 16'!A1"/>
    <hyperlink ref="E37" location="'Nota 17'!A1" display="'Nota 17'!A1"/>
    <hyperlink ref="E38" location="'Nota 18'!A1" display="'Nota 18'!A1"/>
    <hyperlink ref="E39" location="'Nota 19'!A1" display="'Nota 19'!A1"/>
    <hyperlink ref="E43" location="'Nota 19'!A1" display="'Nota 19'!A1"/>
    <hyperlink ref="E48" location="'Nota 20'!A1" display="'Nota 20'!A1"/>
    <hyperlink ref="E53" location="'Nota 22'!A1" display="'Nota 22'!A1"/>
    <hyperlink ref="E49" location="' Nota 21'!A1" display="' Nota 21'!A1"/>
    <hyperlink ref="E50" location="' Nota 21'!A1" display="' Nota 21'!A1"/>
    <hyperlink ref="E51" location="' Nota 21'!A1" display="' Nota 21'!A1"/>
    <hyperlink ref="E52" location="' Nota 21'!A1" display="' Nota 21'!A1"/>
    <hyperlink ref="E54" location="'Nota 23'!A1" display="'Nota 23'!A1"/>
    <hyperlink ref="E56" location="'Nota 24'!A1" display="'Nota 24'!A1"/>
    <hyperlink ref="E1" location="Indice!A1" display="Indice"/>
    <hyperlink ref="E22" location="'Nota 5'!A1" display="'Nota 5'!A1"/>
    <hyperlink ref="E23" location="'Nota 4'!A1" display="'Nota 4'!A1"/>
  </hyperlinks>
  <printOptions horizontalCentered="1"/>
  <pageMargins left="0.70866141732283472" right="0.70866141732283472" top="0.74803149606299213" bottom="0.74803149606299213" header="0.31496062992125984" footer="0.31496062992125984"/>
  <pageSetup paperSize="9" scale="69" orientation="portrait" r:id="rId1"/>
  <ignoredErrors>
    <ignoredError sqref="G29" formulaRange="1"/>
  </ignoredErrors>
  <drawing r:id="rId2"/>
  <legacyDrawing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0">
    <tabColor rgb="FFFFFF00"/>
    <pageSetUpPr fitToPage="1"/>
  </sheetPr>
  <dimension ref="A1:AH52"/>
  <sheetViews>
    <sheetView topLeftCell="A31" zoomScaleNormal="100" zoomScaleSheetLayoutView="90" workbookViewId="0">
      <selection activeCell="A52" sqref="A1:C52"/>
    </sheetView>
  </sheetViews>
  <sheetFormatPr baseColWidth="10" defaultRowHeight="15" x14ac:dyDescent="0.25"/>
  <cols>
    <col min="1" max="1" width="44.7109375" style="117" customWidth="1"/>
    <col min="2" max="2" width="18.28515625" style="117" customWidth="1"/>
    <col min="3" max="3" width="20.140625" style="117" customWidth="1"/>
    <col min="4" max="34" width="11.5703125" style="117" customWidth="1"/>
  </cols>
  <sheetData>
    <row r="1" spans="1:34" x14ac:dyDescent="0.25">
      <c r="A1" s="117" t="str">
        <f>Indice!C1</f>
        <v>SALLUSTRO Y CIA. S.A.</v>
      </c>
      <c r="C1" s="139" t="s">
        <v>117</v>
      </c>
    </row>
    <row r="5" spans="1:34" x14ac:dyDescent="0.25">
      <c r="A5" s="288" t="s">
        <v>276</v>
      </c>
      <c r="B5" s="288"/>
      <c r="C5" s="288"/>
      <c r="D5" s="288"/>
      <c r="T5"/>
      <c r="U5"/>
      <c r="V5"/>
      <c r="W5"/>
      <c r="X5"/>
      <c r="Y5"/>
      <c r="Z5"/>
      <c r="AA5"/>
      <c r="AB5"/>
      <c r="AC5"/>
      <c r="AD5"/>
      <c r="AE5"/>
      <c r="AF5"/>
      <c r="AG5"/>
      <c r="AH5"/>
    </row>
    <row r="7" spans="1:34" x14ac:dyDescent="0.25">
      <c r="B7" s="820" t="s">
        <v>258</v>
      </c>
      <c r="C7" s="820"/>
    </row>
    <row r="8" spans="1:34" x14ac:dyDescent="0.25">
      <c r="A8" s="276" t="s">
        <v>118</v>
      </c>
      <c r="B8" s="275">
        <f>IFERROR(IF(Indice!B6="","2XX2",YEAR(Indice!B6)),"2XX2")</f>
        <v>2023</v>
      </c>
      <c r="C8" s="275">
        <f>IFERROR(YEAR(Indice!B6-366),"2XX1")</f>
        <v>2022</v>
      </c>
      <c r="D8" s="132"/>
      <c r="T8"/>
      <c r="U8"/>
      <c r="V8"/>
      <c r="W8"/>
      <c r="X8"/>
      <c r="Y8"/>
      <c r="Z8"/>
      <c r="AA8"/>
      <c r="AB8"/>
      <c r="AC8"/>
      <c r="AD8"/>
      <c r="AE8"/>
      <c r="AF8"/>
      <c r="AG8"/>
      <c r="AH8"/>
    </row>
    <row r="9" spans="1:34" x14ac:dyDescent="0.25">
      <c r="A9" s="133" t="s">
        <v>99</v>
      </c>
      <c r="B9" s="133"/>
      <c r="C9" s="133"/>
      <c r="D9" s="133"/>
      <c r="T9"/>
      <c r="U9"/>
      <c r="V9"/>
      <c r="W9"/>
      <c r="X9"/>
      <c r="Y9"/>
      <c r="Z9"/>
      <c r="AA9"/>
      <c r="AB9"/>
      <c r="AC9"/>
      <c r="AD9"/>
      <c r="AE9"/>
      <c r="AF9"/>
      <c r="AG9"/>
      <c r="AH9"/>
    </row>
    <row r="10" spans="1:34" x14ac:dyDescent="0.25">
      <c r="A10" s="134" t="s">
        <v>119</v>
      </c>
      <c r="D10" s="134"/>
      <c r="T10"/>
      <c r="U10"/>
      <c r="V10"/>
      <c r="W10"/>
      <c r="X10"/>
      <c r="Y10"/>
      <c r="Z10"/>
      <c r="AA10"/>
      <c r="AB10"/>
      <c r="AC10"/>
      <c r="AD10"/>
      <c r="AE10"/>
      <c r="AF10"/>
      <c r="AG10"/>
      <c r="AH10"/>
    </row>
    <row r="11" spans="1:34" x14ac:dyDescent="0.25">
      <c r="A11" s="134" t="s">
        <v>104</v>
      </c>
      <c r="D11" s="134"/>
      <c r="T11"/>
      <c r="U11"/>
      <c r="V11"/>
      <c r="W11"/>
      <c r="X11"/>
      <c r="Y11"/>
      <c r="Z11"/>
      <c r="AA11"/>
      <c r="AB11"/>
      <c r="AC11"/>
      <c r="AD11"/>
      <c r="AE11"/>
      <c r="AF11"/>
      <c r="AG11"/>
      <c r="AH11"/>
    </row>
    <row r="12" spans="1:34" x14ac:dyDescent="0.25">
      <c r="A12" s="134" t="s">
        <v>120</v>
      </c>
      <c r="D12" s="134"/>
      <c r="T12"/>
      <c r="U12"/>
      <c r="V12"/>
      <c r="W12"/>
      <c r="X12"/>
      <c r="Y12"/>
      <c r="Z12"/>
      <c r="AA12"/>
      <c r="AB12"/>
      <c r="AC12"/>
      <c r="AD12"/>
      <c r="AE12"/>
      <c r="AF12"/>
      <c r="AG12"/>
      <c r="AH12"/>
    </row>
    <row r="13" spans="1:34" x14ac:dyDescent="0.25">
      <c r="A13" s="134" t="s">
        <v>121</v>
      </c>
      <c r="D13" s="134"/>
      <c r="T13"/>
      <c r="U13"/>
      <c r="V13"/>
      <c r="W13"/>
      <c r="X13"/>
      <c r="Y13"/>
      <c r="Z13"/>
      <c r="AA13"/>
      <c r="AB13"/>
      <c r="AC13"/>
      <c r="AD13"/>
      <c r="AE13"/>
      <c r="AF13"/>
      <c r="AG13"/>
      <c r="AH13"/>
    </row>
    <row r="14" spans="1:34" x14ac:dyDescent="0.25">
      <c r="A14" s="308" t="s">
        <v>57</v>
      </c>
      <c r="B14" s="133"/>
      <c r="C14" s="133"/>
      <c r="D14" s="133"/>
      <c r="T14"/>
      <c r="U14"/>
      <c r="V14"/>
      <c r="W14"/>
      <c r="X14"/>
      <c r="Y14"/>
      <c r="Z14"/>
      <c r="AA14"/>
      <c r="AB14"/>
      <c r="AC14"/>
      <c r="AD14"/>
      <c r="AE14"/>
      <c r="AF14"/>
      <c r="AG14"/>
      <c r="AH14"/>
    </row>
    <row r="15" spans="1:34" x14ac:dyDescent="0.25">
      <c r="A15" s="122" t="s">
        <v>115</v>
      </c>
      <c r="B15" s="233">
        <f>SUM($B$9:B14)</f>
        <v>0</v>
      </c>
      <c r="C15" s="233">
        <f>SUM($C$9:C14)</f>
        <v>0</v>
      </c>
      <c r="T15"/>
      <c r="U15"/>
      <c r="V15"/>
      <c r="W15"/>
      <c r="X15"/>
      <c r="Y15"/>
      <c r="Z15"/>
      <c r="AA15"/>
      <c r="AB15"/>
      <c r="AC15"/>
      <c r="AD15"/>
      <c r="AE15"/>
      <c r="AF15"/>
      <c r="AG15"/>
      <c r="AH15"/>
    </row>
    <row r="16" spans="1:34" x14ac:dyDescent="0.25">
      <c r="A16" s="135"/>
      <c r="D16" s="134"/>
      <c r="T16"/>
      <c r="U16"/>
      <c r="V16"/>
      <c r="W16"/>
      <c r="X16"/>
      <c r="Y16"/>
      <c r="Z16"/>
      <c r="AA16"/>
      <c r="AB16"/>
      <c r="AC16"/>
      <c r="AD16"/>
      <c r="AE16"/>
      <c r="AF16"/>
      <c r="AG16"/>
      <c r="AH16"/>
    </row>
    <row r="17" spans="1:34" x14ac:dyDescent="0.25">
      <c r="A17" s="134"/>
      <c r="D17" s="134"/>
      <c r="T17"/>
      <c r="U17"/>
      <c r="V17"/>
      <c r="W17"/>
      <c r="X17"/>
      <c r="Y17"/>
      <c r="Z17"/>
      <c r="AA17"/>
      <c r="AB17"/>
      <c r="AC17"/>
      <c r="AD17"/>
      <c r="AE17"/>
      <c r="AF17"/>
      <c r="AG17"/>
      <c r="AH17"/>
    </row>
    <row r="18" spans="1:34" x14ac:dyDescent="0.25">
      <c r="A18" s="625"/>
      <c r="B18" s="625"/>
      <c r="C18" s="625"/>
    </row>
    <row r="19" spans="1:34" x14ac:dyDescent="0.25">
      <c r="A19" s="288" t="s">
        <v>277</v>
      </c>
      <c r="B19" s="288"/>
      <c r="C19" s="288"/>
    </row>
    <row r="20" spans="1:34" x14ac:dyDescent="0.25">
      <c r="A20" s="625"/>
      <c r="B20" s="625"/>
      <c r="C20" s="625"/>
    </row>
    <row r="21" spans="1:34" x14ac:dyDescent="0.25">
      <c r="A21" s="625"/>
      <c r="B21" s="820" t="s">
        <v>258</v>
      </c>
      <c r="C21" s="820"/>
    </row>
    <row r="22" spans="1:34" x14ac:dyDescent="0.25">
      <c r="A22" s="276" t="s">
        <v>58</v>
      </c>
      <c r="B22" s="748">
        <v>2023</v>
      </c>
      <c r="C22" s="748">
        <v>2022</v>
      </c>
    </row>
    <row r="23" spans="1:34" x14ac:dyDescent="0.25">
      <c r="A23" s="625" t="s">
        <v>123</v>
      </c>
      <c r="B23" s="421">
        <v>484660822.04000002</v>
      </c>
      <c r="C23" s="421">
        <v>394095519.86000001</v>
      </c>
    </row>
    <row r="24" spans="1:34" x14ac:dyDescent="0.25">
      <c r="A24" s="625" t="s">
        <v>122</v>
      </c>
      <c r="B24" s="421">
        <v>713619.01</v>
      </c>
      <c r="C24" s="421">
        <v>0</v>
      </c>
    </row>
    <row r="25" spans="1:34" x14ac:dyDescent="0.25">
      <c r="A25" s="625" t="s">
        <v>974</v>
      </c>
      <c r="B25" s="421">
        <v>552703915.90999997</v>
      </c>
      <c r="C25" s="421">
        <v>448993021.07999998</v>
      </c>
    </row>
    <row r="26" spans="1:34" x14ac:dyDescent="0.25">
      <c r="A26" s="625" t="s">
        <v>975</v>
      </c>
      <c r="B26" s="700">
        <v>50850983.039999999</v>
      </c>
      <c r="C26" s="421">
        <v>41413836.909999996</v>
      </c>
    </row>
    <row r="27" spans="1:34" x14ac:dyDescent="0.25">
      <c r="A27" s="625" t="s">
        <v>124</v>
      </c>
      <c r="B27" s="421">
        <v>0</v>
      </c>
      <c r="C27" s="421">
        <v>0</v>
      </c>
    </row>
    <row r="28" spans="1:34" x14ac:dyDescent="0.25">
      <c r="A28" s="625" t="s">
        <v>932</v>
      </c>
      <c r="B28" s="421">
        <v>0</v>
      </c>
      <c r="C28" s="421">
        <v>0</v>
      </c>
    </row>
    <row r="29" spans="1:34" x14ac:dyDescent="0.25">
      <c r="A29" s="625" t="s">
        <v>2</v>
      </c>
      <c r="B29" s="474">
        <f>SUM($B$8:B28)</f>
        <v>1088933386</v>
      </c>
      <c r="C29" s="474">
        <f>SUM($C$8:C28)</f>
        <v>884506421.85000002</v>
      </c>
    </row>
    <row r="31" spans="1:34" x14ac:dyDescent="0.25">
      <c r="A31" s="288" t="s">
        <v>291</v>
      </c>
      <c r="B31" s="288"/>
      <c r="C31" s="288"/>
    </row>
    <row r="32" spans="1:34" x14ac:dyDescent="0.25">
      <c r="A32" s="140"/>
      <c r="B32" s="140"/>
      <c r="C32" s="140"/>
    </row>
    <row r="33" spans="1:3" x14ac:dyDescent="0.25">
      <c r="A33" s="625"/>
      <c r="B33" s="820" t="s">
        <v>258</v>
      </c>
      <c r="C33" s="820"/>
    </row>
    <row r="34" spans="1:3" x14ac:dyDescent="0.25">
      <c r="A34" s="749" t="s">
        <v>59</v>
      </c>
      <c r="B34" s="748">
        <v>2023</v>
      </c>
      <c r="C34" s="748">
        <v>2022</v>
      </c>
    </row>
    <row r="35" spans="1:3" x14ac:dyDescent="0.25">
      <c r="A35" s="625" t="s">
        <v>895</v>
      </c>
      <c r="B35" s="421">
        <v>1192285.3899999999</v>
      </c>
      <c r="C35" s="421">
        <v>801983710.82000005</v>
      </c>
    </row>
    <row r="36" spans="1:3" x14ac:dyDescent="0.25">
      <c r="A36" s="747" t="s">
        <v>1226</v>
      </c>
      <c r="B36" s="421">
        <v>301306680.80000001</v>
      </c>
      <c r="C36" s="421">
        <v>0</v>
      </c>
    </row>
    <row r="37" spans="1:3" x14ac:dyDescent="0.25">
      <c r="A37" s="625" t="s">
        <v>891</v>
      </c>
      <c r="B37" s="421">
        <v>0</v>
      </c>
      <c r="C37" s="421">
        <v>0</v>
      </c>
    </row>
    <row r="38" spans="1:3" x14ac:dyDescent="0.25">
      <c r="A38" s="625" t="s">
        <v>892</v>
      </c>
      <c r="B38" s="421">
        <v>3014176</v>
      </c>
      <c r="C38" s="421">
        <v>16439912.6</v>
      </c>
    </row>
    <row r="39" spans="1:3" x14ac:dyDescent="0.25">
      <c r="A39" s="625" t="s">
        <v>893</v>
      </c>
      <c r="B39" s="421">
        <v>0</v>
      </c>
      <c r="C39" s="421">
        <v>0</v>
      </c>
    </row>
    <row r="40" spans="1:3" x14ac:dyDescent="0.25">
      <c r="A40" s="625" t="s">
        <v>894</v>
      </c>
      <c r="B40" s="421">
        <v>0</v>
      </c>
      <c r="C40" s="421">
        <v>0</v>
      </c>
    </row>
    <row r="41" spans="1:3" x14ac:dyDescent="0.25">
      <c r="A41" s="625" t="s">
        <v>2</v>
      </c>
      <c r="B41" s="474">
        <f>SUM($B$9:B40)</f>
        <v>2483379914.1900001</v>
      </c>
      <c r="C41" s="474">
        <f>SUM($C$9:C40)</f>
        <v>2587436467.1199999</v>
      </c>
    </row>
    <row r="42" spans="1:3" x14ac:dyDescent="0.25">
      <c r="A42" s="625"/>
      <c r="B42" s="625"/>
      <c r="C42" s="625"/>
    </row>
    <row r="43" spans="1:3" x14ac:dyDescent="0.25">
      <c r="A43" s="824" t="s">
        <v>279</v>
      </c>
      <c r="B43" s="824"/>
      <c r="C43" s="824"/>
    </row>
    <row r="44" spans="1:3" x14ac:dyDescent="0.25">
      <c r="A44" s="625"/>
      <c r="B44" s="625"/>
      <c r="C44" s="625"/>
    </row>
    <row r="45" spans="1:3" x14ac:dyDescent="0.25">
      <c r="A45" s="625"/>
      <c r="B45" s="820" t="s">
        <v>258</v>
      </c>
      <c r="C45" s="820"/>
    </row>
    <row r="46" spans="1:3" x14ac:dyDescent="0.25">
      <c r="A46" s="831" t="s">
        <v>60</v>
      </c>
      <c r="B46" s="748">
        <v>2023</v>
      </c>
      <c r="C46" s="748">
        <v>2022</v>
      </c>
    </row>
    <row r="47" spans="1:3" x14ac:dyDescent="0.25">
      <c r="A47" s="831"/>
      <c r="B47" s="426"/>
      <c r="C47" s="426"/>
    </row>
    <row r="48" spans="1:3" hidden="1" x14ac:dyDescent="0.25">
      <c r="A48" s="311" t="s">
        <v>779</v>
      </c>
      <c r="B48" s="421">
        <v>0</v>
      </c>
      <c r="C48" s="421">
        <v>0</v>
      </c>
    </row>
    <row r="49" spans="1:3" hidden="1" x14ac:dyDescent="0.25">
      <c r="A49" s="311" t="s">
        <v>781</v>
      </c>
      <c r="B49" s="421">
        <v>0</v>
      </c>
      <c r="C49" s="421">
        <v>0</v>
      </c>
    </row>
    <row r="50" spans="1:3" hidden="1" x14ac:dyDescent="0.25">
      <c r="A50" s="311" t="s">
        <v>780</v>
      </c>
      <c r="B50" s="421">
        <v>0</v>
      </c>
      <c r="C50" s="421">
        <v>0</v>
      </c>
    </row>
    <row r="51" spans="1:3" x14ac:dyDescent="0.25">
      <c r="A51" s="120" t="s">
        <v>933</v>
      </c>
      <c r="B51" s="448">
        <v>192015926.69</v>
      </c>
      <c r="C51" s="448">
        <v>109073592.79000001</v>
      </c>
    </row>
    <row r="52" spans="1:3" x14ac:dyDescent="0.25">
      <c r="A52" s="625" t="s">
        <v>2</v>
      </c>
      <c r="B52" s="474">
        <f>SUM($B$9:B51)</f>
        <v>5158777778.0699997</v>
      </c>
      <c r="C52" s="474">
        <f>SUM($C$9:C51)</f>
        <v>5283948549.0299997</v>
      </c>
    </row>
  </sheetData>
  <mergeCells count="6">
    <mergeCell ref="A46:A47"/>
    <mergeCell ref="B7:C7"/>
    <mergeCell ref="B21:C21"/>
    <mergeCell ref="B33:C33"/>
    <mergeCell ref="A43:C43"/>
    <mergeCell ref="B45:C45"/>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orientation="portrait" r:id="rId1"/>
  <colBreaks count="1" manualBreakCount="1">
    <brk id="4" max="1048575" man="1"/>
  </colBreaks>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1">
    <tabColor rgb="FFFFFF00"/>
    <pageSetUpPr fitToPage="1"/>
  </sheetPr>
  <dimension ref="A1:AG17"/>
  <sheetViews>
    <sheetView zoomScaleNormal="100" zoomScaleSheetLayoutView="100" workbookViewId="0">
      <selection activeCell="A3" sqref="A3:C14"/>
    </sheetView>
  </sheetViews>
  <sheetFormatPr baseColWidth="10" defaultRowHeight="15" x14ac:dyDescent="0.25"/>
  <cols>
    <col min="1" max="1" width="66.140625" style="117" bestFit="1" customWidth="1"/>
    <col min="2" max="2" width="16.42578125" style="117" customWidth="1"/>
    <col min="3" max="3" width="15" style="117" customWidth="1"/>
    <col min="4" max="33" width="11.5703125" style="117" customWidth="1"/>
  </cols>
  <sheetData>
    <row r="1" spans="1:33" x14ac:dyDescent="0.25">
      <c r="A1" s="117" t="str">
        <f>Indice!C1</f>
        <v>SALLUSTRO Y CIA. S.A.</v>
      </c>
      <c r="C1" s="139" t="s">
        <v>117</v>
      </c>
    </row>
    <row r="4" spans="1:33" x14ac:dyDescent="0.25">
      <c r="A4" s="288" t="s">
        <v>277</v>
      </c>
      <c r="B4" s="288"/>
      <c r="C4" s="288"/>
      <c r="D4" s="625"/>
      <c r="T4"/>
      <c r="U4"/>
      <c r="V4"/>
      <c r="W4"/>
      <c r="X4"/>
      <c r="Y4"/>
      <c r="Z4"/>
      <c r="AA4"/>
      <c r="AB4"/>
      <c r="AC4"/>
      <c r="AD4"/>
      <c r="AE4"/>
      <c r="AF4"/>
      <c r="AG4"/>
    </row>
    <row r="6" spans="1:33" x14ac:dyDescent="0.25">
      <c r="B6" s="820" t="s">
        <v>258</v>
      </c>
      <c r="C6" s="820"/>
    </row>
    <row r="7" spans="1:33" x14ac:dyDescent="0.25">
      <c r="A7" s="276" t="s">
        <v>58</v>
      </c>
      <c r="B7" s="322">
        <f>IFERROR(IF(Indice!B6="","2XX2",YEAR(Indice!B6)),"2XX2")</f>
        <v>2023</v>
      </c>
      <c r="C7" s="322">
        <f>IFERROR(YEAR(Indice!B6-366),"2XX1")</f>
        <v>2022</v>
      </c>
    </row>
    <row r="8" spans="1:33" x14ac:dyDescent="0.25">
      <c r="A8" s="117" t="s">
        <v>123</v>
      </c>
      <c r="B8" s="421">
        <v>484660822.04000002</v>
      </c>
      <c r="C8" s="421">
        <v>394095519.86000001</v>
      </c>
    </row>
    <row r="9" spans="1:33" x14ac:dyDescent="0.25">
      <c r="A9" s="117" t="s">
        <v>122</v>
      </c>
      <c r="B9" s="421">
        <v>713619.01</v>
      </c>
      <c r="C9" s="421">
        <v>0</v>
      </c>
    </row>
    <row r="10" spans="1:33" s="486" customFormat="1" x14ac:dyDescent="0.25">
      <c r="A10" s="117" t="s">
        <v>974</v>
      </c>
      <c r="B10" s="421">
        <v>552703915.90999997</v>
      </c>
      <c r="C10" s="421">
        <v>448993021.07999998</v>
      </c>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c r="AE10" s="117"/>
      <c r="AF10" s="117"/>
      <c r="AG10" s="117"/>
    </row>
    <row r="11" spans="1:33" s="486" customFormat="1" x14ac:dyDescent="0.25">
      <c r="A11" s="117" t="s">
        <v>975</v>
      </c>
      <c r="B11" s="700">
        <v>50850983.039999999</v>
      </c>
      <c r="C11" s="421">
        <v>41413836.909999996</v>
      </c>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row>
    <row r="12" spans="1:33" x14ac:dyDescent="0.25">
      <c r="A12" s="117" t="s">
        <v>124</v>
      </c>
      <c r="B12" s="421">
        <v>0</v>
      </c>
      <c r="C12" s="421">
        <v>0</v>
      </c>
    </row>
    <row r="13" spans="1:33" x14ac:dyDescent="0.25">
      <c r="A13" s="117" t="s">
        <v>932</v>
      </c>
      <c r="B13" s="421">
        <v>0</v>
      </c>
      <c r="C13" s="421">
        <v>0</v>
      </c>
    </row>
    <row r="14" spans="1:33" x14ac:dyDescent="0.25">
      <c r="A14" s="117" t="s">
        <v>2</v>
      </c>
      <c r="B14" s="474">
        <f>SUM($B$8:B13)</f>
        <v>1088929340</v>
      </c>
      <c r="C14" s="474">
        <f>SUM($C$8:C13)</f>
        <v>884502377.85000002</v>
      </c>
    </row>
    <row r="16" spans="1:33" x14ac:dyDescent="0.25">
      <c r="B16" s="437"/>
    </row>
    <row r="17" spans="2:2" x14ac:dyDescent="0.25">
      <c r="B17" s="437"/>
    </row>
  </sheetData>
  <mergeCells count="1">
    <mergeCell ref="B6:C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scale="93" orientation="portrait" r:id="rId1"/>
  <colBreaks count="1" manualBreakCount="1">
    <brk id="3" max="1048575" man="1"/>
  </col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2">
    <tabColor rgb="FFFFFF00"/>
    <pageSetUpPr fitToPage="1"/>
  </sheetPr>
  <dimension ref="A1:G17"/>
  <sheetViews>
    <sheetView zoomScaleNormal="100" zoomScaleSheetLayoutView="90" workbookViewId="0">
      <selection activeCell="A5" sqref="A5:C16"/>
    </sheetView>
  </sheetViews>
  <sheetFormatPr baseColWidth="10" defaultRowHeight="15" x14ac:dyDescent="0.25"/>
  <cols>
    <col min="1" max="1" width="51.5703125" style="117" customWidth="1"/>
    <col min="2" max="3" width="22.7109375" style="117" customWidth="1"/>
    <col min="7" max="7" width="13.5703125" bestFit="1" customWidth="1"/>
  </cols>
  <sheetData>
    <row r="1" spans="1:3" x14ac:dyDescent="0.25">
      <c r="A1" s="117" t="str">
        <f>Indice!C1</f>
        <v>SALLUSTRO Y CIA. S.A.</v>
      </c>
      <c r="C1" s="139" t="s">
        <v>117</v>
      </c>
    </row>
    <row r="5" spans="1:3" x14ac:dyDescent="0.25">
      <c r="A5" s="288" t="s">
        <v>291</v>
      </c>
      <c r="B5" s="288"/>
      <c r="C5" s="288"/>
    </row>
    <row r="6" spans="1:3" s="27" customFormat="1" x14ac:dyDescent="0.25">
      <c r="A6" s="140"/>
      <c r="B6" s="140"/>
      <c r="C6" s="140"/>
    </row>
    <row r="7" spans="1:3" x14ac:dyDescent="0.25">
      <c r="B7" s="820" t="s">
        <v>258</v>
      </c>
      <c r="C7" s="820"/>
    </row>
    <row r="8" spans="1:3" x14ac:dyDescent="0.25">
      <c r="A8" s="277" t="s">
        <v>59</v>
      </c>
      <c r="B8" s="322">
        <f>IFERROR(IF(Indice!B6="","2XX2",YEAR(Indice!B6)),"2XX2")</f>
        <v>2023</v>
      </c>
      <c r="C8" s="322">
        <f>IFERROR(YEAR(Indice!B6-366),"2XX1")</f>
        <v>2022</v>
      </c>
    </row>
    <row r="9" spans="1:3" x14ac:dyDescent="0.25">
      <c r="A9" s="117" t="s">
        <v>895</v>
      </c>
      <c r="B9" s="421">
        <v>1192285.3899999999</v>
      </c>
      <c r="C9" s="421">
        <v>801983710.82000005</v>
      </c>
    </row>
    <row r="10" spans="1:3" s="413" customFormat="1" x14ac:dyDescent="0.25">
      <c r="A10" s="695" t="s">
        <v>1226</v>
      </c>
      <c r="B10" s="421">
        <v>301306680.80000001</v>
      </c>
      <c r="C10" s="421">
        <v>0</v>
      </c>
    </row>
    <row r="11" spans="1:3" x14ac:dyDescent="0.25">
      <c r="A11" s="117" t="s">
        <v>891</v>
      </c>
      <c r="B11" s="421">
        <v>0</v>
      </c>
      <c r="C11" s="421">
        <v>0</v>
      </c>
    </row>
    <row r="12" spans="1:3" s="413" customFormat="1" x14ac:dyDescent="0.25">
      <c r="A12" s="117" t="s">
        <v>892</v>
      </c>
      <c r="B12" s="421">
        <v>3014176</v>
      </c>
      <c r="C12" s="421">
        <v>16439912.6</v>
      </c>
    </row>
    <row r="13" spans="1:3" s="413" customFormat="1" x14ac:dyDescent="0.25">
      <c r="A13" s="117" t="s">
        <v>893</v>
      </c>
      <c r="B13" s="421">
        <v>0</v>
      </c>
      <c r="C13" s="421">
        <v>0</v>
      </c>
    </row>
    <row r="14" spans="1:3" s="413" customFormat="1" x14ac:dyDescent="0.25">
      <c r="A14" s="117" t="s">
        <v>894</v>
      </c>
      <c r="B14" s="421">
        <v>0</v>
      </c>
      <c r="C14" s="421">
        <v>0</v>
      </c>
    </row>
    <row r="15" spans="1:3" x14ac:dyDescent="0.25">
      <c r="A15" s="117" t="s">
        <v>2</v>
      </c>
      <c r="B15" s="474">
        <f>SUM($B$9:B14)</f>
        <v>305513142.19</v>
      </c>
      <c r="C15" s="474">
        <f>SUM($C$9:C14)</f>
        <v>818423623.42000008</v>
      </c>
    </row>
    <row r="17" spans="2:7" x14ac:dyDescent="0.25">
      <c r="B17" s="437"/>
      <c r="G17" s="686"/>
    </row>
  </sheetData>
  <mergeCells count="1">
    <mergeCell ref="B7:C7"/>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scale="90" orientation="portrait"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3">
    <tabColor rgb="FFFFFF00"/>
    <pageSetUpPr fitToPage="1"/>
  </sheetPr>
  <dimension ref="A1:J13"/>
  <sheetViews>
    <sheetView showGridLines="0" zoomScaleNormal="100" zoomScaleSheetLayoutView="110" workbookViewId="0">
      <selection activeCell="A4" sqref="A4:C13"/>
    </sheetView>
  </sheetViews>
  <sheetFormatPr baseColWidth="10" defaultRowHeight="15" x14ac:dyDescent="0.25"/>
  <cols>
    <col min="1" max="1" width="29" style="117" bestFit="1" customWidth="1"/>
    <col min="2" max="3" width="13.5703125" style="117" bestFit="1" customWidth="1"/>
    <col min="4" max="10" width="11.5703125" style="117" customWidth="1"/>
  </cols>
  <sheetData>
    <row r="1" spans="1:10" x14ac:dyDescent="0.25">
      <c r="A1" s="117" t="str">
        <f>Indice!C1</f>
        <v>SALLUSTRO Y CIA. S.A.</v>
      </c>
      <c r="C1" s="139" t="s">
        <v>117</v>
      </c>
    </row>
    <row r="4" spans="1:10" x14ac:dyDescent="0.25">
      <c r="A4" s="824" t="s">
        <v>279</v>
      </c>
      <c r="B4" s="824"/>
      <c r="C4" s="824"/>
    </row>
    <row r="6" spans="1:10" x14ac:dyDescent="0.25">
      <c r="B6" s="820" t="s">
        <v>258</v>
      </c>
      <c r="C6" s="820"/>
    </row>
    <row r="7" spans="1:10" x14ac:dyDescent="0.25">
      <c r="A7" s="831" t="s">
        <v>60</v>
      </c>
      <c r="B7" s="322">
        <f>IFERROR(IF(Indice!B6="","2XX2",YEAR(Indice!B6)),"2XX2")</f>
        <v>2023</v>
      </c>
      <c r="C7" s="322">
        <f>IFERROR(YEAR(Indice!B6-366),"2XX1")</f>
        <v>2022</v>
      </c>
    </row>
    <row r="8" spans="1:10" x14ac:dyDescent="0.25">
      <c r="A8" s="831"/>
      <c r="B8" s="426"/>
      <c r="C8" s="426"/>
    </row>
    <row r="9" spans="1:10" s="273" customFormat="1" x14ac:dyDescent="0.25">
      <c r="A9" s="311" t="s">
        <v>779</v>
      </c>
      <c r="B9" s="421">
        <v>0</v>
      </c>
      <c r="C9" s="421">
        <v>0</v>
      </c>
      <c r="D9" s="117"/>
      <c r="E9" s="117"/>
      <c r="F9" s="117"/>
      <c r="G9" s="117"/>
      <c r="H9" s="117"/>
      <c r="I9" s="117"/>
      <c r="J9" s="117"/>
    </row>
    <row r="10" spans="1:10" s="273" customFormat="1" x14ac:dyDescent="0.25">
      <c r="A10" s="311" t="s">
        <v>781</v>
      </c>
      <c r="B10" s="421">
        <v>0</v>
      </c>
      <c r="C10" s="421">
        <v>0</v>
      </c>
      <c r="D10" s="117"/>
      <c r="E10" s="117"/>
      <c r="F10" s="117"/>
      <c r="G10" s="117"/>
      <c r="H10" s="117"/>
      <c r="I10" s="117"/>
      <c r="J10" s="117"/>
    </row>
    <row r="11" spans="1:10" s="273" customFormat="1" x14ac:dyDescent="0.25">
      <c r="A11" s="311" t="s">
        <v>780</v>
      </c>
      <c r="B11" s="421">
        <v>0</v>
      </c>
      <c r="C11" s="421">
        <v>0</v>
      </c>
      <c r="D11" s="117"/>
      <c r="E11" s="117"/>
      <c r="F11" s="117"/>
      <c r="G11" s="117"/>
      <c r="H11" s="117"/>
      <c r="I11" s="117"/>
      <c r="J11" s="117"/>
    </row>
    <row r="12" spans="1:10" x14ac:dyDescent="0.25">
      <c r="A12" s="120" t="s">
        <v>933</v>
      </c>
      <c r="B12" s="448">
        <v>192015926.69</v>
      </c>
      <c r="C12" s="448">
        <v>109073592.79000001</v>
      </c>
    </row>
    <row r="13" spans="1:10" x14ac:dyDescent="0.25">
      <c r="A13" s="117" t="s">
        <v>2</v>
      </c>
      <c r="B13" s="474">
        <f>SUM($B$9:B12)</f>
        <v>192015926.69</v>
      </c>
      <c r="C13" s="474">
        <f>SUM($C$9:C12)</f>
        <v>109073592.79000001</v>
      </c>
    </row>
  </sheetData>
  <mergeCells count="3">
    <mergeCell ref="A4:C4"/>
    <mergeCell ref="A7:A8"/>
    <mergeCell ref="B6:C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4">
    <tabColor rgb="FFFFFF00"/>
    <pageSetUpPr fitToPage="1"/>
  </sheetPr>
  <dimension ref="A1:G26"/>
  <sheetViews>
    <sheetView showGridLines="0" topLeftCell="A14" zoomScaleNormal="100" zoomScaleSheetLayoutView="80" workbookViewId="0">
      <selection activeCell="A27" sqref="A3:G27"/>
    </sheetView>
  </sheetViews>
  <sheetFormatPr baseColWidth="10" defaultRowHeight="15" x14ac:dyDescent="0.25"/>
  <cols>
    <col min="1" max="1" width="33.140625" customWidth="1"/>
    <col min="2" max="3" width="14.5703125" bestFit="1" customWidth="1"/>
    <col min="4" max="4" width="3.7109375" bestFit="1" customWidth="1"/>
    <col min="5" max="5" width="33.140625" customWidth="1"/>
    <col min="6" max="7" width="12.28515625" bestFit="1" customWidth="1"/>
  </cols>
  <sheetData>
    <row r="1" spans="1:7" x14ac:dyDescent="0.25">
      <c r="A1" t="str">
        <f>Indice!C1</f>
        <v>SALLUSTRO Y CIA. S.A.</v>
      </c>
      <c r="D1" s="138" t="s">
        <v>117</v>
      </c>
    </row>
    <row r="3" spans="1:7" x14ac:dyDescent="0.25">
      <c r="A3" s="288" t="s">
        <v>280</v>
      </c>
      <c r="B3" s="288"/>
      <c r="C3" s="288"/>
    </row>
    <row r="4" spans="1:7" x14ac:dyDescent="0.25">
      <c r="A4" s="832" t="s">
        <v>258</v>
      </c>
      <c r="B4" s="832"/>
    </row>
    <row r="5" spans="1:7" x14ac:dyDescent="0.25">
      <c r="A5" s="10"/>
      <c r="E5" s="10"/>
      <c r="F5" s="274"/>
      <c r="G5" s="274"/>
    </row>
    <row r="6" spans="1:7" x14ac:dyDescent="0.25">
      <c r="A6" s="23" t="s">
        <v>56</v>
      </c>
      <c r="B6" s="368">
        <f>IFERROR(IF(Indice!B6="","2XX2",YEAR(Indice!B6)),"2XX2")</f>
        <v>2023</v>
      </c>
      <c r="C6" s="368">
        <f>IFERROR(YEAR(Indice!B6-366),"2XX1")</f>
        <v>2022</v>
      </c>
      <c r="E6" s="23" t="s">
        <v>769</v>
      </c>
      <c r="F6" s="368">
        <f>IFERROR(IF(Indice!B6="","2XX2",YEAR(Indice!B6)),"2XX2")</f>
        <v>2023</v>
      </c>
      <c r="G6" s="368">
        <f>IFERROR(YEAR(Indice!B6-366),"2XX1")</f>
        <v>2022</v>
      </c>
    </row>
    <row r="7" spans="1:7" hidden="1" x14ac:dyDescent="0.25">
      <c r="A7" s="24" t="s">
        <v>126</v>
      </c>
      <c r="B7" s="424">
        <v>0</v>
      </c>
      <c r="C7" s="424">
        <v>0</v>
      </c>
      <c r="E7" s="24" t="s">
        <v>127</v>
      </c>
      <c r="F7" s="425">
        <v>0</v>
      </c>
      <c r="G7" s="425">
        <v>0</v>
      </c>
    </row>
    <row r="8" spans="1:7" hidden="1" x14ac:dyDescent="0.25">
      <c r="A8" s="10" t="s">
        <v>777</v>
      </c>
      <c r="B8" s="424">
        <v>0</v>
      </c>
      <c r="C8" s="424">
        <v>0</v>
      </c>
      <c r="E8" s="10" t="s">
        <v>777</v>
      </c>
      <c r="F8" s="425">
        <v>0</v>
      </c>
      <c r="G8" s="425">
        <v>0</v>
      </c>
    </row>
    <row r="9" spans="1:7" hidden="1" x14ac:dyDescent="0.25">
      <c r="A9" s="10" t="s">
        <v>125</v>
      </c>
      <c r="B9" s="424">
        <v>0</v>
      </c>
      <c r="C9" s="424">
        <v>0</v>
      </c>
      <c r="E9" s="10" t="s">
        <v>125</v>
      </c>
      <c r="F9" s="425">
        <v>0</v>
      </c>
      <c r="G9" s="425">
        <v>0</v>
      </c>
    </row>
    <row r="10" spans="1:7" x14ac:dyDescent="0.25">
      <c r="A10" s="10" t="s">
        <v>936</v>
      </c>
      <c r="B10" s="448">
        <v>500000000</v>
      </c>
      <c r="C10" s="448">
        <v>500000000</v>
      </c>
      <c r="E10" s="10" t="s">
        <v>936</v>
      </c>
      <c r="F10" s="424">
        <v>0</v>
      </c>
      <c r="G10" s="424">
        <v>0</v>
      </c>
    </row>
    <row r="11" spans="1:7" s="413" customFormat="1" x14ac:dyDescent="0.25">
      <c r="A11" s="10"/>
      <c r="B11" s="448"/>
      <c r="C11" s="448"/>
      <c r="E11" s="10" t="s">
        <v>1192</v>
      </c>
      <c r="F11" s="424">
        <v>500000000</v>
      </c>
      <c r="G11" s="424">
        <v>500000000</v>
      </c>
    </row>
    <row r="12" spans="1:7" s="413" customFormat="1" x14ac:dyDescent="0.25">
      <c r="A12" s="10" t="s">
        <v>1188</v>
      </c>
      <c r="B12" s="448">
        <v>150000000</v>
      </c>
      <c r="C12" s="448">
        <v>150000000</v>
      </c>
      <c r="E12" s="10" t="s">
        <v>934</v>
      </c>
      <c r="F12" s="424">
        <v>0</v>
      </c>
      <c r="G12" s="424">
        <v>0</v>
      </c>
    </row>
    <row r="13" spans="1:7" s="413" customFormat="1" hidden="1" x14ac:dyDescent="0.25">
      <c r="A13" s="10" t="s">
        <v>1189</v>
      </c>
      <c r="B13" s="593">
        <v>0</v>
      </c>
      <c r="C13" s="593">
        <v>0</v>
      </c>
      <c r="E13" s="10" t="s">
        <v>1189</v>
      </c>
      <c r="F13" s="594">
        <v>0</v>
      </c>
      <c r="G13" s="594">
        <v>0</v>
      </c>
    </row>
    <row r="14" spans="1:7" s="413" customFormat="1" x14ac:dyDescent="0.25">
      <c r="A14" s="10" t="s">
        <v>935</v>
      </c>
      <c r="B14" s="424">
        <v>0</v>
      </c>
      <c r="C14" s="424">
        <v>0</v>
      </c>
      <c r="E14" s="10" t="s">
        <v>1190</v>
      </c>
      <c r="F14" s="594">
        <v>364181000</v>
      </c>
      <c r="G14" s="594">
        <v>366981000</v>
      </c>
    </row>
    <row r="15" spans="1:7" s="565" customFormat="1" x14ac:dyDescent="0.25">
      <c r="A15" s="10" t="s">
        <v>1106</v>
      </c>
      <c r="B15" s="594">
        <v>441292148.13999999</v>
      </c>
      <c r="C15" s="594">
        <v>881091301.51999998</v>
      </c>
      <c r="E15" s="10" t="s">
        <v>1191</v>
      </c>
      <c r="F15" s="594">
        <v>0</v>
      </c>
      <c r="G15" s="594">
        <v>0</v>
      </c>
    </row>
    <row r="16" spans="1:7" s="27" customFormat="1" ht="15.75" thickBot="1" x14ac:dyDescent="0.3">
      <c r="A16" s="26" t="s">
        <v>14</v>
      </c>
      <c r="B16" s="22">
        <f>SUM(B7:B15)</f>
        <v>1091292148.1399999</v>
      </c>
      <c r="C16" s="22">
        <f>SUM(C7:C15)</f>
        <v>1531091301.52</v>
      </c>
      <c r="E16" s="26" t="s">
        <v>14</v>
      </c>
      <c r="F16" s="22">
        <f>SUM(F7:F15)</f>
        <v>864181000</v>
      </c>
      <c r="G16" s="22">
        <f>SUM(G7:G15)</f>
        <v>866981000</v>
      </c>
    </row>
    <row r="17" spans="1:7" s="27" customFormat="1" ht="15.75" thickTop="1" x14ac:dyDescent="0.25">
      <c r="A17" s="26"/>
      <c r="B17" s="81"/>
      <c r="C17" s="82"/>
    </row>
    <row r="18" spans="1:7" x14ac:dyDescent="0.25">
      <c r="E18" s="26"/>
      <c r="F18" s="10"/>
      <c r="G18" s="16"/>
    </row>
    <row r="19" spans="1:7" x14ac:dyDescent="0.25">
      <c r="A19" s="833" t="s">
        <v>282</v>
      </c>
      <c r="B19" s="833"/>
      <c r="C19" s="833"/>
    </row>
    <row r="20" spans="1:7" x14ac:dyDescent="0.25">
      <c r="A20" s="747"/>
      <c r="B20" s="747"/>
      <c r="C20" s="747"/>
    </row>
    <row r="21" spans="1:7" x14ac:dyDescent="0.25">
      <c r="A21" s="747" t="s">
        <v>782</v>
      </c>
      <c r="B21" s="368">
        <v>2023</v>
      </c>
      <c r="C21" s="368">
        <v>2022</v>
      </c>
    </row>
    <row r="22" spans="1:7" x14ac:dyDescent="0.25">
      <c r="A22" s="747" t="s">
        <v>783</v>
      </c>
      <c r="B22" s="424">
        <v>68000000000</v>
      </c>
      <c r="C22" s="424">
        <v>68000000000</v>
      </c>
    </row>
    <row r="23" spans="1:7" x14ac:dyDescent="0.25">
      <c r="A23" s="747" t="s">
        <v>786</v>
      </c>
      <c r="B23" s="424">
        <v>68000000000</v>
      </c>
      <c r="C23" s="424">
        <v>68000000000</v>
      </c>
    </row>
    <row r="24" spans="1:7" x14ac:dyDescent="0.25">
      <c r="A24" s="747" t="s">
        <v>785</v>
      </c>
      <c r="B24" s="424">
        <f>+B23/B25</f>
        <v>680000</v>
      </c>
      <c r="C24" s="424">
        <f>+C23/C25</f>
        <v>680000</v>
      </c>
    </row>
    <row r="25" spans="1:7" x14ac:dyDescent="0.25">
      <c r="A25" s="632" t="s">
        <v>784</v>
      </c>
      <c r="B25" s="428">
        <v>100000</v>
      </c>
      <c r="C25" s="428">
        <v>100000</v>
      </c>
    </row>
    <row r="26" spans="1:7" x14ac:dyDescent="0.25">
      <c r="A26" s="747" t="s">
        <v>2</v>
      </c>
      <c r="B26" s="456">
        <f>+B23</f>
        <v>68000000000</v>
      </c>
      <c r="C26" s="456">
        <f>+C23</f>
        <v>68000000000</v>
      </c>
    </row>
  </sheetData>
  <mergeCells count="2">
    <mergeCell ref="A4:B4"/>
    <mergeCell ref="A19:C19"/>
  </mergeCells>
  <hyperlinks>
    <hyperlink ref="D1" location="BG!A1" display="BG"/>
  </hyperlinks>
  <printOptions horizontalCentered="1"/>
  <pageMargins left="0.70866141732283472" right="0.70866141732283472" top="0.74803149606299213" bottom="0.74803149606299213"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5">
    <tabColor rgb="FFFFFF00"/>
    <pageSetUpPr fitToPage="1"/>
  </sheetPr>
  <dimension ref="A1:I11"/>
  <sheetViews>
    <sheetView showGridLines="0" zoomScaleNormal="100" zoomScaleSheetLayoutView="100" workbookViewId="0">
      <selection activeCell="A4" sqref="A4:C11"/>
    </sheetView>
  </sheetViews>
  <sheetFormatPr baseColWidth="10" defaultRowHeight="15" x14ac:dyDescent="0.25"/>
  <cols>
    <col min="1" max="1" width="23.5703125" bestFit="1" customWidth="1"/>
    <col min="2" max="3" width="16.7109375" bestFit="1" customWidth="1"/>
    <col min="4" max="4" width="1.140625" customWidth="1"/>
    <col min="6" max="6" width="1.140625" customWidth="1"/>
    <col min="7" max="7" width="18.140625" customWidth="1"/>
    <col min="8" max="8" width="1.140625" customWidth="1"/>
    <col min="9" max="9" width="13.140625" customWidth="1"/>
  </cols>
  <sheetData>
    <row r="1" spans="1:9" x14ac:dyDescent="0.25">
      <c r="A1" t="str">
        <f>Indice!C1</f>
        <v>SALLUSTRO Y CIA. S.A.</v>
      </c>
      <c r="B1" s="138" t="s">
        <v>117</v>
      </c>
    </row>
    <row r="4" spans="1:9" x14ac:dyDescent="0.25">
      <c r="A4" s="833" t="s">
        <v>282</v>
      </c>
      <c r="B4" s="833"/>
      <c r="C4" s="833"/>
      <c r="D4" s="231"/>
      <c r="E4" s="231"/>
      <c r="F4" s="231"/>
      <c r="G4" s="231"/>
      <c r="H4" s="231"/>
      <c r="I4" s="231"/>
    </row>
    <row r="5" spans="1:9" x14ac:dyDescent="0.25">
      <c r="D5" s="56"/>
      <c r="E5" s="56"/>
      <c r="F5" s="56"/>
      <c r="G5" s="56"/>
      <c r="H5" s="56"/>
      <c r="I5" s="56"/>
    </row>
    <row r="6" spans="1:9" s="273" customFormat="1" x14ac:dyDescent="0.25">
      <c r="A6" s="273" t="s">
        <v>782</v>
      </c>
      <c r="B6" s="368">
        <f>IFERROR(IF(Indice!B6="","2XX2",YEAR(Indice!B6)),"2XX2")</f>
        <v>2023</v>
      </c>
      <c r="C6" s="368">
        <f>IFERROR(YEAR(Indice!B6-366),"2XX1")</f>
        <v>2022</v>
      </c>
      <c r="D6" s="56"/>
      <c r="E6" s="56"/>
      <c r="F6" s="56"/>
      <c r="G6" s="56"/>
      <c r="H6" s="56"/>
      <c r="I6" s="56"/>
    </row>
    <row r="7" spans="1:9" s="273" customFormat="1" ht="15" customHeight="1" x14ac:dyDescent="0.25">
      <c r="A7" s="273" t="s">
        <v>783</v>
      </c>
      <c r="B7" s="424">
        <v>68000000000</v>
      </c>
      <c r="C7" s="424">
        <v>68000000000</v>
      </c>
      <c r="D7" s="56"/>
      <c r="E7" s="56"/>
      <c r="F7" s="56"/>
      <c r="G7" s="56"/>
      <c r="H7" s="56"/>
      <c r="I7" s="56"/>
    </row>
    <row r="8" spans="1:9" s="273" customFormat="1" x14ac:dyDescent="0.25">
      <c r="A8" s="273" t="s">
        <v>786</v>
      </c>
      <c r="B8" s="424">
        <v>68000000000</v>
      </c>
      <c r="C8" s="424">
        <v>68000000000</v>
      </c>
      <c r="D8" s="56"/>
      <c r="E8" s="56"/>
      <c r="F8" s="56"/>
      <c r="G8" s="56"/>
      <c r="H8" s="56"/>
      <c r="I8" s="56"/>
    </row>
    <row r="9" spans="1:9" s="273" customFormat="1" ht="15" customHeight="1" x14ac:dyDescent="0.25">
      <c r="A9" s="273" t="s">
        <v>785</v>
      </c>
      <c r="B9" s="424">
        <f>+B8/B10</f>
        <v>680000</v>
      </c>
      <c r="C9" s="424">
        <f>+C8/C10</f>
        <v>680000</v>
      </c>
      <c r="D9" s="56"/>
      <c r="E9" s="56"/>
      <c r="F9" s="56"/>
      <c r="G9" s="56"/>
      <c r="H9" s="56"/>
      <c r="I9" s="56"/>
    </row>
    <row r="10" spans="1:9" s="273" customFormat="1" ht="15" customHeight="1" x14ac:dyDescent="0.25">
      <c r="A10" s="309" t="s">
        <v>784</v>
      </c>
      <c r="B10" s="428">
        <v>100000</v>
      </c>
      <c r="C10" s="428">
        <v>100000</v>
      </c>
      <c r="D10" s="56"/>
      <c r="E10" s="56"/>
      <c r="F10" s="56"/>
      <c r="G10" s="56"/>
      <c r="H10" s="56"/>
      <c r="I10" s="56"/>
    </row>
    <row r="11" spans="1:9" x14ac:dyDescent="0.25">
      <c r="A11" t="s">
        <v>2</v>
      </c>
      <c r="B11" s="456">
        <f>+B8</f>
        <v>68000000000</v>
      </c>
      <c r="C11" s="456">
        <f>+C8</f>
        <v>68000000000</v>
      </c>
    </row>
  </sheetData>
  <mergeCells count="1">
    <mergeCell ref="A4:C4"/>
  </mergeCells>
  <hyperlinks>
    <hyperlink ref="B1" location="BG!A1" display="BG"/>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6">
    <tabColor rgb="FFFFFF00"/>
    <pageSetUpPr fitToPage="1"/>
  </sheetPr>
  <dimension ref="A1:O37"/>
  <sheetViews>
    <sheetView topLeftCell="A25" zoomScaleNormal="100" zoomScaleSheetLayoutView="90" workbookViewId="0">
      <selection activeCell="A38" sqref="A2:H38"/>
    </sheetView>
  </sheetViews>
  <sheetFormatPr baseColWidth="10" defaultRowHeight="15" x14ac:dyDescent="0.25"/>
  <cols>
    <col min="1" max="1" width="27.5703125" style="117" bestFit="1" customWidth="1"/>
    <col min="2" max="2" width="18.5703125" style="117" customWidth="1"/>
    <col min="3" max="3" width="16.7109375" style="117" customWidth="1"/>
    <col min="4" max="15" width="11.5703125" style="117" customWidth="1"/>
  </cols>
  <sheetData>
    <row r="1" spans="1:15" x14ac:dyDescent="0.25">
      <c r="A1" s="117" t="str">
        <f>Indice!C1</f>
        <v>SALLUSTRO Y CIA. S.A.</v>
      </c>
      <c r="F1" s="139" t="s">
        <v>117</v>
      </c>
    </row>
    <row r="3" spans="1:15" x14ac:dyDescent="0.25">
      <c r="J3" s="27"/>
      <c r="K3" s="27"/>
    </row>
    <row r="4" spans="1:15" x14ac:dyDescent="0.25">
      <c r="A4" s="824" t="s">
        <v>283</v>
      </c>
      <c r="B4" s="824"/>
      <c r="C4" s="824"/>
      <c r="D4" s="824"/>
      <c r="E4" s="824"/>
      <c r="F4" s="824"/>
      <c r="G4" s="142"/>
      <c r="H4" s="142"/>
      <c r="I4" s="142"/>
      <c r="J4" s="27"/>
      <c r="K4" s="27"/>
      <c r="L4" s="142"/>
      <c r="M4" s="142"/>
    </row>
    <row r="5" spans="1:15" x14ac:dyDescent="0.25">
      <c r="J5" s="27"/>
      <c r="K5" s="27"/>
    </row>
    <row r="6" spans="1:15" x14ac:dyDescent="0.25">
      <c r="B6" s="820" t="s">
        <v>258</v>
      </c>
      <c r="C6" s="820"/>
    </row>
    <row r="7" spans="1:15" x14ac:dyDescent="0.25">
      <c r="B7" s="368">
        <f>IFERROR(IF(Indice!B6="","2XX2",YEAR(Indice!B6)),"2XX2")</f>
        <v>2023</v>
      </c>
      <c r="C7" s="368">
        <f>IFERROR(YEAR(Indice!B6-366),"2XX1")</f>
        <v>2022</v>
      </c>
    </row>
    <row r="8" spans="1:15" x14ac:dyDescent="0.25">
      <c r="A8" s="313" t="s">
        <v>129</v>
      </c>
      <c r="B8" s="429">
        <f>SUM(B9:B10)</f>
        <v>3812149991.3299999</v>
      </c>
      <c r="C8" s="429">
        <f>SUM(C9:C10)</f>
        <v>3812149991.3299999</v>
      </c>
    </row>
    <row r="9" spans="1:15" s="500" customFormat="1" x14ac:dyDescent="0.25">
      <c r="A9" s="253" t="s">
        <v>1029</v>
      </c>
      <c r="B9" s="448">
        <v>3642207544.3299999</v>
      </c>
      <c r="C9" s="448">
        <v>3642207544.3299999</v>
      </c>
      <c r="D9" s="117"/>
      <c r="E9" s="117"/>
      <c r="F9" s="117"/>
      <c r="G9" s="117"/>
      <c r="H9" s="117"/>
      <c r="I9" s="117"/>
      <c r="J9" s="117"/>
      <c r="K9" s="117"/>
      <c r="L9" s="117"/>
      <c r="M9" s="117"/>
      <c r="N9" s="117"/>
      <c r="O9" s="117"/>
    </row>
    <row r="10" spans="1:15" s="500" customFormat="1" x14ac:dyDescent="0.25">
      <c r="A10" s="253" t="s">
        <v>1030</v>
      </c>
      <c r="B10" s="448">
        <v>169942447</v>
      </c>
      <c r="C10" s="448">
        <v>169942447</v>
      </c>
      <c r="D10" s="117"/>
      <c r="E10" s="117"/>
      <c r="F10" s="117"/>
      <c r="G10" s="117"/>
      <c r="H10" s="117"/>
      <c r="I10" s="117"/>
      <c r="J10" s="117"/>
      <c r="K10" s="117"/>
      <c r="L10" s="117"/>
      <c r="M10" s="117"/>
      <c r="N10" s="117"/>
      <c r="O10" s="117"/>
    </row>
    <row r="11" spans="1:15" s="273" customFormat="1" x14ac:dyDescent="0.25">
      <c r="A11" s="122"/>
      <c r="B11" s="421"/>
      <c r="C11" s="421"/>
      <c r="D11" s="117"/>
      <c r="E11" s="117"/>
      <c r="F11" s="117"/>
      <c r="G11" s="117"/>
      <c r="H11" s="117"/>
      <c r="I11" s="117"/>
      <c r="J11" s="117"/>
      <c r="K11" s="117"/>
      <c r="L11" s="117"/>
      <c r="M11" s="117"/>
      <c r="N11" s="117"/>
      <c r="O11" s="117"/>
    </row>
    <row r="12" spans="1:15" s="273" customFormat="1" x14ac:dyDescent="0.25">
      <c r="A12" s="122"/>
      <c r="B12" s="421"/>
      <c r="C12" s="421"/>
      <c r="D12" s="117"/>
      <c r="E12" s="117"/>
      <c r="F12" s="117"/>
      <c r="G12" s="117"/>
      <c r="H12" s="117"/>
      <c r="I12" s="117"/>
      <c r="J12" s="117"/>
      <c r="K12" s="117"/>
      <c r="L12" s="117"/>
      <c r="M12" s="117"/>
      <c r="N12" s="117"/>
      <c r="O12" s="117"/>
    </row>
    <row r="13" spans="1:15" s="273" customFormat="1" x14ac:dyDescent="0.25">
      <c r="A13" s="122"/>
      <c r="B13" s="421"/>
      <c r="C13" s="421"/>
      <c r="D13" s="117"/>
      <c r="E13" s="117"/>
      <c r="F13" s="117"/>
      <c r="G13" s="117"/>
      <c r="H13" s="117"/>
      <c r="I13" s="117"/>
      <c r="J13" s="117"/>
      <c r="K13" s="117"/>
      <c r="L13" s="117"/>
      <c r="M13" s="117"/>
      <c r="N13" s="117"/>
      <c r="O13" s="117"/>
    </row>
    <row r="14" spans="1:15" s="501" customFormat="1" x14ac:dyDescent="0.25">
      <c r="A14" s="122"/>
      <c r="B14" s="421"/>
      <c r="C14" s="421"/>
      <c r="D14" s="117"/>
      <c r="E14" s="117"/>
      <c r="F14" s="117"/>
      <c r="G14" s="117"/>
      <c r="H14" s="117"/>
      <c r="I14" s="117"/>
      <c r="J14" s="117"/>
      <c r="K14" s="117"/>
      <c r="L14" s="117"/>
      <c r="M14" s="117"/>
      <c r="N14" s="117"/>
      <c r="O14" s="117"/>
    </row>
    <row r="15" spans="1:15" s="458" customFormat="1" x14ac:dyDescent="0.25">
      <c r="A15" s="122"/>
      <c r="B15" s="421"/>
      <c r="C15" s="421"/>
      <c r="D15" s="117"/>
      <c r="E15" s="117"/>
      <c r="F15" s="117"/>
      <c r="G15" s="117"/>
      <c r="H15" s="117"/>
      <c r="I15" s="117"/>
      <c r="J15" s="117"/>
      <c r="K15" s="117"/>
      <c r="L15" s="117"/>
      <c r="M15" s="117"/>
      <c r="N15" s="117"/>
      <c r="O15" s="117"/>
    </row>
    <row r="16" spans="1:15" s="533" customFormat="1" x14ac:dyDescent="0.25">
      <c r="A16" s="122"/>
      <c r="B16" s="421"/>
      <c r="C16" s="421"/>
      <c r="D16" s="117"/>
      <c r="E16" s="117"/>
      <c r="F16" s="117"/>
      <c r="G16" s="117"/>
      <c r="H16" s="117"/>
      <c r="I16" s="117"/>
      <c r="J16" s="117"/>
      <c r="K16" s="117"/>
      <c r="L16" s="117"/>
      <c r="M16" s="117"/>
      <c r="N16" s="117"/>
      <c r="O16" s="117"/>
    </row>
    <row r="17" spans="1:15" s="533" customFormat="1" x14ac:dyDescent="0.25">
      <c r="A17" s="122"/>
      <c r="B17" s="421"/>
      <c r="C17" s="421"/>
      <c r="D17" s="117"/>
      <c r="E17" s="117"/>
      <c r="F17" s="117"/>
      <c r="G17" s="117"/>
      <c r="H17" s="117"/>
      <c r="I17" s="117"/>
      <c r="J17" s="117"/>
      <c r="K17" s="117"/>
      <c r="L17" s="117"/>
      <c r="M17" s="117"/>
      <c r="N17" s="117"/>
      <c r="O17" s="117"/>
    </row>
    <row r="18" spans="1:15" s="533" customFormat="1" x14ac:dyDescent="0.25">
      <c r="A18" s="122"/>
      <c r="B18" s="421"/>
      <c r="C18" s="421"/>
      <c r="D18" s="117"/>
      <c r="E18" s="117"/>
      <c r="F18" s="117"/>
      <c r="G18" s="117"/>
      <c r="H18" s="117"/>
      <c r="I18" s="117"/>
      <c r="J18" s="117"/>
      <c r="K18" s="117"/>
      <c r="L18" s="117"/>
      <c r="M18" s="117"/>
      <c r="N18" s="117"/>
      <c r="O18" s="117"/>
    </row>
    <row r="19" spans="1:15" s="533" customFormat="1" x14ac:dyDescent="0.25">
      <c r="A19" s="122"/>
      <c r="B19" s="421"/>
      <c r="C19" s="421"/>
      <c r="D19" s="117"/>
      <c r="E19" s="117"/>
      <c r="F19" s="117"/>
      <c r="G19" s="117"/>
      <c r="H19" s="117"/>
      <c r="I19" s="117"/>
      <c r="J19" s="117"/>
      <c r="K19" s="117"/>
      <c r="L19" s="117"/>
      <c r="M19" s="117"/>
      <c r="N19" s="117"/>
      <c r="O19" s="117"/>
    </row>
    <row r="20" spans="1:15" s="533" customFormat="1" x14ac:dyDescent="0.25">
      <c r="A20" s="122"/>
      <c r="B20" s="421"/>
      <c r="C20" s="421"/>
      <c r="D20" s="117"/>
      <c r="E20" s="117"/>
      <c r="F20" s="117"/>
      <c r="G20" s="117"/>
      <c r="H20" s="117"/>
      <c r="I20" s="117"/>
      <c r="J20" s="117"/>
      <c r="K20" s="117"/>
      <c r="L20" s="117"/>
      <c r="M20" s="117"/>
      <c r="N20" s="117"/>
      <c r="O20" s="117"/>
    </row>
    <row r="21" spans="1:15" s="533" customFormat="1" x14ac:dyDescent="0.25">
      <c r="A21" s="122"/>
      <c r="B21" s="421"/>
      <c r="C21" s="421"/>
      <c r="D21" s="117"/>
      <c r="E21" s="117"/>
      <c r="F21" s="117"/>
      <c r="G21" s="117"/>
      <c r="H21" s="117"/>
      <c r="I21" s="117"/>
      <c r="J21" s="117"/>
      <c r="K21" s="117"/>
      <c r="L21" s="117"/>
      <c r="M21" s="117"/>
      <c r="N21" s="117"/>
      <c r="O21" s="117"/>
    </row>
    <row r="22" spans="1:15" s="533" customFormat="1" ht="25.5" customHeight="1" x14ac:dyDescent="0.25">
      <c r="A22" s="122"/>
      <c r="B22" s="820" t="s">
        <v>258</v>
      </c>
      <c r="C22" s="820"/>
      <c r="D22" s="117"/>
      <c r="E22" s="117"/>
      <c r="F22" s="117"/>
      <c r="G22" s="117"/>
      <c r="H22" s="117"/>
      <c r="I22" s="117"/>
      <c r="J22" s="117"/>
      <c r="K22" s="117"/>
      <c r="L22" s="117"/>
      <c r="M22" s="117"/>
      <c r="N22" s="117"/>
      <c r="O22" s="117"/>
    </row>
    <row r="23" spans="1:15" s="533" customFormat="1" x14ac:dyDescent="0.25">
      <c r="A23" s="122"/>
      <c r="B23" s="368">
        <f>IFERROR(IF(Indice!B6="","2XX2",YEAR(Indice!B6)),"2XX2")</f>
        <v>2023</v>
      </c>
      <c r="C23" s="368">
        <f>IFERROR(YEAR(Indice!B6-366),"2XX1")</f>
        <v>2022</v>
      </c>
      <c r="D23" s="117"/>
      <c r="E23" s="117"/>
      <c r="F23" s="117"/>
      <c r="G23" s="117"/>
      <c r="H23" s="117"/>
      <c r="I23" s="117"/>
      <c r="J23" s="117"/>
      <c r="K23" s="117"/>
      <c r="L23" s="117"/>
      <c r="M23" s="117"/>
      <c r="N23" s="117"/>
      <c r="O23" s="117"/>
    </row>
    <row r="24" spans="1:15" x14ac:dyDescent="0.25">
      <c r="A24" s="611" t="s">
        <v>130</v>
      </c>
      <c r="B24" s="448">
        <v>3225494833.7199998</v>
      </c>
      <c r="C24" s="448">
        <v>2565054114.9699998</v>
      </c>
    </row>
    <row r="25" spans="1:15" s="273" customFormat="1" x14ac:dyDescent="0.25">
      <c r="A25" s="122"/>
      <c r="B25" s="421"/>
      <c r="C25" s="421"/>
      <c r="D25" s="117"/>
      <c r="E25" s="117"/>
      <c r="F25" s="117"/>
      <c r="G25" s="117"/>
      <c r="H25" s="117"/>
      <c r="I25" s="117"/>
      <c r="J25" s="117"/>
      <c r="K25" s="117"/>
      <c r="L25" s="117"/>
      <c r="M25" s="117"/>
      <c r="N25" s="117"/>
      <c r="O25" s="117"/>
    </row>
    <row r="26" spans="1:15" s="273" customFormat="1" x14ac:dyDescent="0.25">
      <c r="A26" s="122"/>
      <c r="B26" s="421"/>
      <c r="C26" s="421"/>
      <c r="D26" s="117"/>
      <c r="E26" s="117"/>
      <c r="F26" s="117"/>
      <c r="G26" s="117"/>
      <c r="H26" s="117"/>
      <c r="I26" s="117"/>
      <c r="J26" s="117"/>
      <c r="K26" s="117"/>
      <c r="L26" s="117"/>
      <c r="M26" s="117"/>
      <c r="N26" s="117"/>
      <c r="O26" s="117"/>
    </row>
    <row r="27" spans="1:15" s="273" customFormat="1" x14ac:dyDescent="0.25">
      <c r="A27" s="122"/>
      <c r="B27" s="421"/>
      <c r="C27" s="421"/>
      <c r="D27" s="117"/>
      <c r="E27" s="117"/>
      <c r="F27" s="117"/>
      <c r="G27" s="117"/>
      <c r="H27" s="117"/>
      <c r="I27" s="117"/>
      <c r="J27" s="117"/>
      <c r="K27" s="117"/>
      <c r="L27" s="117"/>
      <c r="M27" s="117"/>
      <c r="N27" s="117"/>
      <c r="O27" s="117"/>
    </row>
    <row r="28" spans="1:15" x14ac:dyDescent="0.25">
      <c r="A28" s="313" t="s">
        <v>131</v>
      </c>
      <c r="B28" s="429"/>
      <c r="C28" s="429"/>
    </row>
    <row r="29" spans="1:15" s="273" customFormat="1" x14ac:dyDescent="0.25">
      <c r="A29" s="122"/>
      <c r="B29" s="421"/>
      <c r="C29" s="421"/>
      <c r="D29" s="117"/>
      <c r="E29" s="117"/>
      <c r="F29" s="117"/>
      <c r="G29" s="117"/>
      <c r="H29" s="117"/>
      <c r="I29" s="117"/>
      <c r="J29" s="117"/>
      <c r="K29" s="117"/>
      <c r="L29" s="117"/>
      <c r="M29" s="117"/>
      <c r="N29" s="117"/>
      <c r="O29" s="117"/>
    </row>
    <row r="30" spans="1:15" s="273" customFormat="1" x14ac:dyDescent="0.25">
      <c r="A30" s="122"/>
      <c r="B30" s="421"/>
      <c r="C30" s="421"/>
      <c r="D30" s="117"/>
      <c r="E30" s="117"/>
      <c r="F30" s="117"/>
      <c r="G30" s="117"/>
      <c r="H30" s="117"/>
      <c r="I30" s="117"/>
      <c r="J30" s="117"/>
      <c r="K30" s="117"/>
      <c r="L30" s="117"/>
      <c r="M30" s="117"/>
      <c r="N30" s="117"/>
      <c r="O30" s="117"/>
    </row>
    <row r="31" spans="1:15" s="273" customFormat="1" x14ac:dyDescent="0.25">
      <c r="A31" s="122"/>
      <c r="B31" s="421"/>
      <c r="C31" s="421"/>
      <c r="D31" s="117"/>
      <c r="E31" s="117"/>
      <c r="F31" s="117"/>
      <c r="G31" s="117"/>
      <c r="H31" s="117"/>
      <c r="I31" s="117"/>
      <c r="J31" s="117"/>
      <c r="K31" s="117"/>
      <c r="L31" s="117"/>
      <c r="M31" s="117"/>
      <c r="N31" s="117"/>
      <c r="O31" s="117"/>
    </row>
    <row r="32" spans="1:15" s="742" customFormat="1" x14ac:dyDescent="0.25">
      <c r="A32" s="122"/>
      <c r="B32" s="820" t="s">
        <v>258</v>
      </c>
      <c r="C32" s="820"/>
      <c r="D32" s="625"/>
      <c r="E32" s="625"/>
      <c r="F32" s="625"/>
      <c r="G32" s="625"/>
      <c r="H32" s="625"/>
      <c r="I32" s="625"/>
      <c r="J32" s="625"/>
      <c r="K32" s="625"/>
      <c r="L32" s="625"/>
      <c r="M32" s="625"/>
      <c r="N32" s="625"/>
      <c r="O32" s="625"/>
    </row>
    <row r="33" spans="1:15" s="742" customFormat="1" x14ac:dyDescent="0.25">
      <c r="A33" s="122"/>
      <c r="B33" s="368">
        <f>IFERROR(IF(Indice!B6="","2XX2",YEAR(Indice!B6)),"2XX2")</f>
        <v>2023</v>
      </c>
      <c r="C33" s="368">
        <f>IFERROR(YEAR(Indice!B6-366),"2XX1")</f>
        <v>2022</v>
      </c>
      <c r="D33" s="625"/>
      <c r="E33" s="625"/>
      <c r="F33" s="625"/>
      <c r="G33" s="625"/>
      <c r="H33" s="625"/>
      <c r="I33" s="625"/>
      <c r="J33" s="625"/>
      <c r="K33" s="625"/>
      <c r="L33" s="625"/>
      <c r="M33" s="625"/>
      <c r="N33" s="625"/>
      <c r="O33" s="625"/>
    </row>
    <row r="34" spans="1:15" s="742" customFormat="1" x14ac:dyDescent="0.25">
      <c r="A34" s="122"/>
      <c r="B34" s="421"/>
      <c r="C34" s="421"/>
      <c r="D34" s="625"/>
      <c r="E34" s="625"/>
      <c r="F34" s="625"/>
      <c r="G34" s="625"/>
      <c r="H34" s="625"/>
      <c r="I34" s="625"/>
      <c r="J34" s="625"/>
      <c r="K34" s="625"/>
      <c r="L34" s="625"/>
      <c r="M34" s="625"/>
      <c r="N34" s="625"/>
      <c r="O34" s="625"/>
    </row>
    <row r="35" spans="1:15" x14ac:dyDescent="0.25">
      <c r="A35" s="313" t="s">
        <v>132</v>
      </c>
      <c r="B35" s="429">
        <f>SUM(B36:B37)</f>
        <v>18867849129.209999</v>
      </c>
      <c r="C35" s="429">
        <f>SUM(C36:C37)</f>
        <v>4930798069.6099997</v>
      </c>
    </row>
    <row r="36" spans="1:15" x14ac:dyDescent="0.25">
      <c r="A36" s="312" t="s">
        <v>896</v>
      </c>
      <c r="B36" s="448">
        <v>48191</v>
      </c>
      <c r="C36" s="448">
        <v>48191</v>
      </c>
    </row>
    <row r="37" spans="1:15" x14ac:dyDescent="0.25">
      <c r="A37" s="117" t="s">
        <v>897</v>
      </c>
      <c r="B37" s="421">
        <v>18867800938.209999</v>
      </c>
      <c r="C37" s="421">
        <v>4930749878.6099997</v>
      </c>
    </row>
  </sheetData>
  <mergeCells count="4">
    <mergeCell ref="A4:F4"/>
    <mergeCell ref="B6:C6"/>
    <mergeCell ref="B22:C22"/>
    <mergeCell ref="B32:C32"/>
  </mergeCells>
  <hyperlinks>
    <hyperlink ref="F1" location="BG!A1" display="BG"/>
  </hyperlinks>
  <printOptions horizontalCentered="1"/>
  <pageMargins left="0.70866141732283472" right="0.70866141732283472" top="0.74803149606299213" bottom="0.74803149606299213" header="0.31496062992125984" footer="0.31496062992125984"/>
  <pageSetup paperSize="9" scale="72" orientation="portrait" r:id="rId1"/>
  <colBreaks count="1" manualBreakCount="1">
    <brk id="8" max="1048575" man="1"/>
  </colBreaks>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7">
    <tabColor rgb="FFFFFF00"/>
    <pageSetUpPr fitToPage="1"/>
  </sheetPr>
  <dimension ref="A1:Y56"/>
  <sheetViews>
    <sheetView topLeftCell="A31" zoomScaleNormal="100" zoomScaleSheetLayoutView="90" workbookViewId="0">
      <selection activeCell="A55" sqref="A1:C55"/>
    </sheetView>
  </sheetViews>
  <sheetFormatPr baseColWidth="10" defaultRowHeight="15" x14ac:dyDescent="0.25"/>
  <cols>
    <col min="1" max="1" width="34.42578125" style="27" customWidth="1"/>
    <col min="2" max="3" width="19" style="27" customWidth="1"/>
    <col min="4" max="25" width="11.5703125" style="27" customWidth="1"/>
  </cols>
  <sheetData>
    <row r="1" spans="1:6" x14ac:dyDescent="0.25">
      <c r="A1" s="27" t="str">
        <f>Indice!C1</f>
        <v>SALLUSTRO Y CIA. S.A.</v>
      </c>
      <c r="C1" s="143" t="s">
        <v>117</v>
      </c>
    </row>
    <row r="4" spans="1:6" x14ac:dyDescent="0.25">
      <c r="A4" s="288" t="s">
        <v>937</v>
      </c>
      <c r="B4" s="288"/>
      <c r="C4" s="288"/>
      <c r="D4" s="288"/>
      <c r="E4" s="231"/>
      <c r="F4" s="232"/>
    </row>
    <row r="6" spans="1:6" x14ac:dyDescent="0.25">
      <c r="B6" s="820" t="s">
        <v>258</v>
      </c>
      <c r="C6" s="820"/>
    </row>
    <row r="7" spans="1:6" x14ac:dyDescent="0.25">
      <c r="B7" s="368">
        <f>IFERROR(IF(Indice!B6="","2XX2",YEAR(Indice!B6)),"2XX2")</f>
        <v>2023</v>
      </c>
      <c r="C7" s="368">
        <f>+IFERROR(YEAR(Indice!B6-366),"2XX1")</f>
        <v>2022</v>
      </c>
    </row>
    <row r="8" spans="1:6" x14ac:dyDescent="0.25">
      <c r="A8" s="144" t="s">
        <v>61</v>
      </c>
    </row>
    <row r="10" spans="1:6" ht="19.149999999999999" customHeight="1" x14ac:dyDescent="0.25"/>
    <row r="15" spans="1:6" x14ac:dyDescent="0.25">
      <c r="A15" s="288" t="s">
        <v>284</v>
      </c>
      <c r="B15" s="288"/>
      <c r="C15" s="288"/>
    </row>
    <row r="17" spans="1:4" x14ac:dyDescent="0.25">
      <c r="B17" s="820" t="s">
        <v>258</v>
      </c>
      <c r="C17" s="820"/>
    </row>
    <row r="18" spans="1:4" x14ac:dyDescent="0.25">
      <c r="A18" s="144"/>
      <c r="B18" s="368">
        <v>2023</v>
      </c>
      <c r="C18" s="368">
        <v>2022</v>
      </c>
    </row>
    <row r="19" spans="1:4" x14ac:dyDescent="0.25">
      <c r="A19" s="27" t="s">
        <v>133</v>
      </c>
      <c r="B19" s="430">
        <v>0</v>
      </c>
      <c r="C19" s="430">
        <v>0</v>
      </c>
    </row>
    <row r="20" spans="1:4" x14ac:dyDescent="0.25">
      <c r="A20" s="56" t="s">
        <v>135</v>
      </c>
      <c r="B20" s="612">
        <v>12548373656.1</v>
      </c>
      <c r="C20" s="612">
        <v>13937051059.540001</v>
      </c>
    </row>
    <row r="21" spans="1:4" x14ac:dyDescent="0.25">
      <c r="A21" s="27" t="s">
        <v>262</v>
      </c>
      <c r="B21" s="468">
        <f>SUM($B$8:B20)</f>
        <v>12548375679.1</v>
      </c>
      <c r="C21" s="468">
        <f>SUM($C$8:C20)</f>
        <v>13937053081.540001</v>
      </c>
    </row>
    <row r="24" spans="1:4" x14ac:dyDescent="0.25">
      <c r="A24" s="288" t="s">
        <v>285</v>
      </c>
      <c r="B24" s="288"/>
      <c r="C24" s="288"/>
      <c r="D24" s="288"/>
    </row>
    <row r="26" spans="1:4" x14ac:dyDescent="0.25">
      <c r="B26" s="820" t="s">
        <v>258</v>
      </c>
      <c r="C26" s="820"/>
    </row>
    <row r="27" spans="1:4" x14ac:dyDescent="0.25">
      <c r="A27" s="144"/>
      <c r="B27" s="368">
        <v>2023</v>
      </c>
      <c r="C27" s="368">
        <v>2022</v>
      </c>
    </row>
    <row r="28" spans="1:4" x14ac:dyDescent="0.25">
      <c r="A28" s="27" t="s">
        <v>74</v>
      </c>
    </row>
    <row r="34" spans="1:3" x14ac:dyDescent="0.25">
      <c r="A34" s="288" t="s">
        <v>286</v>
      </c>
      <c r="B34" s="288"/>
      <c r="C34" s="288"/>
    </row>
    <row r="35" spans="1:3" x14ac:dyDescent="0.25">
      <c r="A35" s="625"/>
      <c r="B35" s="625"/>
      <c r="C35" s="625"/>
    </row>
    <row r="36" spans="1:3" x14ac:dyDescent="0.25">
      <c r="A36" s="625"/>
      <c r="B36" s="625"/>
      <c r="C36" s="625"/>
    </row>
    <row r="37" spans="1:3" x14ac:dyDescent="0.25">
      <c r="A37" s="625"/>
      <c r="B37" s="820" t="s">
        <v>258</v>
      </c>
      <c r="C37" s="820"/>
    </row>
    <row r="38" spans="1:3" x14ac:dyDescent="0.25">
      <c r="A38" s="625"/>
      <c r="B38" s="368">
        <v>2023</v>
      </c>
      <c r="C38" s="368">
        <v>2022</v>
      </c>
    </row>
    <row r="39" spans="1:3" x14ac:dyDescent="0.25">
      <c r="A39" s="144" t="s">
        <v>54</v>
      </c>
      <c r="B39" s="238"/>
      <c r="C39" s="238"/>
    </row>
    <row r="40" spans="1:3" x14ac:dyDescent="0.25">
      <c r="A40" s="144" t="s">
        <v>789</v>
      </c>
      <c r="B40" s="56"/>
      <c r="C40" s="56"/>
    </row>
    <row r="41" spans="1:3" x14ac:dyDescent="0.25">
      <c r="A41" s="466" t="s">
        <v>790</v>
      </c>
      <c r="B41" s="467"/>
      <c r="C41" s="467"/>
    </row>
    <row r="42" spans="1:3" x14ac:dyDescent="0.25">
      <c r="A42" s="27" t="s">
        <v>219</v>
      </c>
      <c r="B42" s="525">
        <v>143708305351.60699</v>
      </c>
      <c r="C42" s="525">
        <f>125789701366.95+240472.82</f>
        <v>125789941839.77</v>
      </c>
    </row>
    <row r="43" spans="1:3" x14ac:dyDescent="0.25">
      <c r="A43" s="747" t="s">
        <v>220</v>
      </c>
      <c r="B43" s="525">
        <v>64375762323.037102</v>
      </c>
      <c r="C43" s="525">
        <v>63663942167.150002</v>
      </c>
    </row>
    <row r="44" spans="1:3" x14ac:dyDescent="0.25">
      <c r="A44" s="466" t="s">
        <v>791</v>
      </c>
      <c r="B44" s="523"/>
      <c r="C44" s="523"/>
    </row>
    <row r="45" spans="1:3" x14ac:dyDescent="0.25">
      <c r="A45" s="27" t="s">
        <v>219</v>
      </c>
      <c r="B45" s="56">
        <v>0</v>
      </c>
      <c r="C45" s="56">
        <v>0</v>
      </c>
    </row>
    <row r="46" spans="1:3" x14ac:dyDescent="0.25">
      <c r="A46" s="747" t="s">
        <v>220</v>
      </c>
      <c r="B46" s="683">
        <v>16858925155.950001</v>
      </c>
      <c r="C46" s="683">
        <v>28963527333.599998</v>
      </c>
    </row>
    <row r="47" spans="1:3" hidden="1" x14ac:dyDescent="0.25">
      <c r="A47" s="144" t="s">
        <v>1253</v>
      </c>
      <c r="B47" s="56"/>
      <c r="C47" s="56"/>
    </row>
    <row r="48" spans="1:3" hidden="1" x14ac:dyDescent="0.25">
      <c r="A48" s="325" t="s">
        <v>790</v>
      </c>
    </row>
    <row r="49" spans="1:3" hidden="1" x14ac:dyDescent="0.25">
      <c r="A49" s="27" t="s">
        <v>219</v>
      </c>
    </row>
    <row r="50" spans="1:3" hidden="1" x14ac:dyDescent="0.25">
      <c r="A50" s="747" t="s">
        <v>220</v>
      </c>
    </row>
    <row r="51" spans="1:3" hidden="1" x14ac:dyDescent="0.25">
      <c r="A51" s="325" t="s">
        <v>791</v>
      </c>
    </row>
    <row r="52" spans="1:3" hidden="1" x14ac:dyDescent="0.25">
      <c r="A52" s="27" t="s">
        <v>219</v>
      </c>
    </row>
    <row r="53" spans="1:3" hidden="1" x14ac:dyDescent="0.25">
      <c r="A53" s="747" t="s">
        <v>220</v>
      </c>
    </row>
    <row r="54" spans="1:3" x14ac:dyDescent="0.25">
      <c r="A54" s="326" t="s">
        <v>1254</v>
      </c>
    </row>
    <row r="55" spans="1:3" x14ac:dyDescent="0.25">
      <c r="A55" s="144" t="s">
        <v>2</v>
      </c>
      <c r="B55" s="468">
        <f>SUM($B$11:B53)</f>
        <v>250039748234.79413</v>
      </c>
      <c r="C55" s="468">
        <f>SUM($C$11:C52)</f>
        <v>246291521547.60001</v>
      </c>
    </row>
    <row r="56" spans="1:3" x14ac:dyDescent="0.25">
      <c r="B56" s="576"/>
    </row>
  </sheetData>
  <mergeCells count="4">
    <mergeCell ref="B6:C6"/>
    <mergeCell ref="B17:C17"/>
    <mergeCell ref="B26:C26"/>
    <mergeCell ref="B37:C37"/>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8">
    <tabColor rgb="FFFFFF00"/>
    <pageSetUpPr fitToPage="1"/>
  </sheetPr>
  <dimension ref="A1:AF10"/>
  <sheetViews>
    <sheetView zoomScaleNormal="100" zoomScaleSheetLayoutView="90" workbookViewId="0">
      <selection activeCell="A4" sqref="A4:C11"/>
    </sheetView>
  </sheetViews>
  <sheetFormatPr baseColWidth="10" defaultColWidth="40.5703125" defaultRowHeight="15" x14ac:dyDescent="0.25"/>
  <cols>
    <col min="1" max="1" width="43.42578125" style="27" bestFit="1" customWidth="1"/>
    <col min="2" max="3" width="15" style="27" bestFit="1" customWidth="1"/>
    <col min="4" max="32" width="40.5703125" style="27"/>
  </cols>
  <sheetData>
    <row r="1" spans="1:6" x14ac:dyDescent="0.25">
      <c r="A1" s="27" t="str">
        <f>Indice!C1</f>
        <v>SALLUSTRO Y CIA. S.A.</v>
      </c>
      <c r="C1" s="143" t="s">
        <v>117</v>
      </c>
    </row>
    <row r="4" spans="1:6" x14ac:dyDescent="0.25">
      <c r="A4" s="288" t="s">
        <v>284</v>
      </c>
      <c r="B4" s="288"/>
      <c r="C4" s="288"/>
      <c r="D4" s="288"/>
      <c r="E4" s="288"/>
      <c r="F4" s="288"/>
    </row>
    <row r="6" spans="1:6" x14ac:dyDescent="0.25">
      <c r="B6" s="820" t="s">
        <v>258</v>
      </c>
      <c r="C6" s="820"/>
    </row>
    <row r="7" spans="1:6" x14ac:dyDescent="0.25">
      <c r="A7" s="144"/>
      <c r="B7" s="368">
        <f>IFERROR(IF(Indice!B6="","2XX2",YEAR(Indice!B6)),"2XX2")</f>
        <v>2023</v>
      </c>
      <c r="C7" s="368">
        <f>+IFERROR(YEAR(Indice!B6-366),"2XX1")</f>
        <v>2022</v>
      </c>
    </row>
    <row r="8" spans="1:6" x14ac:dyDescent="0.25">
      <c r="A8" s="27" t="s">
        <v>133</v>
      </c>
      <c r="B8" s="430">
        <v>0</v>
      </c>
      <c r="C8" s="430">
        <v>0</v>
      </c>
    </row>
    <row r="9" spans="1:6" ht="15" customHeight="1" x14ac:dyDescent="0.25">
      <c r="A9" s="56" t="s">
        <v>135</v>
      </c>
      <c r="B9" s="612">
        <v>12548373656.1</v>
      </c>
      <c r="C9" s="612">
        <v>13937051059.540001</v>
      </c>
    </row>
    <row r="10" spans="1:6" x14ac:dyDescent="0.25">
      <c r="A10" s="27" t="s">
        <v>262</v>
      </c>
      <c r="B10" s="468">
        <f>SUM($B$8:B9)</f>
        <v>12548373656.1</v>
      </c>
      <c r="C10" s="468">
        <f>SUM($C$8:C9)</f>
        <v>13937051059.540001</v>
      </c>
    </row>
  </sheetData>
  <mergeCells count="1">
    <mergeCell ref="B6:C6"/>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9">
    <tabColor rgb="FFFFFF00"/>
    <pageSetUpPr fitToPage="1"/>
  </sheetPr>
  <dimension ref="A1:AH15"/>
  <sheetViews>
    <sheetView zoomScaleNormal="100" zoomScaleSheetLayoutView="70" workbookViewId="0">
      <selection activeCell="A4" sqref="A4:D13"/>
    </sheetView>
  </sheetViews>
  <sheetFormatPr baseColWidth="10" defaultRowHeight="15" x14ac:dyDescent="0.25"/>
  <cols>
    <col min="1" max="1" width="37.5703125" style="27" bestFit="1" customWidth="1"/>
    <col min="2" max="3" width="19" style="27" customWidth="1"/>
    <col min="4" max="6" width="11.5703125" style="27" customWidth="1"/>
    <col min="7" max="34" width="11.5703125" style="117" customWidth="1"/>
  </cols>
  <sheetData>
    <row r="1" spans="1:6" x14ac:dyDescent="0.25">
      <c r="A1" s="27" t="str">
        <f>Indice!C1</f>
        <v>SALLUSTRO Y CIA. S.A.</v>
      </c>
      <c r="B1" s="143" t="s">
        <v>117</v>
      </c>
    </row>
    <row r="4" spans="1:6" x14ac:dyDescent="0.25">
      <c r="A4" s="288" t="s">
        <v>285</v>
      </c>
      <c r="B4" s="288"/>
      <c r="C4" s="288"/>
      <c r="D4" s="288"/>
      <c r="E4" s="231"/>
      <c r="F4" s="232"/>
    </row>
    <row r="6" spans="1:6" x14ac:dyDescent="0.25">
      <c r="B6" s="820" t="s">
        <v>258</v>
      </c>
      <c r="C6" s="820"/>
    </row>
    <row r="7" spans="1:6" x14ac:dyDescent="0.25">
      <c r="A7" s="144"/>
      <c r="B7" s="368">
        <f>IFERROR(IF(Indice!B6="","2XX2",YEAR(Indice!B6)),"2XX2")</f>
        <v>2023</v>
      </c>
      <c r="C7" s="368">
        <f>+IFERROR(YEAR(Indice!B6-366),"2XX1")</f>
        <v>2022</v>
      </c>
    </row>
    <row r="8" spans="1:6" x14ac:dyDescent="0.25">
      <c r="A8" s="27" t="s">
        <v>74</v>
      </c>
    </row>
    <row r="15" spans="1:6" x14ac:dyDescent="0.25">
      <c r="A15" s="117"/>
      <c r="B15" s="117"/>
      <c r="C15" s="117"/>
    </row>
  </sheetData>
  <mergeCells count="1">
    <mergeCell ref="B6:C6"/>
  </mergeCells>
  <hyperlinks>
    <hyperlink ref="B1" location="BG!A1" display="BG"/>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
    <tabColor rgb="FFFFFF00"/>
  </sheetPr>
  <dimension ref="A1:F46"/>
  <sheetViews>
    <sheetView showGridLines="0" topLeftCell="A19" zoomScale="90" zoomScaleNormal="90" zoomScaleSheetLayoutView="70" workbookViewId="0">
      <selection activeCell="C28" sqref="C28"/>
    </sheetView>
  </sheetViews>
  <sheetFormatPr baseColWidth="10" defaultColWidth="11.42578125" defaultRowHeight="12.75" x14ac:dyDescent="0.2"/>
  <cols>
    <col min="1" max="1" width="66" style="40" customWidth="1"/>
    <col min="2" max="2" width="12.7109375" style="191" customWidth="1"/>
    <col min="3" max="3" width="25.42578125" style="578" customWidth="1"/>
    <col min="4" max="4" width="28" style="329" customWidth="1"/>
    <col min="5" max="5" width="19.140625" style="513" bestFit="1" customWidth="1"/>
    <col min="6" max="6" width="17.42578125" style="513" bestFit="1" customWidth="1"/>
    <col min="7" max="16384" width="11.42578125" style="2"/>
  </cols>
  <sheetData>
    <row r="1" spans="1:6" ht="15" x14ac:dyDescent="0.2">
      <c r="A1" s="111" t="str">
        <f>Indice!C1</f>
        <v>SALLUSTRO Y CIA. S.A.</v>
      </c>
      <c r="B1" s="192" t="s">
        <v>330</v>
      </c>
    </row>
    <row r="3" spans="1:6" x14ac:dyDescent="0.2">
      <c r="A3" s="758" t="s">
        <v>248</v>
      </c>
      <c r="B3" s="758"/>
      <c r="C3" s="758"/>
      <c r="D3" s="758"/>
    </row>
    <row r="4" spans="1:6" x14ac:dyDescent="0.2">
      <c r="A4" s="758" t="str">
        <f>IFERROR(IF(Indice!B6="","Al dia... de mes… de año 2XX2…","Al "&amp;DAY(Indice!B6)&amp;" de "&amp;VLOOKUP(MONTH(Indice!B6),Indice!P:Q,2,0)&amp;" de "&amp;YEAR(Indice!B6)),"Al dia... de mes… de año 2XX2…")</f>
        <v>Al 31 de Diciembre de 2023</v>
      </c>
      <c r="B4" s="758"/>
      <c r="C4" s="758"/>
      <c r="D4" s="758"/>
    </row>
    <row r="5" spans="1:6" x14ac:dyDescent="0.2">
      <c r="A5" s="762" t="s">
        <v>249</v>
      </c>
      <c r="B5" s="762"/>
      <c r="C5" s="762"/>
      <c r="D5" s="762"/>
    </row>
    <row r="6" spans="1:6" x14ac:dyDescent="0.2">
      <c r="A6" s="762" t="s">
        <v>213</v>
      </c>
      <c r="B6" s="762"/>
      <c r="C6" s="762"/>
      <c r="D6" s="762"/>
    </row>
    <row r="7" spans="1:6" x14ac:dyDescent="0.2">
      <c r="A7" s="98"/>
      <c r="B7" s="203"/>
    </row>
    <row r="8" spans="1:6" ht="15" x14ac:dyDescent="0.3">
      <c r="A8" s="99"/>
      <c r="B8" s="194" t="s">
        <v>175</v>
      </c>
      <c r="C8" s="579">
        <f>IFERROR(IF(Indice!B6="","2XX2",YEAR(Indice!B6)),"2XX2")</f>
        <v>2023</v>
      </c>
      <c r="D8" s="305">
        <f>IFERROR(YEAR(Indice!B6-366),"2XX1")</f>
        <v>2022</v>
      </c>
    </row>
    <row r="9" spans="1:6" ht="15" x14ac:dyDescent="0.25">
      <c r="A9" t="s">
        <v>54</v>
      </c>
      <c r="B9" s="202">
        <v>25</v>
      </c>
      <c r="C9" s="578">
        <f>'Nota 25'!B26</f>
        <v>224942992830.59412</v>
      </c>
      <c r="D9" s="327">
        <f>'Nota 25'!C26</f>
        <v>218417411340.52002</v>
      </c>
    </row>
    <row r="10" spans="1:6" ht="15" x14ac:dyDescent="0.25">
      <c r="A10" t="s">
        <v>136</v>
      </c>
      <c r="B10" s="202">
        <v>26</v>
      </c>
      <c r="C10" s="578">
        <f>'Nota 26'!B21*-1</f>
        <v>-134447659855.78999</v>
      </c>
      <c r="D10" s="327">
        <f>'Nota 26'!C21*-1</f>
        <v>-132502901586.30998</v>
      </c>
    </row>
    <row r="11" spans="1:6" s="17" customFormat="1" x14ac:dyDescent="0.2">
      <c r="A11" s="78" t="s">
        <v>63</v>
      </c>
      <c r="B11" s="199"/>
      <c r="C11" s="580">
        <f>C9+C10</f>
        <v>90495332974.804123</v>
      </c>
      <c r="D11" s="330">
        <f>D9+D10</f>
        <v>85914509754.210037</v>
      </c>
      <c r="E11" s="513"/>
      <c r="F11" s="513"/>
    </row>
    <row r="12" spans="1:6" ht="15" x14ac:dyDescent="0.25">
      <c r="A12" t="s">
        <v>214</v>
      </c>
      <c r="B12" s="202">
        <v>27</v>
      </c>
      <c r="C12" s="578">
        <f>'Nota 27'!B71*-1</f>
        <v>-54265188067.93</v>
      </c>
      <c r="D12" s="327">
        <f>'Nota 27'!E71*-1</f>
        <v>-49251859130.730003</v>
      </c>
    </row>
    <row r="13" spans="1:6" ht="15" x14ac:dyDescent="0.25">
      <c r="A13" s="193" t="s">
        <v>216</v>
      </c>
      <c r="B13" s="202">
        <v>27</v>
      </c>
      <c r="C13" s="578">
        <f>'Nota 27'!C71*-1</f>
        <v>-17204944363.550003</v>
      </c>
      <c r="D13" s="327">
        <f>'Nota 27'!F71*-1</f>
        <v>-14841081357.820004</v>
      </c>
    </row>
    <row r="14" spans="1:6" ht="15" x14ac:dyDescent="0.25">
      <c r="A14" s="193" t="s">
        <v>218</v>
      </c>
      <c r="B14" s="202">
        <v>28</v>
      </c>
      <c r="C14" s="578">
        <f>+'Nota 28'!B19-'Nota 28'!F19</f>
        <v>7882301069.8599987</v>
      </c>
      <c r="D14" s="328">
        <f>+'Nota 28'!C19-'Nota 28'!G19</f>
        <v>5495658748.1100006</v>
      </c>
    </row>
    <row r="15" spans="1:6" s="17" customFormat="1" x14ac:dyDescent="0.2">
      <c r="A15" s="78" t="s">
        <v>138</v>
      </c>
      <c r="B15" s="199"/>
      <c r="C15" s="580">
        <f>SUM(C11:C14)</f>
        <v>26907501613.18412</v>
      </c>
      <c r="D15" s="330">
        <f>SUM(D11:D14)</f>
        <v>27317228013.770031</v>
      </c>
      <c r="E15" s="513"/>
      <c r="F15" s="514"/>
    </row>
    <row r="16" spans="1:6" ht="15" x14ac:dyDescent="0.25">
      <c r="A16" s="193" t="s">
        <v>361</v>
      </c>
      <c r="B16" s="202">
        <v>29</v>
      </c>
      <c r="C16" s="578">
        <f>'Nota 29'!B15</f>
        <v>0</v>
      </c>
      <c r="D16" s="328">
        <f>'Nota 29'!C15</f>
        <v>0</v>
      </c>
      <c r="F16" s="514"/>
    </row>
    <row r="17" spans="1:6" ht="15" x14ac:dyDescent="0.25">
      <c r="A17" s="193" t="s">
        <v>360</v>
      </c>
      <c r="B17" s="202">
        <v>29</v>
      </c>
      <c r="C17" s="578">
        <f>'Nota 29'!F15*-1</f>
        <v>-12371269677.760002</v>
      </c>
      <c r="D17" s="328">
        <f>'Nota 29'!G15*-1</f>
        <v>-11265681744.920002</v>
      </c>
    </row>
    <row r="18" spans="1:6" s="17" customFormat="1" x14ac:dyDescent="0.2">
      <c r="A18" s="111" t="s">
        <v>53</v>
      </c>
      <c r="B18" s="469"/>
      <c r="C18" s="580">
        <f>SUM(C15:C17)</f>
        <v>14536231935.424118</v>
      </c>
      <c r="D18" s="330">
        <f>SUM(D15:D17)</f>
        <v>16051546268.850029</v>
      </c>
      <c r="E18" s="513"/>
      <c r="F18" s="514"/>
    </row>
    <row r="19" spans="1:6" ht="15" x14ac:dyDescent="0.25">
      <c r="A19" s="193" t="s">
        <v>142</v>
      </c>
      <c r="B19" s="202">
        <v>30</v>
      </c>
      <c r="C19" s="578">
        <f>'Nota 30'!B16</f>
        <v>0</v>
      </c>
      <c r="D19" s="328">
        <f>'Nota 30'!C16</f>
        <v>0</v>
      </c>
    </row>
    <row r="20" spans="1:6" ht="25.5" x14ac:dyDescent="0.2">
      <c r="A20" s="112" t="s">
        <v>362</v>
      </c>
      <c r="B20" s="199"/>
      <c r="C20" s="580">
        <f>C18+C19</f>
        <v>14536231935.424118</v>
      </c>
      <c r="D20" s="330">
        <f>D18+D19</f>
        <v>16051546268.850029</v>
      </c>
    </row>
    <row r="21" spans="1:6" ht="15" x14ac:dyDescent="0.25">
      <c r="A21" s="193" t="s">
        <v>143</v>
      </c>
      <c r="B21" s="202">
        <v>31</v>
      </c>
      <c r="C21" s="578">
        <f>'Nota 31'!B16</f>
        <v>0</v>
      </c>
      <c r="D21" s="328">
        <f>'Nota 31'!C16</f>
        <v>0</v>
      </c>
    </row>
    <row r="22" spans="1:6" x14ac:dyDescent="0.2">
      <c r="A22" s="112" t="s">
        <v>67</v>
      </c>
      <c r="B22" s="199"/>
      <c r="C22" s="580">
        <f>+C20</f>
        <v>14536231935.424118</v>
      </c>
      <c r="D22" s="330">
        <f>+D20</f>
        <v>16051546268.850029</v>
      </c>
    </row>
    <row r="23" spans="1:6" ht="15" x14ac:dyDescent="0.2">
      <c r="A23" s="40" t="s">
        <v>40</v>
      </c>
      <c r="B23" s="192">
        <v>32</v>
      </c>
      <c r="C23" s="578">
        <f>'Nota 32'!B10*-1</f>
        <v>-1903842815.6600001</v>
      </c>
      <c r="D23" s="328">
        <f>'Nota 32'!C10*-1</f>
        <v>-2114495209.5799999</v>
      </c>
    </row>
    <row r="24" spans="1:6" x14ac:dyDescent="0.2">
      <c r="A24" s="78" t="s">
        <v>363</v>
      </c>
      <c r="B24" s="199"/>
      <c r="C24" s="580">
        <f>C22+C23</f>
        <v>12632389119.764118</v>
      </c>
      <c r="D24" s="330">
        <f>D22+D23</f>
        <v>13937051059.270029</v>
      </c>
    </row>
    <row r="25" spans="1:6" ht="15" x14ac:dyDescent="0.25">
      <c r="A25" s="193" t="s">
        <v>64</v>
      </c>
      <c r="B25" s="202">
        <v>33</v>
      </c>
      <c r="C25" s="580">
        <f>'Nota 33'!B10</f>
        <v>0</v>
      </c>
      <c r="D25" s="330">
        <f>'Nota 33'!C10</f>
        <v>0</v>
      </c>
    </row>
    <row r="26" spans="1:6" ht="15" x14ac:dyDescent="0.25">
      <c r="A26" s="193" t="s">
        <v>65</v>
      </c>
      <c r="B26" s="202">
        <v>34</v>
      </c>
      <c r="C26" s="578">
        <f>'Nota 34'!B12</f>
        <v>0</v>
      </c>
      <c r="D26" s="328">
        <f>'Nota 34'!C12</f>
        <v>0</v>
      </c>
    </row>
    <row r="27" spans="1:6" ht="15" x14ac:dyDescent="0.25">
      <c r="A27" s="97" t="s">
        <v>227</v>
      </c>
      <c r="B27" s="314"/>
      <c r="C27" s="580">
        <f>C24+C25+C26</f>
        <v>12632389119.764118</v>
      </c>
      <c r="D27" s="330">
        <f>D24+D25+D26</f>
        <v>13937051059.270029</v>
      </c>
    </row>
    <row r="28" spans="1:6" ht="15" x14ac:dyDescent="0.25">
      <c r="A28" s="97" t="s">
        <v>66</v>
      </c>
      <c r="B28" s="202">
        <v>35</v>
      </c>
      <c r="C28" s="578">
        <f>'Nota 35'!B10</f>
        <v>0</v>
      </c>
      <c r="D28" s="578">
        <f>'Nota 35'!C10</f>
        <v>0</v>
      </c>
    </row>
    <row r="30" spans="1:6" x14ac:dyDescent="0.2">
      <c r="A30" s="78"/>
      <c r="B30" s="199"/>
      <c r="C30" s="581"/>
      <c r="D30" s="577"/>
    </row>
    <row r="31" spans="1:6" x14ac:dyDescent="0.2">
      <c r="A31" s="40" t="s">
        <v>355</v>
      </c>
    </row>
    <row r="32" spans="1:6" x14ac:dyDescent="0.2">
      <c r="D32" s="560"/>
    </row>
    <row r="33" spans="1:4" x14ac:dyDescent="0.2">
      <c r="D33" s="560"/>
    </row>
    <row r="35" spans="1:4" x14ac:dyDescent="0.2">
      <c r="A35" s="558"/>
      <c r="B35" s="493"/>
      <c r="C35" s="582"/>
      <c r="D35" s="553"/>
    </row>
    <row r="36" spans="1:4" x14ac:dyDescent="0.2">
      <c r="A36" s="558"/>
      <c r="B36" s="493"/>
      <c r="C36" s="583"/>
      <c r="D36" s="553"/>
    </row>
    <row r="37" spans="1:4" x14ac:dyDescent="0.2">
      <c r="A37" s="558"/>
      <c r="B37" s="493"/>
      <c r="C37" s="583"/>
      <c r="D37" s="553"/>
    </row>
    <row r="38" spans="1:4" x14ac:dyDescent="0.2">
      <c r="A38" s="558"/>
      <c r="B38" s="493"/>
      <c r="C38" s="583"/>
      <c r="D38" s="553"/>
    </row>
    <row r="40" spans="1:4" x14ac:dyDescent="0.2">
      <c r="A40" s="557"/>
      <c r="C40" s="761"/>
      <c r="D40" s="761"/>
    </row>
    <row r="41" spans="1:4" x14ac:dyDescent="0.2">
      <c r="A41" s="557"/>
      <c r="D41" s="331"/>
    </row>
    <row r="42" spans="1:4" x14ac:dyDescent="0.2">
      <c r="A42" s="557"/>
    </row>
    <row r="43" spans="1:4" x14ac:dyDescent="0.2">
      <c r="A43" s="492"/>
    </row>
    <row r="44" spans="1:4" x14ac:dyDescent="0.2">
      <c r="A44" s="492"/>
    </row>
    <row r="46" spans="1:4" x14ac:dyDescent="0.2">
      <c r="A46" s="394"/>
      <c r="C46" s="761"/>
      <c r="D46" s="761"/>
    </row>
  </sheetData>
  <mergeCells count="6">
    <mergeCell ref="C46:D46"/>
    <mergeCell ref="A3:D3"/>
    <mergeCell ref="A4:D4"/>
    <mergeCell ref="A5:D5"/>
    <mergeCell ref="A6:D6"/>
    <mergeCell ref="C40:D40"/>
  </mergeCells>
  <hyperlinks>
    <hyperlink ref="B9" location="'Nota 25'!A1" display="'Nota 25'!A1"/>
    <hyperlink ref="B10" location="'Nota 26'!A1" display="'Nota 26'!A1"/>
    <hyperlink ref="B12" location="'Nota 27'!A1" display="'Nota 27'!A1"/>
    <hyperlink ref="B13" location="'Nota 27'!A1" display="'Nota 27'!A1"/>
    <hyperlink ref="B14" location="'Nota 28'!A1" display="'Nota 28'!A1"/>
    <hyperlink ref="B17" location="'Nota 29'!A1" display="'Nota 29'!A1"/>
    <hyperlink ref="B16" location="'Nota 29'!A1" display="'Nota 29'!A1"/>
    <hyperlink ref="B19" location="'Nota 30'!A1" display="'Nota 30'!A1"/>
    <hyperlink ref="B21" location="'Nota 31'!A1" display="'Nota 31'!A1"/>
    <hyperlink ref="B23" location="'Nota 32'!A1" display="'Nota 32'!A1"/>
    <hyperlink ref="B25" location="'Nota 33'!A1" display="'Nota 33'!A1"/>
    <hyperlink ref="B26" location="'Nota 34'!A1" display="'Nota 34'!A1"/>
    <hyperlink ref="B28" location="'Nota 35'!A1" display="'Nota 35'!A1"/>
    <hyperlink ref="B1" location="Indice!A1" display="Indice"/>
  </hyperlinks>
  <printOptions horizontalCentered="1"/>
  <pageMargins left="0.70866141732283472" right="0.70866141732283472" top="0.74803149606299213" bottom="0.74803149606299213" header="0.31496062992125984" footer="0.31496062992125984"/>
  <pageSetup paperSize="9" scale="66" orientation="portrait" r:id="rId1"/>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0">
    <tabColor rgb="FFFFFF00"/>
    <pageSetUpPr fitToPage="1"/>
  </sheetPr>
  <dimension ref="A1:AE31"/>
  <sheetViews>
    <sheetView showGridLines="0" zoomScaleNormal="100" zoomScaleSheetLayoutView="90" workbookViewId="0">
      <selection activeCell="A27" sqref="A5:C27"/>
    </sheetView>
  </sheetViews>
  <sheetFormatPr baseColWidth="10" defaultRowHeight="15" x14ac:dyDescent="0.25"/>
  <cols>
    <col min="1" max="1" width="33" style="117" bestFit="1" customWidth="1"/>
    <col min="2" max="2" width="22" style="117" customWidth="1"/>
    <col min="3" max="3" width="17.28515625" style="117" bestFit="1" customWidth="1"/>
    <col min="4" max="31" width="11.5703125" style="117" customWidth="1"/>
  </cols>
  <sheetData>
    <row r="1" spans="1:31" x14ac:dyDescent="0.25">
      <c r="A1" s="117" t="str">
        <f>Indice!C1</f>
        <v>SALLUSTRO Y CIA. S.A.</v>
      </c>
      <c r="B1" s="139" t="s">
        <v>128</v>
      </c>
    </row>
    <row r="5" spans="1:31" x14ac:dyDescent="0.25">
      <c r="A5" s="288" t="s">
        <v>286</v>
      </c>
      <c r="B5" s="288"/>
      <c r="C5" s="288"/>
      <c r="D5" s="288"/>
      <c r="E5" s="27"/>
      <c r="F5" s="27"/>
      <c r="G5" s="27"/>
      <c r="H5" s="27"/>
      <c r="I5" s="27"/>
      <c r="J5" s="27"/>
      <c r="K5" s="27"/>
      <c r="L5" s="27"/>
      <c r="M5" s="27"/>
      <c r="N5" s="27"/>
      <c r="O5" s="27"/>
      <c r="P5" s="27"/>
      <c r="Q5" s="27"/>
      <c r="R5" s="27"/>
      <c r="S5" s="27"/>
      <c r="T5" s="27"/>
      <c r="U5" s="27"/>
      <c r="V5" s="27"/>
      <c r="W5" s="27"/>
      <c r="X5" s="27"/>
      <c r="Y5" s="27"/>
      <c r="Z5" s="27"/>
      <c r="AA5" s="27"/>
      <c r="AB5" s="27"/>
      <c r="AC5" s="27"/>
      <c r="AD5" s="27"/>
      <c r="AE5"/>
    </row>
    <row r="8" spans="1:31" x14ac:dyDescent="0.25">
      <c r="B8" s="820" t="s">
        <v>258</v>
      </c>
      <c r="C8" s="820"/>
    </row>
    <row r="9" spans="1:31" x14ac:dyDescent="0.25">
      <c r="B9" s="368">
        <f>IFERROR(IF(Indice!B6="","2XX2",YEAR(Indice!B6)),"2XX2")</f>
        <v>2023</v>
      </c>
      <c r="C9" s="368">
        <f>+IFERROR(YEAR(Indice!B6-366),"2XX1")</f>
        <v>2022</v>
      </c>
      <c r="D9" s="27"/>
      <c r="E9" s="27"/>
      <c r="F9" s="27"/>
      <c r="G9" s="27"/>
      <c r="H9" s="27"/>
      <c r="I9" s="27"/>
      <c r="J9" s="27"/>
      <c r="K9" s="27"/>
      <c r="L9" s="27"/>
      <c r="M9" s="27"/>
      <c r="N9" s="27"/>
      <c r="O9" s="27"/>
      <c r="P9" s="27"/>
      <c r="Q9" s="27"/>
      <c r="R9" s="27"/>
      <c r="S9" s="27"/>
      <c r="T9" s="27"/>
      <c r="U9" s="27"/>
      <c r="V9" s="27"/>
      <c r="W9" s="27"/>
      <c r="X9" s="27"/>
      <c r="Y9" s="27"/>
      <c r="Z9" s="27"/>
      <c r="AA9" s="27"/>
      <c r="AB9" s="27"/>
      <c r="AC9" s="27"/>
      <c r="AD9" s="27"/>
      <c r="AE9"/>
    </row>
    <row r="10" spans="1:31" s="314" customFormat="1" x14ac:dyDescent="0.25">
      <c r="A10" s="144" t="s">
        <v>54</v>
      </c>
      <c r="B10" s="238"/>
      <c r="C10" s="238"/>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row>
    <row r="11" spans="1:31" x14ac:dyDescent="0.25">
      <c r="A11" s="144" t="s">
        <v>789</v>
      </c>
      <c r="B11" s="56"/>
      <c r="C11" s="56"/>
      <c r="D11" s="27"/>
      <c r="E11" s="27"/>
      <c r="F11" s="27"/>
      <c r="G11" s="27"/>
      <c r="H11" s="27"/>
      <c r="I11" s="27"/>
      <c r="J11" s="27"/>
      <c r="K11" s="27"/>
      <c r="L11" s="27"/>
      <c r="M11" s="27"/>
      <c r="N11" s="27"/>
      <c r="O11" s="27"/>
      <c r="P11" s="27"/>
      <c r="Q11" s="27"/>
      <c r="R11" s="27"/>
      <c r="S11" s="27"/>
      <c r="T11" s="27"/>
      <c r="U11" s="27"/>
      <c r="V11" s="27"/>
      <c r="W11" s="27"/>
      <c r="X11" s="27"/>
      <c r="Y11" s="27"/>
      <c r="Z11" s="27"/>
      <c r="AA11" s="27"/>
      <c r="AB11" s="27"/>
      <c r="AC11" s="27"/>
      <c r="AD11" s="27"/>
      <c r="AE11"/>
    </row>
    <row r="12" spans="1:31" s="97" customFormat="1" x14ac:dyDescent="0.25">
      <c r="A12" s="466" t="s">
        <v>790</v>
      </c>
      <c r="B12" s="467"/>
      <c r="C12" s="467"/>
      <c r="D12" s="144"/>
      <c r="E12" s="144"/>
      <c r="F12" s="144"/>
      <c r="G12" s="144"/>
      <c r="H12" s="144"/>
      <c r="I12" s="144"/>
      <c r="J12" s="144"/>
      <c r="K12" s="144"/>
      <c r="L12" s="144"/>
      <c r="M12" s="144"/>
      <c r="N12" s="144"/>
      <c r="O12" s="144"/>
      <c r="P12" s="144"/>
      <c r="Q12" s="144"/>
      <c r="R12" s="144"/>
      <c r="S12" s="144"/>
      <c r="T12" s="144"/>
      <c r="U12" s="144"/>
      <c r="V12" s="144"/>
      <c r="W12" s="144"/>
      <c r="X12" s="144"/>
      <c r="Y12" s="144"/>
      <c r="Z12" s="144"/>
      <c r="AA12" s="144"/>
      <c r="AB12" s="144"/>
      <c r="AC12" s="144"/>
      <c r="AD12" s="144"/>
    </row>
    <row r="13" spans="1:31" s="314" customFormat="1" x14ac:dyDescent="0.25">
      <c r="A13" s="27" t="s">
        <v>219</v>
      </c>
      <c r="B13" s="525">
        <v>143708305351.60699</v>
      </c>
      <c r="C13" s="525">
        <f>125789701366.95+240472.82</f>
        <v>125789941839.77</v>
      </c>
      <c r="D13" s="27"/>
      <c r="E13" s="27"/>
      <c r="F13" s="27"/>
      <c r="G13" s="27"/>
      <c r="H13" s="27"/>
      <c r="I13" s="27"/>
      <c r="J13" s="27"/>
      <c r="K13" s="27"/>
      <c r="L13" s="27"/>
      <c r="M13" s="27"/>
      <c r="N13" s="27"/>
      <c r="O13" s="27"/>
      <c r="P13" s="27"/>
      <c r="Q13" s="27"/>
      <c r="R13" s="27"/>
      <c r="S13" s="27"/>
      <c r="T13" s="27"/>
      <c r="U13" s="27"/>
      <c r="V13" s="27"/>
      <c r="W13" s="27"/>
      <c r="X13" s="27"/>
      <c r="Y13" s="27"/>
      <c r="Z13" s="27"/>
      <c r="AA13" s="27"/>
      <c r="AB13" s="27"/>
      <c r="AC13" s="27"/>
      <c r="AD13" s="27"/>
    </row>
    <row r="14" spans="1:31" s="314" customFormat="1" x14ac:dyDescent="0.25">
      <c r="A14" s="314" t="s">
        <v>220</v>
      </c>
      <c r="B14" s="525">
        <v>64375762323.037102</v>
      </c>
      <c r="C14" s="525">
        <v>63663942167.150002</v>
      </c>
      <c r="D14" s="27"/>
      <c r="E14" s="27"/>
      <c r="F14" s="27"/>
      <c r="G14" s="27"/>
      <c r="H14" s="27"/>
      <c r="I14" s="27"/>
      <c r="J14" s="27"/>
      <c r="K14" s="27"/>
      <c r="L14" s="27"/>
      <c r="M14" s="27"/>
      <c r="N14" s="27"/>
      <c r="O14" s="27"/>
      <c r="P14" s="27"/>
      <c r="Q14" s="27"/>
      <c r="R14" s="27"/>
      <c r="S14" s="27"/>
      <c r="T14" s="27"/>
      <c r="U14" s="27"/>
      <c r="V14" s="27"/>
      <c r="W14" s="27"/>
      <c r="X14" s="27"/>
      <c r="Y14" s="27"/>
      <c r="Z14" s="27"/>
      <c r="AA14" s="27"/>
      <c r="AB14" s="27"/>
      <c r="AC14" s="27"/>
      <c r="AD14" s="27"/>
    </row>
    <row r="15" spans="1:31" s="97" customFormat="1" x14ac:dyDescent="0.25">
      <c r="A15" s="466" t="s">
        <v>791</v>
      </c>
      <c r="B15" s="523"/>
      <c r="C15" s="523"/>
      <c r="D15" s="144"/>
      <c r="E15" s="144"/>
      <c r="F15" s="144"/>
      <c r="G15" s="144"/>
      <c r="H15" s="144"/>
      <c r="I15" s="144"/>
      <c r="J15" s="144"/>
      <c r="K15" s="144"/>
      <c r="L15" s="144"/>
      <c r="M15" s="144"/>
      <c r="N15" s="144"/>
      <c r="O15" s="144"/>
      <c r="P15" s="144"/>
      <c r="Q15" s="144"/>
      <c r="R15" s="144"/>
      <c r="S15" s="144"/>
      <c r="T15" s="144"/>
      <c r="U15" s="144"/>
      <c r="V15" s="144"/>
      <c r="W15" s="144"/>
      <c r="X15" s="144"/>
      <c r="Y15" s="144"/>
      <c r="Z15" s="144"/>
      <c r="AA15" s="144"/>
      <c r="AB15" s="144"/>
      <c r="AC15" s="144"/>
      <c r="AD15" s="144"/>
    </row>
    <row r="16" spans="1:31" s="314" customFormat="1" x14ac:dyDescent="0.25">
      <c r="A16" s="27" t="s">
        <v>219</v>
      </c>
      <c r="B16" s="56">
        <v>0</v>
      </c>
      <c r="C16" s="56">
        <v>0</v>
      </c>
      <c r="D16" s="27"/>
      <c r="E16" s="27"/>
      <c r="F16" s="27"/>
      <c r="G16" s="27"/>
      <c r="H16" s="27"/>
      <c r="I16" s="27"/>
      <c r="J16" s="27"/>
      <c r="K16" s="27"/>
      <c r="L16" s="27"/>
      <c r="M16" s="27"/>
      <c r="N16" s="27"/>
      <c r="O16" s="27"/>
      <c r="P16" s="27"/>
      <c r="Q16" s="27"/>
      <c r="R16" s="27"/>
      <c r="S16" s="27"/>
      <c r="T16" s="27"/>
      <c r="U16" s="27"/>
      <c r="V16" s="27"/>
      <c r="W16" s="27"/>
      <c r="X16" s="27"/>
      <c r="Y16" s="27"/>
      <c r="Z16" s="27"/>
      <c r="AA16" s="27"/>
      <c r="AB16" s="27"/>
      <c r="AC16" s="27"/>
      <c r="AD16" s="27"/>
    </row>
    <row r="17" spans="1:31" s="314" customFormat="1" x14ac:dyDescent="0.25">
      <c r="A17" s="314" t="s">
        <v>220</v>
      </c>
      <c r="B17" s="683">
        <v>16858925155.950001</v>
      </c>
      <c r="C17" s="683">
        <v>28963527333.599998</v>
      </c>
      <c r="D17" s="27"/>
      <c r="E17" s="27"/>
      <c r="F17" s="27"/>
      <c r="G17" s="27"/>
      <c r="H17" s="27"/>
      <c r="I17" s="27"/>
      <c r="J17" s="27"/>
      <c r="K17" s="27"/>
      <c r="L17" s="27"/>
      <c r="M17" s="27"/>
      <c r="N17" s="27"/>
      <c r="O17" s="27"/>
      <c r="P17" s="27"/>
      <c r="Q17" s="27"/>
      <c r="R17" s="27"/>
      <c r="S17" s="27"/>
      <c r="T17" s="27"/>
      <c r="U17" s="27"/>
      <c r="V17" s="27"/>
      <c r="W17" s="27"/>
      <c r="X17" s="27"/>
      <c r="Y17" s="27"/>
      <c r="Z17" s="27"/>
      <c r="AA17" s="27"/>
      <c r="AB17" s="27"/>
      <c r="AC17" s="27"/>
      <c r="AD17" s="27"/>
    </row>
    <row r="18" spans="1:31" s="314" customFormat="1" x14ac:dyDescent="0.25">
      <c r="A18" s="144" t="s">
        <v>1253</v>
      </c>
      <c r="B18" s="56"/>
      <c r="C18" s="56"/>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row>
    <row r="19" spans="1:31" s="314" customFormat="1" hidden="1" x14ac:dyDescent="0.25">
      <c r="A19" s="325" t="s">
        <v>790</v>
      </c>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row>
    <row r="20" spans="1:31" s="314" customFormat="1" hidden="1" x14ac:dyDescent="0.25">
      <c r="A20" s="27" t="s">
        <v>219</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row>
    <row r="21" spans="1:31" s="314" customFormat="1" hidden="1" x14ac:dyDescent="0.25">
      <c r="A21" s="314" t="s">
        <v>220</v>
      </c>
      <c r="B21" s="27"/>
      <c r="C21" s="27"/>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row>
    <row r="22" spans="1:31" s="314" customFormat="1" hidden="1" x14ac:dyDescent="0.25">
      <c r="A22" s="325" t="s">
        <v>791</v>
      </c>
      <c r="B22" s="27"/>
      <c r="C22" s="27"/>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row>
    <row r="23" spans="1:31" s="314" customFormat="1" hidden="1" x14ac:dyDescent="0.25">
      <c r="A23" s="27" t="s">
        <v>219</v>
      </c>
      <c r="B23" s="27"/>
      <c r="C23" s="27"/>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row>
    <row r="24" spans="1:31" s="314" customFormat="1" hidden="1" x14ac:dyDescent="0.25">
      <c r="A24" s="314" t="s">
        <v>220</v>
      </c>
      <c r="B24" s="27"/>
      <c r="C24" s="27"/>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row>
    <row r="25" spans="1:31" s="314" customFormat="1" x14ac:dyDescent="0.25">
      <c r="A25" s="326" t="s">
        <v>1254</v>
      </c>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c r="AC25" s="27"/>
      <c r="AD25" s="27"/>
    </row>
    <row r="26" spans="1:31" x14ac:dyDescent="0.25">
      <c r="A26" s="144" t="s">
        <v>2</v>
      </c>
      <c r="B26" s="468">
        <f>SUM($B$11:B24)</f>
        <v>224942992830.59412</v>
      </c>
      <c r="C26" s="468">
        <f>SUM($C$11:C23)</f>
        <v>218417411340.52002</v>
      </c>
      <c r="D26" s="27"/>
      <c r="E26" s="27"/>
      <c r="F26" s="27"/>
      <c r="G26" s="27"/>
      <c r="H26" s="27"/>
      <c r="I26" s="27"/>
      <c r="J26" s="27"/>
      <c r="K26" s="27"/>
      <c r="L26" s="27"/>
      <c r="M26" s="27"/>
      <c r="N26" s="27"/>
      <c r="O26" s="27"/>
      <c r="P26" s="27"/>
      <c r="Q26" s="27"/>
      <c r="R26" s="27"/>
      <c r="S26" s="27"/>
      <c r="T26" s="27"/>
      <c r="U26" s="27"/>
      <c r="V26" s="27"/>
      <c r="W26" s="27"/>
      <c r="X26" s="27"/>
      <c r="Y26" s="27"/>
      <c r="Z26" s="27"/>
      <c r="AA26" s="27"/>
      <c r="AB26" s="27"/>
      <c r="AC26" s="27"/>
      <c r="AD26" s="27"/>
      <c r="AE26"/>
    </row>
    <row r="27" spans="1:31" x14ac:dyDescent="0.25">
      <c r="A27" s="27"/>
      <c r="B27" s="576"/>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c r="AC27" s="27"/>
      <c r="AD27" s="27"/>
      <c r="AE27"/>
    </row>
    <row r="28" spans="1:31" x14ac:dyDescent="0.25">
      <c r="B28" s="566"/>
      <c r="C28" s="421"/>
    </row>
    <row r="29" spans="1:31" x14ac:dyDescent="0.25">
      <c r="B29" s="566"/>
      <c r="C29" s="421"/>
    </row>
    <row r="30" spans="1:31" x14ac:dyDescent="0.25">
      <c r="B30" s="421"/>
      <c r="C30" s="421"/>
    </row>
    <row r="31" spans="1:31" x14ac:dyDescent="0.25">
      <c r="B31" s="437"/>
      <c r="C31" s="437"/>
    </row>
  </sheetData>
  <mergeCells count="1">
    <mergeCell ref="B8:C8"/>
  </mergeCells>
  <hyperlinks>
    <hyperlink ref="B1" location="ER!A1" display="ER"/>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1">
    <tabColor rgb="FFFFFF00"/>
    <pageSetUpPr fitToPage="1"/>
  </sheetPr>
  <dimension ref="A1:AA25"/>
  <sheetViews>
    <sheetView showGridLines="0" zoomScaleNormal="100" zoomScaleSheetLayoutView="100" workbookViewId="0">
      <selection activeCell="B14" sqref="B14"/>
    </sheetView>
  </sheetViews>
  <sheetFormatPr baseColWidth="10" defaultRowHeight="15" x14ac:dyDescent="0.25"/>
  <cols>
    <col min="1" max="1" width="33" style="117" bestFit="1" customWidth="1"/>
    <col min="2" max="2" width="18.28515625" style="117" bestFit="1" customWidth="1"/>
    <col min="3" max="3" width="17.140625" style="117" customWidth="1"/>
    <col min="4" max="27" width="11.5703125" style="117" customWidth="1"/>
  </cols>
  <sheetData>
    <row r="1" spans="1:27" x14ac:dyDescent="0.25">
      <c r="A1" s="117" t="str">
        <f>Indice!C1</f>
        <v>SALLUSTRO Y CIA. S.A.</v>
      </c>
      <c r="C1" s="139" t="s">
        <v>128</v>
      </c>
    </row>
    <row r="5" spans="1:27" x14ac:dyDescent="0.25">
      <c r="A5" s="824" t="s">
        <v>287</v>
      </c>
      <c r="B5" s="824"/>
      <c r="C5" s="824"/>
      <c r="D5" s="27"/>
      <c r="E5" s="27"/>
      <c r="F5" s="27"/>
      <c r="G5" s="27"/>
      <c r="H5" s="27"/>
      <c r="I5" s="27"/>
      <c r="J5" s="27"/>
      <c r="K5" s="27"/>
      <c r="L5" s="27"/>
      <c r="M5" s="27"/>
      <c r="N5" s="27"/>
      <c r="O5" s="27"/>
      <c r="P5" s="27"/>
      <c r="Q5" s="27"/>
      <c r="R5" s="27"/>
      <c r="S5" s="27"/>
      <c r="T5" s="27"/>
      <c r="U5" s="27"/>
      <c r="V5" s="27"/>
      <c r="W5" s="27"/>
      <c r="X5" s="27"/>
      <c r="Y5" s="27"/>
      <c r="Z5" s="27"/>
      <c r="AA5" s="27"/>
    </row>
    <row r="7" spans="1:27" x14ac:dyDescent="0.25">
      <c r="B7" s="834"/>
      <c r="C7" s="834"/>
    </row>
    <row r="8" spans="1:27" s="193" customFormat="1" x14ac:dyDescent="0.25">
      <c r="A8" s="117"/>
      <c r="B8" s="835" t="s">
        <v>215</v>
      </c>
      <c r="C8" s="835"/>
      <c r="D8" s="117"/>
      <c r="E8" s="117"/>
      <c r="F8" s="117"/>
      <c r="G8" s="117"/>
      <c r="H8" s="117"/>
      <c r="I8" s="117"/>
      <c r="J8" s="117"/>
      <c r="K8" s="117"/>
      <c r="L8" s="117"/>
      <c r="M8" s="117"/>
      <c r="N8" s="117"/>
      <c r="O8" s="117"/>
      <c r="P8" s="117"/>
      <c r="Q8" s="117"/>
      <c r="R8" s="117"/>
      <c r="S8" s="117"/>
      <c r="T8" s="117"/>
      <c r="U8" s="117"/>
      <c r="V8" s="117"/>
      <c r="W8" s="117"/>
      <c r="X8" s="117"/>
      <c r="Y8" s="117"/>
      <c r="Z8" s="117"/>
      <c r="AA8" s="117"/>
    </row>
    <row r="9" spans="1:27" x14ac:dyDescent="0.25">
      <c r="A9" s="144" t="s">
        <v>136</v>
      </c>
      <c r="B9" s="368">
        <f>IFERROR(IF(Indice!B6="","2XX2",YEAR(Indice!B6)),"2XX2")</f>
        <v>2023</v>
      </c>
      <c r="C9" s="368">
        <f>+IFERROR(YEAR(Indice!B6-366),"2XX1")</f>
        <v>2022</v>
      </c>
      <c r="D9" s="27"/>
      <c r="E9" s="27"/>
      <c r="F9" s="27"/>
      <c r="G9" s="27"/>
      <c r="H9" s="27"/>
      <c r="I9" s="27"/>
      <c r="J9" s="27"/>
      <c r="K9" s="27"/>
      <c r="L9" s="27"/>
      <c r="M9" s="27"/>
      <c r="N9" s="27"/>
      <c r="O9" s="27"/>
      <c r="P9" s="27"/>
      <c r="Q9" s="27"/>
      <c r="R9" s="27"/>
      <c r="S9" s="27"/>
      <c r="T9" s="27"/>
      <c r="U9" s="27"/>
      <c r="V9" s="27"/>
      <c r="W9" s="27"/>
      <c r="X9" s="27"/>
      <c r="Y9" s="27"/>
      <c r="Z9" s="27"/>
      <c r="AA9" s="27"/>
    </row>
    <row r="10" spans="1:27" s="314" customFormat="1" x14ac:dyDescent="0.25">
      <c r="A10" s="144" t="s">
        <v>793</v>
      </c>
      <c r="B10" s="431"/>
      <c r="C10" s="431"/>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x14ac:dyDescent="0.25">
      <c r="A11" s="27" t="s">
        <v>221</v>
      </c>
      <c r="B11" s="430">
        <f>+'Nota 7'!C9</f>
        <v>55182037647.050003</v>
      </c>
      <c r="C11" s="430">
        <v>53836165077.470001</v>
      </c>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x14ac:dyDescent="0.25">
      <c r="A12" s="206" t="s">
        <v>222</v>
      </c>
      <c r="B12" s="430">
        <v>155338972696.70001</v>
      </c>
      <c r="C12" s="430">
        <v>133848774155.89</v>
      </c>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7" s="193" customFormat="1" x14ac:dyDescent="0.25">
      <c r="A13" s="206" t="s">
        <v>223</v>
      </c>
      <c r="B13" s="430"/>
      <c r="C13" s="430"/>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s="193" customFormat="1" x14ac:dyDescent="0.25">
      <c r="A14" s="206" t="s">
        <v>224</v>
      </c>
      <c r="B14" s="639">
        <f>+'Nota 7'!B9*-1</f>
        <v>-76073350487.960007</v>
      </c>
      <c r="C14" s="639">
        <f>+'Nota 7'!C9*-1</f>
        <v>-55182037647.050003</v>
      </c>
      <c r="D14" s="27"/>
      <c r="E14" s="27"/>
      <c r="F14" s="27"/>
      <c r="G14" s="27"/>
      <c r="H14" s="27"/>
      <c r="I14" s="27"/>
      <c r="J14" s="27"/>
      <c r="K14" s="27"/>
      <c r="L14" s="27"/>
      <c r="M14" s="27"/>
      <c r="N14" s="27"/>
      <c r="O14" s="27"/>
      <c r="P14" s="27"/>
      <c r="Q14" s="27"/>
      <c r="R14" s="27"/>
      <c r="S14" s="27"/>
      <c r="T14" s="27"/>
      <c r="U14" s="27"/>
      <c r="V14" s="27"/>
      <c r="W14" s="27"/>
      <c r="X14" s="27"/>
      <c r="Y14" s="27"/>
      <c r="Z14" s="27"/>
      <c r="AA14" s="27"/>
    </row>
    <row r="15" spans="1:27" s="314" customFormat="1" hidden="1" x14ac:dyDescent="0.25">
      <c r="A15" s="144" t="s">
        <v>794</v>
      </c>
      <c r="B15" s="430"/>
      <c r="C15" s="430"/>
      <c r="D15" s="27"/>
      <c r="E15" s="27"/>
      <c r="F15" s="27"/>
      <c r="G15" s="27"/>
      <c r="H15" s="27"/>
      <c r="I15" s="27"/>
      <c r="J15" s="27"/>
      <c r="K15" s="27"/>
      <c r="L15" s="27"/>
      <c r="M15" s="27"/>
      <c r="N15" s="27"/>
      <c r="O15" s="27"/>
      <c r="P15" s="27"/>
      <c r="Q15" s="27"/>
      <c r="R15" s="27"/>
      <c r="S15" s="27"/>
      <c r="T15" s="27"/>
      <c r="U15" s="27"/>
      <c r="V15" s="27"/>
      <c r="W15" s="27"/>
      <c r="X15" s="27"/>
      <c r="Y15" s="27"/>
      <c r="Z15" s="27"/>
      <c r="AA15" s="27"/>
    </row>
    <row r="16" spans="1:27" s="314" customFormat="1" hidden="1" x14ac:dyDescent="0.25">
      <c r="A16" s="27" t="s">
        <v>221</v>
      </c>
      <c r="B16" s="430"/>
      <c r="C16" s="430"/>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27" s="314" customFormat="1" hidden="1" x14ac:dyDescent="0.25">
      <c r="A17" s="206" t="s">
        <v>222</v>
      </c>
      <c r="B17" s="430"/>
      <c r="C17" s="430"/>
      <c r="D17" s="27"/>
      <c r="E17" s="27"/>
      <c r="F17" s="27"/>
      <c r="G17" s="27"/>
      <c r="H17" s="27"/>
      <c r="I17" s="27"/>
      <c r="J17" s="27"/>
      <c r="K17" s="27"/>
      <c r="L17" s="27"/>
      <c r="M17" s="27"/>
      <c r="N17" s="27"/>
      <c r="O17" s="27"/>
      <c r="P17" s="27"/>
      <c r="Q17" s="27"/>
      <c r="R17" s="27"/>
      <c r="S17" s="27"/>
      <c r="T17" s="27"/>
      <c r="U17" s="27"/>
      <c r="V17" s="27"/>
      <c r="W17" s="27"/>
      <c r="X17" s="27"/>
      <c r="Y17" s="27"/>
      <c r="Z17" s="27"/>
      <c r="AA17" s="27"/>
    </row>
    <row r="18" spans="1:27" s="314" customFormat="1" hidden="1" x14ac:dyDescent="0.25">
      <c r="A18" s="206" t="s">
        <v>223</v>
      </c>
      <c r="B18" s="430"/>
      <c r="C18" s="430"/>
      <c r="D18" s="27"/>
      <c r="E18" s="27"/>
      <c r="F18" s="27"/>
      <c r="G18" s="27"/>
      <c r="H18" s="27"/>
      <c r="I18" s="27"/>
      <c r="J18" s="27"/>
      <c r="K18" s="27"/>
      <c r="L18" s="27"/>
      <c r="M18" s="27"/>
      <c r="N18" s="27"/>
      <c r="O18" s="27"/>
      <c r="P18" s="27"/>
      <c r="Q18" s="27"/>
      <c r="R18" s="27"/>
      <c r="S18" s="27"/>
      <c r="T18" s="27"/>
      <c r="U18" s="27"/>
      <c r="V18" s="27"/>
      <c r="W18" s="27"/>
      <c r="X18" s="27"/>
      <c r="Y18" s="27"/>
      <c r="Z18" s="27"/>
      <c r="AA18" s="27"/>
    </row>
    <row r="19" spans="1:27" s="314" customFormat="1" hidden="1" x14ac:dyDescent="0.25">
      <c r="A19" s="206" t="s">
        <v>224</v>
      </c>
      <c r="B19" s="430"/>
      <c r="C19" s="430"/>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27" s="314" customFormat="1" hidden="1" x14ac:dyDescent="0.25">
      <c r="A20" s="326" t="s">
        <v>792</v>
      </c>
      <c r="B20" s="430"/>
      <c r="C20" s="430"/>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7" x14ac:dyDescent="0.25">
      <c r="A21" s="27" t="s">
        <v>225</v>
      </c>
      <c r="B21" s="468">
        <f>SUM(B11:B20)</f>
        <v>134447659855.78999</v>
      </c>
      <c r="C21" s="468">
        <f>SUM(C11:C20)</f>
        <v>132502901586.30998</v>
      </c>
      <c r="D21" s="27"/>
      <c r="E21" s="27"/>
      <c r="F21" s="27"/>
      <c r="G21" s="27"/>
      <c r="H21" s="27"/>
      <c r="I21" s="27"/>
      <c r="J21" s="27"/>
      <c r="K21" s="27"/>
      <c r="L21" s="27"/>
      <c r="M21" s="27"/>
      <c r="N21" s="27"/>
      <c r="O21" s="27"/>
      <c r="P21" s="27"/>
      <c r="Q21" s="27"/>
      <c r="R21" s="27"/>
      <c r="S21" s="27"/>
      <c r="T21" s="27"/>
      <c r="U21" s="27"/>
      <c r="V21" s="27"/>
      <c r="W21" s="27"/>
      <c r="X21" s="27"/>
      <c r="Y21" s="27"/>
      <c r="Z21" s="27"/>
      <c r="AA21" s="27"/>
    </row>
    <row r="22" spans="1:27" x14ac:dyDescent="0.25">
      <c r="A22" s="27"/>
      <c r="B22" s="640"/>
      <c r="C22" s="27"/>
      <c r="D22" s="27"/>
      <c r="E22" s="27"/>
      <c r="F22" s="27"/>
      <c r="G22" s="27"/>
      <c r="H22" s="27"/>
      <c r="I22" s="27"/>
      <c r="J22" s="27"/>
      <c r="K22" s="27"/>
      <c r="L22" s="27"/>
      <c r="M22" s="27"/>
      <c r="N22" s="27"/>
      <c r="O22" s="27"/>
      <c r="P22" s="27"/>
      <c r="Q22" s="27"/>
      <c r="R22" s="27"/>
      <c r="S22" s="27"/>
      <c r="T22" s="27"/>
      <c r="U22" s="27"/>
      <c r="V22" s="27"/>
      <c r="W22" s="27"/>
      <c r="X22" s="27"/>
      <c r="Y22" s="27"/>
      <c r="Z22" s="27"/>
      <c r="AA22" s="27"/>
    </row>
    <row r="23" spans="1:27" x14ac:dyDescent="0.25">
      <c r="B23" s="641"/>
    </row>
    <row r="24" spans="1:27" x14ac:dyDescent="0.25">
      <c r="B24" s="642"/>
    </row>
    <row r="25" spans="1:27" x14ac:dyDescent="0.25">
      <c r="B25" s="437"/>
    </row>
  </sheetData>
  <mergeCells count="3">
    <mergeCell ref="A5:C5"/>
    <mergeCell ref="B7:C7"/>
    <mergeCell ref="B8:C8"/>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2">
    <tabColor rgb="FFFFFF00"/>
    <pageSetUpPr fitToPage="1"/>
  </sheetPr>
  <dimension ref="A1:AF81"/>
  <sheetViews>
    <sheetView showGridLines="0" topLeftCell="A58" zoomScaleNormal="100" zoomScaleSheetLayoutView="70" workbookViewId="0">
      <selection activeCell="A3" sqref="A3:G71"/>
    </sheetView>
  </sheetViews>
  <sheetFormatPr baseColWidth="10" defaultRowHeight="15" x14ac:dyDescent="0.25"/>
  <cols>
    <col min="1" max="1" width="48.5703125" style="117" bestFit="1" customWidth="1"/>
    <col min="2" max="2" width="16.7109375" style="566" bestFit="1" customWidth="1"/>
    <col min="3" max="3" width="15.85546875" style="117" customWidth="1"/>
    <col min="4" max="4" width="14.140625" style="634" bestFit="1" customWidth="1"/>
    <col min="5" max="5" width="16.7109375" style="634" customWidth="1"/>
    <col min="6" max="6" width="14.140625" style="634" customWidth="1"/>
    <col min="7" max="7" width="14.140625" style="634" bestFit="1" customWidth="1"/>
    <col min="8" max="32" width="11.5703125" style="117" customWidth="1"/>
  </cols>
  <sheetData>
    <row r="1" spans="1:27" x14ac:dyDescent="0.25">
      <c r="A1" s="117" t="str">
        <f>Indice!C1</f>
        <v>SALLUSTRO Y CIA. S.A.</v>
      </c>
      <c r="G1" s="643" t="s">
        <v>128</v>
      </c>
    </row>
    <row r="3" spans="1:27" s="747" customFormat="1" x14ac:dyDescent="0.25">
      <c r="A3" s="824" t="s">
        <v>287</v>
      </c>
      <c r="B3" s="824"/>
      <c r="C3" s="824"/>
      <c r="D3" s="27"/>
      <c r="E3" s="27"/>
      <c r="F3" s="27"/>
      <c r="G3" s="27"/>
      <c r="H3" s="27"/>
      <c r="I3" s="27"/>
      <c r="J3" s="27"/>
      <c r="K3" s="27"/>
      <c r="L3" s="27"/>
      <c r="M3" s="27"/>
      <c r="N3" s="27"/>
      <c r="O3" s="27"/>
      <c r="P3" s="27"/>
      <c r="Q3" s="27"/>
      <c r="R3" s="27"/>
      <c r="S3" s="27"/>
      <c r="T3" s="27"/>
      <c r="U3" s="27"/>
      <c r="V3" s="27"/>
      <c r="W3" s="27"/>
      <c r="X3" s="27"/>
      <c r="Y3" s="27"/>
      <c r="Z3" s="27"/>
      <c r="AA3" s="27"/>
    </row>
    <row r="4" spans="1:27" s="747" customFormat="1" x14ac:dyDescent="0.25">
      <c r="A4" s="625"/>
      <c r="B4" s="625"/>
      <c r="C4" s="625"/>
      <c r="D4" s="625"/>
      <c r="E4" s="625"/>
      <c r="F4" s="625"/>
      <c r="G4" s="625"/>
      <c r="H4" s="625"/>
      <c r="I4" s="625"/>
      <c r="J4" s="625"/>
      <c r="K4" s="625"/>
      <c r="L4" s="625"/>
      <c r="M4" s="625"/>
      <c r="N4" s="625"/>
      <c r="O4" s="625"/>
      <c r="P4" s="625"/>
      <c r="Q4" s="625"/>
      <c r="R4" s="625"/>
      <c r="S4" s="625"/>
      <c r="T4" s="625"/>
      <c r="U4" s="625"/>
      <c r="V4" s="625"/>
      <c r="W4" s="625"/>
      <c r="X4" s="625"/>
      <c r="Y4" s="625"/>
      <c r="Z4" s="625"/>
      <c r="AA4" s="625"/>
    </row>
    <row r="5" spans="1:27" s="747" customFormat="1" x14ac:dyDescent="0.25">
      <c r="A5" s="625"/>
      <c r="B5" s="834"/>
      <c r="C5" s="834"/>
      <c r="D5" s="625"/>
      <c r="E5" s="625"/>
      <c r="F5" s="625"/>
      <c r="G5" s="625"/>
      <c r="H5" s="625"/>
      <c r="I5" s="625"/>
      <c r="J5" s="625"/>
      <c r="K5" s="625"/>
      <c r="L5" s="625"/>
      <c r="M5" s="625"/>
      <c r="N5" s="625"/>
      <c r="O5" s="625"/>
      <c r="P5" s="625"/>
      <c r="Q5" s="625"/>
      <c r="R5" s="625"/>
      <c r="S5" s="625"/>
      <c r="T5" s="625"/>
      <c r="U5" s="625"/>
      <c r="V5" s="625"/>
      <c r="W5" s="625"/>
      <c r="X5" s="625"/>
      <c r="Y5" s="625"/>
      <c r="Z5" s="625"/>
      <c r="AA5" s="625"/>
    </row>
    <row r="6" spans="1:27" s="747" customFormat="1" x14ac:dyDescent="0.25">
      <c r="A6" s="625"/>
      <c r="B6" s="835" t="s">
        <v>215</v>
      </c>
      <c r="C6" s="835"/>
      <c r="D6" s="625"/>
      <c r="E6" s="625"/>
      <c r="F6" s="625"/>
      <c r="G6" s="625"/>
      <c r="H6" s="625"/>
      <c r="I6" s="625"/>
      <c r="J6" s="625"/>
      <c r="K6" s="625"/>
      <c r="L6" s="625"/>
      <c r="M6" s="625"/>
      <c r="N6" s="625"/>
      <c r="O6" s="625"/>
      <c r="P6" s="625"/>
      <c r="Q6" s="625"/>
      <c r="R6" s="625"/>
      <c r="S6" s="625"/>
      <c r="T6" s="625"/>
      <c r="U6" s="625"/>
      <c r="V6" s="625"/>
      <c r="W6" s="625"/>
      <c r="X6" s="625"/>
      <c r="Y6" s="625"/>
      <c r="Z6" s="625"/>
      <c r="AA6" s="625"/>
    </row>
    <row r="7" spans="1:27" s="747" customFormat="1" x14ac:dyDescent="0.25">
      <c r="A7" s="144" t="s">
        <v>136</v>
      </c>
      <c r="B7" s="368">
        <v>2023</v>
      </c>
      <c r="C7" s="368">
        <v>2022</v>
      </c>
      <c r="D7" s="27"/>
      <c r="E7" s="27"/>
      <c r="F7" s="27"/>
      <c r="G7" s="27"/>
      <c r="H7" s="27"/>
      <c r="I7" s="27"/>
      <c r="J7" s="27"/>
      <c r="K7" s="27"/>
      <c r="L7" s="27"/>
      <c r="M7" s="27"/>
      <c r="N7" s="27"/>
      <c r="O7" s="27"/>
      <c r="P7" s="27"/>
      <c r="Q7" s="27"/>
      <c r="R7" s="27"/>
      <c r="S7" s="27"/>
      <c r="T7" s="27"/>
      <c r="U7" s="27"/>
      <c r="V7" s="27"/>
      <c r="W7" s="27"/>
      <c r="X7" s="27"/>
      <c r="Y7" s="27"/>
      <c r="Z7" s="27"/>
      <c r="AA7" s="27"/>
    </row>
    <row r="8" spans="1:27" s="747" customFormat="1" x14ac:dyDescent="0.25">
      <c r="A8" s="144" t="s">
        <v>793</v>
      </c>
      <c r="B8" s="431"/>
      <c r="C8" s="431"/>
      <c r="D8" s="27"/>
      <c r="E8" s="27"/>
      <c r="F8" s="27"/>
      <c r="G8" s="27"/>
      <c r="H8" s="27"/>
      <c r="I8" s="27"/>
      <c r="J8" s="27"/>
      <c r="K8" s="27"/>
      <c r="L8" s="27"/>
      <c r="M8" s="27"/>
      <c r="N8" s="27"/>
      <c r="O8" s="27"/>
      <c r="P8" s="27"/>
      <c r="Q8" s="27"/>
      <c r="R8" s="27"/>
      <c r="S8" s="27"/>
      <c r="T8" s="27"/>
      <c r="U8" s="27"/>
      <c r="V8" s="27"/>
      <c r="W8" s="27"/>
      <c r="X8" s="27"/>
      <c r="Y8" s="27"/>
      <c r="Z8" s="27"/>
      <c r="AA8" s="27"/>
    </row>
    <row r="9" spans="1:27" s="747" customFormat="1" x14ac:dyDescent="0.25">
      <c r="A9" s="27" t="s">
        <v>221</v>
      </c>
      <c r="B9" s="430">
        <f>+'Nota 7'!C7</f>
        <v>0</v>
      </c>
      <c r="C9" s="430">
        <v>53836165077.470001</v>
      </c>
      <c r="D9" s="27"/>
      <c r="E9" s="27"/>
      <c r="F9" s="27"/>
      <c r="G9" s="27"/>
      <c r="H9" s="27"/>
      <c r="I9" s="27"/>
      <c r="J9" s="27"/>
      <c r="K9" s="27"/>
      <c r="L9" s="27"/>
      <c r="M9" s="27"/>
      <c r="N9" s="27"/>
      <c r="O9" s="27"/>
      <c r="P9" s="27"/>
      <c r="Q9" s="27"/>
      <c r="R9" s="27"/>
      <c r="S9" s="27"/>
      <c r="T9" s="27"/>
      <c r="U9" s="27"/>
      <c r="V9" s="27"/>
      <c r="W9" s="27"/>
      <c r="X9" s="27"/>
      <c r="Y9" s="27"/>
      <c r="Z9" s="27"/>
      <c r="AA9" s="27"/>
    </row>
    <row r="10" spans="1:27" s="747" customFormat="1" x14ac:dyDescent="0.25">
      <c r="A10" s="206" t="s">
        <v>222</v>
      </c>
      <c r="B10" s="430">
        <v>155338972696.70001</v>
      </c>
      <c r="C10" s="430">
        <v>133848774155.89</v>
      </c>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s="747" customFormat="1" x14ac:dyDescent="0.25">
      <c r="A11" s="206" t="s">
        <v>223</v>
      </c>
      <c r="B11" s="430"/>
      <c r="C11" s="430"/>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s="747" customFormat="1" x14ac:dyDescent="0.25">
      <c r="A12" s="206" t="s">
        <v>224</v>
      </c>
      <c r="B12" s="639">
        <v>-76073350487.960007</v>
      </c>
      <c r="C12" s="639">
        <f>+'Nota 7'!C7*-1</f>
        <v>0</v>
      </c>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7" s="747" customFormat="1" hidden="1" x14ac:dyDescent="0.25">
      <c r="A13" s="144" t="s">
        <v>794</v>
      </c>
      <c r="B13" s="430"/>
      <c r="C13" s="430"/>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s="747" customFormat="1" hidden="1" x14ac:dyDescent="0.25">
      <c r="A14" s="27" t="s">
        <v>221</v>
      </c>
      <c r="B14" s="430"/>
      <c r="C14" s="430"/>
      <c r="D14" s="27"/>
      <c r="E14" s="27"/>
      <c r="F14" s="27"/>
      <c r="G14" s="27"/>
      <c r="H14" s="27"/>
      <c r="I14" s="27"/>
      <c r="J14" s="27"/>
      <c r="K14" s="27"/>
      <c r="L14" s="27"/>
      <c r="M14" s="27"/>
      <c r="N14" s="27"/>
      <c r="O14" s="27"/>
      <c r="P14" s="27"/>
      <c r="Q14" s="27"/>
      <c r="R14" s="27"/>
      <c r="S14" s="27"/>
      <c r="T14" s="27"/>
      <c r="U14" s="27"/>
      <c r="V14" s="27"/>
      <c r="W14" s="27"/>
      <c r="X14" s="27"/>
      <c r="Y14" s="27"/>
      <c r="Z14" s="27"/>
      <c r="AA14" s="27"/>
    </row>
    <row r="15" spans="1:27" s="747" customFormat="1" hidden="1" x14ac:dyDescent="0.25">
      <c r="A15" s="206" t="s">
        <v>222</v>
      </c>
      <c r="B15" s="430"/>
      <c r="C15" s="430"/>
      <c r="D15" s="27"/>
      <c r="E15" s="27"/>
      <c r="F15" s="27"/>
      <c r="G15" s="27"/>
      <c r="H15" s="27"/>
      <c r="I15" s="27"/>
      <c r="J15" s="27"/>
      <c r="K15" s="27"/>
      <c r="L15" s="27"/>
      <c r="M15" s="27"/>
      <c r="N15" s="27"/>
      <c r="O15" s="27"/>
      <c r="P15" s="27"/>
      <c r="Q15" s="27"/>
      <c r="R15" s="27"/>
      <c r="S15" s="27"/>
      <c r="T15" s="27"/>
      <c r="U15" s="27"/>
      <c r="V15" s="27"/>
      <c r="W15" s="27"/>
      <c r="X15" s="27"/>
      <c r="Y15" s="27"/>
      <c r="Z15" s="27"/>
      <c r="AA15" s="27"/>
    </row>
    <row r="16" spans="1:27" s="747" customFormat="1" hidden="1" x14ac:dyDescent="0.25">
      <c r="A16" s="206" t="s">
        <v>223</v>
      </c>
      <c r="B16" s="430"/>
      <c r="C16" s="430"/>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32" s="747" customFormat="1" hidden="1" x14ac:dyDescent="0.25">
      <c r="A17" s="206" t="s">
        <v>224</v>
      </c>
      <c r="B17" s="430"/>
      <c r="C17" s="430"/>
      <c r="D17" s="27"/>
      <c r="E17" s="27"/>
      <c r="F17" s="27"/>
      <c r="G17" s="27"/>
      <c r="H17" s="27"/>
      <c r="I17" s="27"/>
      <c r="J17" s="27"/>
      <c r="K17" s="27"/>
      <c r="L17" s="27"/>
      <c r="M17" s="27"/>
      <c r="N17" s="27"/>
      <c r="O17" s="27"/>
      <c r="P17" s="27"/>
      <c r="Q17" s="27"/>
      <c r="R17" s="27"/>
      <c r="S17" s="27"/>
      <c r="T17" s="27"/>
      <c r="U17" s="27"/>
      <c r="V17" s="27"/>
      <c r="W17" s="27"/>
      <c r="X17" s="27"/>
      <c r="Y17" s="27"/>
      <c r="Z17" s="27"/>
      <c r="AA17" s="27"/>
    </row>
    <row r="18" spans="1:32" s="747" customFormat="1" hidden="1" x14ac:dyDescent="0.25">
      <c r="A18" s="326" t="s">
        <v>792</v>
      </c>
      <c r="B18" s="430"/>
      <c r="C18" s="430"/>
      <c r="D18" s="27"/>
      <c r="E18" s="27"/>
      <c r="F18" s="27"/>
      <c r="G18" s="27"/>
      <c r="H18" s="27"/>
      <c r="I18" s="27"/>
      <c r="J18" s="27"/>
      <c r="K18" s="27"/>
      <c r="L18" s="27"/>
      <c r="M18" s="27"/>
      <c r="N18" s="27"/>
      <c r="O18" s="27"/>
      <c r="P18" s="27"/>
      <c r="Q18" s="27"/>
      <c r="R18" s="27"/>
      <c r="S18" s="27"/>
      <c r="T18" s="27"/>
      <c r="U18" s="27"/>
      <c r="V18" s="27"/>
      <c r="W18" s="27"/>
      <c r="X18" s="27"/>
      <c r="Y18" s="27"/>
      <c r="Z18" s="27"/>
      <c r="AA18" s="27"/>
    </row>
    <row r="19" spans="1:32" s="747" customFormat="1" x14ac:dyDescent="0.25">
      <c r="A19" s="27" t="s">
        <v>225</v>
      </c>
      <c r="B19" s="468">
        <f>SUM(B9:B18)</f>
        <v>79265622208.740005</v>
      </c>
      <c r="C19" s="468">
        <f>SUM(C9:C18)</f>
        <v>187684939233.35999</v>
      </c>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32" s="747" customFormat="1" x14ac:dyDescent="0.25">
      <c r="A20" s="27"/>
      <c r="B20" s="640"/>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32" x14ac:dyDescent="0.25">
      <c r="A21" s="288" t="s">
        <v>288</v>
      </c>
      <c r="B21" s="567"/>
      <c r="C21" s="288"/>
      <c r="D21" s="644"/>
      <c r="E21" s="644"/>
      <c r="F21" s="644"/>
      <c r="G21" s="644"/>
      <c r="H21" s="27"/>
      <c r="I21" s="27"/>
      <c r="J21" s="27"/>
      <c r="K21" s="27"/>
      <c r="L21" s="27"/>
      <c r="M21" s="27"/>
      <c r="N21" s="27"/>
      <c r="O21" s="27"/>
      <c r="P21" s="27"/>
      <c r="Q21" s="27"/>
      <c r="R21" s="27"/>
      <c r="S21" s="27"/>
      <c r="T21" s="27"/>
      <c r="U21" s="27"/>
      <c r="V21" s="27"/>
      <c r="W21" s="27"/>
      <c r="X21" s="27"/>
      <c r="Y21" s="27"/>
      <c r="Z21" s="27"/>
      <c r="AA21" s="27"/>
      <c r="AB21" s="27"/>
      <c r="AC21" s="27"/>
      <c r="AD21" s="27"/>
      <c r="AE21" s="27"/>
      <c r="AF21" s="27"/>
    </row>
    <row r="22" spans="1:32" ht="39" hidden="1" customHeight="1" x14ac:dyDescent="0.25">
      <c r="A22" s="836" t="s">
        <v>170</v>
      </c>
      <c r="B22" s="836"/>
      <c r="C22" s="836"/>
      <c r="D22" s="836"/>
      <c r="E22" s="836"/>
      <c r="F22" s="836"/>
      <c r="G22" s="836"/>
    </row>
    <row r="23" spans="1:32" s="169" customFormat="1" x14ac:dyDescent="0.25">
      <c r="A23" s="168" t="s">
        <v>171</v>
      </c>
      <c r="B23" s="568"/>
      <c r="C23" s="168"/>
      <c r="D23" s="645"/>
      <c r="E23" s="645"/>
      <c r="F23" s="645"/>
      <c r="G23" s="645"/>
      <c r="H23" s="168"/>
      <c r="I23" s="168"/>
      <c r="J23" s="168"/>
      <c r="K23" s="168"/>
      <c r="L23" s="168"/>
      <c r="M23" s="168"/>
      <c r="N23" s="168"/>
      <c r="O23" s="168"/>
      <c r="P23" s="168"/>
      <c r="Q23" s="168"/>
      <c r="R23" s="168"/>
      <c r="S23" s="168"/>
      <c r="T23" s="168"/>
      <c r="U23" s="168"/>
      <c r="V23" s="168"/>
      <c r="W23" s="168"/>
      <c r="X23" s="168"/>
      <c r="Y23" s="168"/>
      <c r="Z23" s="168"/>
      <c r="AA23" s="168"/>
      <c r="AB23" s="168"/>
      <c r="AC23" s="168"/>
      <c r="AD23" s="168"/>
      <c r="AE23" s="168"/>
      <c r="AF23" s="168"/>
    </row>
    <row r="24" spans="1:32" s="169" customFormat="1" ht="15.75" thickBot="1" x14ac:dyDescent="0.3">
      <c r="A24" s="332" t="s">
        <v>215</v>
      </c>
      <c r="B24" s="569"/>
      <c r="D24" s="646"/>
      <c r="E24" s="646"/>
      <c r="F24" s="647"/>
      <c r="G24" s="645"/>
      <c r="H24" s="168"/>
      <c r="I24" s="168"/>
      <c r="J24" s="168"/>
      <c r="K24" s="168"/>
      <c r="L24" s="168"/>
      <c r="M24" s="168"/>
      <c r="N24" s="168"/>
      <c r="O24" s="168"/>
      <c r="P24" s="168"/>
      <c r="Q24" s="168"/>
      <c r="R24" s="168"/>
      <c r="S24" s="168"/>
      <c r="T24" s="168"/>
      <c r="U24" s="168"/>
      <c r="V24" s="168"/>
      <c r="W24" s="168"/>
      <c r="X24" s="168"/>
      <c r="Y24" s="168"/>
      <c r="Z24" s="168"/>
      <c r="AA24" s="168"/>
      <c r="AB24" s="168"/>
      <c r="AC24" s="168"/>
      <c r="AD24" s="168"/>
      <c r="AE24" s="168"/>
      <c r="AF24" s="168"/>
    </row>
    <row r="25" spans="1:32" s="169" customFormat="1" ht="15.75" thickBot="1" x14ac:dyDescent="0.3">
      <c r="A25" s="837"/>
      <c r="B25" s="570"/>
      <c r="C25" s="387">
        <v>2023</v>
      </c>
      <c r="D25" s="648"/>
      <c r="E25" s="649"/>
      <c r="F25" s="650">
        <v>2022</v>
      </c>
      <c r="G25" s="651"/>
      <c r="H25" s="168"/>
      <c r="I25" s="168"/>
      <c r="J25" s="168"/>
      <c r="K25" s="168"/>
      <c r="L25" s="168"/>
      <c r="M25" s="168"/>
      <c r="N25" s="168"/>
      <c r="O25" s="168"/>
      <c r="P25" s="168"/>
      <c r="Q25" s="168"/>
      <c r="R25" s="168"/>
      <c r="S25" s="168"/>
      <c r="T25" s="168"/>
      <c r="U25" s="168"/>
      <c r="V25" s="168"/>
      <c r="W25" s="168"/>
      <c r="X25" s="168"/>
      <c r="Y25" s="168"/>
      <c r="Z25" s="168"/>
      <c r="AA25" s="168"/>
      <c r="AB25" s="168"/>
      <c r="AC25" s="168"/>
      <c r="AD25" s="168"/>
      <c r="AE25" s="168"/>
      <c r="AF25" s="168"/>
    </row>
    <row r="26" spans="1:32" s="169" customFormat="1" ht="38.450000000000003" customHeight="1" thickBot="1" x14ac:dyDescent="0.3">
      <c r="A26" s="838"/>
      <c r="B26" s="571" t="s">
        <v>172</v>
      </c>
      <c r="C26" s="386" t="s">
        <v>173</v>
      </c>
      <c r="D26" s="652" t="s">
        <v>2</v>
      </c>
      <c r="E26" s="652" t="s">
        <v>172</v>
      </c>
      <c r="F26" s="652" t="s">
        <v>173</v>
      </c>
      <c r="G26" s="652" t="s">
        <v>2</v>
      </c>
      <c r="H26" s="168"/>
      <c r="I26" s="168"/>
      <c r="J26" s="168"/>
      <c r="K26" s="168"/>
      <c r="L26" s="168"/>
      <c r="M26" s="168"/>
      <c r="N26" s="168"/>
      <c r="O26" s="168"/>
      <c r="P26" s="168"/>
      <c r="Q26" s="168"/>
      <c r="R26" s="168"/>
      <c r="S26" s="168"/>
      <c r="T26" s="168"/>
      <c r="U26" s="168"/>
      <c r="V26" s="168"/>
      <c r="W26" s="168"/>
      <c r="X26" s="168"/>
      <c r="Y26" s="168"/>
      <c r="Z26" s="168"/>
      <c r="AA26" s="168"/>
      <c r="AB26" s="168"/>
      <c r="AC26" s="168"/>
      <c r="AD26" s="168"/>
      <c r="AE26" s="168"/>
      <c r="AF26" s="168"/>
    </row>
    <row r="27" spans="1:32" s="169" customFormat="1" x14ac:dyDescent="0.25">
      <c r="A27" s="333" t="s">
        <v>991</v>
      </c>
      <c r="B27" s="653">
        <v>1013892329.96</v>
      </c>
      <c r="C27" s="503"/>
      <c r="D27" s="653">
        <f>+C27+B27</f>
        <v>1013892329.96</v>
      </c>
      <c r="E27" s="572">
        <v>922090390.46000004</v>
      </c>
      <c r="F27" s="503"/>
      <c r="G27" s="653">
        <f>+F27+E27</f>
        <v>922090390.46000004</v>
      </c>
      <c r="H27" s="168"/>
      <c r="I27" s="168"/>
      <c r="J27" s="168"/>
      <c r="K27" s="168"/>
      <c r="L27" s="168"/>
      <c r="M27" s="168"/>
      <c r="N27" s="168"/>
      <c r="O27" s="168"/>
      <c r="P27" s="168"/>
      <c r="Q27" s="168"/>
      <c r="R27" s="168"/>
      <c r="S27" s="168"/>
      <c r="T27" s="168"/>
      <c r="U27" s="168"/>
      <c r="V27" s="168"/>
      <c r="W27" s="168"/>
      <c r="X27" s="168"/>
      <c r="Y27" s="168"/>
      <c r="Z27" s="168"/>
      <c r="AA27" s="168"/>
      <c r="AB27" s="168"/>
      <c r="AC27" s="168"/>
      <c r="AD27" s="168"/>
      <c r="AE27" s="168"/>
      <c r="AF27" s="168"/>
    </row>
    <row r="28" spans="1:32" s="169" customFormat="1" x14ac:dyDescent="0.25">
      <c r="A28" s="333" t="s">
        <v>992</v>
      </c>
      <c r="B28" s="653">
        <v>13990716627.25</v>
      </c>
      <c r="C28" s="503"/>
      <c r="D28" s="653">
        <f>+C28+B28</f>
        <v>13990716627.25</v>
      </c>
      <c r="E28" s="572">
        <v>11367218126.889999</v>
      </c>
      <c r="F28" s="503"/>
      <c r="G28" s="653">
        <f>+F28+E28</f>
        <v>11367218126.889999</v>
      </c>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row>
    <row r="29" spans="1:32" s="169" customFormat="1" x14ac:dyDescent="0.25">
      <c r="A29" s="333" t="s">
        <v>993</v>
      </c>
      <c r="B29" s="653">
        <v>4441343370.3100004</v>
      </c>
      <c r="C29" s="503"/>
      <c r="D29" s="653">
        <f t="shared" ref="D29:D70" si="0">+C29+B29</f>
        <v>4441343370.3100004</v>
      </c>
      <c r="E29" s="572">
        <v>3982497950.9699998</v>
      </c>
      <c r="F29" s="503"/>
      <c r="G29" s="653">
        <f t="shared" ref="G29:G46" si="1">+F29+E29</f>
        <v>3982497950.9699998</v>
      </c>
      <c r="H29" s="168"/>
      <c r="I29" s="168"/>
      <c r="J29" s="168"/>
      <c r="K29" s="168"/>
      <c r="L29" s="168"/>
      <c r="M29" s="168"/>
      <c r="N29" s="168"/>
      <c r="O29" s="168"/>
      <c r="P29" s="168"/>
      <c r="Q29" s="168"/>
      <c r="R29" s="168"/>
      <c r="S29" s="168"/>
      <c r="T29" s="168"/>
      <c r="U29" s="168"/>
      <c r="V29" s="168"/>
      <c r="W29" s="168"/>
      <c r="X29" s="168"/>
      <c r="Y29" s="168"/>
      <c r="Z29" s="168"/>
      <c r="AA29" s="168"/>
      <c r="AB29" s="168"/>
      <c r="AC29" s="168"/>
      <c r="AD29" s="168"/>
      <c r="AE29" s="168"/>
      <c r="AF29" s="168"/>
    </row>
    <row r="30" spans="1:32" s="169" customFormat="1" x14ac:dyDescent="0.25">
      <c r="A30" s="333" t="s">
        <v>994</v>
      </c>
      <c r="B30" s="653">
        <v>4186869771.5100002</v>
      </c>
      <c r="C30" s="503"/>
      <c r="D30" s="653">
        <f t="shared" si="0"/>
        <v>4186869771.5100002</v>
      </c>
      <c r="E30" s="572">
        <v>2699714792.0799999</v>
      </c>
      <c r="F30" s="503"/>
      <c r="G30" s="653">
        <f t="shared" si="1"/>
        <v>2699714792.0799999</v>
      </c>
      <c r="H30" s="168"/>
      <c r="I30" s="168"/>
      <c r="J30" s="168"/>
      <c r="K30" s="168"/>
      <c r="L30" s="168"/>
      <c r="M30" s="168"/>
      <c r="N30" s="168"/>
      <c r="O30" s="168"/>
      <c r="P30" s="168"/>
      <c r="Q30" s="168"/>
      <c r="R30" s="168"/>
      <c r="S30" s="168"/>
      <c r="T30" s="168"/>
      <c r="U30" s="168"/>
      <c r="V30" s="168"/>
      <c r="W30" s="168"/>
      <c r="X30" s="168"/>
      <c r="Y30" s="168"/>
      <c r="Z30" s="168"/>
      <c r="AA30" s="168"/>
      <c r="AB30" s="168"/>
      <c r="AC30" s="168"/>
      <c r="AD30" s="168"/>
      <c r="AE30" s="168"/>
      <c r="AF30" s="168"/>
    </row>
    <row r="31" spans="1:32" s="169" customFormat="1" x14ac:dyDescent="0.25">
      <c r="A31" s="333" t="s">
        <v>995</v>
      </c>
      <c r="B31" s="653">
        <v>822098939.19000006</v>
      </c>
      <c r="C31" s="503"/>
      <c r="D31" s="653">
        <f t="shared" si="0"/>
        <v>822098939.19000006</v>
      </c>
      <c r="E31" s="572">
        <v>962598730.52999997</v>
      </c>
      <c r="F31" s="503"/>
      <c r="G31" s="653">
        <f t="shared" si="1"/>
        <v>962598730.52999997</v>
      </c>
      <c r="H31" s="168"/>
      <c r="I31" s="168"/>
      <c r="J31" s="168"/>
      <c r="K31" s="168"/>
      <c r="L31" s="168"/>
      <c r="M31" s="168"/>
      <c r="N31" s="168"/>
      <c r="O31" s="168"/>
      <c r="P31" s="168"/>
      <c r="Q31" s="168"/>
      <c r="R31" s="168"/>
      <c r="S31" s="168"/>
      <c r="T31" s="168"/>
      <c r="U31" s="168"/>
      <c r="V31" s="168"/>
      <c r="W31" s="168"/>
      <c r="X31" s="168"/>
      <c r="Y31" s="168"/>
      <c r="Z31" s="168"/>
      <c r="AA31" s="168"/>
      <c r="AB31" s="168"/>
      <c r="AC31" s="168"/>
      <c r="AD31" s="168"/>
      <c r="AE31" s="168"/>
      <c r="AF31" s="168"/>
    </row>
    <row r="32" spans="1:32" s="169" customFormat="1" x14ac:dyDescent="0.25">
      <c r="A32" s="333" t="s">
        <v>996</v>
      </c>
      <c r="B32" s="653">
        <v>1410839801.4400001</v>
      </c>
      <c r="C32" s="503"/>
      <c r="D32" s="653">
        <f t="shared" si="0"/>
        <v>1410839801.4400001</v>
      </c>
      <c r="E32" s="572">
        <v>1220278032.74</v>
      </c>
      <c r="F32" s="503"/>
      <c r="G32" s="653">
        <f t="shared" si="1"/>
        <v>1220278032.74</v>
      </c>
      <c r="H32" s="168"/>
      <c r="I32" s="168"/>
      <c r="J32" s="168"/>
      <c r="K32" s="168"/>
      <c r="L32" s="168"/>
      <c r="M32" s="168"/>
      <c r="N32" s="168"/>
      <c r="O32" s="168"/>
      <c r="P32" s="168"/>
      <c r="Q32" s="168"/>
      <c r="R32" s="168"/>
      <c r="S32" s="168"/>
      <c r="T32" s="168"/>
      <c r="U32" s="168"/>
      <c r="V32" s="168"/>
      <c r="W32" s="168"/>
      <c r="X32" s="168"/>
      <c r="Y32" s="168"/>
      <c r="Z32" s="168"/>
      <c r="AA32" s="168"/>
      <c r="AB32" s="168"/>
      <c r="AC32" s="168"/>
      <c r="AD32" s="168"/>
      <c r="AE32" s="168"/>
      <c r="AF32" s="168"/>
    </row>
    <row r="33" spans="1:32" s="169" customFormat="1" x14ac:dyDescent="0.25">
      <c r="A33" s="333" t="s">
        <v>997</v>
      </c>
      <c r="B33" s="653">
        <v>304109905.81</v>
      </c>
      <c r="C33" s="503"/>
      <c r="D33" s="653">
        <f t="shared" si="0"/>
        <v>304109905.81</v>
      </c>
      <c r="E33" s="572">
        <v>152594129.46000001</v>
      </c>
      <c r="F33" s="503"/>
      <c r="G33" s="653">
        <f t="shared" si="1"/>
        <v>152594129.46000001</v>
      </c>
      <c r="H33" s="168"/>
      <c r="I33" s="168"/>
      <c r="J33" s="168"/>
      <c r="K33" s="168"/>
      <c r="L33" s="168"/>
      <c r="M33" s="168"/>
      <c r="N33" s="168"/>
      <c r="O33" s="168"/>
      <c r="P33" s="168"/>
      <c r="Q33" s="168"/>
      <c r="R33" s="168"/>
      <c r="S33" s="168"/>
      <c r="T33" s="168"/>
      <c r="U33" s="168"/>
      <c r="V33" s="168"/>
      <c r="W33" s="168"/>
      <c r="X33" s="168"/>
      <c r="Y33" s="168"/>
      <c r="Z33" s="168"/>
      <c r="AA33" s="168"/>
      <c r="AB33" s="168"/>
      <c r="AC33" s="168"/>
      <c r="AD33" s="168"/>
      <c r="AE33" s="168"/>
      <c r="AF33" s="168"/>
    </row>
    <row r="34" spans="1:32" s="691" customFormat="1" x14ac:dyDescent="0.25">
      <c r="A34" s="333" t="s">
        <v>1227</v>
      </c>
      <c r="B34" s="653">
        <v>7071643.2599999998</v>
      </c>
      <c r="C34" s="503"/>
      <c r="D34" s="653">
        <f t="shared" si="0"/>
        <v>7071643.2599999998</v>
      </c>
      <c r="E34" s="572"/>
      <c r="F34" s="503"/>
      <c r="G34" s="653"/>
      <c r="H34" s="690"/>
      <c r="I34" s="690"/>
      <c r="J34" s="690"/>
      <c r="K34" s="690"/>
      <c r="L34" s="690"/>
      <c r="M34" s="690"/>
      <c r="N34" s="690"/>
      <c r="O34" s="690"/>
      <c r="P34" s="690"/>
      <c r="Q34" s="690"/>
      <c r="R34" s="690"/>
      <c r="S34" s="690"/>
      <c r="T34" s="690"/>
      <c r="U34" s="690"/>
      <c r="V34" s="690"/>
      <c r="W34" s="690"/>
      <c r="X34" s="690"/>
      <c r="Y34" s="690"/>
      <c r="Z34" s="690"/>
      <c r="AA34" s="690"/>
      <c r="AB34" s="690"/>
      <c r="AC34" s="690"/>
      <c r="AD34" s="690"/>
      <c r="AE34" s="690"/>
      <c r="AF34" s="690"/>
    </row>
    <row r="35" spans="1:32" s="169" customFormat="1" x14ac:dyDescent="0.25">
      <c r="A35" s="333" t="s">
        <v>998</v>
      </c>
      <c r="B35" s="653">
        <v>1559395348.6900001</v>
      </c>
      <c r="C35" s="503"/>
      <c r="D35" s="653">
        <f t="shared" si="0"/>
        <v>1559395348.6900001</v>
      </c>
      <c r="E35" s="572">
        <v>1329617360.8</v>
      </c>
      <c r="F35" s="503"/>
      <c r="G35" s="653">
        <f t="shared" si="1"/>
        <v>1329617360.8</v>
      </c>
      <c r="H35" s="168"/>
      <c r="I35" s="168"/>
      <c r="J35" s="168"/>
      <c r="K35" s="168"/>
      <c r="L35" s="168"/>
      <c r="M35" s="168"/>
      <c r="N35" s="168"/>
      <c r="O35" s="168"/>
      <c r="P35" s="168"/>
      <c r="Q35" s="168"/>
      <c r="R35" s="168"/>
      <c r="S35" s="168"/>
      <c r="T35" s="168"/>
      <c r="U35" s="168"/>
      <c r="V35" s="168"/>
      <c r="W35" s="168"/>
      <c r="X35" s="168"/>
      <c r="Y35" s="168"/>
      <c r="Z35" s="168"/>
      <c r="AA35" s="168"/>
      <c r="AB35" s="168"/>
      <c r="AC35" s="168"/>
      <c r="AD35" s="168"/>
      <c r="AE35" s="168"/>
      <c r="AF35" s="168"/>
    </row>
    <row r="36" spans="1:32" s="169" customFormat="1" x14ac:dyDescent="0.25">
      <c r="A36" s="333" t="s">
        <v>999</v>
      </c>
      <c r="B36" s="653">
        <v>6181818.1200000001</v>
      </c>
      <c r="C36" s="503"/>
      <c r="D36" s="653">
        <f t="shared" si="0"/>
        <v>6181818.1200000001</v>
      </c>
      <c r="E36" s="572">
        <v>5909090.8499999996</v>
      </c>
      <c r="F36" s="503"/>
      <c r="G36" s="653">
        <f t="shared" si="1"/>
        <v>5909090.8499999996</v>
      </c>
      <c r="H36" s="168"/>
      <c r="I36" s="168"/>
      <c r="J36" s="168"/>
      <c r="K36" s="168"/>
      <c r="L36" s="168"/>
      <c r="M36" s="168"/>
      <c r="N36" s="168"/>
      <c r="O36" s="168"/>
      <c r="P36" s="168"/>
      <c r="Q36" s="168"/>
      <c r="R36" s="168"/>
      <c r="S36" s="168"/>
      <c r="T36" s="168"/>
      <c r="U36" s="168"/>
      <c r="V36" s="168"/>
      <c r="W36" s="168"/>
      <c r="X36" s="168"/>
      <c r="Y36" s="168"/>
      <c r="Z36" s="168"/>
      <c r="AA36" s="168"/>
      <c r="AB36" s="168"/>
      <c r="AC36" s="168"/>
      <c r="AD36" s="168"/>
      <c r="AE36" s="168"/>
      <c r="AF36" s="168"/>
    </row>
    <row r="37" spans="1:32" s="169" customFormat="1" x14ac:dyDescent="0.25">
      <c r="A37" s="333" t="s">
        <v>1000</v>
      </c>
      <c r="B37" s="653">
        <v>444057076.08999997</v>
      </c>
      <c r="C37" s="503"/>
      <c r="D37" s="653">
        <f t="shared" si="0"/>
        <v>444057076.08999997</v>
      </c>
      <c r="E37" s="572">
        <v>561054361.73000002</v>
      </c>
      <c r="F37" s="503"/>
      <c r="G37" s="653">
        <f t="shared" si="1"/>
        <v>561054361.73000002</v>
      </c>
      <c r="H37" s="168"/>
      <c r="I37" s="168"/>
      <c r="J37" s="168"/>
      <c r="K37" s="168"/>
      <c r="L37" s="168"/>
      <c r="M37" s="168"/>
      <c r="N37" s="168"/>
      <c r="O37" s="168"/>
      <c r="P37" s="168"/>
      <c r="Q37" s="168"/>
      <c r="R37" s="168"/>
      <c r="S37" s="168"/>
      <c r="T37" s="168"/>
      <c r="U37" s="168"/>
      <c r="V37" s="168"/>
      <c r="W37" s="168"/>
      <c r="X37" s="168"/>
      <c r="Y37" s="168"/>
      <c r="Z37" s="168"/>
      <c r="AA37" s="168"/>
      <c r="AB37" s="168"/>
      <c r="AC37" s="168"/>
      <c r="AD37" s="168"/>
      <c r="AE37" s="168"/>
      <c r="AF37" s="168"/>
    </row>
    <row r="38" spans="1:32" s="169" customFormat="1" x14ac:dyDescent="0.25">
      <c r="A38" s="333" t="s">
        <v>1001</v>
      </c>
      <c r="B38" s="653">
        <v>844615862.24000001</v>
      </c>
      <c r="C38" s="503"/>
      <c r="D38" s="653">
        <f t="shared" si="0"/>
        <v>844615862.24000001</v>
      </c>
      <c r="E38" s="572">
        <v>631251078.13999999</v>
      </c>
      <c r="F38" s="503"/>
      <c r="G38" s="653">
        <f t="shared" si="1"/>
        <v>631251078.13999999</v>
      </c>
      <c r="H38" s="168"/>
      <c r="I38" s="168"/>
      <c r="J38" s="168"/>
      <c r="K38" s="168"/>
      <c r="L38" s="168"/>
      <c r="M38" s="168"/>
      <c r="N38" s="168"/>
      <c r="O38" s="168"/>
      <c r="P38" s="168"/>
      <c r="Q38" s="168"/>
      <c r="R38" s="168"/>
      <c r="S38" s="168"/>
      <c r="T38" s="168"/>
      <c r="U38" s="168"/>
      <c r="V38" s="168"/>
      <c r="W38" s="168"/>
      <c r="X38" s="168"/>
      <c r="Y38" s="168"/>
      <c r="Z38" s="168"/>
      <c r="AA38" s="168"/>
      <c r="AB38" s="168"/>
      <c r="AC38" s="168"/>
      <c r="AD38" s="168"/>
      <c r="AE38" s="168"/>
      <c r="AF38" s="168"/>
    </row>
    <row r="39" spans="1:32" s="169" customFormat="1" x14ac:dyDescent="0.25">
      <c r="A39" s="333" t="s">
        <v>1002</v>
      </c>
      <c r="B39" s="653">
        <v>107028893.43000001</v>
      </c>
      <c r="C39" s="503"/>
      <c r="D39" s="653">
        <f t="shared" si="0"/>
        <v>107028893.43000001</v>
      </c>
      <c r="E39" s="572">
        <v>93856449.769999996</v>
      </c>
      <c r="F39" s="503"/>
      <c r="G39" s="653">
        <f t="shared" si="1"/>
        <v>93856449.769999996</v>
      </c>
      <c r="H39" s="168"/>
      <c r="I39" s="168"/>
      <c r="J39" s="168"/>
      <c r="K39" s="168"/>
      <c r="L39" s="168"/>
      <c r="M39" s="168"/>
      <c r="N39" s="168"/>
      <c r="O39" s="168"/>
      <c r="P39" s="168"/>
      <c r="Q39" s="168"/>
      <c r="R39" s="168"/>
      <c r="S39" s="168"/>
      <c r="T39" s="168"/>
      <c r="U39" s="168"/>
      <c r="V39" s="168"/>
      <c r="W39" s="168"/>
      <c r="X39" s="168"/>
      <c r="Y39" s="168"/>
      <c r="Z39" s="168"/>
      <c r="AA39" s="168"/>
      <c r="AB39" s="168"/>
      <c r="AC39" s="168"/>
      <c r="AD39" s="168"/>
      <c r="AE39" s="168"/>
      <c r="AF39" s="168"/>
    </row>
    <row r="40" spans="1:32" s="169" customFormat="1" x14ac:dyDescent="0.25">
      <c r="A40" s="333" t="s">
        <v>1003</v>
      </c>
      <c r="B40" s="653">
        <v>150618628.99000001</v>
      </c>
      <c r="C40" s="503"/>
      <c r="D40" s="653">
        <f t="shared" si="0"/>
        <v>150618628.99000001</v>
      </c>
      <c r="E40" s="572">
        <v>126159386.2</v>
      </c>
      <c r="F40" s="503"/>
      <c r="G40" s="653">
        <f t="shared" si="1"/>
        <v>126159386.2</v>
      </c>
      <c r="H40" s="168"/>
      <c r="I40" s="168"/>
      <c r="J40" s="168"/>
      <c r="K40" s="168"/>
      <c r="L40" s="168"/>
      <c r="M40" s="168"/>
      <c r="N40" s="168"/>
      <c r="O40" s="168"/>
      <c r="P40" s="168"/>
      <c r="Q40" s="168"/>
      <c r="R40" s="168"/>
      <c r="S40" s="168"/>
      <c r="T40" s="168"/>
      <c r="U40" s="168"/>
      <c r="V40" s="168"/>
      <c r="W40" s="168"/>
      <c r="X40" s="168"/>
      <c r="Y40" s="168"/>
      <c r="Z40" s="168"/>
      <c r="AA40" s="168"/>
      <c r="AB40" s="168"/>
      <c r="AC40" s="168"/>
      <c r="AD40" s="168"/>
      <c r="AE40" s="168"/>
      <c r="AF40" s="168"/>
    </row>
    <row r="41" spans="1:32" s="169" customFormat="1" x14ac:dyDescent="0.25">
      <c r="A41" s="333" t="s">
        <v>1004</v>
      </c>
      <c r="B41" s="653">
        <v>996659974.61000001</v>
      </c>
      <c r="C41" s="503"/>
      <c r="D41" s="653">
        <f t="shared" si="0"/>
        <v>996659974.61000001</v>
      </c>
      <c r="E41" s="572">
        <v>268290381.03999999</v>
      </c>
      <c r="F41" s="503"/>
      <c r="G41" s="653">
        <f t="shared" si="1"/>
        <v>268290381.03999999</v>
      </c>
      <c r="H41" s="168"/>
      <c r="I41" s="168"/>
      <c r="J41" s="168"/>
      <c r="K41" s="168"/>
      <c r="L41" s="168"/>
      <c r="M41" s="168"/>
      <c r="N41" s="168"/>
      <c r="O41" s="168"/>
      <c r="P41" s="168"/>
      <c r="Q41" s="168"/>
      <c r="R41" s="168"/>
      <c r="S41" s="168"/>
      <c r="T41" s="168"/>
      <c r="U41" s="168"/>
      <c r="V41" s="168"/>
      <c r="W41" s="168"/>
      <c r="X41" s="168"/>
      <c r="Y41" s="168"/>
      <c r="Z41" s="168"/>
      <c r="AA41" s="168"/>
      <c r="AB41" s="168"/>
      <c r="AC41" s="168"/>
      <c r="AD41" s="168"/>
      <c r="AE41" s="168"/>
      <c r="AF41" s="168"/>
    </row>
    <row r="42" spans="1:32" s="169" customFormat="1" x14ac:dyDescent="0.25">
      <c r="A42" s="333" t="s">
        <v>1031</v>
      </c>
      <c r="B42" s="653">
        <v>131033415.81999999</v>
      </c>
      <c r="C42" s="503"/>
      <c r="D42" s="653">
        <f t="shared" si="0"/>
        <v>131033415.81999999</v>
      </c>
      <c r="E42" s="572">
        <v>114586340.39</v>
      </c>
      <c r="F42" s="503"/>
      <c r="G42" s="653">
        <f t="shared" si="1"/>
        <v>114586340.39</v>
      </c>
      <c r="H42" s="168"/>
      <c r="I42" s="168"/>
      <c r="J42" s="168"/>
      <c r="K42" s="168"/>
      <c r="L42" s="168"/>
      <c r="M42" s="168"/>
      <c r="N42" s="168"/>
      <c r="O42" s="168"/>
      <c r="P42" s="168"/>
      <c r="Q42" s="168"/>
      <c r="R42" s="168"/>
      <c r="S42" s="168"/>
      <c r="T42" s="168"/>
      <c r="U42" s="168"/>
      <c r="V42" s="168"/>
      <c r="W42" s="168"/>
      <c r="X42" s="168"/>
      <c r="Y42" s="168"/>
      <c r="Z42" s="168"/>
      <c r="AA42" s="168"/>
      <c r="AB42" s="168"/>
      <c r="AC42" s="168"/>
      <c r="AD42" s="168"/>
      <c r="AE42" s="168"/>
      <c r="AF42" s="168"/>
    </row>
    <row r="43" spans="1:32" s="169" customFormat="1" x14ac:dyDescent="0.25">
      <c r="A43" s="333" t="s">
        <v>1006</v>
      </c>
      <c r="B43" s="653">
        <v>3479402366.9200001</v>
      </c>
      <c r="C43" s="503"/>
      <c r="D43" s="653">
        <f t="shared" si="0"/>
        <v>3479402366.9200001</v>
      </c>
      <c r="E43" s="572">
        <v>2931226620.2600002</v>
      </c>
      <c r="F43" s="503"/>
      <c r="G43" s="653">
        <f t="shared" si="1"/>
        <v>2931226620.2600002</v>
      </c>
      <c r="H43" s="168"/>
      <c r="I43" s="168"/>
      <c r="J43" s="168"/>
      <c r="K43" s="168"/>
      <c r="L43" s="168"/>
      <c r="M43" s="168"/>
      <c r="N43" s="168"/>
      <c r="O43" s="168"/>
      <c r="P43" s="168"/>
      <c r="Q43" s="168"/>
      <c r="R43" s="168"/>
      <c r="S43" s="168"/>
      <c r="T43" s="168"/>
      <c r="U43" s="168"/>
      <c r="V43" s="168"/>
      <c r="W43" s="168"/>
      <c r="X43" s="168"/>
      <c r="Y43" s="168"/>
      <c r="Z43" s="168"/>
      <c r="AA43" s="168"/>
      <c r="AB43" s="168"/>
      <c r="AC43" s="168"/>
      <c r="AD43" s="168"/>
      <c r="AE43" s="168"/>
      <c r="AF43" s="168"/>
    </row>
    <row r="44" spans="1:32" s="169" customFormat="1" ht="24" x14ac:dyDescent="0.25">
      <c r="A44" s="333" t="s">
        <v>1017</v>
      </c>
      <c r="B44" s="653">
        <v>109341496</v>
      </c>
      <c r="C44" s="503"/>
      <c r="D44" s="653">
        <f t="shared" si="0"/>
        <v>109341496</v>
      </c>
      <c r="E44" s="572">
        <v>157557056</v>
      </c>
      <c r="F44" s="503"/>
      <c r="G44" s="653">
        <f t="shared" si="1"/>
        <v>157557056</v>
      </c>
      <c r="H44" s="168"/>
      <c r="I44" s="168"/>
      <c r="J44" s="168"/>
      <c r="K44" s="168"/>
      <c r="L44" s="168"/>
      <c r="M44" s="168"/>
      <c r="N44" s="168"/>
      <c r="O44" s="168"/>
      <c r="P44" s="168"/>
      <c r="Q44" s="168"/>
      <c r="R44" s="168"/>
      <c r="S44" s="168"/>
      <c r="T44" s="168"/>
      <c r="U44" s="168"/>
      <c r="V44" s="168"/>
      <c r="W44" s="168"/>
      <c r="X44" s="168"/>
      <c r="Y44" s="168"/>
      <c r="Z44" s="168"/>
      <c r="AA44" s="168"/>
      <c r="AB44" s="168"/>
      <c r="AC44" s="168"/>
      <c r="AD44" s="168"/>
      <c r="AE44" s="168"/>
      <c r="AF44" s="168"/>
    </row>
    <row r="45" spans="1:32" s="169" customFormat="1" x14ac:dyDescent="0.25">
      <c r="A45" s="333" t="s">
        <v>1007</v>
      </c>
      <c r="B45" s="653">
        <v>795205621.57000005</v>
      </c>
      <c r="C45" s="503"/>
      <c r="D45" s="653">
        <f t="shared" si="0"/>
        <v>795205621.57000005</v>
      </c>
      <c r="E45" s="572">
        <v>591029902.12</v>
      </c>
      <c r="F45" s="503"/>
      <c r="G45" s="653">
        <f t="shared" si="1"/>
        <v>591029902.12</v>
      </c>
      <c r="H45" s="168"/>
      <c r="I45" s="168"/>
      <c r="J45" s="168"/>
      <c r="K45" s="168"/>
      <c r="L45" s="168"/>
      <c r="M45" s="168"/>
      <c r="N45" s="168"/>
      <c r="O45" s="168"/>
      <c r="P45" s="168"/>
      <c r="Q45" s="168"/>
      <c r="R45" s="168"/>
      <c r="S45" s="168"/>
      <c r="T45" s="168"/>
      <c r="U45" s="168"/>
      <c r="V45" s="168"/>
      <c r="W45" s="168"/>
      <c r="X45" s="168"/>
      <c r="Y45" s="168"/>
      <c r="Z45" s="168"/>
      <c r="AA45" s="168"/>
      <c r="AB45" s="168"/>
      <c r="AC45" s="168"/>
      <c r="AD45" s="168"/>
      <c r="AE45" s="168"/>
      <c r="AF45" s="168"/>
    </row>
    <row r="46" spans="1:32" s="169" customFormat="1" x14ac:dyDescent="0.25">
      <c r="A46" s="333" t="s">
        <v>1008</v>
      </c>
      <c r="B46" s="653">
        <v>488400075.31</v>
      </c>
      <c r="C46" s="503"/>
      <c r="D46" s="653">
        <f t="shared" si="0"/>
        <v>488400075.31</v>
      </c>
      <c r="E46" s="572">
        <v>2723292316.29</v>
      </c>
      <c r="F46" s="503"/>
      <c r="G46" s="653">
        <f t="shared" si="1"/>
        <v>2723292316.29</v>
      </c>
      <c r="H46" s="168"/>
      <c r="I46" s="168"/>
      <c r="J46" s="168"/>
      <c r="K46" s="168"/>
      <c r="L46" s="168"/>
      <c r="M46" s="168"/>
      <c r="N46" s="168"/>
      <c r="O46" s="168"/>
      <c r="P46" s="168"/>
      <c r="Q46" s="168"/>
      <c r="R46" s="168"/>
      <c r="S46" s="168"/>
      <c r="T46" s="168"/>
      <c r="U46" s="168"/>
      <c r="V46" s="168"/>
      <c r="W46" s="168"/>
      <c r="X46" s="168"/>
      <c r="Y46" s="168"/>
      <c r="Z46" s="168"/>
      <c r="AA46" s="168"/>
      <c r="AB46" s="168"/>
      <c r="AC46" s="168"/>
      <c r="AD46" s="168"/>
      <c r="AE46" s="168"/>
      <c r="AF46" s="168"/>
    </row>
    <row r="47" spans="1:32" s="169" customFormat="1" x14ac:dyDescent="0.25">
      <c r="A47" s="333" t="s">
        <v>1009</v>
      </c>
      <c r="B47" s="653">
        <v>2671641517.5100002</v>
      </c>
      <c r="C47" s="503"/>
      <c r="D47" s="653">
        <f t="shared" si="0"/>
        <v>2671641517.5100002</v>
      </c>
      <c r="E47" s="572">
        <v>3378012522.9099998</v>
      </c>
      <c r="F47" s="503"/>
      <c r="G47" s="653">
        <f>+F47+E47</f>
        <v>3378012522.9099998</v>
      </c>
      <c r="H47" s="168"/>
      <c r="I47" s="168"/>
      <c r="J47" s="168"/>
      <c r="K47" s="168"/>
      <c r="L47" s="168"/>
      <c r="M47" s="168"/>
      <c r="N47" s="168"/>
      <c r="O47" s="168"/>
      <c r="P47" s="168"/>
      <c r="Q47" s="168"/>
      <c r="R47" s="168"/>
      <c r="S47" s="168"/>
      <c r="T47" s="168"/>
      <c r="U47" s="168"/>
      <c r="V47" s="168"/>
      <c r="W47" s="168"/>
      <c r="X47" s="168"/>
      <c r="Y47" s="168"/>
      <c r="Z47" s="168"/>
      <c r="AA47" s="168"/>
      <c r="AB47" s="168"/>
      <c r="AC47" s="168"/>
      <c r="AD47" s="168"/>
      <c r="AE47" s="168"/>
      <c r="AF47" s="168"/>
    </row>
    <row r="48" spans="1:32" s="169" customFormat="1" x14ac:dyDescent="0.25">
      <c r="A48" s="333" t="s">
        <v>1010</v>
      </c>
      <c r="B48" s="653">
        <v>13157799770</v>
      </c>
      <c r="C48" s="503"/>
      <c r="D48" s="653">
        <f t="shared" si="0"/>
        <v>13157799770</v>
      </c>
      <c r="E48" s="572">
        <v>11405747877.959999</v>
      </c>
      <c r="F48" s="503"/>
      <c r="G48" s="653">
        <f t="shared" ref="G48:G66" si="2">+F48+E48</f>
        <v>11405747877.959999</v>
      </c>
      <c r="H48" s="168"/>
      <c r="I48" s="168"/>
      <c r="J48" s="168"/>
      <c r="K48" s="168"/>
      <c r="L48" s="168"/>
      <c r="M48" s="168"/>
      <c r="N48" s="168"/>
      <c r="O48" s="168"/>
      <c r="P48" s="168"/>
      <c r="Q48" s="168"/>
      <c r="R48" s="168"/>
      <c r="S48" s="168"/>
      <c r="T48" s="168"/>
      <c r="U48" s="168"/>
      <c r="V48" s="168"/>
      <c r="W48" s="168"/>
      <c r="X48" s="168"/>
      <c r="Y48" s="168"/>
      <c r="Z48" s="168"/>
      <c r="AA48" s="168"/>
      <c r="AB48" s="168"/>
      <c r="AC48" s="168"/>
      <c r="AD48" s="168"/>
      <c r="AE48" s="168"/>
      <c r="AF48" s="168"/>
    </row>
    <row r="49" spans="1:32" s="169" customFormat="1" x14ac:dyDescent="0.25">
      <c r="A49" s="333" t="s">
        <v>1011</v>
      </c>
      <c r="B49" s="653">
        <v>1326796755.5799999</v>
      </c>
      <c r="C49" s="503"/>
      <c r="D49" s="653">
        <f t="shared" si="0"/>
        <v>1326796755.5799999</v>
      </c>
      <c r="E49" s="572">
        <v>985876083.15999997</v>
      </c>
      <c r="F49" s="503"/>
      <c r="G49" s="653">
        <f t="shared" si="2"/>
        <v>985876083.15999997</v>
      </c>
      <c r="H49" s="168"/>
      <c r="I49" s="168"/>
      <c r="J49" s="168"/>
      <c r="K49" s="168"/>
      <c r="L49" s="168"/>
      <c r="M49" s="168"/>
      <c r="N49" s="168"/>
      <c r="O49" s="168"/>
      <c r="P49" s="168"/>
      <c r="Q49" s="168"/>
      <c r="R49" s="168"/>
      <c r="S49" s="168"/>
      <c r="T49" s="168"/>
      <c r="U49" s="168"/>
      <c r="V49" s="168"/>
      <c r="W49" s="168"/>
      <c r="X49" s="168"/>
      <c r="Y49" s="168"/>
      <c r="Z49" s="168"/>
      <c r="AA49" s="168"/>
      <c r="AB49" s="168"/>
      <c r="AC49" s="168"/>
      <c r="AD49" s="168"/>
      <c r="AE49" s="168"/>
      <c r="AF49" s="168"/>
    </row>
    <row r="50" spans="1:32" s="169" customFormat="1" x14ac:dyDescent="0.25">
      <c r="A50" s="333" t="s">
        <v>1105</v>
      </c>
      <c r="B50" s="653">
        <v>0</v>
      </c>
      <c r="C50" s="503"/>
      <c r="D50" s="653">
        <f t="shared" si="0"/>
        <v>0</v>
      </c>
      <c r="E50" s="572">
        <v>181818.18</v>
      </c>
      <c r="F50" s="503"/>
      <c r="G50" s="653">
        <f t="shared" si="2"/>
        <v>181818.18</v>
      </c>
      <c r="H50" s="168"/>
      <c r="I50" s="168"/>
      <c r="J50" s="168"/>
      <c r="K50" s="168"/>
      <c r="L50" s="168"/>
      <c r="M50" s="168"/>
      <c r="N50" s="168"/>
      <c r="O50" s="168"/>
      <c r="P50" s="168"/>
      <c r="Q50" s="168"/>
      <c r="R50" s="168"/>
      <c r="S50" s="168"/>
      <c r="T50" s="168"/>
      <c r="U50" s="168"/>
      <c r="V50" s="168"/>
      <c r="W50" s="168"/>
      <c r="X50" s="168"/>
      <c r="Y50" s="168"/>
      <c r="Z50" s="168"/>
      <c r="AA50" s="168"/>
      <c r="AB50" s="168"/>
      <c r="AC50" s="168"/>
      <c r="AD50" s="168"/>
      <c r="AE50" s="168"/>
      <c r="AF50" s="168"/>
    </row>
    <row r="51" spans="1:32" s="169" customFormat="1" x14ac:dyDescent="0.25">
      <c r="A51" s="333" t="s">
        <v>1012</v>
      </c>
      <c r="B51" s="653">
        <v>1820067058.3199999</v>
      </c>
      <c r="C51" s="503"/>
      <c r="D51" s="653">
        <f t="shared" si="0"/>
        <v>1820067058.3199999</v>
      </c>
      <c r="E51" s="572">
        <v>2641218331.8000002</v>
      </c>
      <c r="F51" s="503"/>
      <c r="G51" s="653">
        <f t="shared" si="2"/>
        <v>2641218331.8000002</v>
      </c>
      <c r="H51" s="168"/>
      <c r="I51" s="168"/>
      <c r="J51" s="168"/>
      <c r="K51" s="168"/>
      <c r="L51" s="168"/>
      <c r="M51" s="168"/>
      <c r="N51" s="168"/>
      <c r="O51" s="168"/>
      <c r="P51" s="168"/>
      <c r="Q51" s="168"/>
      <c r="R51" s="168"/>
      <c r="S51" s="168"/>
      <c r="T51" s="168"/>
      <c r="U51" s="168"/>
      <c r="V51" s="168"/>
      <c r="W51" s="168"/>
      <c r="X51" s="168"/>
      <c r="Y51" s="168"/>
      <c r="Z51" s="168"/>
      <c r="AA51" s="168"/>
      <c r="AB51" s="168"/>
      <c r="AC51" s="168"/>
      <c r="AD51" s="168"/>
      <c r="AE51" s="168"/>
      <c r="AF51" s="168"/>
    </row>
    <row r="52" spans="1:32" s="169" customFormat="1" x14ac:dyDescent="0.25">
      <c r="A52" s="333" t="s">
        <v>992</v>
      </c>
      <c r="B52" s="572"/>
      <c r="C52" s="503">
        <v>2829118699.3800001</v>
      </c>
      <c r="D52" s="653">
        <f t="shared" si="0"/>
        <v>2829118699.3800001</v>
      </c>
      <c r="E52" s="572"/>
      <c r="F52" s="503">
        <v>2126335534.6600001</v>
      </c>
      <c r="G52" s="653">
        <f t="shared" si="2"/>
        <v>2126335534.6600001</v>
      </c>
      <c r="H52" s="168"/>
      <c r="I52" s="168"/>
      <c r="J52" s="168"/>
      <c r="K52" s="168"/>
      <c r="L52" s="168"/>
      <c r="M52" s="168"/>
      <c r="N52" s="168"/>
      <c r="O52" s="168"/>
      <c r="P52" s="168"/>
      <c r="Q52" s="168"/>
      <c r="R52" s="168"/>
      <c r="S52" s="168"/>
      <c r="T52" s="168"/>
      <c r="U52" s="168"/>
      <c r="V52" s="168"/>
      <c r="W52" s="168"/>
      <c r="X52" s="168"/>
      <c r="Y52" s="168"/>
      <c r="Z52" s="168"/>
      <c r="AA52" s="168"/>
      <c r="AB52" s="168"/>
      <c r="AC52" s="168"/>
      <c r="AD52" s="168"/>
      <c r="AE52" s="168"/>
      <c r="AF52" s="168"/>
    </row>
    <row r="53" spans="1:32" s="169" customFormat="1" x14ac:dyDescent="0.25">
      <c r="A53" s="333" t="s">
        <v>1013</v>
      </c>
      <c r="B53" s="572"/>
      <c r="C53" s="503">
        <v>1988783066.8</v>
      </c>
      <c r="D53" s="653">
        <f t="shared" si="0"/>
        <v>1988783066.8</v>
      </c>
      <c r="E53" s="572"/>
      <c r="F53" s="503">
        <v>1587946561.5799999</v>
      </c>
      <c r="G53" s="653">
        <f t="shared" si="2"/>
        <v>1587946561.5799999</v>
      </c>
      <c r="H53" s="168"/>
      <c r="I53" s="168"/>
      <c r="J53" s="168"/>
      <c r="K53" s="168"/>
      <c r="L53" s="168"/>
      <c r="M53" s="168"/>
      <c r="N53" s="168"/>
      <c r="O53" s="168"/>
      <c r="P53" s="168"/>
      <c r="Q53" s="168"/>
      <c r="R53" s="168"/>
      <c r="S53" s="168"/>
      <c r="T53" s="168"/>
      <c r="U53" s="168"/>
      <c r="V53" s="168"/>
      <c r="W53" s="168"/>
      <c r="X53" s="168"/>
      <c r="Y53" s="168"/>
      <c r="Z53" s="168"/>
      <c r="AA53" s="168"/>
      <c r="AB53" s="168"/>
      <c r="AC53" s="168"/>
      <c r="AD53" s="168"/>
      <c r="AE53" s="168"/>
      <c r="AF53" s="168"/>
    </row>
    <row r="54" spans="1:32" s="169" customFormat="1" x14ac:dyDescent="0.25">
      <c r="A54" s="333" t="s">
        <v>1014</v>
      </c>
      <c r="B54" s="572"/>
      <c r="C54" s="503">
        <v>0</v>
      </c>
      <c r="D54" s="653">
        <f t="shared" si="0"/>
        <v>0</v>
      </c>
      <c r="E54" s="572"/>
      <c r="F54" s="503">
        <v>8340000</v>
      </c>
      <c r="G54" s="653">
        <f t="shared" si="2"/>
        <v>8340000</v>
      </c>
      <c r="H54" s="168"/>
      <c r="I54" s="168"/>
      <c r="J54" s="168"/>
      <c r="K54" s="168"/>
      <c r="L54" s="168"/>
      <c r="M54" s="168"/>
      <c r="N54" s="168"/>
      <c r="O54" s="168"/>
      <c r="P54" s="168"/>
      <c r="Q54" s="168"/>
      <c r="R54" s="168"/>
      <c r="S54" s="168"/>
      <c r="T54" s="168"/>
      <c r="U54" s="168"/>
      <c r="V54" s="168"/>
      <c r="W54" s="168"/>
      <c r="X54" s="168"/>
      <c r="Y54" s="168"/>
      <c r="Z54" s="168"/>
      <c r="AA54" s="168"/>
      <c r="AB54" s="168"/>
      <c r="AC54" s="168"/>
      <c r="AD54" s="168"/>
      <c r="AE54" s="168"/>
      <c r="AF54" s="168"/>
    </row>
    <row r="55" spans="1:32" s="169" customFormat="1" x14ac:dyDescent="0.25">
      <c r="A55" s="333" t="s">
        <v>1015</v>
      </c>
      <c r="B55" s="572"/>
      <c r="C55" s="503">
        <v>3807138189.0799999</v>
      </c>
      <c r="D55" s="653">
        <f t="shared" si="0"/>
        <v>3807138189.0799999</v>
      </c>
      <c r="E55" s="572"/>
      <c r="F55" s="503">
        <v>3566652242.1100001</v>
      </c>
      <c r="G55" s="653">
        <f t="shared" si="2"/>
        <v>3566652242.1100001</v>
      </c>
      <c r="H55" s="168"/>
      <c r="I55" s="168"/>
      <c r="J55" s="168"/>
      <c r="K55" s="168"/>
      <c r="L55" s="168"/>
      <c r="M55" s="168"/>
      <c r="N55" s="168"/>
      <c r="O55" s="168"/>
      <c r="P55" s="168"/>
      <c r="Q55" s="168"/>
      <c r="R55" s="168"/>
      <c r="S55" s="168"/>
      <c r="T55" s="168"/>
      <c r="U55" s="168"/>
      <c r="V55" s="168"/>
      <c r="W55" s="168"/>
      <c r="X55" s="168"/>
      <c r="Y55" s="168"/>
      <c r="Z55" s="168"/>
      <c r="AA55" s="168"/>
      <c r="AB55" s="168"/>
      <c r="AC55" s="168"/>
      <c r="AD55" s="168"/>
      <c r="AE55" s="168"/>
      <c r="AF55" s="168"/>
    </row>
    <row r="56" spans="1:32" s="169" customFormat="1" x14ac:dyDescent="0.25">
      <c r="A56" s="333" t="s">
        <v>1010</v>
      </c>
      <c r="B56" s="572"/>
      <c r="C56" s="503">
        <v>1205099885.45</v>
      </c>
      <c r="D56" s="653">
        <f t="shared" si="0"/>
        <v>1205099885.45</v>
      </c>
      <c r="E56" s="572"/>
      <c r="F56" s="503">
        <v>872885832.73000002</v>
      </c>
      <c r="G56" s="653">
        <f t="shared" si="2"/>
        <v>872885832.73000002</v>
      </c>
      <c r="H56" s="168"/>
      <c r="I56" s="168"/>
      <c r="J56" s="168"/>
      <c r="K56" s="168"/>
      <c r="L56" s="168"/>
      <c r="M56" s="168"/>
      <c r="N56" s="168"/>
      <c r="O56" s="168"/>
      <c r="P56" s="168"/>
      <c r="Q56" s="168"/>
      <c r="R56" s="168"/>
      <c r="S56" s="168"/>
      <c r="T56" s="168"/>
      <c r="U56" s="168"/>
      <c r="V56" s="168"/>
      <c r="W56" s="168"/>
      <c r="X56" s="168"/>
      <c r="Y56" s="168"/>
      <c r="Z56" s="168"/>
      <c r="AA56" s="168"/>
      <c r="AB56" s="168"/>
      <c r="AC56" s="168"/>
      <c r="AD56" s="168"/>
      <c r="AE56" s="168"/>
      <c r="AF56" s="168"/>
    </row>
    <row r="57" spans="1:32" s="169" customFormat="1" x14ac:dyDescent="0.25">
      <c r="A57" s="333" t="s">
        <v>998</v>
      </c>
      <c r="B57" s="572"/>
      <c r="C57" s="503">
        <v>294026312.5</v>
      </c>
      <c r="D57" s="653">
        <f t="shared" si="0"/>
        <v>294026312.5</v>
      </c>
      <c r="E57" s="572"/>
      <c r="F57" s="503">
        <v>255578561.27000001</v>
      </c>
      <c r="G57" s="653">
        <f t="shared" si="2"/>
        <v>255578561.27000001</v>
      </c>
      <c r="H57" s="168"/>
      <c r="I57" s="168"/>
      <c r="J57" s="168"/>
      <c r="K57" s="168"/>
      <c r="L57" s="168"/>
      <c r="M57" s="168"/>
      <c r="N57" s="168"/>
      <c r="O57" s="168"/>
      <c r="P57" s="168"/>
      <c r="Q57" s="168"/>
      <c r="R57" s="168"/>
      <c r="S57" s="168"/>
      <c r="T57" s="168"/>
      <c r="U57" s="168"/>
      <c r="V57" s="168"/>
      <c r="W57" s="168"/>
      <c r="X57" s="168"/>
      <c r="Y57" s="168"/>
      <c r="Z57" s="168"/>
      <c r="AA57" s="168"/>
      <c r="AB57" s="168"/>
      <c r="AC57" s="168"/>
      <c r="AD57" s="168"/>
      <c r="AE57" s="168"/>
      <c r="AF57" s="168"/>
    </row>
    <row r="58" spans="1:32" s="169" customFormat="1" x14ac:dyDescent="0.25">
      <c r="A58" s="333" t="s">
        <v>999</v>
      </c>
      <c r="B58" s="572"/>
      <c r="C58" s="503">
        <v>245454.53</v>
      </c>
      <c r="D58" s="653">
        <f t="shared" si="0"/>
        <v>245454.53</v>
      </c>
      <c r="E58" s="572"/>
      <c r="F58" s="503">
        <v>707272.72</v>
      </c>
      <c r="G58" s="653">
        <f t="shared" si="2"/>
        <v>707272.72</v>
      </c>
      <c r="H58" s="168"/>
      <c r="I58" s="168"/>
      <c r="J58" s="168"/>
      <c r="K58" s="168"/>
      <c r="L58" s="168"/>
      <c r="M58" s="168"/>
      <c r="N58" s="168"/>
      <c r="O58" s="168"/>
      <c r="P58" s="168"/>
      <c r="Q58" s="168"/>
      <c r="R58" s="168"/>
      <c r="S58" s="168"/>
      <c r="T58" s="168"/>
      <c r="U58" s="168"/>
      <c r="V58" s="168"/>
      <c r="W58" s="168"/>
      <c r="X58" s="168"/>
      <c r="Y58" s="168"/>
      <c r="Z58" s="168"/>
      <c r="AA58" s="168"/>
      <c r="AB58" s="168"/>
      <c r="AC58" s="168"/>
      <c r="AD58" s="168"/>
      <c r="AE58" s="168"/>
      <c r="AF58" s="168"/>
    </row>
    <row r="59" spans="1:32" s="169" customFormat="1" x14ac:dyDescent="0.25">
      <c r="A59" s="333" t="s">
        <v>1000</v>
      </c>
      <c r="B59" s="572"/>
      <c r="C59" s="503">
        <v>232934451.72999999</v>
      </c>
      <c r="D59" s="653">
        <f t="shared" si="0"/>
        <v>232934451.72999999</v>
      </c>
      <c r="E59" s="572"/>
      <c r="F59" s="503">
        <v>329664815.36000001</v>
      </c>
      <c r="G59" s="653">
        <f t="shared" si="2"/>
        <v>329664815.36000001</v>
      </c>
      <c r="H59" s="168"/>
      <c r="I59" s="168"/>
      <c r="J59" s="168"/>
      <c r="K59" s="168"/>
      <c r="L59" s="168"/>
      <c r="M59" s="168"/>
      <c r="N59" s="168"/>
      <c r="O59" s="168"/>
      <c r="P59" s="168"/>
      <c r="Q59" s="168"/>
      <c r="R59" s="168"/>
      <c r="S59" s="168"/>
      <c r="T59" s="168"/>
      <c r="U59" s="168"/>
      <c r="V59" s="168"/>
      <c r="W59" s="168"/>
      <c r="X59" s="168"/>
      <c r="Y59" s="168"/>
      <c r="Z59" s="168"/>
      <c r="AA59" s="168"/>
      <c r="AB59" s="168"/>
      <c r="AC59" s="168"/>
      <c r="AD59" s="168"/>
      <c r="AE59" s="168"/>
      <c r="AF59" s="168"/>
    </row>
    <row r="60" spans="1:32" s="169" customFormat="1" x14ac:dyDescent="0.25">
      <c r="A60" s="333" t="s">
        <v>1001</v>
      </c>
      <c r="B60" s="572"/>
      <c r="C60" s="503">
        <v>720418794.12</v>
      </c>
      <c r="D60" s="653">
        <f t="shared" si="0"/>
        <v>720418794.12</v>
      </c>
      <c r="E60" s="572"/>
      <c r="F60" s="503">
        <v>309937232</v>
      </c>
      <c r="G60" s="653">
        <f t="shared" si="2"/>
        <v>309937232</v>
      </c>
      <c r="H60" s="168"/>
      <c r="I60" s="168"/>
      <c r="J60" s="168"/>
      <c r="K60" s="168"/>
      <c r="L60" s="168"/>
      <c r="M60" s="168"/>
      <c r="N60" s="168"/>
      <c r="O60" s="168"/>
      <c r="P60" s="168"/>
      <c r="Q60" s="168"/>
      <c r="R60" s="168"/>
      <c r="S60" s="168"/>
      <c r="T60" s="168"/>
      <c r="U60" s="168"/>
      <c r="V60" s="168"/>
      <c r="W60" s="168"/>
      <c r="X60" s="168"/>
      <c r="Y60" s="168"/>
      <c r="Z60" s="168"/>
      <c r="AA60" s="168"/>
      <c r="AB60" s="168"/>
      <c r="AC60" s="168"/>
      <c r="AD60" s="168"/>
      <c r="AE60" s="168"/>
      <c r="AF60" s="168"/>
    </row>
    <row r="61" spans="1:32" s="169" customFormat="1" x14ac:dyDescent="0.25">
      <c r="A61" s="333" t="s">
        <v>1002</v>
      </c>
      <c r="B61" s="573"/>
      <c r="C61" s="503">
        <v>52378292.159999996</v>
      </c>
      <c r="D61" s="653">
        <f t="shared" si="0"/>
        <v>52378292.159999996</v>
      </c>
      <c r="E61" s="573"/>
      <c r="F61" s="503">
        <v>41022476.759999998</v>
      </c>
      <c r="G61" s="653">
        <f t="shared" si="2"/>
        <v>41022476.759999998</v>
      </c>
      <c r="H61" s="168"/>
      <c r="I61" s="168"/>
      <c r="J61" s="168"/>
      <c r="K61" s="168"/>
      <c r="L61" s="168"/>
      <c r="M61" s="168"/>
      <c r="N61" s="168"/>
      <c r="O61" s="168"/>
      <c r="P61" s="168"/>
      <c r="Q61" s="168"/>
      <c r="R61" s="168"/>
      <c r="S61" s="168"/>
      <c r="T61" s="168"/>
      <c r="U61" s="168"/>
      <c r="V61" s="168"/>
      <c r="W61" s="168"/>
      <c r="X61" s="168"/>
      <c r="Y61" s="168"/>
      <c r="Z61" s="168"/>
      <c r="AA61" s="168"/>
      <c r="AB61" s="168"/>
      <c r="AC61" s="168"/>
      <c r="AD61" s="168"/>
      <c r="AE61" s="168"/>
      <c r="AF61" s="168"/>
    </row>
    <row r="62" spans="1:32" s="169" customFormat="1" x14ac:dyDescent="0.25">
      <c r="A62" s="333" t="s">
        <v>1016</v>
      </c>
      <c r="B62" s="573"/>
      <c r="C62" s="503">
        <v>37134311.869999997</v>
      </c>
      <c r="D62" s="653">
        <f t="shared" si="0"/>
        <v>37134311.869999997</v>
      </c>
      <c r="E62" s="573"/>
      <c r="F62" s="503">
        <v>21686793.68</v>
      </c>
      <c r="G62" s="653">
        <f t="shared" si="2"/>
        <v>21686793.68</v>
      </c>
      <c r="H62" s="168"/>
      <c r="I62" s="168"/>
      <c r="J62" s="168"/>
      <c r="K62" s="168"/>
      <c r="L62" s="168"/>
      <c r="M62" s="168"/>
      <c r="N62" s="168"/>
      <c r="O62" s="168"/>
      <c r="P62" s="168"/>
      <c r="Q62" s="168"/>
      <c r="R62" s="168"/>
      <c r="S62" s="168"/>
      <c r="T62" s="168"/>
      <c r="U62" s="168"/>
      <c r="V62" s="168"/>
      <c r="W62" s="168"/>
      <c r="X62" s="168"/>
      <c r="Y62" s="168"/>
      <c r="Z62" s="168"/>
      <c r="AA62" s="168"/>
      <c r="AB62" s="168"/>
      <c r="AC62" s="168"/>
      <c r="AD62" s="168"/>
      <c r="AE62" s="168"/>
      <c r="AF62" s="168"/>
    </row>
    <row r="63" spans="1:32" s="169" customFormat="1" ht="13.9" customHeight="1" x14ac:dyDescent="0.25">
      <c r="A63" s="333" t="s">
        <v>1005</v>
      </c>
      <c r="B63" s="573"/>
      <c r="C63" s="503">
        <v>3486558.43</v>
      </c>
      <c r="D63" s="653">
        <f t="shared" si="0"/>
        <v>3486558.43</v>
      </c>
      <c r="E63" s="573"/>
      <c r="F63" s="503">
        <v>53835878.100000001</v>
      </c>
      <c r="G63" s="653">
        <f t="shared" si="2"/>
        <v>53835878.100000001</v>
      </c>
      <c r="H63" s="168"/>
      <c r="I63" s="168"/>
      <c r="J63" s="168"/>
      <c r="K63" s="168"/>
      <c r="L63" s="168"/>
      <c r="M63" s="168"/>
      <c r="N63" s="168"/>
      <c r="O63" s="168"/>
      <c r="P63" s="168"/>
      <c r="Q63" s="168"/>
      <c r="R63" s="168"/>
      <c r="S63" s="168"/>
      <c r="T63" s="168"/>
      <c r="U63" s="168"/>
      <c r="V63" s="168"/>
      <c r="W63" s="168"/>
      <c r="X63" s="168"/>
      <c r="Y63" s="168"/>
      <c r="Z63" s="168"/>
      <c r="AA63" s="168"/>
      <c r="AB63" s="168"/>
      <c r="AC63" s="168"/>
      <c r="AD63" s="168"/>
      <c r="AE63" s="168"/>
      <c r="AF63" s="168"/>
    </row>
    <row r="64" spans="1:32" s="169" customFormat="1" ht="24" x14ac:dyDescent="0.25">
      <c r="A64" s="613" t="s">
        <v>1017</v>
      </c>
      <c r="B64" s="573"/>
      <c r="C64" s="503">
        <v>784357753.73000002</v>
      </c>
      <c r="D64" s="653">
        <f t="shared" si="0"/>
        <v>784357753.73000002</v>
      </c>
      <c r="E64" s="573"/>
      <c r="F64" s="503">
        <v>1083038255.1300001</v>
      </c>
      <c r="G64" s="653">
        <f t="shared" si="2"/>
        <v>1083038255.1300001</v>
      </c>
      <c r="H64" s="168"/>
      <c r="I64" s="168"/>
      <c r="J64" s="168"/>
      <c r="K64" s="168"/>
      <c r="L64" s="168"/>
      <c r="M64" s="168"/>
      <c r="N64" s="168"/>
      <c r="O64" s="168"/>
      <c r="P64" s="168"/>
      <c r="Q64" s="168"/>
      <c r="R64" s="168"/>
      <c r="S64" s="168"/>
      <c r="T64" s="168"/>
      <c r="U64" s="168"/>
      <c r="V64" s="168"/>
      <c r="W64" s="168"/>
      <c r="X64" s="168"/>
      <c r="Y64" s="168"/>
      <c r="Z64" s="168"/>
      <c r="AA64" s="168"/>
      <c r="AB64" s="168"/>
      <c r="AC64" s="168"/>
      <c r="AD64" s="168"/>
      <c r="AE64" s="168"/>
      <c r="AF64" s="168"/>
    </row>
    <row r="65" spans="1:32" s="169" customFormat="1" x14ac:dyDescent="0.25">
      <c r="A65" s="613" t="s">
        <v>1018</v>
      </c>
      <c r="B65" s="573"/>
      <c r="C65" s="503">
        <v>31369121</v>
      </c>
      <c r="D65" s="653">
        <f t="shared" si="0"/>
        <v>31369121</v>
      </c>
      <c r="E65" s="573"/>
      <c r="F65" s="503">
        <v>3426622</v>
      </c>
      <c r="G65" s="653">
        <f t="shared" si="2"/>
        <v>3426622</v>
      </c>
      <c r="H65" s="168"/>
      <c r="I65" s="168"/>
      <c r="J65" s="168"/>
      <c r="K65" s="168"/>
      <c r="L65" s="168"/>
      <c r="M65" s="168"/>
      <c r="N65" s="168"/>
      <c r="O65" s="168"/>
      <c r="P65" s="168"/>
      <c r="Q65" s="168"/>
      <c r="R65" s="168"/>
      <c r="S65" s="168"/>
      <c r="T65" s="168"/>
      <c r="U65" s="168"/>
      <c r="V65" s="168"/>
      <c r="W65" s="168"/>
      <c r="X65" s="168"/>
      <c r="Y65" s="168"/>
      <c r="Z65" s="168"/>
      <c r="AA65" s="168"/>
      <c r="AB65" s="168"/>
      <c r="AC65" s="168"/>
      <c r="AD65" s="168"/>
      <c r="AE65" s="168"/>
      <c r="AF65" s="168"/>
    </row>
    <row r="66" spans="1:32" s="169" customFormat="1" x14ac:dyDescent="0.25">
      <c r="A66" s="333" t="s">
        <v>1007</v>
      </c>
      <c r="B66" s="573"/>
      <c r="C66" s="503">
        <v>13928774.539999999</v>
      </c>
      <c r="D66" s="653">
        <f t="shared" si="0"/>
        <v>13928774.539999999</v>
      </c>
      <c r="E66" s="573"/>
      <c r="F66" s="503">
        <v>0</v>
      </c>
      <c r="G66" s="653">
        <f t="shared" si="2"/>
        <v>0</v>
      </c>
      <c r="H66" s="168"/>
      <c r="I66" s="168"/>
      <c r="J66" s="168"/>
      <c r="K66" s="168"/>
      <c r="L66" s="168"/>
      <c r="M66" s="168"/>
      <c r="N66" s="168"/>
      <c r="O66" s="168"/>
      <c r="P66" s="168"/>
      <c r="Q66" s="168"/>
      <c r="R66" s="168"/>
      <c r="S66" s="168"/>
      <c r="T66" s="168"/>
      <c r="U66" s="168"/>
      <c r="V66" s="168"/>
      <c r="W66" s="168"/>
      <c r="X66" s="168"/>
      <c r="Y66" s="168"/>
      <c r="Z66" s="168"/>
      <c r="AA66" s="168"/>
      <c r="AB66" s="168"/>
      <c r="AC66" s="168"/>
      <c r="AD66" s="168"/>
      <c r="AE66" s="168"/>
      <c r="AF66" s="168"/>
    </row>
    <row r="67" spans="1:32" s="169" customFormat="1" x14ac:dyDescent="0.25">
      <c r="A67" s="333" t="s">
        <v>1009</v>
      </c>
      <c r="B67" s="573"/>
      <c r="C67" s="503">
        <v>2112799018.47</v>
      </c>
      <c r="D67" s="653">
        <f t="shared" si="0"/>
        <v>2112799018.47</v>
      </c>
      <c r="E67" s="573"/>
      <c r="F67" s="503">
        <v>1278743873.8499999</v>
      </c>
      <c r="G67" s="653">
        <f>+F67+E67</f>
        <v>1278743873.8499999</v>
      </c>
      <c r="H67" s="168"/>
      <c r="I67" s="168"/>
      <c r="J67" s="168"/>
      <c r="K67" s="168"/>
      <c r="L67" s="168"/>
      <c r="M67" s="168"/>
      <c r="N67" s="168"/>
      <c r="O67" s="168"/>
      <c r="P67" s="168"/>
      <c r="Q67" s="168"/>
      <c r="R67" s="168"/>
      <c r="S67" s="168"/>
      <c r="T67" s="168"/>
      <c r="U67" s="168"/>
      <c r="V67" s="168"/>
      <c r="W67" s="168"/>
      <c r="X67" s="168"/>
      <c r="Y67" s="168"/>
      <c r="Z67" s="168"/>
      <c r="AA67" s="168"/>
      <c r="AB67" s="168"/>
      <c r="AC67" s="168"/>
      <c r="AD67" s="168"/>
      <c r="AE67" s="168"/>
      <c r="AF67" s="168"/>
    </row>
    <row r="68" spans="1:32" s="169" customFormat="1" x14ac:dyDescent="0.25">
      <c r="A68" s="333" t="s">
        <v>1019</v>
      </c>
      <c r="B68" s="573"/>
      <c r="C68" s="503">
        <v>0</v>
      </c>
      <c r="D68" s="653">
        <f t="shared" si="0"/>
        <v>0</v>
      </c>
      <c r="E68" s="573"/>
      <c r="F68" s="503">
        <v>4925454.55</v>
      </c>
      <c r="G68" s="653">
        <f>+F68+E68</f>
        <v>4925454.55</v>
      </c>
      <c r="H68" s="168"/>
      <c r="I68" s="168"/>
      <c r="J68" s="168"/>
      <c r="K68" s="168"/>
      <c r="L68" s="168"/>
      <c r="M68" s="168"/>
      <c r="N68" s="168"/>
      <c r="O68" s="168"/>
      <c r="P68" s="168"/>
      <c r="Q68" s="168"/>
      <c r="R68" s="168"/>
      <c r="S68" s="168"/>
      <c r="T68" s="168"/>
      <c r="U68" s="168"/>
      <c r="V68" s="168"/>
      <c r="W68" s="168"/>
      <c r="X68" s="168"/>
      <c r="Y68" s="168"/>
      <c r="Z68" s="168"/>
      <c r="AA68" s="168"/>
      <c r="AB68" s="168"/>
      <c r="AC68" s="168"/>
      <c r="AD68" s="168"/>
      <c r="AE68" s="168"/>
      <c r="AF68" s="168"/>
    </row>
    <row r="69" spans="1:32" s="169" customFormat="1" x14ac:dyDescent="0.25">
      <c r="A69" s="333" t="s">
        <v>1020</v>
      </c>
      <c r="B69" s="573"/>
      <c r="C69" s="503">
        <v>2587059312.0799999</v>
      </c>
      <c r="D69" s="653">
        <f t="shared" si="0"/>
        <v>2587059312.0799999</v>
      </c>
      <c r="E69" s="573"/>
      <c r="F69" s="503">
        <v>2856121190.2800002</v>
      </c>
      <c r="G69" s="653">
        <f>+F69+E69</f>
        <v>2856121190.2800002</v>
      </c>
      <c r="H69" s="168"/>
      <c r="I69" s="168"/>
      <c r="J69" s="168"/>
      <c r="K69" s="168"/>
      <c r="L69" s="168"/>
      <c r="M69" s="168"/>
      <c r="N69" s="168"/>
      <c r="O69" s="168"/>
      <c r="P69" s="168"/>
      <c r="Q69" s="168"/>
      <c r="R69" s="168"/>
      <c r="S69" s="168"/>
      <c r="T69" s="168"/>
      <c r="U69" s="168"/>
      <c r="V69" s="168"/>
      <c r="W69" s="168"/>
      <c r="X69" s="168"/>
      <c r="Y69" s="168"/>
      <c r="Z69" s="168"/>
      <c r="AA69" s="168"/>
      <c r="AB69" s="168"/>
      <c r="AC69" s="168"/>
      <c r="AD69" s="168"/>
      <c r="AE69" s="168"/>
      <c r="AF69" s="168"/>
    </row>
    <row r="70" spans="1:32" s="169" customFormat="1" x14ac:dyDescent="0.25">
      <c r="A70" s="333" t="s">
        <v>1021</v>
      </c>
      <c r="B70" s="573"/>
      <c r="C70" s="503">
        <v>504666367.68000001</v>
      </c>
      <c r="D70" s="653">
        <f t="shared" si="0"/>
        <v>504666367.68000001</v>
      </c>
      <c r="E70" s="573"/>
      <c r="F70" s="503">
        <v>440232761.04000002</v>
      </c>
      <c r="G70" s="653">
        <f>+F70+E70</f>
        <v>440232761.04000002</v>
      </c>
      <c r="H70" s="168"/>
      <c r="I70" s="168"/>
      <c r="J70" s="168"/>
      <c r="K70" s="168"/>
      <c r="L70" s="168"/>
      <c r="M70" s="168"/>
      <c r="N70" s="168"/>
      <c r="O70" s="168"/>
      <c r="P70" s="168"/>
      <c r="Q70" s="168"/>
      <c r="R70" s="168"/>
      <c r="S70" s="168"/>
      <c r="T70" s="168"/>
      <c r="U70" s="168"/>
      <c r="V70" s="168"/>
      <c r="W70" s="168"/>
      <c r="X70" s="168"/>
      <c r="Y70" s="168"/>
      <c r="Z70" s="168"/>
      <c r="AA70" s="168"/>
      <c r="AB70" s="168"/>
      <c r="AC70" s="168"/>
      <c r="AD70" s="168"/>
      <c r="AE70" s="168"/>
      <c r="AF70" s="168"/>
    </row>
    <row r="71" spans="1:32" s="169" customFormat="1" ht="15.75" thickBot="1" x14ac:dyDescent="0.3">
      <c r="A71" s="205" t="s">
        <v>2</v>
      </c>
      <c r="B71" s="574">
        <f>+SUM(B$27:$B70)</f>
        <v>54265188067.93</v>
      </c>
      <c r="C71" s="438">
        <f>+SUM(C$27:$C70)</f>
        <v>17204944363.550003</v>
      </c>
      <c r="D71" s="654">
        <f>+SUM($D$27:D70)</f>
        <v>71470132431.480011</v>
      </c>
      <c r="E71" s="574">
        <f>+SUM($E$27:E70)</f>
        <v>49251859130.730003</v>
      </c>
      <c r="F71" s="438">
        <f>+SUM($F$27:F70)</f>
        <v>14841081357.820004</v>
      </c>
      <c r="G71" s="654">
        <f>+SUM($G$27:G70)</f>
        <v>64092940488.550011</v>
      </c>
      <c r="H71" s="168"/>
      <c r="I71" s="168"/>
      <c r="J71" s="168"/>
      <c r="K71" s="168"/>
      <c r="L71" s="168"/>
      <c r="M71" s="168"/>
      <c r="N71" s="168"/>
      <c r="O71" s="168"/>
      <c r="P71" s="168"/>
      <c r="Q71" s="168"/>
      <c r="R71" s="168"/>
      <c r="S71" s="168"/>
      <c r="T71" s="168"/>
      <c r="U71" s="168"/>
      <c r="V71" s="168"/>
      <c r="W71" s="168"/>
      <c r="X71" s="168"/>
      <c r="Y71" s="168"/>
      <c r="Z71" s="168"/>
      <c r="AA71" s="168"/>
      <c r="AB71" s="168"/>
      <c r="AC71" s="168"/>
      <c r="AD71" s="168"/>
      <c r="AE71" s="168"/>
      <c r="AF71" s="168"/>
    </row>
    <row r="72" spans="1:32" s="169" customFormat="1" x14ac:dyDescent="0.25">
      <c r="A72" s="168"/>
      <c r="B72" s="568"/>
      <c r="C72" s="168"/>
      <c r="D72" s="645"/>
      <c r="E72" s="645"/>
      <c r="F72" s="645"/>
      <c r="G72" s="645"/>
      <c r="H72" s="168"/>
      <c r="I72" s="168"/>
      <c r="J72" s="168"/>
      <c r="K72" s="168"/>
      <c r="L72" s="168"/>
      <c r="M72" s="168"/>
      <c r="N72" s="168"/>
      <c r="O72" s="168"/>
      <c r="P72" s="168"/>
      <c r="Q72" s="168"/>
      <c r="R72" s="168"/>
      <c r="S72" s="168"/>
      <c r="T72" s="168"/>
      <c r="U72" s="168"/>
      <c r="V72" s="168"/>
      <c r="W72" s="168"/>
      <c r="X72" s="168"/>
      <c r="Y72" s="168"/>
      <c r="Z72" s="168"/>
      <c r="AA72" s="168"/>
      <c r="AB72" s="168"/>
      <c r="AC72" s="168"/>
      <c r="AD72" s="168"/>
      <c r="AE72" s="168"/>
      <c r="AF72" s="168"/>
    </row>
    <row r="73" spans="1:32" s="169" customFormat="1" x14ac:dyDescent="0.25">
      <c r="A73" s="168"/>
      <c r="B73" s="568"/>
      <c r="C73" s="515"/>
      <c r="D73" s="645"/>
      <c r="E73" s="645"/>
      <c r="F73" s="645"/>
      <c r="G73" s="645"/>
      <c r="H73" s="168"/>
      <c r="I73" s="168"/>
      <c r="J73" s="168"/>
      <c r="K73" s="168"/>
      <c r="L73" s="168"/>
      <c r="M73" s="168"/>
      <c r="N73" s="168"/>
      <c r="O73" s="168"/>
      <c r="P73" s="168"/>
      <c r="Q73" s="168"/>
      <c r="R73" s="168"/>
      <c r="S73" s="168"/>
      <c r="T73" s="168"/>
      <c r="U73" s="168"/>
      <c r="V73" s="168"/>
      <c r="W73" s="168"/>
      <c r="X73" s="168"/>
      <c r="Y73" s="168"/>
      <c r="Z73" s="168"/>
      <c r="AA73" s="168"/>
      <c r="AB73" s="168"/>
      <c r="AC73" s="168"/>
      <c r="AD73" s="168"/>
      <c r="AE73" s="168"/>
      <c r="AF73" s="168"/>
    </row>
    <row r="74" spans="1:32" s="169" customFormat="1" x14ac:dyDescent="0.25">
      <c r="A74" s="168"/>
      <c r="B74" s="568"/>
      <c r="C74" s="515"/>
      <c r="D74" s="645"/>
      <c r="E74" s="645"/>
      <c r="F74" s="645"/>
      <c r="G74" s="645"/>
      <c r="H74" s="168"/>
      <c r="I74" s="168"/>
      <c r="J74" s="168"/>
      <c r="K74" s="168"/>
      <c r="L74" s="168"/>
      <c r="M74" s="168"/>
      <c r="N74" s="168"/>
      <c r="O74" s="168"/>
      <c r="P74" s="168"/>
      <c r="Q74" s="168"/>
      <c r="R74" s="168"/>
      <c r="S74" s="168"/>
      <c r="T74" s="168"/>
      <c r="U74" s="168"/>
      <c r="V74" s="168"/>
      <c r="W74" s="168"/>
      <c r="X74" s="168"/>
      <c r="Y74" s="168"/>
      <c r="Z74" s="168"/>
      <c r="AA74" s="168"/>
      <c r="AB74" s="168"/>
      <c r="AC74" s="168"/>
      <c r="AD74" s="168"/>
      <c r="AE74" s="168"/>
      <c r="AF74" s="168"/>
    </row>
    <row r="75" spans="1:32" s="169" customFormat="1" x14ac:dyDescent="0.25">
      <c r="A75" s="168"/>
      <c r="B75" s="568"/>
      <c r="C75" s="168"/>
      <c r="D75" s="645"/>
      <c r="E75" s="645"/>
      <c r="F75" s="645"/>
      <c r="G75" s="645"/>
      <c r="H75" s="168"/>
      <c r="I75" s="168"/>
      <c r="J75" s="168"/>
      <c r="K75" s="168"/>
      <c r="L75" s="168"/>
      <c r="M75" s="168"/>
      <c r="N75" s="168"/>
      <c r="O75" s="168"/>
      <c r="P75" s="168"/>
      <c r="Q75" s="168"/>
      <c r="R75" s="168"/>
      <c r="S75" s="168"/>
      <c r="T75" s="168"/>
      <c r="U75" s="168"/>
      <c r="V75" s="168"/>
      <c r="W75" s="168"/>
      <c r="X75" s="168"/>
      <c r="Y75" s="168"/>
      <c r="Z75" s="168"/>
      <c r="AA75" s="168"/>
      <c r="AB75" s="168"/>
      <c r="AC75" s="168"/>
      <c r="AD75" s="168"/>
      <c r="AE75" s="168"/>
      <c r="AF75" s="168"/>
    </row>
    <row r="76" spans="1:32" s="169" customFormat="1" x14ac:dyDescent="0.25">
      <c r="A76" s="168"/>
      <c r="B76" s="568"/>
      <c r="C76" s="168"/>
      <c r="D76" s="645"/>
      <c r="E76" s="645"/>
      <c r="F76" s="645"/>
      <c r="G76" s="645"/>
      <c r="H76" s="168"/>
      <c r="I76" s="168"/>
      <c r="J76" s="168"/>
      <c r="K76" s="168"/>
      <c r="L76" s="168"/>
      <c r="M76" s="168"/>
      <c r="N76" s="168"/>
      <c r="O76" s="168"/>
      <c r="P76" s="168"/>
      <c r="Q76" s="168"/>
      <c r="R76" s="168"/>
      <c r="S76" s="168"/>
      <c r="T76" s="168"/>
      <c r="U76" s="168"/>
      <c r="V76" s="168"/>
      <c r="W76" s="168"/>
      <c r="X76" s="168"/>
      <c r="Y76" s="168"/>
      <c r="Z76" s="168"/>
      <c r="AA76" s="168"/>
      <c r="AB76" s="168"/>
      <c r="AC76" s="168"/>
      <c r="AD76" s="168"/>
      <c r="AE76" s="168"/>
      <c r="AF76" s="168"/>
    </row>
    <row r="77" spans="1:32" s="169" customFormat="1" x14ac:dyDescent="0.25">
      <c r="A77" s="168"/>
      <c r="B77" s="568"/>
      <c r="C77" s="168"/>
      <c r="D77" s="645"/>
      <c r="E77" s="645"/>
      <c r="F77" s="645"/>
      <c r="G77" s="645"/>
      <c r="H77" s="168"/>
      <c r="I77" s="168"/>
      <c r="J77" s="168"/>
      <c r="K77" s="168"/>
      <c r="L77" s="168"/>
      <c r="M77" s="168"/>
      <c r="N77" s="168"/>
      <c r="O77" s="168"/>
      <c r="P77" s="168"/>
      <c r="Q77" s="168"/>
      <c r="R77" s="168"/>
      <c r="S77" s="168"/>
      <c r="T77" s="168"/>
      <c r="U77" s="168"/>
      <c r="V77" s="168"/>
      <c r="W77" s="168"/>
      <c r="X77" s="168"/>
      <c r="Y77" s="168"/>
      <c r="Z77" s="168"/>
      <c r="AA77" s="168"/>
      <c r="AB77" s="168"/>
      <c r="AC77" s="168"/>
      <c r="AD77" s="168"/>
      <c r="AE77" s="168"/>
      <c r="AF77" s="168"/>
    </row>
    <row r="78" spans="1:32" s="169" customFormat="1" x14ac:dyDescent="0.25">
      <c r="A78" s="168"/>
      <c r="B78" s="568"/>
      <c r="C78" s="168"/>
      <c r="D78" s="645"/>
      <c r="E78" s="645"/>
      <c r="F78" s="645"/>
      <c r="G78" s="645"/>
      <c r="H78" s="168"/>
      <c r="I78" s="168"/>
      <c r="J78" s="168"/>
      <c r="K78" s="168"/>
      <c r="L78" s="168"/>
      <c r="M78" s="168"/>
      <c r="N78" s="168"/>
      <c r="O78" s="168"/>
      <c r="P78" s="168"/>
      <c r="Q78" s="168"/>
      <c r="R78" s="168"/>
      <c r="S78" s="168"/>
      <c r="T78" s="168"/>
      <c r="U78" s="168"/>
      <c r="V78" s="168"/>
      <c r="W78" s="168"/>
      <c r="X78" s="168"/>
      <c r="Y78" s="168"/>
      <c r="Z78" s="168"/>
      <c r="AA78" s="168"/>
      <c r="AB78" s="168"/>
      <c r="AC78" s="168"/>
      <c r="AD78" s="168"/>
      <c r="AE78" s="168"/>
      <c r="AF78" s="168"/>
    </row>
    <row r="79" spans="1:32" s="169" customFormat="1" x14ac:dyDescent="0.25">
      <c r="A79" s="168"/>
      <c r="B79" s="568"/>
      <c r="C79" s="168"/>
      <c r="D79" s="645"/>
      <c r="E79" s="645"/>
      <c r="F79" s="645"/>
      <c r="G79" s="645"/>
      <c r="H79" s="168"/>
      <c r="I79" s="168"/>
      <c r="J79" s="168"/>
      <c r="K79" s="168"/>
      <c r="L79" s="168"/>
      <c r="M79" s="168"/>
      <c r="N79" s="168"/>
      <c r="O79" s="168"/>
      <c r="P79" s="168"/>
      <c r="Q79" s="168"/>
      <c r="R79" s="168"/>
      <c r="S79" s="168"/>
      <c r="T79" s="168"/>
      <c r="U79" s="168"/>
      <c r="V79" s="168"/>
      <c r="W79" s="168"/>
      <c r="X79" s="168"/>
      <c r="Y79" s="168"/>
      <c r="Z79" s="168"/>
      <c r="AA79" s="168"/>
      <c r="AB79" s="168"/>
      <c r="AC79" s="168"/>
      <c r="AD79" s="168"/>
      <c r="AE79" s="168"/>
      <c r="AF79" s="168"/>
    </row>
    <row r="80" spans="1:32" s="141" customFormat="1" x14ac:dyDescent="0.25">
      <c r="A80" s="126"/>
      <c r="B80" s="575"/>
      <c r="C80" s="126"/>
      <c r="D80" s="655"/>
      <c r="E80" s="655"/>
      <c r="F80" s="655"/>
      <c r="G80" s="655"/>
      <c r="H80" s="126"/>
      <c r="I80" s="126"/>
      <c r="J80" s="126"/>
      <c r="K80" s="126"/>
      <c r="L80" s="126"/>
      <c r="M80" s="126"/>
      <c r="N80" s="126"/>
      <c r="O80" s="126"/>
      <c r="P80" s="126"/>
      <c r="Q80" s="126"/>
      <c r="R80" s="126"/>
      <c r="S80" s="126"/>
      <c r="T80" s="126"/>
      <c r="U80" s="126"/>
      <c r="V80" s="126"/>
      <c r="W80" s="126"/>
      <c r="X80" s="126"/>
      <c r="Y80" s="126"/>
      <c r="Z80" s="126"/>
      <c r="AA80" s="126"/>
      <c r="AB80" s="126"/>
      <c r="AC80" s="126"/>
      <c r="AD80" s="126"/>
      <c r="AE80" s="126"/>
      <c r="AF80" s="126"/>
    </row>
    <row r="81" spans="1:32" s="141" customFormat="1" x14ac:dyDescent="0.25">
      <c r="A81" s="126"/>
      <c r="B81" s="575"/>
      <c r="C81" s="126"/>
      <c r="D81" s="655"/>
      <c r="E81" s="655"/>
      <c r="F81" s="655"/>
      <c r="G81" s="655"/>
      <c r="H81" s="126"/>
      <c r="I81" s="126"/>
      <c r="J81" s="126"/>
      <c r="K81" s="126"/>
      <c r="L81" s="126"/>
      <c r="M81" s="126"/>
      <c r="N81" s="126"/>
      <c r="O81" s="126"/>
      <c r="P81" s="126"/>
      <c r="Q81" s="126"/>
      <c r="R81" s="126"/>
      <c r="S81" s="126"/>
      <c r="T81" s="126"/>
      <c r="U81" s="126"/>
      <c r="V81" s="126"/>
      <c r="W81" s="126"/>
      <c r="X81" s="126"/>
      <c r="Y81" s="126"/>
      <c r="Z81" s="126"/>
      <c r="AA81" s="126"/>
      <c r="AB81" s="126"/>
      <c r="AC81" s="126"/>
      <c r="AD81" s="126"/>
      <c r="AE81" s="126"/>
      <c r="AF81" s="126"/>
    </row>
  </sheetData>
  <mergeCells count="5">
    <mergeCell ref="A22:G22"/>
    <mergeCell ref="A25:A26"/>
    <mergeCell ref="A3:C3"/>
    <mergeCell ref="B5:C5"/>
    <mergeCell ref="B6:C6"/>
  </mergeCells>
  <hyperlinks>
    <hyperlink ref="G1" location="ER!A1" display="ER"/>
  </hyperlinks>
  <printOptions horizontalCentered="1"/>
  <pageMargins left="0.70866141732283472" right="0.70866141732283472" top="0.74803149606299213" bottom="0.74803149606299213" header="0.31496062992125984" footer="0.31496062992125984"/>
  <pageSetup paperSize="9" scale="62"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3">
    <tabColor rgb="FFFFFF00"/>
    <pageSetUpPr fitToPage="1"/>
  </sheetPr>
  <dimension ref="A1:AE31"/>
  <sheetViews>
    <sheetView showGridLines="0" topLeftCell="A7" zoomScaleNormal="100" zoomScaleSheetLayoutView="70" workbookViewId="0">
      <selection activeCell="A31" sqref="A4:G31"/>
    </sheetView>
  </sheetViews>
  <sheetFormatPr baseColWidth="10" defaultRowHeight="15" x14ac:dyDescent="0.25"/>
  <cols>
    <col min="1" max="1" width="34" style="117" customWidth="1"/>
    <col min="2" max="3" width="16.5703125" style="117" bestFit="1" customWidth="1"/>
    <col min="4" max="4" width="4.42578125" style="117" customWidth="1"/>
    <col min="5" max="5" width="33.28515625" style="117" customWidth="1"/>
    <col min="6" max="7" width="14.85546875" style="117" bestFit="1" customWidth="1"/>
    <col min="8" max="20" width="11.5703125" style="117" customWidth="1"/>
  </cols>
  <sheetData>
    <row r="1" spans="1:24" x14ac:dyDescent="0.25">
      <c r="A1" s="117" t="str">
        <f>Indice!C1</f>
        <v>SALLUSTRO Y CIA. S.A.</v>
      </c>
      <c r="E1" s="139" t="s">
        <v>128</v>
      </c>
    </row>
    <row r="4" spans="1:24" x14ac:dyDescent="0.25">
      <c r="A4" s="839" t="s">
        <v>289</v>
      </c>
      <c r="B4" s="839"/>
      <c r="C4" s="839"/>
      <c r="D4" s="839"/>
      <c r="E4" s="839"/>
      <c r="F4" s="148"/>
      <c r="U4" s="117"/>
      <c r="V4" s="117"/>
      <c r="W4" s="117"/>
      <c r="X4" s="117"/>
    </row>
    <row r="5" spans="1:24" x14ac:dyDescent="0.25">
      <c r="A5" s="145"/>
      <c r="B5" s="147"/>
      <c r="C5" s="146"/>
      <c r="D5" s="146"/>
      <c r="E5" s="146"/>
      <c r="F5" s="148"/>
      <c r="U5" s="117"/>
      <c r="V5" s="117"/>
      <c r="W5" s="117"/>
      <c r="X5" s="117"/>
    </row>
    <row r="6" spans="1:24" s="193" customFormat="1" x14ac:dyDescent="0.25">
      <c r="A6" s="334" t="s">
        <v>215</v>
      </c>
      <c r="B6" s="840"/>
      <c r="C6" s="840"/>
      <c r="D6" s="146"/>
      <c r="E6" s="146"/>
      <c r="F6" s="148"/>
      <c r="G6" s="117"/>
      <c r="H6" s="117"/>
      <c r="I6" s="117"/>
      <c r="J6" s="117"/>
      <c r="K6" s="117"/>
      <c r="L6" s="117"/>
      <c r="M6" s="117"/>
      <c r="N6" s="117"/>
      <c r="O6" s="117"/>
      <c r="P6" s="117"/>
      <c r="Q6" s="117"/>
      <c r="R6" s="117"/>
      <c r="S6" s="117"/>
      <c r="T6" s="117"/>
      <c r="U6" s="117"/>
      <c r="V6" s="117"/>
      <c r="W6" s="117"/>
      <c r="X6" s="117"/>
    </row>
    <row r="7" spans="1:24" x14ac:dyDescent="0.25">
      <c r="A7" s="145"/>
      <c r="D7" s="146"/>
      <c r="E7" s="146"/>
      <c r="F7" s="148"/>
      <c r="U7" s="117"/>
      <c r="V7" s="117"/>
      <c r="W7" s="117"/>
      <c r="X7" s="117"/>
    </row>
    <row r="8" spans="1:24" x14ac:dyDescent="0.25">
      <c r="A8" s="149" t="s">
        <v>137</v>
      </c>
      <c r="B8" s="368">
        <f>IFERROR(IF(Indice!B6="","2XX2",YEAR(Indice!B6)),"2XX2")</f>
        <v>2023</v>
      </c>
      <c r="C8" s="368">
        <f>+IFERROR(YEAR(Indice!B6-366),"2XX1")</f>
        <v>2022</v>
      </c>
      <c r="D8" s="146"/>
      <c r="E8" s="149" t="s">
        <v>217</v>
      </c>
      <c r="F8" s="368">
        <f>IFERROR(IF(Indice!B6="","2XX2",YEAR(Indice!B6)),"2XX2")</f>
        <v>2023</v>
      </c>
      <c r="G8" s="368">
        <f>+IFERROR(YEAR(Indice!B6-366),"2XX1")</f>
        <v>2022</v>
      </c>
      <c r="U8" s="117"/>
      <c r="V8" s="117"/>
      <c r="W8" s="117"/>
      <c r="X8" s="117"/>
    </row>
    <row r="9" spans="1:24" s="500" customFormat="1" x14ac:dyDescent="0.25">
      <c r="D9" s="146"/>
      <c r="E9" s="146"/>
      <c r="F9" s="148"/>
      <c r="G9" s="117"/>
      <c r="H9" s="117"/>
      <c r="I9" s="117"/>
      <c r="J9" s="117"/>
      <c r="K9" s="117"/>
      <c r="L9" s="117"/>
      <c r="M9" s="117"/>
      <c r="N9" s="117"/>
      <c r="O9" s="117"/>
      <c r="P9" s="117"/>
      <c r="Q9" s="117"/>
      <c r="R9" s="117"/>
      <c r="S9" s="117"/>
      <c r="T9" s="117"/>
      <c r="U9" s="117"/>
      <c r="V9" s="117"/>
      <c r="W9" s="117"/>
      <c r="X9" s="117"/>
    </row>
    <row r="10" spans="1:24" x14ac:dyDescent="0.25">
      <c r="A10" s="434" t="s">
        <v>898</v>
      </c>
      <c r="B10" s="439">
        <v>1640627158.8199999</v>
      </c>
      <c r="C10" s="439">
        <v>1399052083.3800001</v>
      </c>
      <c r="D10" s="146"/>
      <c r="E10" s="434" t="s">
        <v>1228</v>
      </c>
      <c r="F10" s="746">
        <v>272651983.10000002</v>
      </c>
      <c r="G10" s="746">
        <v>0</v>
      </c>
      <c r="U10" s="117"/>
      <c r="V10" s="117"/>
      <c r="W10" s="117"/>
      <c r="X10" s="117"/>
    </row>
    <row r="11" spans="1:24" x14ac:dyDescent="0.25">
      <c r="A11" s="434" t="s">
        <v>899</v>
      </c>
      <c r="B11" s="552">
        <v>556881183.28999996</v>
      </c>
      <c r="C11" s="552">
        <v>279303240.51999998</v>
      </c>
      <c r="D11" s="146"/>
      <c r="E11" s="434" t="s">
        <v>1107</v>
      </c>
      <c r="F11" s="746">
        <v>258016818.16999999</v>
      </c>
      <c r="G11" s="746">
        <v>250909090.91999999</v>
      </c>
      <c r="U11" s="117"/>
      <c r="V11" s="117"/>
      <c r="W11" s="117"/>
      <c r="X11" s="117"/>
    </row>
    <row r="12" spans="1:24" x14ac:dyDescent="0.25">
      <c r="A12" s="434" t="s">
        <v>900</v>
      </c>
      <c r="B12" s="552">
        <v>3748483581.9299998</v>
      </c>
      <c r="C12" s="552">
        <v>2109801880.8599999</v>
      </c>
      <c r="D12" s="146"/>
      <c r="E12" s="145"/>
      <c r="F12" s="746"/>
      <c r="G12" s="746"/>
      <c r="U12" s="117"/>
      <c r="V12" s="117"/>
      <c r="W12" s="117"/>
      <c r="X12" s="117"/>
    </row>
    <row r="13" spans="1:24" x14ac:dyDescent="0.25">
      <c r="A13" s="434" t="s">
        <v>901</v>
      </c>
      <c r="B13" s="552">
        <v>464513239.64999998</v>
      </c>
      <c r="C13" s="552">
        <v>149104265.90000001</v>
      </c>
      <c r="D13" s="146"/>
      <c r="E13" s="145"/>
      <c r="F13" s="746"/>
      <c r="G13" s="746"/>
      <c r="U13" s="117"/>
      <c r="V13" s="117"/>
      <c r="W13" s="117"/>
      <c r="X13" s="117"/>
    </row>
    <row r="14" spans="1:24" x14ac:dyDescent="0.25">
      <c r="A14" s="434" t="s">
        <v>902</v>
      </c>
      <c r="B14" s="552">
        <v>279159745.87</v>
      </c>
      <c r="C14" s="552">
        <v>145098936.72</v>
      </c>
      <c r="D14" s="146"/>
      <c r="E14" s="145"/>
      <c r="F14" s="746"/>
      <c r="G14" s="746"/>
      <c r="U14" s="117"/>
      <c r="V14" s="117"/>
      <c r="W14" s="117"/>
      <c r="X14" s="117"/>
    </row>
    <row r="15" spans="1:24" x14ac:dyDescent="0.25">
      <c r="A15" s="434" t="s">
        <v>903</v>
      </c>
      <c r="B15" s="439">
        <v>1598791626.0699999</v>
      </c>
      <c r="C15" s="439">
        <v>1561549591.0599999</v>
      </c>
      <c r="D15" s="146"/>
      <c r="E15" s="145"/>
      <c r="F15" s="746"/>
      <c r="G15" s="746"/>
      <c r="U15" s="117"/>
      <c r="V15" s="117"/>
      <c r="W15" s="117"/>
      <c r="X15" s="117"/>
    </row>
    <row r="16" spans="1:24" x14ac:dyDescent="0.25">
      <c r="A16" s="434" t="s">
        <v>904</v>
      </c>
      <c r="B16" s="439">
        <v>0</v>
      </c>
      <c r="C16" s="439">
        <v>2436398</v>
      </c>
      <c r="D16" s="146"/>
      <c r="E16" s="145"/>
      <c r="F16" s="147"/>
      <c r="G16" s="147"/>
      <c r="U16" s="117"/>
      <c r="V16" s="117"/>
      <c r="W16" s="117"/>
      <c r="X16" s="117"/>
    </row>
    <row r="17" spans="1:31" s="500" customFormat="1" x14ac:dyDescent="0.25">
      <c r="A17" s="434" t="s">
        <v>1022</v>
      </c>
      <c r="B17" s="439">
        <v>124513335.5</v>
      </c>
      <c r="C17" s="439">
        <v>99188442.590000004</v>
      </c>
      <c r="D17" s="146"/>
      <c r="E17" s="145"/>
      <c r="F17" s="147"/>
      <c r="G17" s="147"/>
      <c r="H17" s="117"/>
      <c r="I17" s="117"/>
      <c r="J17" s="117"/>
      <c r="K17" s="117"/>
      <c r="L17" s="117"/>
      <c r="M17" s="117"/>
      <c r="N17" s="117"/>
      <c r="O17" s="117"/>
      <c r="P17" s="117"/>
      <c r="Q17" s="117"/>
      <c r="R17" s="117"/>
      <c r="S17" s="117"/>
      <c r="T17" s="117"/>
      <c r="U17" s="117"/>
      <c r="V17" s="117"/>
      <c r="W17" s="117"/>
      <c r="X17" s="117"/>
    </row>
    <row r="18" spans="1:31" s="565" customFormat="1" x14ac:dyDescent="0.25">
      <c r="A18" s="434" t="s">
        <v>1099</v>
      </c>
      <c r="B18" s="439">
        <v>0</v>
      </c>
      <c r="C18" s="439">
        <v>1033000</v>
      </c>
      <c r="D18" s="146"/>
      <c r="E18" s="145"/>
      <c r="F18" s="147"/>
      <c r="G18" s="147"/>
      <c r="H18" s="117"/>
      <c r="I18" s="117"/>
      <c r="J18" s="117"/>
      <c r="K18" s="117"/>
      <c r="L18" s="117"/>
      <c r="M18" s="117"/>
      <c r="N18" s="117"/>
      <c r="O18" s="117"/>
      <c r="P18" s="117"/>
      <c r="Q18" s="117"/>
      <c r="R18" s="117"/>
      <c r="S18" s="117"/>
      <c r="T18" s="117"/>
      <c r="U18" s="117"/>
      <c r="V18" s="117"/>
      <c r="W18" s="117"/>
      <c r="X18" s="117"/>
    </row>
    <row r="19" spans="1:31" x14ac:dyDescent="0.25">
      <c r="A19" s="149" t="s">
        <v>2</v>
      </c>
      <c r="B19" s="743">
        <f>SUM(B10:B18)</f>
        <v>8412969871.1299982</v>
      </c>
      <c r="C19" s="743">
        <f>SUM(C10:C18)</f>
        <v>5746567839.0300007</v>
      </c>
      <c r="D19" s="744"/>
      <c r="E19" s="745" t="s">
        <v>2</v>
      </c>
      <c r="F19" s="743">
        <f>SUM($F$10:F16)</f>
        <v>530668801.26999998</v>
      </c>
      <c r="G19" s="743">
        <f>SUM($G$10:G18)</f>
        <v>250909090.91999999</v>
      </c>
      <c r="U19" s="117"/>
      <c r="V19" s="117"/>
      <c r="W19" s="117"/>
      <c r="X19" s="117"/>
    </row>
    <row r="20" spans="1:31" s="193" customFormat="1" x14ac:dyDescent="0.25">
      <c r="B20" s="97"/>
      <c r="C20" s="97"/>
      <c r="D20" s="146"/>
      <c r="E20" s="146"/>
      <c r="F20" s="148"/>
      <c r="G20" s="117"/>
      <c r="H20" s="117"/>
      <c r="I20" s="117"/>
      <c r="J20" s="117"/>
      <c r="K20" s="117"/>
      <c r="L20" s="117"/>
      <c r="M20" s="117"/>
      <c r="N20" s="117"/>
      <c r="O20" s="117"/>
      <c r="P20" s="117"/>
      <c r="Q20" s="117"/>
      <c r="R20" s="117"/>
      <c r="S20" s="117"/>
      <c r="T20" s="117"/>
      <c r="U20" s="117"/>
      <c r="V20" s="117"/>
      <c r="W20" s="117"/>
      <c r="X20" s="117"/>
    </row>
    <row r="21" spans="1:31" s="747" customFormat="1" x14ac:dyDescent="0.25">
      <c r="A21" s="288" t="s">
        <v>290</v>
      </c>
      <c r="B21" s="288"/>
      <c r="C21" s="288"/>
      <c r="D21" s="288"/>
      <c r="E21" s="288"/>
      <c r="F21" s="288"/>
      <c r="G21" s="288"/>
      <c r="H21" s="27"/>
      <c r="I21" s="27"/>
      <c r="J21" s="27"/>
      <c r="K21" s="27"/>
      <c r="L21" s="27"/>
      <c r="M21" s="27"/>
      <c r="N21" s="27"/>
      <c r="O21" s="27"/>
      <c r="P21" s="27"/>
      <c r="Q21" s="27"/>
      <c r="R21" s="27"/>
      <c r="S21" s="27"/>
      <c r="T21" s="27"/>
      <c r="U21" s="27"/>
      <c r="V21" s="27"/>
      <c r="W21" s="27"/>
      <c r="X21" s="27"/>
      <c r="Y21" s="27"/>
      <c r="Z21" s="27"/>
      <c r="AA21" s="27"/>
      <c r="AB21" s="27"/>
      <c r="AC21" s="27"/>
      <c r="AD21" s="27"/>
    </row>
    <row r="22" spans="1:31" s="747" customFormat="1" x14ac:dyDescent="0.25">
      <c r="A22" s="750" t="s">
        <v>215</v>
      </c>
      <c r="B22" s="625"/>
      <c r="C22" s="625"/>
      <c r="D22" s="625"/>
      <c r="E22" s="625"/>
      <c r="F22" s="625"/>
      <c r="G22" s="625"/>
      <c r="H22" s="625"/>
      <c r="I22" s="625"/>
      <c r="J22" s="625"/>
      <c r="K22" s="625"/>
      <c r="L22" s="625"/>
      <c r="M22" s="625"/>
      <c r="N22" s="625"/>
      <c r="O22" s="625"/>
    </row>
    <row r="23" spans="1:31" s="747" customFormat="1" x14ac:dyDescent="0.25">
      <c r="A23" s="625"/>
      <c r="B23" s="625"/>
      <c r="C23" s="750"/>
      <c r="D23" s="625"/>
      <c r="E23" s="625"/>
      <c r="F23" s="625"/>
      <c r="G23" s="625"/>
      <c r="H23" s="625"/>
      <c r="I23" s="625"/>
      <c r="J23" s="625"/>
      <c r="K23" s="625"/>
      <c r="L23" s="625"/>
      <c r="M23" s="625"/>
      <c r="N23" s="625"/>
      <c r="O23" s="625"/>
    </row>
    <row r="24" spans="1:31" s="747" customFormat="1" x14ac:dyDescent="0.25">
      <c r="A24" s="144" t="s">
        <v>139</v>
      </c>
      <c r="B24" s="368">
        <v>2023</v>
      </c>
      <c r="C24" s="368">
        <v>2022</v>
      </c>
      <c r="D24" s="27"/>
      <c r="E24" s="144" t="s">
        <v>141</v>
      </c>
      <c r="F24" s="368">
        <v>2023</v>
      </c>
      <c r="G24" s="368">
        <v>2022</v>
      </c>
      <c r="H24" s="27"/>
      <c r="I24" s="27"/>
      <c r="J24" s="27"/>
      <c r="K24" s="27"/>
      <c r="L24" s="27"/>
      <c r="M24" s="27"/>
      <c r="N24" s="27"/>
      <c r="O24" s="27"/>
      <c r="P24" s="27"/>
      <c r="Q24" s="27"/>
      <c r="R24" s="27"/>
      <c r="S24" s="27"/>
      <c r="T24" s="27"/>
      <c r="U24" s="27"/>
      <c r="V24" s="27"/>
      <c r="W24" s="27"/>
      <c r="X24" s="27"/>
      <c r="Y24" s="27"/>
      <c r="Z24" s="27"/>
      <c r="AA24" s="27"/>
      <c r="AB24" s="27"/>
      <c r="AC24" s="27"/>
      <c r="AD24" s="27"/>
      <c r="AE24" s="27"/>
    </row>
    <row r="25" spans="1:31" s="747" customFormat="1" x14ac:dyDescent="0.25">
      <c r="A25" s="434"/>
      <c r="B25" s="440"/>
      <c r="C25" s="440"/>
      <c r="D25" s="27"/>
      <c r="E25" s="434" t="s">
        <v>905</v>
      </c>
      <c r="F25" s="701">
        <v>5544426239.6700001</v>
      </c>
      <c r="G25" s="701">
        <v>4350719216.4700003</v>
      </c>
      <c r="H25" s="27"/>
      <c r="I25" s="27"/>
      <c r="J25" s="27"/>
      <c r="K25" s="27"/>
      <c r="L25" s="27"/>
      <c r="M25" s="27"/>
      <c r="N25" s="27"/>
      <c r="O25" s="27"/>
      <c r="P25" s="27"/>
      <c r="Q25" s="27"/>
      <c r="R25" s="27"/>
      <c r="S25" s="27"/>
      <c r="T25" s="27"/>
      <c r="U25" s="27"/>
      <c r="V25" s="27"/>
      <c r="W25" s="27"/>
      <c r="X25" s="27"/>
      <c r="Y25" s="27"/>
      <c r="Z25" s="27"/>
      <c r="AA25" s="27"/>
      <c r="AB25" s="27"/>
      <c r="AC25" s="27"/>
      <c r="AD25" s="27"/>
      <c r="AE25" s="27"/>
    </row>
    <row r="26" spans="1:31" s="747" customFormat="1" x14ac:dyDescent="0.25">
      <c r="A26" s="434"/>
      <c r="B26" s="440"/>
      <c r="C26" s="440"/>
      <c r="D26" s="27"/>
      <c r="E26" s="434" t="s">
        <v>906</v>
      </c>
      <c r="F26" s="430">
        <v>489001944.33999997</v>
      </c>
      <c r="G26" s="430">
        <v>509492785.80000001</v>
      </c>
      <c r="H26" s="27"/>
      <c r="I26" s="27"/>
      <c r="J26" s="27"/>
      <c r="K26" s="27"/>
      <c r="L26" s="27"/>
      <c r="M26" s="27"/>
      <c r="N26" s="27"/>
      <c r="O26" s="27"/>
      <c r="P26" s="27"/>
      <c r="Q26" s="27"/>
      <c r="R26" s="27"/>
      <c r="S26" s="27"/>
      <c r="T26" s="27"/>
      <c r="U26" s="27"/>
      <c r="V26" s="27"/>
      <c r="W26" s="27"/>
      <c r="X26" s="27"/>
      <c r="Y26" s="27"/>
      <c r="Z26" s="27"/>
      <c r="AA26" s="27"/>
      <c r="AB26" s="27"/>
      <c r="AC26" s="27"/>
      <c r="AD26" s="27"/>
      <c r="AE26" s="27"/>
    </row>
    <row r="27" spans="1:31" s="747" customFormat="1" x14ac:dyDescent="0.25">
      <c r="A27" s="434"/>
      <c r="B27" s="440"/>
      <c r="C27" s="440"/>
      <c r="D27" s="27"/>
      <c r="E27" s="434" t="s">
        <v>907</v>
      </c>
      <c r="F27" s="701">
        <v>2114625545.25</v>
      </c>
      <c r="G27" s="701">
        <v>3223941234.27</v>
      </c>
      <c r="H27" s="27"/>
      <c r="I27" s="27"/>
      <c r="J27" s="27"/>
      <c r="K27" s="27"/>
      <c r="L27" s="27"/>
      <c r="M27" s="27"/>
      <c r="N27" s="27"/>
      <c r="O27" s="27"/>
      <c r="P27" s="27"/>
      <c r="Q27" s="27"/>
      <c r="R27" s="27"/>
      <c r="S27" s="27"/>
      <c r="T27" s="27"/>
      <c r="U27" s="27"/>
      <c r="V27" s="27"/>
      <c r="W27" s="27"/>
      <c r="X27" s="27"/>
      <c r="Y27" s="27"/>
      <c r="Z27" s="27"/>
      <c r="AA27" s="27"/>
      <c r="AB27" s="27"/>
      <c r="AC27" s="27"/>
      <c r="AD27" s="27"/>
      <c r="AE27" s="27"/>
    </row>
    <row r="28" spans="1:31" s="747" customFormat="1" x14ac:dyDescent="0.25">
      <c r="A28" s="434"/>
      <c r="B28" s="440"/>
      <c r="C28" s="440"/>
      <c r="D28" s="27"/>
      <c r="E28" s="434" t="s">
        <v>908</v>
      </c>
      <c r="F28" s="701">
        <v>154466623.30000001</v>
      </c>
      <c r="G28" s="701">
        <v>184736295.56</v>
      </c>
      <c r="H28" s="27"/>
      <c r="I28" s="27"/>
      <c r="J28" s="27"/>
      <c r="K28" s="27"/>
      <c r="L28" s="27"/>
      <c r="M28" s="27"/>
      <c r="N28" s="27"/>
      <c r="O28" s="27"/>
      <c r="P28" s="27"/>
      <c r="Q28" s="27"/>
      <c r="R28" s="27"/>
      <c r="S28" s="27"/>
      <c r="T28" s="27"/>
      <c r="U28" s="27"/>
      <c r="V28" s="27"/>
      <c r="W28" s="27"/>
      <c r="X28" s="27"/>
      <c r="Y28" s="27"/>
      <c r="Z28" s="27"/>
      <c r="AA28" s="27"/>
      <c r="AB28" s="27"/>
      <c r="AC28" s="27"/>
      <c r="AD28" s="27"/>
      <c r="AE28" s="27"/>
    </row>
    <row r="29" spans="1:31" s="747" customFormat="1" x14ac:dyDescent="0.25">
      <c r="A29" s="434"/>
      <c r="B29" s="440"/>
      <c r="C29" s="440"/>
      <c r="D29" s="27"/>
      <c r="E29" s="434" t="s">
        <v>909</v>
      </c>
      <c r="F29" s="701">
        <v>679552431.32000005</v>
      </c>
      <c r="G29" s="701">
        <v>305378753.38999999</v>
      </c>
      <c r="H29" s="27"/>
      <c r="I29" s="27"/>
      <c r="J29" s="27"/>
      <c r="K29" s="27"/>
      <c r="L29" s="27"/>
      <c r="M29" s="27"/>
      <c r="N29" s="27"/>
      <c r="O29" s="27"/>
      <c r="P29" s="27"/>
      <c r="Q29" s="27"/>
      <c r="R29" s="27"/>
      <c r="S29" s="27"/>
      <c r="T29" s="27"/>
      <c r="U29" s="27"/>
      <c r="V29" s="27"/>
      <c r="W29" s="27"/>
      <c r="X29" s="27"/>
      <c r="Y29" s="27"/>
      <c r="Z29" s="27"/>
      <c r="AA29" s="27"/>
      <c r="AB29" s="27"/>
      <c r="AC29" s="27"/>
      <c r="AD29" s="27"/>
      <c r="AE29" s="27"/>
    </row>
    <row r="30" spans="1:31" s="747" customFormat="1" x14ac:dyDescent="0.25">
      <c r="A30" s="434"/>
      <c r="B30" s="440"/>
      <c r="C30" s="440"/>
      <c r="D30" s="27"/>
      <c r="E30" s="434" t="s">
        <v>910</v>
      </c>
      <c r="F30" s="701">
        <v>3389196893.8800001</v>
      </c>
      <c r="G30" s="701">
        <v>2691413459.4299998</v>
      </c>
      <c r="H30" s="27"/>
      <c r="I30" s="27"/>
      <c r="J30" s="27"/>
      <c r="K30" s="27"/>
      <c r="L30" s="27"/>
      <c r="M30" s="27"/>
      <c r="N30" s="27"/>
      <c r="O30" s="27"/>
      <c r="P30" s="27"/>
      <c r="Q30" s="27"/>
      <c r="R30" s="27"/>
      <c r="S30" s="27"/>
      <c r="T30" s="27"/>
      <c r="U30" s="27"/>
      <c r="V30" s="27"/>
      <c r="W30" s="27"/>
      <c r="X30" s="27"/>
      <c r="Y30" s="27"/>
      <c r="Z30" s="27"/>
      <c r="AA30" s="27"/>
      <c r="AB30" s="27"/>
      <c r="AC30" s="27"/>
      <c r="AD30" s="27"/>
      <c r="AE30" s="27"/>
    </row>
    <row r="31" spans="1:31" s="747" customFormat="1" x14ac:dyDescent="0.25">
      <c r="A31" s="144" t="s">
        <v>140</v>
      </c>
      <c r="B31" s="150">
        <f>SUM($B25:B30)</f>
        <v>0</v>
      </c>
      <c r="C31" s="150">
        <f>SUM($C25:C30)</f>
        <v>0</v>
      </c>
      <c r="D31" s="27"/>
      <c r="E31" s="144" t="s">
        <v>226</v>
      </c>
      <c r="F31" s="462">
        <f>SUM($F25:F30)</f>
        <v>12371269677.760002</v>
      </c>
      <c r="G31" s="462">
        <f>SUM($G25:G30)</f>
        <v>11265681744.920002</v>
      </c>
      <c r="H31" s="27"/>
      <c r="I31" s="27"/>
      <c r="J31" s="27"/>
      <c r="K31" s="27"/>
      <c r="L31" s="27"/>
      <c r="M31" s="27"/>
      <c r="N31" s="27"/>
      <c r="O31" s="27"/>
      <c r="P31" s="27"/>
      <c r="Q31" s="27"/>
      <c r="R31" s="27"/>
      <c r="S31" s="27"/>
      <c r="T31" s="27"/>
      <c r="U31" s="27"/>
      <c r="V31" s="27"/>
      <c r="W31" s="27"/>
      <c r="X31" s="27"/>
      <c r="Y31" s="27"/>
      <c r="Z31" s="27"/>
      <c r="AA31" s="27"/>
      <c r="AB31" s="27"/>
      <c r="AC31" s="27"/>
      <c r="AD31" s="27"/>
      <c r="AE31" s="27"/>
    </row>
  </sheetData>
  <mergeCells count="2">
    <mergeCell ref="A4:E4"/>
    <mergeCell ref="B6:C6"/>
  </mergeCells>
  <hyperlinks>
    <hyperlink ref="E1" location="ER!A1" display="ER"/>
  </hyperlinks>
  <printOptions horizontalCentered="1"/>
  <pageMargins left="0.70866141732283472" right="0.70866141732283472" top="0.74803149606299213" bottom="0.74803149606299213" header="0.31496062992125984" footer="0.31496062992125984"/>
  <pageSetup paperSize="9" scale="97"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4">
    <tabColor rgb="FFFFFF00"/>
    <pageSetUpPr fitToPage="1"/>
  </sheetPr>
  <dimension ref="A1:AE24"/>
  <sheetViews>
    <sheetView showGridLines="0" zoomScaleNormal="100" zoomScaleSheetLayoutView="70" workbookViewId="0">
      <selection activeCell="A5" sqref="A5:XFD15"/>
    </sheetView>
  </sheetViews>
  <sheetFormatPr baseColWidth="10" defaultRowHeight="15" x14ac:dyDescent="0.25"/>
  <cols>
    <col min="1" max="1" width="25.28515625" style="117" customWidth="1"/>
    <col min="2" max="2" width="5.7109375" style="117" bestFit="1" customWidth="1"/>
    <col min="3" max="3" width="5" style="117" bestFit="1" customWidth="1"/>
    <col min="4" max="4" width="11.5703125" style="117" customWidth="1"/>
    <col min="5" max="5" width="30.85546875" style="117" customWidth="1"/>
    <col min="6" max="7" width="14.85546875" style="117" bestFit="1" customWidth="1"/>
    <col min="8" max="15" width="11.5703125" style="117" customWidth="1"/>
  </cols>
  <sheetData>
    <row r="1" spans="1:31" x14ac:dyDescent="0.25">
      <c r="A1" s="117" t="str">
        <f>Indice!C1</f>
        <v>SALLUSTRO Y CIA. S.A.</v>
      </c>
      <c r="E1" s="139" t="s">
        <v>128</v>
      </c>
    </row>
    <row r="5" spans="1:31" x14ac:dyDescent="0.25">
      <c r="A5" s="288" t="s">
        <v>290</v>
      </c>
      <c r="B5" s="288"/>
      <c r="C5" s="288"/>
      <c r="D5" s="288"/>
      <c r="E5" s="288"/>
      <c r="F5" s="288"/>
      <c r="G5" s="288"/>
      <c r="H5" s="27"/>
      <c r="I5" s="27"/>
      <c r="J5" s="27"/>
      <c r="K5" s="27"/>
      <c r="L5" s="27"/>
      <c r="M5" s="27"/>
      <c r="N5" s="27"/>
      <c r="O5" s="27"/>
      <c r="P5" s="27"/>
      <c r="Q5" s="27"/>
      <c r="R5" s="27"/>
      <c r="S5" s="27"/>
      <c r="T5" s="27"/>
      <c r="U5" s="27"/>
      <c r="V5" s="27"/>
      <c r="W5" s="27"/>
      <c r="X5" s="27"/>
      <c r="Y5" s="27"/>
      <c r="Z5" s="27"/>
      <c r="AA5" s="27"/>
      <c r="AB5" s="27"/>
      <c r="AC5" s="27"/>
      <c r="AD5" s="27"/>
    </row>
    <row r="6" spans="1:31" x14ac:dyDescent="0.25">
      <c r="A6" s="315" t="s">
        <v>215</v>
      </c>
    </row>
    <row r="7" spans="1:31" x14ac:dyDescent="0.25">
      <c r="C7" s="315"/>
    </row>
    <row r="8" spans="1:31" x14ac:dyDescent="0.25">
      <c r="A8" s="144" t="s">
        <v>139</v>
      </c>
      <c r="B8" s="368">
        <f>IFERROR(IF(Indice!B6="","2XX2",YEAR(Indice!B6)),"2XX2")</f>
        <v>2023</v>
      </c>
      <c r="C8" s="368">
        <f>+IFERROR(YEAR(Indice!B6-366),"2XX1")</f>
        <v>2022</v>
      </c>
      <c r="D8" s="27"/>
      <c r="E8" s="144" t="s">
        <v>141</v>
      </c>
      <c r="F8" s="368">
        <f>IFERROR(IF(Indice!B6="","2XX2",YEAR(Indice!B6)),"2XX2")</f>
        <v>2023</v>
      </c>
      <c r="G8" s="368">
        <f>+IFERROR(YEAR(Indice!B6-366),"2XX1")</f>
        <v>2022</v>
      </c>
      <c r="H8" s="27"/>
      <c r="I8" s="27"/>
      <c r="J8" s="27"/>
      <c r="K8" s="27"/>
      <c r="L8" s="27"/>
      <c r="M8" s="27"/>
      <c r="N8" s="27"/>
      <c r="O8" s="27"/>
      <c r="P8" s="27"/>
      <c r="Q8" s="27"/>
      <c r="R8" s="27"/>
      <c r="S8" s="27"/>
      <c r="T8" s="27"/>
      <c r="U8" s="27"/>
      <c r="V8" s="27"/>
      <c r="W8" s="27"/>
      <c r="X8" s="27"/>
      <c r="Y8" s="27"/>
      <c r="Z8" s="27"/>
      <c r="AA8" s="27"/>
      <c r="AB8" s="27"/>
      <c r="AC8" s="27"/>
      <c r="AD8" s="27"/>
      <c r="AE8" s="27"/>
    </row>
    <row r="9" spans="1:31" x14ac:dyDescent="0.25">
      <c r="A9" s="434"/>
      <c r="B9" s="440"/>
      <c r="C9" s="440"/>
      <c r="D9" s="27"/>
      <c r="E9" s="434" t="s">
        <v>905</v>
      </c>
      <c r="F9" s="701">
        <v>5544426239.6700001</v>
      </c>
      <c r="G9" s="701">
        <v>4350719216.4700003</v>
      </c>
      <c r="H9" s="27"/>
      <c r="I9" s="27"/>
      <c r="J9" s="27"/>
      <c r="K9" s="27"/>
      <c r="L9" s="27"/>
      <c r="M9" s="27"/>
      <c r="N9" s="27"/>
      <c r="O9" s="27"/>
      <c r="P9" s="27"/>
      <c r="Q9" s="27"/>
      <c r="R9" s="27"/>
      <c r="S9" s="27"/>
      <c r="T9" s="27"/>
      <c r="U9" s="27"/>
      <c r="V9" s="27"/>
      <c r="W9" s="27"/>
      <c r="X9" s="27"/>
      <c r="Y9" s="27"/>
      <c r="Z9" s="27"/>
      <c r="AA9" s="27"/>
      <c r="AB9" s="27"/>
      <c r="AC9" s="27"/>
      <c r="AD9" s="27"/>
      <c r="AE9" s="27"/>
    </row>
    <row r="10" spans="1:31" s="193" customFormat="1" x14ac:dyDescent="0.25">
      <c r="A10" s="434"/>
      <c r="B10" s="440"/>
      <c r="C10" s="440"/>
      <c r="D10" s="27"/>
      <c r="E10" s="434" t="s">
        <v>906</v>
      </c>
      <c r="F10" s="430">
        <v>489001944.33999997</v>
      </c>
      <c r="G10" s="430">
        <v>509492785.80000001</v>
      </c>
      <c r="H10" s="27"/>
      <c r="I10" s="27"/>
      <c r="J10" s="27"/>
      <c r="K10" s="27"/>
      <c r="L10" s="27"/>
      <c r="M10" s="27"/>
      <c r="N10" s="27"/>
      <c r="O10" s="27"/>
      <c r="P10" s="27"/>
      <c r="Q10" s="27"/>
      <c r="R10" s="27"/>
      <c r="S10" s="27"/>
      <c r="T10" s="27"/>
      <c r="U10" s="27"/>
      <c r="V10" s="27"/>
      <c r="W10" s="27"/>
      <c r="X10" s="27"/>
      <c r="Y10" s="27"/>
      <c r="Z10" s="27"/>
      <c r="AA10" s="27"/>
      <c r="AB10" s="27"/>
      <c r="AC10" s="27"/>
      <c r="AD10" s="27"/>
      <c r="AE10" s="27"/>
    </row>
    <row r="11" spans="1:31" s="193" customFormat="1" x14ac:dyDescent="0.25">
      <c r="A11" s="434"/>
      <c r="B11" s="440"/>
      <c r="C11" s="440"/>
      <c r="D11" s="27"/>
      <c r="E11" s="434" t="s">
        <v>907</v>
      </c>
      <c r="F11" s="701">
        <v>2114625545.25</v>
      </c>
      <c r="G11" s="701">
        <v>3223941234.27</v>
      </c>
      <c r="H11" s="27"/>
      <c r="I11" s="27"/>
      <c r="J11" s="27"/>
      <c r="K11" s="27"/>
      <c r="L11" s="27"/>
      <c r="M11" s="27"/>
      <c r="N11" s="27"/>
      <c r="O11" s="27"/>
      <c r="P11" s="27"/>
      <c r="Q11" s="27"/>
      <c r="R11" s="27"/>
      <c r="S11" s="27"/>
      <c r="T11" s="27"/>
      <c r="U11" s="27"/>
      <c r="V11" s="27"/>
      <c r="W11" s="27"/>
      <c r="X11" s="27"/>
      <c r="Y11" s="27"/>
      <c r="Z11" s="27"/>
      <c r="AA11" s="27"/>
      <c r="AB11" s="27"/>
      <c r="AC11" s="27"/>
      <c r="AD11" s="27"/>
      <c r="AE11" s="27"/>
    </row>
    <row r="12" spans="1:31" x14ac:dyDescent="0.25">
      <c r="A12" s="434"/>
      <c r="B12" s="440"/>
      <c r="C12" s="440"/>
      <c r="D12" s="27"/>
      <c r="E12" s="434" t="s">
        <v>908</v>
      </c>
      <c r="F12" s="701">
        <v>154466623.30000001</v>
      </c>
      <c r="G12" s="701">
        <v>184736295.56</v>
      </c>
      <c r="H12" s="27"/>
      <c r="I12" s="27"/>
      <c r="J12" s="27"/>
      <c r="K12" s="27"/>
      <c r="L12" s="27"/>
      <c r="M12" s="27"/>
      <c r="N12" s="27"/>
      <c r="O12" s="27"/>
      <c r="P12" s="27"/>
      <c r="Q12" s="27"/>
      <c r="R12" s="27"/>
      <c r="S12" s="27"/>
      <c r="T12" s="27"/>
      <c r="U12" s="27"/>
      <c r="V12" s="27"/>
      <c r="W12" s="27"/>
      <c r="X12" s="27"/>
      <c r="Y12" s="27"/>
      <c r="Z12" s="27"/>
      <c r="AA12" s="27"/>
      <c r="AB12" s="27"/>
      <c r="AC12" s="27"/>
      <c r="AD12" s="27"/>
      <c r="AE12" s="27"/>
    </row>
    <row r="13" spans="1:31" s="427" customFormat="1" x14ac:dyDescent="0.25">
      <c r="A13" s="434"/>
      <c r="B13" s="440"/>
      <c r="C13" s="440"/>
      <c r="D13" s="27"/>
      <c r="E13" s="434" t="s">
        <v>909</v>
      </c>
      <c r="F13" s="701">
        <v>679552431.32000005</v>
      </c>
      <c r="G13" s="701">
        <v>305378753.38999999</v>
      </c>
      <c r="H13" s="27"/>
      <c r="I13" s="27"/>
      <c r="J13" s="27"/>
      <c r="K13" s="27"/>
      <c r="L13" s="27"/>
      <c r="M13" s="27"/>
      <c r="N13" s="27"/>
      <c r="O13" s="27"/>
      <c r="P13" s="27"/>
      <c r="Q13" s="27"/>
      <c r="R13" s="27"/>
      <c r="S13" s="27"/>
      <c r="T13" s="27"/>
      <c r="U13" s="27"/>
      <c r="V13" s="27"/>
      <c r="W13" s="27"/>
      <c r="X13" s="27"/>
      <c r="Y13" s="27"/>
      <c r="Z13" s="27"/>
      <c r="AA13" s="27"/>
      <c r="AB13" s="27"/>
      <c r="AC13" s="27"/>
      <c r="AD13" s="27"/>
      <c r="AE13" s="27"/>
    </row>
    <row r="14" spans="1:31" s="427" customFormat="1" x14ac:dyDescent="0.25">
      <c r="A14" s="434"/>
      <c r="B14" s="440"/>
      <c r="C14" s="440"/>
      <c r="D14" s="27"/>
      <c r="E14" s="434" t="s">
        <v>910</v>
      </c>
      <c r="F14" s="701">
        <v>3389196893.8800001</v>
      </c>
      <c r="G14" s="701">
        <v>2691413459.4299998</v>
      </c>
      <c r="H14" s="27"/>
      <c r="I14" s="27"/>
      <c r="J14" s="27"/>
      <c r="K14" s="27"/>
      <c r="L14" s="27"/>
      <c r="M14" s="27"/>
      <c r="N14" s="27"/>
      <c r="O14" s="27"/>
      <c r="P14" s="27"/>
      <c r="Q14" s="27"/>
      <c r="R14" s="27"/>
      <c r="S14" s="27"/>
      <c r="T14" s="27"/>
      <c r="U14" s="27"/>
      <c r="V14" s="27"/>
      <c r="W14" s="27"/>
      <c r="X14" s="27"/>
      <c r="Y14" s="27"/>
      <c r="Z14" s="27"/>
      <c r="AA14" s="27"/>
      <c r="AB14" s="27"/>
      <c r="AC14" s="27"/>
      <c r="AD14" s="27"/>
      <c r="AE14" s="27"/>
    </row>
    <row r="15" spans="1:31" x14ac:dyDescent="0.25">
      <c r="A15" s="144" t="s">
        <v>140</v>
      </c>
      <c r="B15" s="150">
        <f>SUM($B9:B14)</f>
        <v>0</v>
      </c>
      <c r="C15" s="150">
        <f>SUM($C9:C14)</f>
        <v>0</v>
      </c>
      <c r="D15" s="27"/>
      <c r="E15" s="144" t="s">
        <v>226</v>
      </c>
      <c r="F15" s="462">
        <f>SUM($F9:F14)</f>
        <v>12371269677.760002</v>
      </c>
      <c r="G15" s="462">
        <f>SUM($G9:G14)</f>
        <v>11265681744.920002</v>
      </c>
      <c r="H15" s="27"/>
      <c r="I15" s="27"/>
      <c r="J15" s="27"/>
      <c r="K15" s="27"/>
      <c r="L15" s="27"/>
      <c r="M15" s="27"/>
      <c r="N15" s="27"/>
      <c r="O15" s="27"/>
      <c r="P15" s="27"/>
      <c r="Q15" s="27"/>
      <c r="R15" s="27"/>
      <c r="S15" s="27"/>
      <c r="T15" s="27"/>
      <c r="U15" s="27"/>
      <c r="V15" s="27"/>
      <c r="W15" s="27"/>
      <c r="X15" s="27"/>
      <c r="Y15" s="27"/>
      <c r="Z15" s="27"/>
      <c r="AA15" s="27"/>
      <c r="AB15" s="27"/>
      <c r="AC15" s="27"/>
      <c r="AD15" s="27"/>
      <c r="AE15" s="27"/>
    </row>
    <row r="16" spans="1:31" x14ac:dyDescent="0.25">
      <c r="A16" s="27"/>
      <c r="B16" s="151"/>
      <c r="C16" s="151"/>
      <c r="D16" s="27"/>
      <c r="H16" s="27"/>
      <c r="I16" s="27"/>
      <c r="J16" s="27"/>
      <c r="K16" s="27"/>
      <c r="L16" s="27"/>
      <c r="M16" s="27"/>
      <c r="N16" s="27"/>
      <c r="O16" s="27"/>
      <c r="P16" s="27"/>
      <c r="Q16" s="27"/>
      <c r="R16" s="27"/>
      <c r="S16" s="27"/>
      <c r="T16" s="27"/>
      <c r="U16" s="27"/>
      <c r="V16" s="27"/>
      <c r="W16" s="27"/>
      <c r="X16" s="27"/>
      <c r="Y16" s="27"/>
      <c r="Z16" s="27"/>
      <c r="AA16" s="27"/>
      <c r="AB16" s="27"/>
      <c r="AC16" s="27"/>
      <c r="AD16" s="27"/>
      <c r="AE16" s="27"/>
    </row>
    <row r="18" spans="4:31" x14ac:dyDescent="0.25">
      <c r="D18" s="27"/>
      <c r="E18" s="27"/>
      <c r="F18" s="27"/>
      <c r="G18" s="27"/>
      <c r="H18" s="27"/>
      <c r="I18" s="27"/>
      <c r="J18" s="27"/>
      <c r="K18" s="27"/>
      <c r="L18" s="27"/>
      <c r="M18" s="27"/>
      <c r="N18" s="27"/>
      <c r="O18" s="27"/>
      <c r="P18" s="27"/>
      <c r="Q18" s="27"/>
      <c r="R18" s="27"/>
      <c r="S18" s="27"/>
      <c r="T18" s="27"/>
      <c r="U18" s="27"/>
      <c r="V18" s="27"/>
      <c r="W18" s="27"/>
      <c r="X18" s="27"/>
      <c r="Y18" s="27"/>
      <c r="Z18" s="27"/>
      <c r="AA18" s="27"/>
      <c r="AB18" s="27"/>
      <c r="AC18" s="27"/>
      <c r="AD18" s="27"/>
      <c r="AE18" s="27"/>
    </row>
    <row r="19" spans="4:31" x14ac:dyDescent="0.25">
      <c r="D19" s="27"/>
      <c r="E19" s="27"/>
      <c r="F19" s="27"/>
      <c r="G19" s="27"/>
      <c r="H19" s="27"/>
      <c r="I19" s="27"/>
      <c r="J19" s="27"/>
      <c r="K19" s="27"/>
      <c r="L19" s="27"/>
      <c r="M19" s="27"/>
      <c r="N19" s="27"/>
      <c r="O19" s="27"/>
      <c r="P19" s="27"/>
      <c r="Q19" s="27"/>
      <c r="R19" s="27"/>
      <c r="S19" s="27"/>
      <c r="T19" s="27"/>
      <c r="U19" s="27"/>
      <c r="V19" s="27"/>
      <c r="W19" s="27"/>
      <c r="X19" s="27"/>
      <c r="Y19" s="27"/>
      <c r="Z19" s="27"/>
      <c r="AA19" s="27"/>
      <c r="AB19" s="27"/>
      <c r="AC19" s="27"/>
      <c r="AD19" s="27"/>
      <c r="AE19" s="27"/>
    </row>
    <row r="20" spans="4:31" s="193" customFormat="1" x14ac:dyDescent="0.25">
      <c r="D20" s="27"/>
      <c r="E20" s="27"/>
      <c r="F20" s="27"/>
      <c r="G20" s="27"/>
      <c r="H20" s="27"/>
      <c r="I20" s="27"/>
      <c r="J20" s="27"/>
      <c r="K20" s="27"/>
      <c r="L20" s="27"/>
      <c r="M20" s="27"/>
      <c r="N20" s="27"/>
      <c r="O20" s="27"/>
      <c r="P20" s="27"/>
      <c r="Q20" s="27"/>
      <c r="R20" s="27"/>
      <c r="S20" s="27"/>
      <c r="T20" s="27"/>
      <c r="U20" s="27"/>
      <c r="V20" s="27"/>
      <c r="W20" s="27"/>
      <c r="X20" s="27"/>
      <c r="Y20" s="27"/>
      <c r="Z20" s="27"/>
      <c r="AA20" s="27"/>
      <c r="AB20" s="27"/>
      <c r="AC20" s="27"/>
      <c r="AD20" s="27"/>
      <c r="AE20" s="27"/>
    </row>
    <row r="21" spans="4:31" s="193" customFormat="1" x14ac:dyDescent="0.25">
      <c r="D21" s="27"/>
      <c r="E21" s="27"/>
      <c r="F21" s="27"/>
      <c r="G21" s="27"/>
      <c r="H21" s="27"/>
      <c r="I21" s="27"/>
      <c r="J21" s="27"/>
      <c r="K21" s="27"/>
      <c r="L21" s="27"/>
      <c r="M21" s="27"/>
      <c r="N21" s="27"/>
      <c r="O21" s="27"/>
      <c r="P21" s="27"/>
      <c r="Q21" s="27"/>
      <c r="R21" s="27"/>
      <c r="S21" s="27"/>
      <c r="T21" s="27"/>
      <c r="U21" s="27"/>
      <c r="V21" s="27"/>
      <c r="W21" s="27"/>
      <c r="X21" s="27"/>
      <c r="Y21" s="27"/>
      <c r="Z21" s="27"/>
      <c r="AA21" s="27"/>
      <c r="AB21" s="27"/>
      <c r="AC21" s="27"/>
      <c r="AD21" s="27"/>
      <c r="AE21" s="27"/>
    </row>
    <row r="22" spans="4:31" x14ac:dyDescent="0.25">
      <c r="D22" s="27"/>
      <c r="E22" s="27"/>
      <c r="F22" s="27"/>
      <c r="G22" s="27"/>
      <c r="H22" s="27"/>
      <c r="I22" s="27"/>
      <c r="J22" s="27"/>
      <c r="K22" s="27"/>
      <c r="L22" s="27"/>
      <c r="M22" s="27"/>
      <c r="N22" s="27"/>
      <c r="O22" s="27"/>
      <c r="P22" s="27"/>
      <c r="Q22" s="27"/>
      <c r="R22" s="27"/>
      <c r="S22" s="27"/>
      <c r="T22" s="27"/>
      <c r="U22" s="27"/>
      <c r="V22" s="27"/>
      <c r="W22" s="27"/>
      <c r="X22" s="27"/>
      <c r="Y22" s="27"/>
      <c r="Z22" s="27"/>
      <c r="AA22" s="27"/>
      <c r="AB22" s="27"/>
      <c r="AC22" s="27"/>
      <c r="AD22" s="27"/>
      <c r="AE22" s="27"/>
    </row>
    <row r="23" spans="4:31" x14ac:dyDescent="0.25">
      <c r="D23" s="27"/>
      <c r="E23" s="27"/>
      <c r="F23" s="27"/>
      <c r="G23" s="27"/>
      <c r="H23" s="27"/>
      <c r="I23" s="27"/>
      <c r="J23" s="27"/>
      <c r="K23" s="27"/>
      <c r="L23" s="27"/>
      <c r="M23" s="27"/>
      <c r="N23" s="27"/>
      <c r="O23" s="27"/>
      <c r="P23" s="27"/>
      <c r="Q23" s="27"/>
      <c r="R23" s="27"/>
      <c r="S23" s="27"/>
      <c r="T23" s="27"/>
      <c r="U23" s="27"/>
      <c r="V23" s="27"/>
      <c r="W23" s="27"/>
      <c r="X23" s="27"/>
      <c r="Y23" s="27"/>
      <c r="Z23" s="27"/>
      <c r="AA23" s="27"/>
      <c r="AB23" s="27"/>
      <c r="AC23" s="27"/>
      <c r="AD23" s="27"/>
      <c r="AE23" s="27"/>
    </row>
    <row r="24" spans="4:31" x14ac:dyDescent="0.25">
      <c r="D24" s="27"/>
      <c r="E24" s="27"/>
      <c r="F24" s="27"/>
      <c r="G24" s="27"/>
      <c r="H24" s="27"/>
      <c r="I24" s="27"/>
      <c r="J24" s="27"/>
      <c r="K24" s="27"/>
      <c r="L24" s="27"/>
      <c r="M24" s="27"/>
      <c r="N24" s="27"/>
      <c r="O24" s="27"/>
      <c r="P24" s="27"/>
      <c r="Q24" s="27"/>
      <c r="R24" s="27"/>
      <c r="S24" s="27"/>
      <c r="T24" s="27"/>
      <c r="U24" s="27"/>
      <c r="V24" s="27"/>
      <c r="W24" s="27"/>
      <c r="X24" s="27"/>
      <c r="Y24" s="27"/>
      <c r="Z24" s="27"/>
      <c r="AA24" s="27"/>
      <c r="AB24" s="27"/>
      <c r="AC24" s="27"/>
      <c r="AD24" s="27"/>
      <c r="AE24" s="27"/>
    </row>
  </sheetData>
  <hyperlinks>
    <hyperlink ref="E1" location="ER!A1" display="ER"/>
  </hyperlinks>
  <printOptions horizontalCentered="1"/>
  <pageMargins left="0.70866141732283472" right="0.70866141732283472" top="0.74803149606299213" bottom="0.74803149606299213" header="0.31496062992125984" footer="0.31496062992125984"/>
  <pageSetup paperSize="9" scale="73"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5">
    <tabColor rgb="FFFFFF00"/>
    <pageSetUpPr fitToPage="1"/>
  </sheetPr>
  <dimension ref="A1:Y29"/>
  <sheetViews>
    <sheetView topLeftCell="A14" zoomScaleNormal="100" zoomScaleSheetLayoutView="70" workbookViewId="0">
      <selection activeCell="C22" sqref="C22"/>
    </sheetView>
  </sheetViews>
  <sheetFormatPr baseColWidth="10" defaultRowHeight="15" x14ac:dyDescent="0.25"/>
  <cols>
    <col min="1" max="1" width="49.7109375" style="117" bestFit="1" customWidth="1"/>
    <col min="2" max="2" width="7.28515625" style="117" customWidth="1"/>
    <col min="3" max="3" width="7.140625" style="117" customWidth="1"/>
    <col min="4" max="22" width="11.5703125" style="117" customWidth="1"/>
  </cols>
  <sheetData>
    <row r="1" spans="1:25" x14ac:dyDescent="0.25">
      <c r="A1" s="117" t="str">
        <f>Indice!C1</f>
        <v>SALLUSTRO Y CIA. S.A.</v>
      </c>
      <c r="C1" s="139" t="s">
        <v>128</v>
      </c>
    </row>
    <row r="4" spans="1:25" s="314" customFormat="1" ht="15.75" customHeight="1" x14ac:dyDescent="0.25">
      <c r="A4" s="319" t="s">
        <v>1083</v>
      </c>
      <c r="B4" s="388"/>
      <c r="C4" s="388"/>
      <c r="D4" s="148"/>
      <c r="E4" s="146"/>
      <c r="F4" s="117"/>
      <c r="G4" s="117"/>
      <c r="H4" s="117"/>
      <c r="I4" s="117"/>
      <c r="J4" s="117"/>
      <c r="K4" s="117"/>
      <c r="L4" s="117"/>
      <c r="M4" s="117"/>
      <c r="N4" s="117"/>
      <c r="O4" s="117"/>
      <c r="P4" s="117"/>
      <c r="Q4" s="117"/>
      <c r="R4" s="117"/>
      <c r="S4" s="117"/>
      <c r="T4" s="117"/>
      <c r="U4" s="117"/>
      <c r="V4" s="117"/>
      <c r="W4" s="117"/>
      <c r="X4" s="117"/>
      <c r="Y4" s="117"/>
    </row>
    <row r="5" spans="1:25" s="193" customFormat="1" ht="15.75" customHeight="1" x14ac:dyDescent="0.25">
      <c r="A5" s="389" t="s">
        <v>215</v>
      </c>
      <c r="B5" s="389"/>
      <c r="C5" s="207"/>
      <c r="D5" s="148"/>
      <c r="E5" s="146"/>
      <c r="F5" s="117"/>
      <c r="G5" s="117"/>
      <c r="H5" s="117"/>
      <c r="I5" s="117"/>
      <c r="J5" s="117"/>
      <c r="K5" s="117"/>
      <c r="L5" s="117"/>
      <c r="M5" s="117"/>
      <c r="N5" s="117"/>
      <c r="O5" s="117"/>
      <c r="P5" s="117"/>
      <c r="Q5" s="117"/>
      <c r="R5" s="117"/>
      <c r="S5" s="117"/>
      <c r="T5" s="117"/>
      <c r="U5" s="117"/>
      <c r="V5" s="117"/>
      <c r="W5" s="117"/>
      <c r="X5" s="117"/>
      <c r="Y5" s="117"/>
    </row>
    <row r="6" spans="1:25" x14ac:dyDescent="0.25">
      <c r="A6" s="145"/>
      <c r="B6" s="840"/>
      <c r="C6" s="840"/>
      <c r="D6" s="148"/>
      <c r="E6" s="146"/>
      <c r="W6" s="117"/>
      <c r="X6" s="117"/>
      <c r="Y6" s="117"/>
    </row>
    <row r="7" spans="1:25" x14ac:dyDescent="0.25">
      <c r="A7" s="145"/>
      <c r="D7" s="148"/>
      <c r="E7" s="146"/>
      <c r="W7" s="117"/>
      <c r="X7" s="117"/>
      <c r="Y7" s="117"/>
    </row>
    <row r="8" spans="1:25" x14ac:dyDescent="0.25">
      <c r="A8" s="149" t="s">
        <v>142</v>
      </c>
      <c r="B8" s="368">
        <f>IFERROR(IF(Indice!B6="","2XX2",YEAR(Indice!B6)),"2XX2")</f>
        <v>2023</v>
      </c>
      <c r="C8" s="368">
        <f>+IFERROR(YEAR(Indice!B6-366),"2XX1")</f>
        <v>2022</v>
      </c>
      <c r="D8" s="148"/>
      <c r="E8" s="146"/>
      <c r="W8" s="117"/>
      <c r="X8" s="117"/>
      <c r="Y8" s="117"/>
    </row>
    <row r="9" spans="1:25" x14ac:dyDescent="0.25">
      <c r="A9" s="145" t="s">
        <v>134</v>
      </c>
      <c r="B9" s="145"/>
      <c r="C9" s="145"/>
      <c r="D9" s="148"/>
      <c r="E9" s="146"/>
      <c r="W9" s="117"/>
      <c r="X9" s="117"/>
      <c r="Y9" s="117"/>
    </row>
    <row r="10" spans="1:25" x14ac:dyDescent="0.25">
      <c r="A10" s="145"/>
      <c r="B10" s="145"/>
      <c r="C10" s="145"/>
      <c r="D10" s="148"/>
      <c r="E10" s="146"/>
      <c r="W10" s="117"/>
      <c r="X10" s="117"/>
      <c r="Y10" s="117"/>
    </row>
    <row r="11" spans="1:25" x14ac:dyDescent="0.25">
      <c r="A11" s="145"/>
      <c r="B11" s="145"/>
      <c r="C11" s="145"/>
      <c r="D11" s="148"/>
      <c r="E11" s="146"/>
      <c r="W11" s="117"/>
      <c r="X11" s="117"/>
      <c r="Y11" s="117"/>
    </row>
    <row r="12" spans="1:25" x14ac:dyDescent="0.25">
      <c r="A12" s="145"/>
      <c r="B12" s="145"/>
      <c r="C12" s="145"/>
      <c r="D12" s="148"/>
      <c r="E12" s="146"/>
      <c r="W12" s="117"/>
      <c r="X12" s="117"/>
      <c r="Y12" s="117"/>
    </row>
    <row r="13" spans="1:25" hidden="1" x14ac:dyDescent="0.25">
      <c r="A13" s="145"/>
      <c r="B13" s="145"/>
      <c r="C13" s="145"/>
      <c r="D13" s="148"/>
      <c r="E13" s="146"/>
      <c r="W13" s="117"/>
      <c r="X13" s="117"/>
      <c r="Y13" s="117"/>
    </row>
    <row r="14" spans="1:25" x14ac:dyDescent="0.25">
      <c r="A14" s="145"/>
      <c r="B14" s="147"/>
      <c r="C14" s="145"/>
      <c r="D14" s="148"/>
      <c r="E14" s="146"/>
      <c r="W14" s="117"/>
      <c r="X14" s="117"/>
      <c r="Y14" s="117"/>
    </row>
    <row r="15" spans="1:25" x14ac:dyDescent="0.25">
      <c r="A15" s="145"/>
      <c r="B15" s="147"/>
      <c r="C15" s="145"/>
      <c r="D15" s="148"/>
      <c r="E15" s="146"/>
      <c r="W15" s="117"/>
      <c r="X15" s="117"/>
      <c r="Y15" s="117"/>
    </row>
    <row r="16" spans="1:25" x14ac:dyDescent="0.25">
      <c r="A16" s="149" t="s">
        <v>2</v>
      </c>
      <c r="B16" s="150">
        <f>SUM($B9:B15)</f>
        <v>0</v>
      </c>
      <c r="C16" s="150">
        <f>SUM($C9:C15)</f>
        <v>0</v>
      </c>
      <c r="D16" s="148"/>
      <c r="E16" s="146"/>
      <c r="W16" s="117"/>
      <c r="X16" s="117"/>
      <c r="Y16" s="117"/>
    </row>
    <row r="17" spans="1:22" s="747" customFormat="1" x14ac:dyDescent="0.25">
      <c r="A17" s="319" t="s">
        <v>292</v>
      </c>
      <c r="B17" s="319"/>
      <c r="C17" s="319"/>
      <c r="D17" s="319"/>
      <c r="E17" s="319"/>
      <c r="F17" s="145"/>
      <c r="G17" s="148"/>
      <c r="H17" s="146"/>
      <c r="I17" s="625"/>
      <c r="J17" s="625"/>
      <c r="K17" s="625"/>
      <c r="L17" s="625"/>
      <c r="M17" s="625"/>
      <c r="N17" s="625"/>
      <c r="O17" s="625"/>
      <c r="P17" s="625"/>
      <c r="Q17" s="625"/>
      <c r="R17" s="625"/>
      <c r="S17" s="625"/>
      <c r="T17" s="625"/>
      <c r="U17" s="625"/>
      <c r="V17" s="625"/>
    </row>
    <row r="18" spans="1:22" s="747" customFormat="1" x14ac:dyDescent="0.25">
      <c r="A18" s="841" t="s">
        <v>215</v>
      </c>
      <c r="B18" s="841"/>
      <c r="C18" s="146"/>
      <c r="D18" s="146"/>
      <c r="E18" s="146"/>
      <c r="F18" s="145"/>
      <c r="G18" s="148"/>
      <c r="H18" s="146"/>
      <c r="I18" s="625"/>
      <c r="J18" s="625"/>
      <c r="K18" s="625"/>
      <c r="L18" s="625"/>
      <c r="M18" s="625"/>
      <c r="N18" s="625"/>
      <c r="O18" s="625"/>
      <c r="P18" s="625"/>
      <c r="Q18" s="625"/>
      <c r="R18" s="625"/>
      <c r="S18" s="625"/>
      <c r="T18" s="625"/>
      <c r="U18" s="625"/>
      <c r="V18" s="625"/>
    </row>
    <row r="19" spans="1:22" s="747" customFormat="1" x14ac:dyDescent="0.25">
      <c r="A19" s="145"/>
      <c r="B19" s="840"/>
      <c r="C19" s="840"/>
      <c r="D19" s="146"/>
      <c r="E19" s="146"/>
      <c r="F19" s="145"/>
      <c r="G19" s="148"/>
      <c r="H19" s="146"/>
      <c r="I19" s="625"/>
      <c r="J19" s="625"/>
      <c r="K19" s="625"/>
      <c r="L19" s="625"/>
      <c r="M19" s="625"/>
      <c r="N19" s="625"/>
      <c r="O19" s="625"/>
      <c r="P19" s="625"/>
      <c r="Q19" s="625"/>
      <c r="R19" s="625"/>
      <c r="S19" s="625"/>
      <c r="T19" s="625"/>
      <c r="U19" s="625"/>
      <c r="V19" s="625"/>
    </row>
    <row r="20" spans="1:22" s="747" customFormat="1" x14ac:dyDescent="0.25">
      <c r="A20" s="145"/>
      <c r="B20" s="625"/>
      <c r="C20" s="625"/>
      <c r="D20" s="146"/>
      <c r="E20" s="146"/>
      <c r="F20" s="145"/>
      <c r="G20" s="148"/>
      <c r="H20" s="146"/>
      <c r="I20" s="625"/>
      <c r="J20" s="625"/>
      <c r="K20" s="625"/>
      <c r="L20" s="625"/>
      <c r="M20" s="625"/>
      <c r="N20" s="625"/>
      <c r="O20" s="625"/>
      <c r="P20" s="625"/>
      <c r="Q20" s="625"/>
      <c r="R20" s="625"/>
      <c r="S20" s="625"/>
      <c r="T20" s="625"/>
      <c r="U20" s="625"/>
      <c r="V20" s="625"/>
    </row>
    <row r="21" spans="1:22" s="747" customFormat="1" x14ac:dyDescent="0.25">
      <c r="A21" s="149" t="s">
        <v>143</v>
      </c>
      <c r="B21" s="368">
        <v>2023</v>
      </c>
      <c r="C21" s="368">
        <v>2022</v>
      </c>
      <c r="D21" s="146"/>
      <c r="E21" s="146"/>
      <c r="F21" s="145"/>
      <c r="G21" s="148"/>
      <c r="H21" s="146"/>
      <c r="I21" s="625"/>
      <c r="J21" s="625"/>
      <c r="K21" s="625"/>
      <c r="L21" s="625"/>
      <c r="M21" s="625"/>
      <c r="N21" s="625"/>
      <c r="O21" s="625"/>
      <c r="P21" s="625"/>
      <c r="Q21" s="625"/>
      <c r="R21" s="625"/>
      <c r="S21" s="625"/>
      <c r="T21" s="625"/>
      <c r="U21" s="625"/>
      <c r="V21" s="625"/>
    </row>
    <row r="22" spans="1:22" s="747" customFormat="1" x14ac:dyDescent="0.25">
      <c r="A22" s="145" t="s">
        <v>134</v>
      </c>
      <c r="B22" s="145"/>
      <c r="C22" s="145"/>
      <c r="D22" s="146"/>
      <c r="E22" s="146"/>
      <c r="F22" s="145"/>
      <c r="G22" s="148"/>
      <c r="H22" s="146"/>
      <c r="I22" s="625"/>
      <c r="J22" s="625"/>
      <c r="K22" s="625"/>
      <c r="L22" s="625"/>
      <c r="M22" s="625"/>
      <c r="N22" s="625"/>
      <c r="O22" s="625"/>
      <c r="P22" s="625"/>
      <c r="Q22" s="625"/>
      <c r="R22" s="625"/>
      <c r="S22" s="625"/>
      <c r="T22" s="625"/>
      <c r="U22" s="625"/>
      <c r="V22" s="625"/>
    </row>
    <row r="23" spans="1:22" s="747" customFormat="1" x14ac:dyDescent="0.25">
      <c r="A23" s="145"/>
      <c r="B23" s="145"/>
      <c r="C23" s="145"/>
      <c r="D23" s="146"/>
      <c r="E23" s="146"/>
      <c r="F23" s="145"/>
      <c r="G23" s="148"/>
      <c r="H23" s="146"/>
      <c r="I23" s="625"/>
      <c r="J23" s="625"/>
      <c r="K23" s="625"/>
      <c r="L23" s="625"/>
      <c r="M23" s="625"/>
      <c r="N23" s="625"/>
      <c r="O23" s="625"/>
      <c r="P23" s="625"/>
      <c r="Q23" s="625"/>
      <c r="R23" s="625"/>
      <c r="S23" s="625"/>
      <c r="T23" s="625"/>
      <c r="U23" s="625"/>
      <c r="V23" s="625"/>
    </row>
    <row r="24" spans="1:22" s="747" customFormat="1" x14ac:dyDescent="0.25">
      <c r="A24" s="145"/>
      <c r="B24" s="145"/>
      <c r="C24" s="145"/>
      <c r="D24" s="146"/>
      <c r="E24" s="146"/>
      <c r="F24" s="145"/>
      <c r="G24" s="148"/>
      <c r="H24" s="146"/>
      <c r="I24" s="625"/>
      <c r="J24" s="625"/>
      <c r="K24" s="625"/>
      <c r="L24" s="625"/>
      <c r="M24" s="625"/>
      <c r="N24" s="625"/>
      <c r="O24" s="625"/>
      <c r="P24" s="625"/>
      <c r="Q24" s="625"/>
      <c r="R24" s="625"/>
      <c r="S24" s="625"/>
      <c r="T24" s="625"/>
      <c r="U24" s="625"/>
      <c r="V24" s="625"/>
    </row>
    <row r="25" spans="1:22" s="747" customFormat="1" x14ac:dyDescent="0.25">
      <c r="A25" s="145"/>
      <c r="B25" s="145"/>
      <c r="C25" s="145"/>
      <c r="D25" s="146"/>
      <c r="E25" s="146"/>
      <c r="F25" s="145"/>
      <c r="G25" s="148"/>
      <c r="H25" s="146"/>
      <c r="I25" s="625"/>
      <c r="J25" s="625"/>
      <c r="K25" s="625"/>
      <c r="L25" s="625"/>
      <c r="M25" s="625"/>
      <c r="N25" s="625"/>
      <c r="O25" s="625"/>
      <c r="P25" s="625"/>
      <c r="Q25" s="625"/>
      <c r="R25" s="625"/>
      <c r="S25" s="625"/>
      <c r="T25" s="625"/>
      <c r="U25" s="625"/>
      <c r="V25" s="625"/>
    </row>
    <row r="26" spans="1:22" s="747" customFormat="1" x14ac:dyDescent="0.25">
      <c r="A26" s="145"/>
      <c r="B26" s="145"/>
      <c r="C26" s="145"/>
      <c r="D26" s="146"/>
      <c r="E26" s="146"/>
      <c r="F26" s="145"/>
      <c r="G26" s="148"/>
      <c r="H26" s="146"/>
      <c r="I26" s="625"/>
      <c r="J26" s="625"/>
      <c r="K26" s="625"/>
      <c r="L26" s="625"/>
      <c r="M26" s="625"/>
      <c r="N26" s="625"/>
      <c r="O26" s="625"/>
      <c r="P26" s="625"/>
      <c r="Q26" s="625"/>
      <c r="R26" s="625"/>
      <c r="S26" s="625"/>
      <c r="T26" s="625"/>
      <c r="U26" s="625"/>
      <c r="V26" s="625"/>
    </row>
    <row r="27" spans="1:22" s="747" customFormat="1" x14ac:dyDescent="0.25">
      <c r="A27" s="145"/>
      <c r="B27" s="147"/>
      <c r="C27" s="145"/>
      <c r="D27" s="146"/>
      <c r="E27" s="146"/>
      <c r="F27" s="145"/>
      <c r="G27" s="148"/>
      <c r="H27" s="146"/>
      <c r="I27" s="625"/>
      <c r="J27" s="625"/>
      <c r="K27" s="625"/>
      <c r="L27" s="625"/>
      <c r="M27" s="625"/>
      <c r="N27" s="625"/>
      <c r="O27" s="625"/>
      <c r="P27" s="625"/>
      <c r="Q27" s="625"/>
      <c r="R27" s="625"/>
      <c r="S27" s="625"/>
      <c r="T27" s="625"/>
      <c r="U27" s="625"/>
      <c r="V27" s="625"/>
    </row>
    <row r="28" spans="1:22" s="747" customFormat="1" x14ac:dyDescent="0.25">
      <c r="A28" s="145"/>
      <c r="B28" s="147"/>
      <c r="C28" s="145"/>
      <c r="D28" s="146"/>
      <c r="E28" s="146"/>
      <c r="F28" s="145"/>
      <c r="G28" s="148"/>
      <c r="H28" s="146"/>
      <c r="I28" s="625"/>
      <c r="J28" s="625"/>
      <c r="K28" s="625"/>
      <c r="L28" s="625"/>
      <c r="M28" s="625"/>
      <c r="N28" s="625"/>
      <c r="O28" s="625"/>
      <c r="P28" s="625"/>
      <c r="Q28" s="625"/>
      <c r="R28" s="625"/>
      <c r="S28" s="625"/>
      <c r="T28" s="625"/>
      <c r="U28" s="625"/>
      <c r="V28" s="625"/>
    </row>
    <row r="29" spans="1:22" s="747" customFormat="1" x14ac:dyDescent="0.25">
      <c r="A29" s="149" t="s">
        <v>2</v>
      </c>
      <c r="B29" s="150">
        <f>SUM($B22:B28)</f>
        <v>0</v>
      </c>
      <c r="C29" s="150">
        <f>SUM($C22:C28)</f>
        <v>0</v>
      </c>
      <c r="D29" s="146"/>
      <c r="E29" s="146"/>
      <c r="F29" s="145"/>
      <c r="G29" s="148"/>
      <c r="H29" s="146"/>
      <c r="I29" s="625"/>
      <c r="J29" s="625"/>
      <c r="K29" s="625"/>
      <c r="L29" s="625"/>
      <c r="M29" s="625"/>
      <c r="N29" s="625"/>
      <c r="O29" s="625"/>
      <c r="P29" s="625"/>
      <c r="Q29" s="625"/>
      <c r="R29" s="625"/>
      <c r="S29" s="625"/>
      <c r="T29" s="625"/>
      <c r="U29" s="625"/>
      <c r="V29" s="625"/>
    </row>
  </sheetData>
  <mergeCells count="3">
    <mergeCell ref="B6:C6"/>
    <mergeCell ref="A18:B18"/>
    <mergeCell ref="B19:C19"/>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6">
    <tabColor rgb="FFFFFF00"/>
    <pageSetUpPr fitToPage="1"/>
  </sheetPr>
  <dimension ref="A1:V17"/>
  <sheetViews>
    <sheetView zoomScaleNormal="100" zoomScaleSheetLayoutView="70" workbookViewId="0">
      <selection activeCell="A4" sqref="A4:XFD16"/>
    </sheetView>
  </sheetViews>
  <sheetFormatPr baseColWidth="10" defaultRowHeight="15" x14ac:dyDescent="0.25"/>
  <cols>
    <col min="1" max="1" width="45.28515625" style="117" bestFit="1" customWidth="1"/>
    <col min="2" max="2" width="18.42578125" style="117" customWidth="1"/>
    <col min="3" max="3" width="17.7109375" style="117" customWidth="1"/>
    <col min="4" max="22" width="11.5703125" style="117" customWidth="1"/>
  </cols>
  <sheetData>
    <row r="1" spans="1:22" x14ac:dyDescent="0.25">
      <c r="A1" s="117" t="str">
        <f>Indice!C1</f>
        <v>SALLUSTRO Y CIA. S.A.</v>
      </c>
      <c r="C1" s="139" t="s">
        <v>128</v>
      </c>
    </row>
    <row r="4" spans="1:22" x14ac:dyDescent="0.25">
      <c r="A4" s="319" t="s">
        <v>292</v>
      </c>
      <c r="B4" s="319"/>
      <c r="C4" s="319"/>
      <c r="D4" s="319"/>
      <c r="E4" s="319"/>
      <c r="F4" s="145"/>
      <c r="G4" s="148"/>
      <c r="H4" s="146"/>
    </row>
    <row r="5" spans="1:22" x14ac:dyDescent="0.25">
      <c r="A5" s="841" t="s">
        <v>215</v>
      </c>
      <c r="B5" s="841"/>
      <c r="C5" s="146"/>
      <c r="D5" s="146"/>
      <c r="E5" s="146"/>
      <c r="F5" s="145"/>
      <c r="G5" s="148"/>
      <c r="H5" s="146"/>
    </row>
    <row r="6" spans="1:22" s="193" customFormat="1" x14ac:dyDescent="0.25">
      <c r="A6" s="145"/>
      <c r="B6" s="840"/>
      <c r="C6" s="840"/>
      <c r="D6" s="146"/>
      <c r="E6" s="146"/>
      <c r="F6" s="145"/>
      <c r="G6" s="148"/>
      <c r="H6" s="146"/>
      <c r="I6" s="117"/>
      <c r="J6" s="117"/>
      <c r="K6" s="117"/>
      <c r="L6" s="117"/>
      <c r="M6" s="117"/>
      <c r="N6" s="117"/>
      <c r="O6" s="117"/>
      <c r="P6" s="117"/>
      <c r="Q6" s="117"/>
      <c r="R6" s="117"/>
      <c r="S6" s="117"/>
      <c r="T6" s="117"/>
      <c r="U6" s="117"/>
      <c r="V6" s="117"/>
    </row>
    <row r="7" spans="1:22" x14ac:dyDescent="0.25">
      <c r="A7" s="145"/>
      <c r="D7" s="146"/>
      <c r="E7" s="146"/>
      <c r="F7" s="145"/>
      <c r="G7" s="148"/>
      <c r="H7" s="146"/>
    </row>
    <row r="8" spans="1:22" x14ac:dyDescent="0.25">
      <c r="A8" s="149" t="s">
        <v>143</v>
      </c>
      <c r="B8" s="368">
        <f>IFERROR(IF(Indice!B6="","2XX2",YEAR(Indice!B6)),"2XX2")</f>
        <v>2023</v>
      </c>
      <c r="C8" s="368">
        <f>+IFERROR(YEAR(Indice!B6-366),"2XX1")</f>
        <v>2022</v>
      </c>
      <c r="D8" s="146"/>
      <c r="E8" s="146"/>
      <c r="F8" s="145"/>
      <c r="G8" s="148"/>
      <c r="H8" s="146"/>
    </row>
    <row r="9" spans="1:22" x14ac:dyDescent="0.25">
      <c r="A9" s="145" t="s">
        <v>134</v>
      </c>
      <c r="B9" s="145"/>
      <c r="C9" s="145"/>
      <c r="D9" s="146"/>
      <c r="E9" s="146"/>
      <c r="F9" s="145"/>
      <c r="G9" s="148"/>
      <c r="H9" s="146"/>
    </row>
    <row r="10" spans="1:22" x14ac:dyDescent="0.25">
      <c r="A10" s="145"/>
      <c r="B10" s="145"/>
      <c r="C10" s="145"/>
      <c r="D10" s="146"/>
      <c r="E10" s="146"/>
      <c r="F10" s="145"/>
      <c r="G10" s="148"/>
      <c r="H10" s="146"/>
    </row>
    <row r="11" spans="1:22" x14ac:dyDescent="0.25">
      <c r="A11" s="145"/>
      <c r="B11" s="145"/>
      <c r="C11" s="145"/>
      <c r="D11" s="146"/>
      <c r="E11" s="146"/>
      <c r="F11" s="145"/>
      <c r="G11" s="148"/>
      <c r="H11" s="146"/>
    </row>
    <row r="12" spans="1:22" x14ac:dyDescent="0.25">
      <c r="A12" s="145"/>
      <c r="B12" s="145"/>
      <c r="C12" s="145"/>
      <c r="D12" s="146"/>
      <c r="E12" s="146"/>
      <c r="F12" s="145"/>
      <c r="G12" s="148"/>
      <c r="H12" s="146"/>
    </row>
    <row r="13" spans="1:22" x14ac:dyDescent="0.25">
      <c r="A13" s="145"/>
      <c r="B13" s="145"/>
      <c r="C13" s="145"/>
      <c r="D13" s="146"/>
      <c r="E13" s="146"/>
      <c r="F13" s="145"/>
      <c r="G13" s="148"/>
      <c r="H13" s="146"/>
    </row>
    <row r="14" spans="1:22" x14ac:dyDescent="0.25">
      <c r="A14" s="145"/>
      <c r="B14" s="147"/>
      <c r="C14" s="145"/>
      <c r="D14" s="146"/>
      <c r="E14" s="146"/>
      <c r="F14" s="145"/>
      <c r="G14" s="148"/>
      <c r="H14" s="146"/>
    </row>
    <row r="15" spans="1:22" x14ac:dyDescent="0.25">
      <c r="A15" s="145"/>
      <c r="B15" s="147"/>
      <c r="C15" s="145"/>
      <c r="D15" s="146"/>
      <c r="E15" s="146"/>
      <c r="F15" s="145"/>
      <c r="G15" s="148"/>
      <c r="H15" s="146"/>
    </row>
    <row r="16" spans="1:22" x14ac:dyDescent="0.25">
      <c r="A16" s="149" t="s">
        <v>2</v>
      </c>
      <c r="B16" s="150">
        <f>SUM($B9:B15)</f>
        <v>0</v>
      </c>
      <c r="C16" s="150">
        <f>SUM($C9:C15)</f>
        <v>0</v>
      </c>
      <c r="D16" s="146"/>
      <c r="E16" s="146"/>
      <c r="F16" s="145"/>
      <c r="G16" s="148"/>
      <c r="H16" s="146"/>
    </row>
    <row r="17" spans="1:8" x14ac:dyDescent="0.25">
      <c r="A17" s="145"/>
      <c r="B17" s="147"/>
      <c r="C17" s="146"/>
      <c r="D17" s="146"/>
      <c r="E17" s="146"/>
      <c r="F17" s="145"/>
      <c r="G17" s="148"/>
      <c r="H17" s="146"/>
    </row>
  </sheetData>
  <mergeCells count="2">
    <mergeCell ref="A5:B5"/>
    <mergeCell ref="B6:C6"/>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7">
    <tabColor rgb="FFFFFF00"/>
    <pageSetUpPr fitToPage="1"/>
  </sheetPr>
  <dimension ref="A1:Z11"/>
  <sheetViews>
    <sheetView zoomScaleNormal="100" zoomScaleSheetLayoutView="70" workbookViewId="0">
      <selection activeCell="A2" sqref="A2"/>
    </sheetView>
  </sheetViews>
  <sheetFormatPr baseColWidth="10" defaultRowHeight="15" x14ac:dyDescent="0.25"/>
  <cols>
    <col min="1" max="1" width="35.7109375" style="117" bestFit="1" customWidth="1"/>
    <col min="2" max="3" width="17.28515625" style="117" customWidth="1"/>
    <col min="4" max="26" width="11.5703125" style="117" customWidth="1"/>
  </cols>
  <sheetData>
    <row r="1" spans="1:7" x14ac:dyDescent="0.25">
      <c r="A1" s="117" t="str">
        <f>Indice!C1</f>
        <v>SALLUSTRO Y CIA. S.A.</v>
      </c>
      <c r="C1" s="139" t="s">
        <v>128</v>
      </c>
    </row>
    <row r="4" spans="1:7" x14ac:dyDescent="0.25">
      <c r="A4" s="323" t="s">
        <v>294</v>
      </c>
      <c r="B4" s="323"/>
      <c r="C4" s="323"/>
      <c r="D4" s="323"/>
      <c r="E4" s="323"/>
      <c r="F4" s="145"/>
      <c r="G4" s="148"/>
    </row>
    <row r="5" spans="1:7" x14ac:dyDescent="0.25">
      <c r="A5" s="335" t="s">
        <v>197</v>
      </c>
      <c r="B5" s="147"/>
      <c r="C5" s="146"/>
      <c r="D5" s="146"/>
      <c r="E5" s="146"/>
      <c r="F5" s="145"/>
      <c r="G5" s="148"/>
    </row>
    <row r="6" spans="1:7" x14ac:dyDescent="0.25">
      <c r="A6" s="145"/>
      <c r="B6" s="840"/>
      <c r="C6" s="840"/>
      <c r="D6" s="146"/>
      <c r="E6" s="146"/>
      <c r="F6" s="145"/>
      <c r="G6" s="148"/>
    </row>
    <row r="7" spans="1:7" x14ac:dyDescent="0.25">
      <c r="B7" s="368">
        <f>IFERROR(IF(Indice!B6="","2XX2",YEAR(Indice!B6)),"2XX2")</f>
        <v>2023</v>
      </c>
      <c r="C7" s="368">
        <f>+IFERROR(YEAR(Indice!B6-366),"2XX1")</f>
        <v>2022</v>
      </c>
      <c r="D7" s="146"/>
      <c r="E7" s="146"/>
      <c r="F7" s="145"/>
      <c r="G7" s="148"/>
    </row>
    <row r="8" spans="1:7" x14ac:dyDescent="0.25">
      <c r="A8" s="149" t="s">
        <v>40</v>
      </c>
      <c r="B8" s="634">
        <v>1903842815.6600001</v>
      </c>
      <c r="C8" s="634">
        <v>2114495209.5799999</v>
      </c>
      <c r="D8" s="146"/>
      <c r="E8" s="146"/>
      <c r="F8" s="145"/>
      <c r="G8" s="148"/>
    </row>
    <row r="9" spans="1:7" x14ac:dyDescent="0.25">
      <c r="A9" s="145"/>
      <c r="B9" s="147"/>
      <c r="C9" s="147"/>
      <c r="D9" s="146"/>
      <c r="E9" s="146"/>
      <c r="F9" s="145"/>
      <c r="G9" s="148"/>
    </row>
    <row r="10" spans="1:7" x14ac:dyDescent="0.25">
      <c r="A10" s="149" t="s">
        <v>2</v>
      </c>
      <c r="B10" s="150">
        <f>SUM($B8:B9)</f>
        <v>1903842815.6600001</v>
      </c>
      <c r="C10" s="150">
        <f>SUM($C8:C9)</f>
        <v>2114495209.5799999</v>
      </c>
      <c r="D10" s="146"/>
      <c r="E10" s="146"/>
      <c r="F10" s="145"/>
      <c r="G10" s="148"/>
    </row>
    <row r="11" spans="1:7" x14ac:dyDescent="0.25">
      <c r="A11" s="145"/>
      <c r="B11" s="147"/>
      <c r="C11" s="146"/>
      <c r="D11" s="146"/>
      <c r="E11" s="146"/>
      <c r="F11" s="145"/>
      <c r="G11" s="148"/>
    </row>
  </sheetData>
  <mergeCells count="1">
    <mergeCell ref="B6:C6"/>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8">
    <tabColor rgb="FFFFFF00"/>
    <pageSetUpPr fitToPage="1"/>
  </sheetPr>
  <dimension ref="A1:V11"/>
  <sheetViews>
    <sheetView zoomScaleNormal="100" zoomScaleSheetLayoutView="70" workbookViewId="0">
      <selection activeCell="B23" sqref="B23"/>
    </sheetView>
  </sheetViews>
  <sheetFormatPr baseColWidth="10" defaultRowHeight="15" x14ac:dyDescent="0.25"/>
  <cols>
    <col min="1" max="1" width="63" style="117" bestFit="1" customWidth="1"/>
    <col min="2" max="2" width="18.42578125" style="117" customWidth="1"/>
    <col min="3" max="3" width="17.85546875" style="117" customWidth="1"/>
    <col min="4" max="22" width="11.5703125" style="117" customWidth="1"/>
  </cols>
  <sheetData>
    <row r="1" spans="1:8" x14ac:dyDescent="0.25">
      <c r="A1" s="117" t="str">
        <f>Indice!C1</f>
        <v>SALLUSTRO Y CIA. S.A.</v>
      </c>
      <c r="C1" s="139" t="s">
        <v>128</v>
      </c>
    </row>
    <row r="4" spans="1:8" x14ac:dyDescent="0.25">
      <c r="A4" s="319" t="s">
        <v>293</v>
      </c>
      <c r="B4" s="319"/>
      <c r="C4" s="319"/>
      <c r="D4" s="319"/>
      <c r="E4" s="319"/>
      <c r="F4" s="145"/>
      <c r="G4" s="148"/>
      <c r="H4" s="146"/>
    </row>
    <row r="5" spans="1:8" x14ac:dyDescent="0.25">
      <c r="A5" s="842" t="s">
        <v>197</v>
      </c>
      <c r="B5" s="842"/>
      <c r="C5" s="146"/>
      <c r="D5" s="146"/>
      <c r="E5" s="146"/>
      <c r="F5" s="145"/>
      <c r="G5" s="148"/>
      <c r="H5" s="146"/>
    </row>
    <row r="6" spans="1:8" x14ac:dyDescent="0.25">
      <c r="A6" s="145"/>
      <c r="D6" s="146"/>
      <c r="E6" s="146"/>
      <c r="F6" s="145"/>
      <c r="G6" s="148"/>
      <c r="H6" s="146"/>
    </row>
    <row r="7" spans="1:8" x14ac:dyDescent="0.25">
      <c r="B7" s="368">
        <f>IFERROR(IF(Indice!B6="","2XX2",YEAR(Indice!B6)),"2XX2")</f>
        <v>2023</v>
      </c>
      <c r="C7" s="368">
        <f>+IFERROR(YEAR(Indice!B6-366),"2XX1")</f>
        <v>2022</v>
      </c>
      <c r="D7" s="146"/>
      <c r="E7" s="146"/>
      <c r="F7" s="145"/>
      <c r="G7" s="148"/>
      <c r="H7" s="146"/>
    </row>
    <row r="8" spans="1:8" x14ac:dyDescent="0.25">
      <c r="A8" s="149" t="s">
        <v>795</v>
      </c>
      <c r="D8" s="146"/>
      <c r="E8" s="146"/>
      <c r="F8" s="145"/>
      <c r="G8" s="148"/>
      <c r="H8" s="146"/>
    </row>
    <row r="9" spans="1:8" x14ac:dyDescent="0.25">
      <c r="A9" s="336" t="s">
        <v>911</v>
      </c>
      <c r="B9" s="463">
        <v>0</v>
      </c>
      <c r="C9" s="464">
        <v>0</v>
      </c>
      <c r="D9" s="146"/>
      <c r="E9" s="146"/>
      <c r="F9" s="145"/>
      <c r="G9" s="148"/>
      <c r="H9" s="146"/>
    </row>
    <row r="10" spans="1:8" x14ac:dyDescent="0.25">
      <c r="A10" s="145" t="s">
        <v>2</v>
      </c>
      <c r="B10" s="462">
        <f>SUM($B8:B9)</f>
        <v>0</v>
      </c>
      <c r="C10" s="462">
        <f>SUM($C8:C9)</f>
        <v>0</v>
      </c>
      <c r="D10" s="146"/>
      <c r="E10" s="146"/>
      <c r="F10" s="145"/>
      <c r="G10" s="148"/>
      <c r="H10" s="146"/>
    </row>
    <row r="11" spans="1:8" x14ac:dyDescent="0.25">
      <c r="A11" s="145"/>
      <c r="B11" s="147"/>
      <c r="C11" s="146"/>
      <c r="D11" s="146"/>
      <c r="E11" s="146"/>
      <c r="F11" s="145"/>
      <c r="G11" s="148"/>
      <c r="H11" s="146"/>
    </row>
  </sheetData>
  <mergeCells count="1">
    <mergeCell ref="A5:B5"/>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scale="87" orientation="portrait" r:id="rId1"/>
  <drawing r:id="rId2"/>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39">
    <tabColor rgb="FFFFFF00"/>
    <pageSetUpPr fitToPage="1"/>
  </sheetPr>
  <dimension ref="A1:V13"/>
  <sheetViews>
    <sheetView zoomScaleNormal="100" zoomScaleSheetLayoutView="70" workbookViewId="0">
      <selection activeCell="A19" sqref="A19"/>
    </sheetView>
  </sheetViews>
  <sheetFormatPr baseColWidth="10" defaultRowHeight="15" x14ac:dyDescent="0.25"/>
  <cols>
    <col min="1" max="1" width="82.7109375" style="117" bestFit="1" customWidth="1"/>
    <col min="2" max="2" width="18.140625" style="117" customWidth="1"/>
    <col min="3" max="3" width="17.5703125" style="117" customWidth="1"/>
    <col min="4" max="22" width="11.5703125" style="117" customWidth="1"/>
  </cols>
  <sheetData>
    <row r="1" spans="1:8" x14ac:dyDescent="0.25">
      <c r="A1" s="117" t="str">
        <f>Indice!C1</f>
        <v>SALLUSTRO Y CIA. S.A.</v>
      </c>
      <c r="C1" s="139" t="s">
        <v>128</v>
      </c>
    </row>
    <row r="4" spans="1:8" x14ac:dyDescent="0.25">
      <c r="A4" s="319" t="s">
        <v>295</v>
      </c>
      <c r="B4" s="319"/>
      <c r="C4" s="319"/>
      <c r="D4" s="319"/>
      <c r="E4" s="319"/>
      <c r="F4" s="145"/>
      <c r="G4" s="148"/>
      <c r="H4" s="146"/>
    </row>
    <row r="5" spans="1:8" x14ac:dyDescent="0.25">
      <c r="A5" s="842" t="s">
        <v>197</v>
      </c>
      <c r="B5" s="842"/>
      <c r="C5" s="146"/>
      <c r="D5" s="146"/>
      <c r="E5" s="146"/>
      <c r="F5" s="145"/>
      <c r="G5" s="148"/>
      <c r="H5" s="146"/>
    </row>
    <row r="6" spans="1:8" x14ac:dyDescent="0.25">
      <c r="A6" s="145"/>
      <c r="D6" s="146"/>
      <c r="E6" s="146"/>
      <c r="F6" s="145"/>
      <c r="G6" s="148"/>
      <c r="H6" s="146"/>
    </row>
    <row r="7" spans="1:8" x14ac:dyDescent="0.25">
      <c r="A7" s="152" t="s">
        <v>65</v>
      </c>
      <c r="B7" s="368">
        <f>IFERROR(IF(Indice!B6="","2XX2",YEAR(Indice!B6)),"2XX2")</f>
        <v>2023</v>
      </c>
      <c r="C7" s="368">
        <f>+IFERROR(YEAR(Indice!B6-366),"2XX1")</f>
        <v>2022</v>
      </c>
      <c r="D7" s="146"/>
      <c r="E7" s="146"/>
      <c r="F7" s="145"/>
      <c r="G7" s="148"/>
      <c r="H7" s="146"/>
    </row>
    <row r="8" spans="1:8" x14ac:dyDescent="0.25">
      <c r="D8" s="146"/>
      <c r="E8" s="146"/>
      <c r="F8" s="145"/>
      <c r="G8" s="148"/>
      <c r="H8" s="146"/>
    </row>
    <row r="9" spans="1:8" x14ac:dyDescent="0.25">
      <c r="A9" s="145" t="s">
        <v>799</v>
      </c>
      <c r="B9" s="145"/>
      <c r="C9" s="145"/>
      <c r="D9" s="146"/>
      <c r="E9" s="146"/>
      <c r="F9" s="145"/>
      <c r="G9" s="148"/>
      <c r="H9" s="146"/>
    </row>
    <row r="10" spans="1:8" x14ac:dyDescent="0.25">
      <c r="A10" s="145" t="s">
        <v>53</v>
      </c>
      <c r="B10" s="145"/>
      <c r="C10" s="145"/>
      <c r="D10" s="146"/>
      <c r="E10" s="146"/>
      <c r="F10" s="145"/>
      <c r="G10" s="148"/>
      <c r="H10" s="146"/>
    </row>
    <row r="11" spans="1:8" x14ac:dyDescent="0.25">
      <c r="A11" s="237" t="s">
        <v>296</v>
      </c>
      <c r="B11" s="145">
        <v>0</v>
      </c>
      <c r="C11" s="145">
        <v>0</v>
      </c>
      <c r="D11" s="146"/>
      <c r="E11" s="146"/>
      <c r="F11" s="145"/>
      <c r="G11" s="148"/>
      <c r="H11" s="146"/>
    </row>
    <row r="12" spans="1:8" x14ac:dyDescent="0.25">
      <c r="A12" s="145" t="s">
        <v>2</v>
      </c>
      <c r="B12" s="150">
        <f>SUM($B8:B11)</f>
        <v>0</v>
      </c>
      <c r="C12" s="150">
        <f>SUM($C8:C11)</f>
        <v>0</v>
      </c>
      <c r="D12" s="146"/>
      <c r="E12" s="146"/>
      <c r="F12" s="145"/>
      <c r="G12" s="148"/>
      <c r="H12" s="146"/>
    </row>
    <row r="13" spans="1:8" x14ac:dyDescent="0.25">
      <c r="A13" s="145"/>
      <c r="B13" s="147"/>
      <c r="C13" s="146"/>
      <c r="D13" s="146"/>
      <c r="E13" s="146"/>
      <c r="F13" s="145"/>
      <c r="G13" s="148"/>
      <c r="H13" s="146"/>
    </row>
  </sheetData>
  <mergeCells count="1">
    <mergeCell ref="A5:B5"/>
  </mergeCells>
  <hyperlinks>
    <hyperlink ref="C1" location="ER!A1" display="ER"/>
  </hyperlinks>
  <printOptions horizontalCentered="1"/>
  <pageMargins left="0.70866141732283472" right="0.70866141732283472" top="0.74803149606299213" bottom="0.74803149606299213" header="0.31496062992125984" footer="0.31496062992125984"/>
  <pageSetup paperSize="9" scale="73"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
    <tabColor rgb="FFFFFF00"/>
    <pageSetUpPr fitToPage="1"/>
  </sheetPr>
  <dimension ref="A1:V44"/>
  <sheetViews>
    <sheetView showGridLines="0" topLeftCell="B13" zoomScale="90" zoomScaleNormal="90" zoomScaleSheetLayoutView="70" workbookViewId="0">
      <selection activeCell="V36" sqref="V36"/>
    </sheetView>
  </sheetViews>
  <sheetFormatPr baseColWidth="10" defaultColWidth="11.42578125" defaultRowHeight="12.75" x14ac:dyDescent="0.2"/>
  <cols>
    <col min="1" max="1" width="40.7109375" style="2" customWidth="1"/>
    <col min="2" max="2" width="0.85546875" style="2" customWidth="1"/>
    <col min="3" max="3" width="19.5703125" style="74" customWidth="1"/>
    <col min="4" max="4" width="2.5703125" style="74" hidden="1" customWidth="1"/>
    <col min="5" max="5" width="1" style="89" customWidth="1"/>
    <col min="6" max="6" width="16" style="74" customWidth="1"/>
    <col min="7" max="7" width="0.85546875" style="89" customWidth="1"/>
    <col min="8" max="8" width="18.85546875" style="74" customWidth="1"/>
    <col min="9" max="9" width="1" style="89" customWidth="1"/>
    <col min="10" max="10" width="20" style="74" customWidth="1"/>
    <col min="11" max="11" width="0.7109375" style="89" customWidth="1"/>
    <col min="12" max="12" width="18.42578125" style="74" customWidth="1"/>
    <col min="13" max="13" width="0.7109375" style="89" customWidth="1"/>
    <col min="14" max="14" width="19.7109375" style="89" customWidth="1"/>
    <col min="15" max="15" width="1.7109375" style="89" customWidth="1"/>
    <col min="16" max="16" width="19.7109375" style="74" customWidth="1"/>
    <col min="17" max="17" width="1.140625" style="63" customWidth="1"/>
    <col min="18" max="18" width="17.42578125" style="2" bestFit="1" customWidth="1"/>
    <col min="19" max="19" width="1.140625" style="2" customWidth="1"/>
    <col min="20" max="20" width="19.140625" style="2" customWidth="1"/>
    <col min="21" max="22" width="14.7109375" style="2" bestFit="1" customWidth="1"/>
    <col min="23" max="16384" width="11.42578125" style="2"/>
  </cols>
  <sheetData>
    <row r="1" spans="1:22" ht="15" x14ac:dyDescent="0.2">
      <c r="A1" s="17" t="str">
        <f>Indice!C1</f>
        <v>SALLUSTRO Y CIA. S.A.</v>
      </c>
      <c r="H1" s="306" t="s">
        <v>330</v>
      </c>
    </row>
    <row r="3" spans="1:22" x14ac:dyDescent="0.2">
      <c r="R3" s="62"/>
    </row>
    <row r="4" spans="1:22" ht="15" x14ac:dyDescent="0.25">
      <c r="B4" s="343"/>
      <c r="C4" s="343"/>
      <c r="D4" s="343"/>
      <c r="E4" s="343"/>
      <c r="F4" s="343" t="s">
        <v>800</v>
      </c>
      <c r="G4" s="343"/>
      <c r="H4" s="343"/>
      <c r="I4" s="343"/>
      <c r="J4" s="343"/>
      <c r="K4" s="343"/>
      <c r="L4" s="343"/>
      <c r="M4" s="343"/>
      <c r="N4" s="343"/>
      <c r="O4" s="343"/>
      <c r="P4" s="343"/>
      <c r="R4" s="62"/>
    </row>
    <row r="5" spans="1:22" ht="15" x14ac:dyDescent="0.25">
      <c r="A5" s="343"/>
      <c r="B5" s="343"/>
      <c r="C5" s="343"/>
      <c r="D5" s="343"/>
      <c r="E5" s="343"/>
      <c r="F5" s="343"/>
      <c r="G5" s="343"/>
      <c r="H5" s="343" t="str">
        <f>IFERROR(IF(Indice!B6="","Al dia... de mes… de año 2XX2…","Al "&amp;DAY(Indice!B6)&amp;" de "&amp;VLOOKUP(MONTH(Indice!B6),Indice!P:Q,2,0)&amp;" de "&amp;YEAR(Indice!B6)),"Al dia... de mes… de año 2XX2…")</f>
        <v>Al 31 de Diciembre de 2023</v>
      </c>
      <c r="I5" s="343"/>
      <c r="J5" s="343"/>
      <c r="K5" s="343"/>
      <c r="L5" s="343"/>
      <c r="M5" s="343"/>
      <c r="N5" s="343"/>
      <c r="O5" s="343"/>
      <c r="P5" s="343"/>
      <c r="R5" s="62"/>
    </row>
    <row r="6" spans="1:22" ht="14.25" x14ac:dyDescent="0.2">
      <c r="A6" s="766" t="s">
        <v>250</v>
      </c>
      <c r="B6" s="766"/>
      <c r="C6" s="766"/>
      <c r="D6" s="766"/>
      <c r="E6" s="766"/>
      <c r="F6" s="766"/>
      <c r="G6" s="766"/>
      <c r="H6" s="766"/>
      <c r="I6" s="766"/>
      <c r="J6" s="766"/>
      <c r="K6" s="766"/>
      <c r="L6" s="766"/>
      <c r="M6" s="766"/>
      <c r="N6" s="766"/>
      <c r="O6" s="766"/>
      <c r="P6" s="766"/>
      <c r="R6" s="62"/>
    </row>
    <row r="7" spans="1:22" ht="14.25" x14ac:dyDescent="0.2">
      <c r="A7" s="766" t="s">
        <v>228</v>
      </c>
      <c r="B7" s="766"/>
      <c r="C7" s="766"/>
      <c r="D7" s="766"/>
      <c r="E7" s="766"/>
      <c r="F7" s="766"/>
      <c r="G7" s="766"/>
      <c r="H7" s="766"/>
      <c r="I7" s="766"/>
      <c r="J7" s="766"/>
      <c r="K7" s="766"/>
      <c r="L7" s="766"/>
      <c r="M7" s="766"/>
      <c r="N7" s="766"/>
      <c r="O7" s="766"/>
      <c r="P7" s="766"/>
      <c r="R7" s="62"/>
    </row>
    <row r="8" spans="1:22" ht="14.25" x14ac:dyDescent="0.2">
      <c r="A8" s="204"/>
      <c r="B8" s="204"/>
      <c r="C8" s="204"/>
      <c r="D8" s="204"/>
      <c r="E8" s="204"/>
      <c r="F8" s="204"/>
      <c r="G8" s="204"/>
      <c r="H8" s="204"/>
      <c r="I8" s="204"/>
      <c r="J8" s="204"/>
      <c r="K8" s="204"/>
      <c r="L8" s="204"/>
      <c r="M8" s="204"/>
      <c r="N8" s="433"/>
      <c r="O8" s="433"/>
      <c r="P8" s="204"/>
      <c r="R8" s="62"/>
    </row>
    <row r="9" spans="1:22" ht="14.25" x14ac:dyDescent="0.2">
      <c r="A9" s="204"/>
      <c r="B9" s="204"/>
      <c r="C9" s="204"/>
      <c r="D9" s="204"/>
      <c r="E9" s="204"/>
      <c r="F9" s="204"/>
      <c r="G9" s="204"/>
      <c r="H9" s="204"/>
      <c r="I9" s="204"/>
      <c r="J9" s="204"/>
      <c r="K9" s="204"/>
      <c r="L9" s="204"/>
      <c r="M9" s="204"/>
      <c r="N9" s="433"/>
      <c r="O9" s="433"/>
      <c r="P9" s="204"/>
      <c r="R9" s="62"/>
    </row>
    <row r="10" spans="1:22" ht="25.5" customHeight="1" x14ac:dyDescent="0.2">
      <c r="A10" s="228"/>
      <c r="B10" s="228"/>
      <c r="C10" s="763" t="s">
        <v>234</v>
      </c>
      <c r="D10" s="763"/>
      <c r="E10" s="763"/>
      <c r="F10" s="763"/>
      <c r="G10" s="90"/>
      <c r="H10" s="228"/>
      <c r="I10" s="90"/>
      <c r="J10" s="228"/>
      <c r="K10" s="90"/>
      <c r="L10" s="763" t="s">
        <v>366</v>
      </c>
      <c r="M10" s="763"/>
      <c r="N10" s="763"/>
      <c r="O10" s="763"/>
      <c r="P10" s="763"/>
      <c r="R10" s="62"/>
    </row>
    <row r="11" spans="1:22" ht="15" customHeight="1" x14ac:dyDescent="0.2">
      <c r="A11" s="767"/>
      <c r="C11" s="764" t="s">
        <v>69</v>
      </c>
      <c r="D11" s="75" t="s">
        <v>41</v>
      </c>
      <c r="E11" s="91"/>
      <c r="F11" s="764" t="s">
        <v>70</v>
      </c>
      <c r="G11" s="91"/>
      <c r="H11" s="764" t="s">
        <v>37</v>
      </c>
      <c r="I11" s="91"/>
      <c r="J11" s="764" t="s">
        <v>71</v>
      </c>
      <c r="K11" s="91"/>
      <c r="L11" s="764" t="s">
        <v>72</v>
      </c>
      <c r="M11" s="91"/>
      <c r="N11" s="764" t="s">
        <v>73</v>
      </c>
      <c r="O11" s="91"/>
      <c r="P11" s="764" t="s">
        <v>38</v>
      </c>
      <c r="R11" s="764" t="s">
        <v>74</v>
      </c>
      <c r="S11" s="91"/>
      <c r="T11" s="764" t="s">
        <v>2</v>
      </c>
    </row>
    <row r="12" spans="1:22" ht="15.75" customHeight="1" x14ac:dyDescent="0.2">
      <c r="A12" s="767"/>
      <c r="C12" s="765"/>
      <c r="D12" s="75" t="s">
        <v>42</v>
      </c>
      <c r="E12" s="91"/>
      <c r="F12" s="765"/>
      <c r="G12" s="91"/>
      <c r="H12" s="765"/>
      <c r="I12" s="91"/>
      <c r="J12" s="765"/>
      <c r="K12" s="91"/>
      <c r="L12" s="765"/>
      <c r="M12" s="91"/>
      <c r="N12" s="765"/>
      <c r="O12" s="91"/>
      <c r="P12" s="765"/>
      <c r="R12" s="765"/>
      <c r="S12" s="91"/>
      <c r="T12" s="765"/>
    </row>
    <row r="13" spans="1:22" ht="8.1" customHeight="1" x14ac:dyDescent="0.2">
      <c r="R13" s="62"/>
    </row>
    <row r="14" spans="1:22" x14ac:dyDescent="0.2">
      <c r="A14" s="100" t="str">
        <f>IFERROR(IF(Indice!B6="","Saldo al .. de  de 20X0 ","Saldo al "&amp;DAY(Indice!B6)&amp;" de "&amp;VLOOKUP(MONTH(Indice!B6),Indice!P:Q,2,0)&amp;" de "&amp;YEAR(Indice!B6-731)),"Saldo al .. de  de 20X0 ")</f>
        <v>Saldo al 31 de Diciembre de 2021</v>
      </c>
      <c r="B14" s="28"/>
      <c r="C14" s="101">
        <v>65062440265.379997</v>
      </c>
      <c r="D14" s="74">
        <v>0</v>
      </c>
      <c r="F14" s="101">
        <v>0</v>
      </c>
      <c r="G14" s="89">
        <v>0</v>
      </c>
      <c r="H14" s="101">
        <v>3642207544.3299999</v>
      </c>
      <c r="J14" s="101">
        <v>169942447</v>
      </c>
      <c r="L14" s="101">
        <v>1831525111.48</v>
      </c>
      <c r="N14" s="101">
        <v>1512432558.3199999</v>
      </c>
      <c r="P14" s="101">
        <v>6355925246</v>
      </c>
      <c r="R14" s="101">
        <v>0</v>
      </c>
      <c r="S14" s="63"/>
      <c r="T14" s="101">
        <v>78574473172.51001</v>
      </c>
      <c r="U14" s="495">
        <v>32535752011.348</v>
      </c>
      <c r="V14" s="54"/>
    </row>
    <row r="15" spans="1:22" x14ac:dyDescent="0.2">
      <c r="A15" s="2" t="s">
        <v>367</v>
      </c>
      <c r="N15" s="74"/>
      <c r="R15" s="74"/>
      <c r="S15" s="63"/>
      <c r="T15" s="74"/>
      <c r="U15" s="63"/>
    </row>
    <row r="16" spans="1:22" x14ac:dyDescent="0.2">
      <c r="A16" s="100" t="s">
        <v>68</v>
      </c>
      <c r="C16" s="101">
        <f>+C14</f>
        <v>65062440265.379997</v>
      </c>
      <c r="F16" s="101">
        <f>+F14</f>
        <v>0</v>
      </c>
      <c r="G16" s="101">
        <f t="shared" ref="G16:P16" si="0">+G14</f>
        <v>0</v>
      </c>
      <c r="H16" s="101">
        <f t="shared" si="0"/>
        <v>3642207544.3299999</v>
      </c>
      <c r="I16" s="101">
        <f t="shared" si="0"/>
        <v>0</v>
      </c>
      <c r="J16" s="101">
        <f t="shared" si="0"/>
        <v>169942447</v>
      </c>
      <c r="K16" s="101">
        <f t="shared" si="0"/>
        <v>0</v>
      </c>
      <c r="L16" s="101">
        <f t="shared" si="0"/>
        <v>1831525111.48</v>
      </c>
      <c r="M16" s="101">
        <f t="shared" si="0"/>
        <v>0</v>
      </c>
      <c r="N16" s="101">
        <f>+N14</f>
        <v>1512432558.3199999</v>
      </c>
      <c r="O16" s="101">
        <f t="shared" si="0"/>
        <v>0</v>
      </c>
      <c r="P16" s="101">
        <f t="shared" si="0"/>
        <v>6355925246</v>
      </c>
      <c r="R16" s="101"/>
      <c r="S16" s="63"/>
      <c r="T16" s="101">
        <f>SUM(C16:S16)</f>
        <v>78574473172.509995</v>
      </c>
      <c r="U16" s="63"/>
    </row>
    <row r="17" spans="1:22" ht="25.5" x14ac:dyDescent="0.2">
      <c r="A17" s="113" t="s">
        <v>1165</v>
      </c>
      <c r="C17" s="672">
        <v>2937559734.6199999</v>
      </c>
      <c r="D17" s="672"/>
      <c r="E17" s="673"/>
      <c r="F17" s="672"/>
      <c r="G17" s="673"/>
      <c r="H17" s="672"/>
      <c r="I17" s="673"/>
      <c r="J17" s="672"/>
      <c r="K17" s="673"/>
      <c r="L17" s="672"/>
      <c r="M17" s="673"/>
      <c r="N17" s="671">
        <v>4930749878.6099997</v>
      </c>
      <c r="O17" s="673"/>
      <c r="P17" s="672">
        <v>-6355925246</v>
      </c>
      <c r="R17" s="68"/>
      <c r="S17" s="54"/>
      <c r="T17" s="54">
        <f>SUM(C17:R17)</f>
        <v>1512384367.2299995</v>
      </c>
    </row>
    <row r="18" spans="1:22" x14ac:dyDescent="0.2">
      <c r="A18" s="100" t="s">
        <v>75</v>
      </c>
      <c r="C18" s="101"/>
      <c r="F18" s="101"/>
      <c r="H18" s="101"/>
      <c r="J18" s="101"/>
      <c r="L18" s="101"/>
      <c r="N18" s="101"/>
      <c r="P18" s="101"/>
      <c r="R18" s="101"/>
      <c r="S18" s="63"/>
      <c r="T18" s="101">
        <f>SUM(C18:R18)</f>
        <v>0</v>
      </c>
    </row>
    <row r="19" spans="1:22" x14ac:dyDescent="0.2">
      <c r="A19" s="113" t="s">
        <v>1164</v>
      </c>
      <c r="C19" s="446">
        <v>0</v>
      </c>
      <c r="H19" s="66"/>
      <c r="L19" s="66"/>
      <c r="N19" s="74"/>
      <c r="P19" s="66"/>
      <c r="Q19" s="67"/>
      <c r="R19" s="62"/>
      <c r="T19" s="670"/>
    </row>
    <row r="20" spans="1:22" x14ac:dyDescent="0.2">
      <c r="A20" s="100" t="s">
        <v>76</v>
      </c>
      <c r="C20" s="101"/>
      <c r="F20" s="101"/>
      <c r="H20" s="101"/>
      <c r="J20" s="101"/>
      <c r="L20" s="101"/>
      <c r="N20" s="101"/>
      <c r="P20" s="101"/>
      <c r="R20" s="101"/>
      <c r="S20" s="63"/>
      <c r="T20" s="101">
        <f>SUM(C20:R20)</f>
        <v>0</v>
      </c>
    </row>
    <row r="21" spans="1:22" x14ac:dyDescent="0.2">
      <c r="A21" s="100" t="s">
        <v>77</v>
      </c>
      <c r="C21" s="101"/>
      <c r="F21" s="101"/>
      <c r="H21" s="101"/>
      <c r="J21" s="101"/>
      <c r="L21" s="101"/>
      <c r="N21" s="101"/>
      <c r="P21" s="101"/>
      <c r="R21" s="101"/>
      <c r="S21" s="63"/>
      <c r="T21" s="101">
        <f>SUM(C21:R21)</f>
        <v>0</v>
      </c>
    </row>
    <row r="22" spans="1:22" x14ac:dyDescent="0.2">
      <c r="A22" s="100" t="s">
        <v>78</v>
      </c>
      <c r="C22" s="101"/>
      <c r="F22" s="101"/>
      <c r="H22" s="101"/>
      <c r="J22" s="101"/>
      <c r="L22" s="101">
        <v>733529003.49000001</v>
      </c>
      <c r="M22" s="101"/>
      <c r="N22" s="101">
        <v>-1512384367.3199999</v>
      </c>
      <c r="O22" s="101"/>
      <c r="P22" s="101">
        <v>13937051059.540001</v>
      </c>
      <c r="R22" s="101"/>
      <c r="S22" s="63"/>
      <c r="T22" s="101">
        <f>SUM(C22:R22)</f>
        <v>13158195695.710001</v>
      </c>
    </row>
    <row r="23" spans="1:22" x14ac:dyDescent="0.2">
      <c r="H23" s="67"/>
      <c r="N23" s="74"/>
      <c r="R23" s="62"/>
    </row>
    <row r="24" spans="1:22" x14ac:dyDescent="0.2">
      <c r="A24" s="100" t="str">
        <f>IFERROR(IF(Indice!B6="","Saldo al .. de  de 20X1 ","Saldo al "&amp;DAY(Indice!B6)&amp;" de "&amp;VLOOKUP(MONTH(Indice!B6),Indice!P:Q,2,0)&amp;" de "&amp;YEAR(Indice!B6-366)),"Saldo al .. de  de 20X1 ")</f>
        <v>Saldo al 31 de Diciembre de 2022</v>
      </c>
      <c r="B24" s="28"/>
      <c r="C24" s="102">
        <f>C16+C17+C18+C19+C20+C21+C22</f>
        <v>68000000000</v>
      </c>
      <c r="D24" s="102">
        <f>SUM(D14:D22)</f>
        <v>0</v>
      </c>
      <c r="E24" s="102"/>
      <c r="F24" s="102">
        <f>F16+F17+F18+F19+F20+F21+F22</f>
        <v>0</v>
      </c>
      <c r="G24" s="102">
        <f>SUM(G14:G23)</f>
        <v>0</v>
      </c>
      <c r="H24" s="102">
        <f>H16+H17+H18+H19+H20+H21+H22</f>
        <v>3642207544.3299999</v>
      </c>
      <c r="I24" s="102"/>
      <c r="J24" s="102">
        <f>J16+J17+J18+J19+J20+J21+J22</f>
        <v>169942447</v>
      </c>
      <c r="K24" s="102"/>
      <c r="L24" s="102">
        <f>L16+L17+L18+L19+L20+L21+L22</f>
        <v>2565054114.9700003</v>
      </c>
      <c r="M24" s="92"/>
      <c r="N24" s="102">
        <f>N16+N17+N18+N19+N20+N21+N22</f>
        <v>4930798069.6099997</v>
      </c>
      <c r="O24" s="92"/>
      <c r="P24" s="102">
        <f>P16+P17+P18+P19+P20+P21+P22</f>
        <v>13937051059.540001</v>
      </c>
      <c r="Q24" s="67"/>
      <c r="R24" s="102">
        <f>R16+R17+R18+R19+R20+R21+R22</f>
        <v>0</v>
      </c>
      <c r="S24" s="67"/>
      <c r="T24" s="102">
        <f>T16+T17+T18+T19+T20+T21+T22</f>
        <v>93245053235.449997</v>
      </c>
      <c r="U24" s="516"/>
      <c r="V24" s="54"/>
    </row>
    <row r="25" spans="1:22" ht="25.5" x14ac:dyDescent="0.2">
      <c r="A25" s="113" t="s">
        <v>1229</v>
      </c>
      <c r="C25" s="74">
        <v>0</v>
      </c>
      <c r="L25" s="672"/>
      <c r="M25" s="673"/>
      <c r="N25" s="671">
        <v>13937051059.34</v>
      </c>
      <c r="O25" s="673"/>
      <c r="P25" s="672">
        <v>-13937051059.34</v>
      </c>
      <c r="R25" s="68"/>
      <c r="S25" s="54"/>
      <c r="T25" s="54">
        <f>SUM(C25:R25)</f>
        <v>0</v>
      </c>
    </row>
    <row r="26" spans="1:22" x14ac:dyDescent="0.2">
      <c r="A26" s="100" t="s">
        <v>76</v>
      </c>
      <c r="B26" s="73"/>
      <c r="C26" s="101"/>
      <c r="F26" s="101"/>
      <c r="H26" s="101"/>
      <c r="J26" s="101"/>
      <c r="L26" s="101"/>
      <c r="N26" s="101"/>
      <c r="P26" s="101"/>
      <c r="R26" s="101"/>
      <c r="S26" s="63"/>
      <c r="T26" s="101">
        <f>SUM(C26:S26)</f>
        <v>0</v>
      </c>
    </row>
    <row r="27" spans="1:22" x14ac:dyDescent="0.2">
      <c r="A27" s="73" t="s">
        <v>79</v>
      </c>
      <c r="B27" s="73"/>
      <c r="L27" s="66"/>
      <c r="N27" s="74"/>
      <c r="S27" s="74"/>
    </row>
    <row r="28" spans="1:22" x14ac:dyDescent="0.2">
      <c r="A28" s="100" t="s">
        <v>78</v>
      </c>
      <c r="C28" s="101">
        <v>0</v>
      </c>
      <c r="F28" s="101">
        <v>0</v>
      </c>
      <c r="H28" s="101">
        <v>0</v>
      </c>
      <c r="J28" s="101"/>
      <c r="L28" s="101">
        <v>660440718.75</v>
      </c>
      <c r="M28" s="101"/>
      <c r="N28" s="101"/>
      <c r="O28" s="101"/>
      <c r="P28" s="101">
        <v>12548373656</v>
      </c>
      <c r="R28" s="101"/>
      <c r="S28" s="63"/>
      <c r="T28" s="101">
        <f>SUM(C28:R28)</f>
        <v>13208814374.75</v>
      </c>
    </row>
    <row r="29" spans="1:22" x14ac:dyDescent="0.2">
      <c r="N29" s="74"/>
      <c r="R29" s="62"/>
    </row>
    <row r="30" spans="1:22" ht="13.5" thickBot="1" x14ac:dyDescent="0.25">
      <c r="A30" s="100" t="str">
        <f>IFERROR(IF(Indice!B6="","Saldo al .. de  de 20X2 ","Saldo al "&amp;DAY(Indice!B6)&amp;" de "&amp;VLOOKUP(MONTH(Indice!B6),Indice!P:Q,2,0)&amp;" de "&amp;YEAR(Indice!B6)),"Saldo al .. de  de 20X2 ")</f>
        <v>Saldo al 31 de Diciembre de 2023</v>
      </c>
      <c r="B30" s="28"/>
      <c r="C30" s="102">
        <f>C24+C25+C26+C27+C28</f>
        <v>68000000000</v>
      </c>
      <c r="D30" s="64">
        <f>SUM(D24:D28)</f>
        <v>0</v>
      </c>
      <c r="E30" s="93"/>
      <c r="F30" s="102">
        <f>F24+F25+F26+F27+F28</f>
        <v>0</v>
      </c>
      <c r="G30" s="93"/>
      <c r="H30" s="102">
        <f>H24+H25+H26+H27+H28</f>
        <v>3642207544.3299999</v>
      </c>
      <c r="I30" s="93"/>
      <c r="J30" s="102">
        <f>J24+J25+J26+J27+J28</f>
        <v>169942447</v>
      </c>
      <c r="K30" s="93"/>
      <c r="L30" s="102">
        <f>L24+L25+L26+L27+L28</f>
        <v>3225494833.7200003</v>
      </c>
      <c r="M30" s="93"/>
      <c r="N30" s="102">
        <f>N24+N25+N26+N27+N28</f>
        <v>18867849128.950001</v>
      </c>
      <c r="O30" s="93"/>
      <c r="P30" s="674">
        <f>P24+P25+P26+P27+P28</f>
        <v>12548373656.200001</v>
      </c>
      <c r="R30" s="102">
        <f>R24+R25+R26+R27+R28</f>
        <v>0</v>
      </c>
      <c r="S30" s="67"/>
      <c r="T30" s="703">
        <f>T24+T25+T26+T27+T28</f>
        <v>106453867610.2</v>
      </c>
      <c r="U30" s="516"/>
    </row>
    <row r="31" spans="1:22" ht="13.5" thickTop="1" x14ac:dyDescent="0.2">
      <c r="A31" s="28"/>
      <c r="B31" s="28"/>
      <c r="C31" s="70"/>
      <c r="D31" s="69"/>
      <c r="E31" s="93"/>
      <c r="F31" s="70"/>
      <c r="G31" s="93"/>
      <c r="H31" s="70"/>
      <c r="I31" s="93"/>
      <c r="J31" s="70"/>
      <c r="K31" s="93"/>
      <c r="L31" s="539"/>
      <c r="M31" s="93"/>
      <c r="N31" s="538"/>
      <c r="O31" s="93"/>
      <c r="P31" s="539"/>
      <c r="R31" s="65"/>
      <c r="T31" s="513"/>
    </row>
    <row r="32" spans="1:22" x14ac:dyDescent="0.2">
      <c r="A32" s="2" t="s">
        <v>355</v>
      </c>
      <c r="C32" s="67"/>
      <c r="D32" s="67"/>
      <c r="E32" s="94"/>
      <c r="F32" s="67"/>
      <c r="G32" s="94"/>
      <c r="H32" s="2"/>
      <c r="I32" s="37"/>
      <c r="K32" s="94"/>
      <c r="L32" s="67"/>
      <c r="M32" s="94"/>
      <c r="N32" s="94"/>
      <c r="O32" s="94"/>
      <c r="P32" s="67"/>
      <c r="T32" s="517"/>
    </row>
    <row r="33" spans="1:21" hidden="1" x14ac:dyDescent="0.2">
      <c r="C33" s="669">
        <f>+BG!F48-EVPN!C30</f>
        <v>0</v>
      </c>
      <c r="D33" s="669"/>
      <c r="E33" s="668"/>
      <c r="F33" s="669"/>
      <c r="G33" s="668"/>
      <c r="H33" s="679">
        <f>+H30+J30-BG!F49</f>
        <v>0</v>
      </c>
      <c r="I33" s="667"/>
      <c r="J33" s="666"/>
      <c r="K33" s="668"/>
      <c r="L33" s="669">
        <f>+L30-BG!F50</f>
        <v>0</v>
      </c>
      <c r="M33" s="668"/>
      <c r="N33" s="668">
        <f>+N30-BG!F52</f>
        <v>-0.25999832153320313</v>
      </c>
      <c r="O33" s="668"/>
      <c r="P33" s="669">
        <f>+P30-BG!F54</f>
        <v>0.10000038146972656</v>
      </c>
      <c r="Q33" s="665"/>
      <c r="R33" s="679"/>
      <c r="S33" s="679"/>
      <c r="T33" s="679"/>
    </row>
    <row r="34" spans="1:21" x14ac:dyDescent="0.2">
      <c r="C34" s="584"/>
      <c r="D34" s="584"/>
      <c r="E34" s="584"/>
      <c r="F34" s="584"/>
      <c r="G34" s="584"/>
      <c r="H34" s="584"/>
      <c r="I34" s="584"/>
      <c r="J34" s="584"/>
      <c r="K34" s="584"/>
      <c r="L34" s="584"/>
      <c r="M34" s="584"/>
      <c r="N34" s="584"/>
      <c r="O34" s="584"/>
      <c r="P34" s="584"/>
      <c r="Q34" s="584"/>
      <c r="R34" s="584"/>
      <c r="S34" s="584"/>
      <c r="T34" s="584"/>
      <c r="U34" s="67">
        <f>+U30-U33</f>
        <v>0</v>
      </c>
    </row>
    <row r="35" spans="1:21" x14ac:dyDescent="0.2">
      <c r="C35" s="67"/>
      <c r="D35" s="67"/>
      <c r="E35" s="94"/>
      <c r="F35" s="67"/>
      <c r="G35" s="94"/>
      <c r="H35" s="2"/>
      <c r="I35" s="37"/>
      <c r="K35" s="94"/>
      <c r="L35" s="67"/>
      <c r="M35" s="94"/>
      <c r="N35" s="67"/>
      <c r="O35" s="94"/>
      <c r="T35" s="54"/>
    </row>
    <row r="36" spans="1:21" x14ac:dyDescent="0.2">
      <c r="A36" s="493"/>
      <c r="B36" s="557"/>
      <c r="D36" s="89"/>
      <c r="F36" s="557"/>
      <c r="J36" s="553"/>
      <c r="K36" s="493"/>
      <c r="M36" s="493"/>
      <c r="N36" s="553"/>
      <c r="O36" s="493"/>
      <c r="R36" s="492"/>
      <c r="S36" s="557"/>
      <c r="T36" s="492"/>
    </row>
    <row r="37" spans="1:21" x14ac:dyDescent="0.2">
      <c r="A37" s="493"/>
      <c r="B37" s="557"/>
      <c r="D37" s="89"/>
      <c r="F37" s="557"/>
      <c r="J37" s="553"/>
      <c r="K37" s="493"/>
      <c r="M37" s="493"/>
      <c r="N37" s="553"/>
      <c r="O37" s="493"/>
      <c r="R37" s="492"/>
      <c r="S37" s="557"/>
      <c r="T37" s="492"/>
    </row>
    <row r="38" spans="1:21" x14ac:dyDescent="0.2">
      <c r="D38" s="67"/>
      <c r="E38" s="94"/>
      <c r="F38" s="67"/>
      <c r="G38" s="94"/>
      <c r="H38" s="492"/>
      <c r="I38" s="492"/>
      <c r="J38" s="492"/>
      <c r="K38" s="492"/>
      <c r="L38" s="492"/>
      <c r="M38" s="492"/>
      <c r="N38" s="555"/>
      <c r="O38" s="492"/>
      <c r="P38" s="492"/>
      <c r="R38" s="492"/>
      <c r="S38" s="557"/>
      <c r="T38" s="492"/>
    </row>
    <row r="39" spans="1:21" x14ac:dyDescent="0.2">
      <c r="H39" s="492"/>
      <c r="I39" s="492"/>
      <c r="J39" s="492"/>
      <c r="K39" s="492"/>
      <c r="L39" s="492"/>
      <c r="M39" s="492"/>
      <c r="N39" s="555"/>
      <c r="O39" s="492"/>
      <c r="P39" s="492"/>
    </row>
    <row r="40" spans="1:21" x14ac:dyDescent="0.2">
      <c r="C40" s="67"/>
      <c r="D40" s="67"/>
      <c r="E40" s="94"/>
      <c r="F40" s="67"/>
      <c r="G40" s="94"/>
      <c r="H40" s="492"/>
      <c r="I40" s="492"/>
      <c r="J40" s="492"/>
      <c r="K40" s="492"/>
      <c r="L40" s="492"/>
      <c r="M40" s="492"/>
      <c r="N40" s="555"/>
      <c r="O40" s="492"/>
      <c r="P40" s="492"/>
    </row>
    <row r="41" spans="1:21" x14ac:dyDescent="0.2">
      <c r="F41" s="67"/>
      <c r="H41" s="492"/>
      <c r="I41" s="492"/>
      <c r="J41" s="492"/>
      <c r="K41" s="492"/>
      <c r="L41" s="492"/>
      <c r="M41" s="492"/>
      <c r="N41" s="492"/>
      <c r="O41" s="492"/>
      <c r="P41" s="492"/>
    </row>
    <row r="42" spans="1:21" x14ac:dyDescent="0.2">
      <c r="H42" s="492"/>
      <c r="I42" s="492"/>
      <c r="M42" s="492"/>
      <c r="N42" s="492"/>
      <c r="O42" s="492"/>
      <c r="P42" s="564"/>
    </row>
    <row r="43" spans="1:21" x14ac:dyDescent="0.2">
      <c r="H43" s="492"/>
      <c r="I43" s="492"/>
      <c r="M43" s="492"/>
      <c r="N43" s="492"/>
      <c r="O43" s="492"/>
      <c r="P43" s="492"/>
    </row>
    <row r="44" spans="1:21" x14ac:dyDescent="0.2">
      <c r="H44" s="492"/>
      <c r="I44" s="492"/>
      <c r="M44" s="492"/>
      <c r="N44" s="492"/>
      <c r="O44" s="492"/>
      <c r="P44" s="492"/>
    </row>
  </sheetData>
  <mergeCells count="14">
    <mergeCell ref="C10:F10"/>
    <mergeCell ref="L10:P10"/>
    <mergeCell ref="R11:R12"/>
    <mergeCell ref="T11:T12"/>
    <mergeCell ref="A6:P6"/>
    <mergeCell ref="A7:P7"/>
    <mergeCell ref="C11:C12"/>
    <mergeCell ref="F11:F12"/>
    <mergeCell ref="H11:H12"/>
    <mergeCell ref="J11:J12"/>
    <mergeCell ref="L11:L12"/>
    <mergeCell ref="N11:N12"/>
    <mergeCell ref="P11:P12"/>
    <mergeCell ref="A11:A12"/>
  </mergeCells>
  <hyperlinks>
    <hyperlink ref="H1" location="Indice!A1" display="Indice"/>
  </hyperlinks>
  <printOptions horizontalCentered="1"/>
  <pageMargins left="0.70866141732283472" right="0.70866141732283472" top="0.74803149606299213" bottom="0.74803149606299213" header="0.31496062992125984" footer="0.31496062992125984"/>
  <pageSetup paperSize="9" scale="56" orientation="landscape"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0">
    <tabColor rgb="FFFFFF00"/>
    <pageSetUpPr fitToPage="1"/>
  </sheetPr>
  <dimension ref="A1:H13"/>
  <sheetViews>
    <sheetView zoomScaleNormal="100" zoomScaleSheetLayoutView="70" workbookViewId="0">
      <selection activeCell="H25" sqref="H25"/>
    </sheetView>
  </sheetViews>
  <sheetFormatPr baseColWidth="10" defaultColWidth="11.42578125" defaultRowHeight="15" x14ac:dyDescent="0.25"/>
  <cols>
    <col min="1" max="1" width="42.140625" style="117" customWidth="1"/>
    <col min="2" max="3" width="24.42578125" style="117" customWidth="1"/>
    <col min="4" max="8" width="11.42578125" style="117"/>
    <col min="9" max="16384" width="11.42578125" style="314"/>
  </cols>
  <sheetData>
    <row r="1" spans="1:3" x14ac:dyDescent="0.25">
      <c r="A1" s="117" t="str">
        <f>Indice!C1</f>
        <v>SALLUSTRO Y CIA. S.A.</v>
      </c>
      <c r="C1" s="139" t="s">
        <v>128</v>
      </c>
    </row>
    <row r="2" spans="1:3" x14ac:dyDescent="0.25">
      <c r="C2" s="126"/>
    </row>
    <row r="4" spans="1:3" x14ac:dyDescent="0.25">
      <c r="A4" s="260" t="s">
        <v>297</v>
      </c>
      <c r="B4" s="260"/>
      <c r="C4" s="260"/>
    </row>
    <row r="5" spans="1:3" ht="27" customHeight="1" x14ac:dyDescent="0.25">
      <c r="A5" s="414" t="s">
        <v>169</v>
      </c>
      <c r="B5" s="338"/>
      <c r="C5" s="338"/>
    </row>
    <row r="6" spans="1:3" ht="15" customHeight="1" x14ac:dyDescent="0.25">
      <c r="B6" s="238"/>
    </row>
    <row r="7" spans="1:3" ht="15" customHeight="1" x14ac:dyDescent="0.25">
      <c r="B7" s="368">
        <f>IFERROR(IF(Indice!B6="","2XX2",YEAR(Indice!B6)),"2XX2")</f>
        <v>2023</v>
      </c>
      <c r="C7" s="368">
        <f>+IFERROR(YEAR(Indice!B6-366),"2XX1")</f>
        <v>2022</v>
      </c>
    </row>
    <row r="8" spans="1:3" s="117" customFormat="1" ht="15" customHeight="1" x14ac:dyDescent="0.25">
      <c r="A8" s="168" t="s">
        <v>797</v>
      </c>
      <c r="B8" s="339">
        <v>0</v>
      </c>
      <c r="C8" s="339">
        <v>0</v>
      </c>
    </row>
    <row r="9" spans="1:3" ht="15" customHeight="1" x14ac:dyDescent="0.25">
      <c r="A9" s="314" t="s">
        <v>796</v>
      </c>
      <c r="B9" s="340">
        <v>0</v>
      </c>
      <c r="C9" s="340">
        <v>0</v>
      </c>
    </row>
    <row r="10" spans="1:3" ht="15" customHeight="1" x14ac:dyDescent="0.25">
      <c r="A10" s="341" t="s">
        <v>798</v>
      </c>
      <c r="B10" s="342">
        <f>IFERROR(B9/B8,0)</f>
        <v>0</v>
      </c>
      <c r="C10" s="342">
        <f>IFERROR(C9/C8,0)</f>
        <v>0</v>
      </c>
    </row>
    <row r="11" spans="1:3" ht="15" customHeight="1" x14ac:dyDescent="0.25"/>
    <row r="12" spans="1:3" ht="15" customHeight="1" x14ac:dyDescent="0.25">
      <c r="A12" s="337"/>
      <c r="B12" s="337"/>
      <c r="C12" s="337"/>
    </row>
    <row r="13" spans="1:3" ht="15" customHeight="1" x14ac:dyDescent="0.25"/>
  </sheetData>
  <hyperlinks>
    <hyperlink ref="C1" location="ER!A1" display="ER"/>
  </hyperlinks>
  <printOptions horizontalCentered="1"/>
  <pageMargins left="0.70866141732283472" right="0.70866141732283472" top="0.74803149606299213" bottom="0.74803149606299213" header="0.31496062992125984" footer="0.31496062992125984"/>
  <pageSetup paperSize="9" scale="95" orientation="portrait" r:id="rId1"/>
  <drawing r:id="rId2"/>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1">
    <tabColor rgb="FFFFFF00"/>
    <pageSetUpPr fitToPage="1"/>
  </sheetPr>
  <dimension ref="A1:J60"/>
  <sheetViews>
    <sheetView showGridLines="0" zoomScaleNormal="100" zoomScaleSheetLayoutView="70" workbookViewId="0">
      <selection activeCell="G9" sqref="G9"/>
    </sheetView>
  </sheetViews>
  <sheetFormatPr baseColWidth="10" defaultRowHeight="15" x14ac:dyDescent="0.25"/>
  <cols>
    <col min="1" max="3" width="24.42578125" style="117" customWidth="1"/>
    <col min="4" max="4" width="27.140625" style="117" customWidth="1"/>
    <col min="5" max="5" width="24.42578125" style="117" customWidth="1"/>
    <col min="6" max="10" width="11.5703125" style="117" customWidth="1"/>
  </cols>
  <sheetData>
    <row r="1" spans="1:10" x14ac:dyDescent="0.25">
      <c r="A1" s="117" t="str">
        <f>Indice!C1</f>
        <v>SALLUSTRO Y CIA. S.A.</v>
      </c>
      <c r="E1" s="139" t="s">
        <v>330</v>
      </c>
    </row>
    <row r="2" spans="1:10" x14ac:dyDescent="0.25">
      <c r="C2" s="126"/>
    </row>
    <row r="4" spans="1:10" s="56" customFormat="1" x14ac:dyDescent="0.25">
      <c r="A4" s="819" t="s">
        <v>329</v>
      </c>
      <c r="B4" s="819"/>
      <c r="C4" s="819"/>
      <c r="D4" s="819"/>
      <c r="E4" s="819"/>
    </row>
    <row r="6" spans="1:10" s="169" customFormat="1" x14ac:dyDescent="0.25">
      <c r="A6" s="843" t="s">
        <v>164</v>
      </c>
      <c r="B6" s="843"/>
      <c r="C6" s="843"/>
      <c r="D6" s="843"/>
      <c r="E6" s="843"/>
      <c r="F6" s="168"/>
      <c r="G6" s="168"/>
      <c r="H6" s="168"/>
      <c r="I6" s="168"/>
      <c r="J6" s="168"/>
    </row>
    <row r="7" spans="1:10" s="169" customFormat="1" x14ac:dyDescent="0.25">
      <c r="A7" s="168"/>
      <c r="B7" s="168"/>
      <c r="C7" s="168"/>
      <c r="D7" s="168"/>
      <c r="E7" s="168"/>
      <c r="F7" s="168"/>
      <c r="G7" s="168"/>
      <c r="H7" s="168"/>
      <c r="I7" s="168"/>
      <c r="J7" s="168"/>
    </row>
    <row r="8" spans="1:10" s="169" customFormat="1" ht="15.75" thickBot="1" x14ac:dyDescent="0.3">
      <c r="A8" s="391" t="str">
        <f>IFERROR("Al "&amp;DAY(Indice!B6)&amp;" de "&amp;VLOOKUP(MONTH(Indice!B6),Indice!P:Q,2,0)&amp;" de "&amp;YEAR(Indice!B6-365),"Al dia... de mes… de año 2XX1…")</f>
        <v>Al 31 de Diciembre de 2022</v>
      </c>
      <c r="B8" s="391"/>
      <c r="C8" s="391"/>
      <c r="D8" s="391"/>
      <c r="E8" s="391"/>
      <c r="F8" s="168"/>
      <c r="G8" s="168"/>
      <c r="H8" s="168"/>
      <c r="I8" s="168"/>
      <c r="J8" s="168"/>
    </row>
    <row r="9" spans="1:10" s="169" customFormat="1" ht="15.75" thickBot="1" x14ac:dyDescent="0.3">
      <c r="A9" s="170" t="s">
        <v>165</v>
      </c>
      <c r="B9" s="171" t="s">
        <v>166</v>
      </c>
      <c r="C9" s="170" t="s">
        <v>106</v>
      </c>
      <c r="D9" s="170" t="s">
        <v>167</v>
      </c>
      <c r="E9" s="170" t="s">
        <v>168</v>
      </c>
      <c r="F9" s="168"/>
      <c r="G9" s="168"/>
      <c r="H9" s="168"/>
      <c r="I9" s="168"/>
      <c r="J9" s="168"/>
    </row>
    <row r="10" spans="1:10" s="169" customFormat="1" x14ac:dyDescent="0.25">
      <c r="A10" s="172"/>
      <c r="B10" s="173"/>
      <c r="C10" s="174"/>
      <c r="D10" s="174"/>
      <c r="E10" s="175"/>
      <c r="F10" s="168"/>
      <c r="G10" s="168"/>
      <c r="H10" s="168"/>
      <c r="I10" s="168"/>
      <c r="J10" s="168"/>
    </row>
    <row r="11" spans="1:10" s="169" customFormat="1" ht="15" customHeight="1" x14ac:dyDescent="0.25">
      <c r="A11" s="176"/>
      <c r="B11" s="177"/>
      <c r="C11" s="178"/>
      <c r="D11" s="178"/>
      <c r="E11" s="179"/>
      <c r="F11" s="168"/>
      <c r="G11" s="168"/>
      <c r="H11" s="168"/>
      <c r="I11" s="168"/>
      <c r="J11" s="168"/>
    </row>
    <row r="12" spans="1:10" s="169" customFormat="1" x14ac:dyDescent="0.25">
      <c r="A12" s="176"/>
      <c r="B12" s="177"/>
      <c r="C12" s="178"/>
      <c r="D12" s="178"/>
      <c r="E12" s="179"/>
      <c r="F12" s="168"/>
      <c r="G12" s="168"/>
      <c r="H12" s="168"/>
      <c r="I12" s="168"/>
      <c r="J12" s="168"/>
    </row>
    <row r="13" spans="1:10" s="169" customFormat="1" ht="15.75" thickBot="1" x14ac:dyDescent="0.3">
      <c r="A13" s="180"/>
      <c r="B13" s="181"/>
      <c r="C13" s="182"/>
      <c r="D13" s="182"/>
      <c r="E13" s="183"/>
      <c r="F13" s="168"/>
      <c r="G13" s="168"/>
      <c r="H13" s="168"/>
      <c r="I13" s="168"/>
      <c r="J13" s="168"/>
    </row>
    <row r="14" spans="1:10" s="169" customFormat="1" x14ac:dyDescent="0.25">
      <c r="A14" s="168"/>
      <c r="B14" s="168"/>
      <c r="C14" s="168"/>
      <c r="D14" s="168"/>
      <c r="E14" s="168"/>
      <c r="F14" s="168"/>
      <c r="G14" s="168"/>
      <c r="H14" s="168"/>
      <c r="I14" s="168"/>
      <c r="J14" s="168"/>
    </row>
    <row r="15" spans="1:10" s="169" customFormat="1" ht="15.75" thickBot="1" x14ac:dyDescent="0.3">
      <c r="A15" s="391" t="str">
        <f>IFERROR("Al "&amp;DAY(Indice!B6)&amp;" de "&amp;VLOOKUP(MONTH(Indice!B6),Indice!P:Q,2,0)&amp;" de "&amp;YEAR(Indice!B6-1),"Al dia... de mes… de año 2XX2…")</f>
        <v>Al 31 de Diciembre de 2023</v>
      </c>
      <c r="B15" s="390"/>
      <c r="C15" s="390"/>
      <c r="D15" s="390"/>
      <c r="E15" s="390"/>
      <c r="F15" s="168"/>
      <c r="G15" s="168"/>
      <c r="H15" s="168"/>
      <c r="I15" s="168"/>
      <c r="J15" s="168"/>
    </row>
    <row r="16" spans="1:10" s="169" customFormat="1" ht="30.2" customHeight="1" thickBot="1" x14ac:dyDescent="0.3">
      <c r="A16" s="170" t="s">
        <v>165</v>
      </c>
      <c r="B16" s="171" t="s">
        <v>166</v>
      </c>
      <c r="C16" s="170" t="s">
        <v>106</v>
      </c>
      <c r="D16" s="170" t="s">
        <v>167</v>
      </c>
      <c r="E16" s="170" t="s">
        <v>168</v>
      </c>
      <c r="F16" s="168"/>
      <c r="G16" s="168"/>
      <c r="H16" s="168"/>
      <c r="I16" s="168"/>
      <c r="J16" s="168"/>
    </row>
    <row r="17" spans="1:10" s="169" customFormat="1" x14ac:dyDescent="0.25">
      <c r="A17" s="172"/>
      <c r="B17" s="173"/>
      <c r="C17" s="174"/>
      <c r="D17" s="174"/>
      <c r="E17" s="175"/>
      <c r="F17" s="168"/>
      <c r="G17" s="168"/>
      <c r="H17" s="168"/>
      <c r="I17" s="168"/>
      <c r="J17" s="168"/>
    </row>
    <row r="18" spans="1:10" s="169" customFormat="1" x14ac:dyDescent="0.25">
      <c r="A18" s="176"/>
      <c r="B18" s="177"/>
      <c r="C18" s="178"/>
      <c r="D18" s="178"/>
      <c r="E18" s="179"/>
      <c r="F18" s="168"/>
      <c r="G18" s="168"/>
      <c r="H18" s="168"/>
      <c r="I18" s="168"/>
      <c r="J18" s="168"/>
    </row>
    <row r="19" spans="1:10" s="169" customFormat="1" x14ac:dyDescent="0.25">
      <c r="A19" s="176"/>
      <c r="B19" s="177"/>
      <c r="C19" s="178"/>
      <c r="D19" s="178"/>
      <c r="E19" s="179"/>
      <c r="F19" s="168"/>
      <c r="G19" s="168"/>
      <c r="H19" s="168"/>
      <c r="I19" s="168"/>
      <c r="J19" s="168"/>
    </row>
    <row r="20" spans="1:10" s="169" customFormat="1" ht="15.75" thickBot="1" x14ac:dyDescent="0.3">
      <c r="A20" s="180"/>
      <c r="B20" s="181"/>
      <c r="C20" s="182"/>
      <c r="D20" s="182"/>
      <c r="E20" s="183"/>
      <c r="F20" s="168"/>
      <c r="G20" s="168"/>
      <c r="H20" s="168"/>
      <c r="I20" s="168"/>
      <c r="J20" s="168"/>
    </row>
    <row r="21" spans="1:10" s="169" customFormat="1" x14ac:dyDescent="0.25">
      <c r="A21" s="168"/>
      <c r="B21" s="168"/>
      <c r="C21" s="168"/>
      <c r="D21" s="168"/>
      <c r="E21" s="168"/>
      <c r="F21" s="168"/>
      <c r="G21" s="168"/>
      <c r="H21" s="168"/>
      <c r="I21" s="168"/>
      <c r="J21" s="168"/>
    </row>
    <row r="22" spans="1:10" s="169" customFormat="1" x14ac:dyDescent="0.25">
      <c r="A22" s="168"/>
      <c r="B22" s="168"/>
      <c r="C22" s="168"/>
      <c r="D22" s="168"/>
      <c r="E22" s="168"/>
      <c r="F22" s="168"/>
      <c r="G22" s="168"/>
      <c r="H22" s="168"/>
      <c r="I22" s="168"/>
      <c r="J22" s="168"/>
    </row>
    <row r="23" spans="1:10" s="169" customFormat="1" x14ac:dyDescent="0.25">
      <c r="A23" s="168"/>
      <c r="B23" s="168"/>
      <c r="C23" s="168"/>
      <c r="D23" s="168"/>
      <c r="E23" s="168"/>
      <c r="F23" s="168"/>
      <c r="G23" s="168"/>
      <c r="H23" s="168"/>
      <c r="I23" s="168"/>
      <c r="J23" s="168"/>
    </row>
    <row r="24" spans="1:10" s="169" customFormat="1" x14ac:dyDescent="0.25">
      <c r="A24" s="168"/>
      <c r="B24" s="168"/>
      <c r="C24" s="168"/>
      <c r="D24" s="168"/>
      <c r="E24" s="168"/>
      <c r="F24" s="168"/>
      <c r="G24" s="168"/>
      <c r="H24" s="168"/>
      <c r="I24" s="168"/>
      <c r="J24" s="168"/>
    </row>
    <row r="25" spans="1:10" s="169" customFormat="1" x14ac:dyDescent="0.25">
      <c r="A25" s="168"/>
      <c r="B25" s="168"/>
      <c r="C25" s="168"/>
      <c r="D25" s="168"/>
      <c r="E25" s="168"/>
      <c r="F25" s="168"/>
      <c r="G25" s="168"/>
      <c r="H25" s="168"/>
      <c r="I25" s="168"/>
      <c r="J25" s="168"/>
    </row>
    <row r="26" spans="1:10" s="169" customFormat="1" x14ac:dyDescent="0.25">
      <c r="A26" s="168"/>
      <c r="B26" s="168"/>
      <c r="C26" s="168"/>
      <c r="D26" s="168"/>
      <c r="E26" s="168"/>
      <c r="F26" s="168"/>
      <c r="G26" s="168"/>
      <c r="H26" s="168"/>
      <c r="I26" s="168"/>
      <c r="J26" s="168"/>
    </row>
    <row r="27" spans="1:10" s="169" customFormat="1" x14ac:dyDescent="0.25">
      <c r="A27" s="168"/>
      <c r="B27" s="168"/>
      <c r="C27" s="168"/>
      <c r="D27" s="168"/>
      <c r="E27" s="168"/>
      <c r="F27" s="168"/>
      <c r="G27" s="168"/>
      <c r="H27" s="168"/>
      <c r="I27" s="168"/>
      <c r="J27" s="168"/>
    </row>
    <row r="28" spans="1:10" s="169" customFormat="1" x14ac:dyDescent="0.25">
      <c r="A28" s="168"/>
      <c r="B28" s="168"/>
      <c r="C28" s="168"/>
      <c r="D28" s="168"/>
      <c r="E28" s="168"/>
      <c r="F28" s="168"/>
      <c r="G28" s="168"/>
      <c r="H28" s="168"/>
      <c r="I28" s="168"/>
      <c r="J28" s="168"/>
    </row>
    <row r="29" spans="1:10" s="169" customFormat="1" x14ac:dyDescent="0.25">
      <c r="A29" s="168"/>
      <c r="B29" s="168"/>
      <c r="C29" s="168"/>
      <c r="D29" s="168"/>
      <c r="E29" s="168"/>
      <c r="F29" s="168"/>
      <c r="G29" s="168"/>
      <c r="H29" s="168"/>
      <c r="I29" s="168"/>
      <c r="J29" s="168"/>
    </row>
    <row r="30" spans="1:10" s="169" customFormat="1" x14ac:dyDescent="0.25">
      <c r="A30" s="168"/>
      <c r="B30" s="168"/>
      <c r="C30" s="168"/>
      <c r="D30" s="168"/>
      <c r="E30" s="168"/>
      <c r="F30" s="168"/>
      <c r="G30" s="168"/>
      <c r="H30" s="168"/>
      <c r="I30" s="168"/>
      <c r="J30" s="168"/>
    </row>
    <row r="31" spans="1:10" s="169" customFormat="1" x14ac:dyDescent="0.25">
      <c r="A31" s="168"/>
      <c r="B31" s="168"/>
      <c r="C31" s="168"/>
      <c r="D31" s="168"/>
      <c r="E31" s="168"/>
      <c r="F31" s="168"/>
      <c r="G31" s="168"/>
      <c r="H31" s="168"/>
      <c r="I31" s="168"/>
      <c r="J31" s="168"/>
    </row>
    <row r="32" spans="1:10" s="169" customFormat="1" x14ac:dyDescent="0.25">
      <c r="A32" s="168"/>
      <c r="B32" s="168"/>
      <c r="C32" s="168"/>
      <c r="D32" s="168"/>
      <c r="E32" s="168"/>
      <c r="F32" s="168"/>
      <c r="G32" s="168"/>
      <c r="H32" s="168"/>
      <c r="I32" s="168"/>
      <c r="J32" s="168"/>
    </row>
    <row r="33" spans="1:10" s="169" customFormat="1" x14ac:dyDescent="0.25">
      <c r="A33" s="168"/>
      <c r="B33" s="168"/>
      <c r="C33" s="168"/>
      <c r="D33" s="168"/>
      <c r="E33" s="168"/>
      <c r="F33" s="168"/>
      <c r="G33" s="168"/>
      <c r="H33" s="168"/>
      <c r="I33" s="168"/>
      <c r="J33" s="168"/>
    </row>
    <row r="34" spans="1:10" s="169" customFormat="1" x14ac:dyDescent="0.25">
      <c r="A34" s="168"/>
      <c r="B34" s="168"/>
      <c r="C34" s="168"/>
      <c r="D34" s="168"/>
      <c r="E34" s="168"/>
      <c r="F34" s="168"/>
      <c r="G34" s="168"/>
      <c r="H34" s="168"/>
      <c r="I34" s="168"/>
      <c r="J34" s="168"/>
    </row>
    <row r="35" spans="1:10" s="169" customFormat="1" x14ac:dyDescent="0.25">
      <c r="A35" s="168"/>
      <c r="B35" s="168"/>
      <c r="C35" s="168"/>
      <c r="D35" s="168"/>
      <c r="E35" s="168"/>
      <c r="F35" s="168"/>
      <c r="G35" s="168"/>
      <c r="H35" s="168"/>
      <c r="I35" s="168"/>
      <c r="J35" s="168"/>
    </row>
    <row r="36" spans="1:10" s="169" customFormat="1" x14ac:dyDescent="0.25">
      <c r="A36" s="168"/>
      <c r="B36" s="168"/>
      <c r="C36" s="168"/>
      <c r="D36" s="168"/>
      <c r="E36" s="168"/>
      <c r="F36" s="168"/>
      <c r="G36" s="168"/>
      <c r="H36" s="168"/>
      <c r="I36" s="168"/>
      <c r="J36" s="168"/>
    </row>
    <row r="37" spans="1:10" s="169" customFormat="1" x14ac:dyDescent="0.25">
      <c r="A37" s="168"/>
      <c r="B37" s="168"/>
      <c r="C37" s="168"/>
      <c r="D37" s="168"/>
      <c r="E37" s="168"/>
      <c r="F37" s="168"/>
      <c r="G37" s="168"/>
      <c r="H37" s="168"/>
      <c r="I37" s="168"/>
      <c r="J37" s="168"/>
    </row>
    <row r="38" spans="1:10" s="169" customFormat="1" x14ac:dyDescent="0.25">
      <c r="A38" s="168"/>
      <c r="B38" s="168"/>
      <c r="C38" s="168"/>
      <c r="D38" s="168"/>
      <c r="E38" s="168"/>
      <c r="F38" s="168"/>
      <c r="G38" s="168"/>
      <c r="H38" s="168"/>
      <c r="I38" s="168"/>
      <c r="J38" s="168"/>
    </row>
    <row r="39" spans="1:10" s="169" customFormat="1" x14ac:dyDescent="0.25">
      <c r="A39" s="168"/>
      <c r="B39" s="168"/>
      <c r="C39" s="168"/>
      <c r="D39" s="168"/>
      <c r="E39" s="168"/>
      <c r="F39" s="168"/>
      <c r="G39" s="168"/>
      <c r="H39" s="168"/>
      <c r="I39" s="168"/>
      <c r="J39" s="168"/>
    </row>
    <row r="40" spans="1:10" s="169" customFormat="1" x14ac:dyDescent="0.25">
      <c r="A40" s="168"/>
      <c r="B40" s="168"/>
      <c r="C40" s="168"/>
      <c r="D40" s="168"/>
      <c r="E40" s="168"/>
      <c r="F40" s="168"/>
      <c r="G40" s="168"/>
      <c r="H40" s="168"/>
      <c r="I40" s="168"/>
      <c r="J40" s="168"/>
    </row>
    <row r="41" spans="1:10" s="169" customFormat="1" x14ac:dyDescent="0.25">
      <c r="A41" s="168"/>
      <c r="B41" s="168"/>
      <c r="C41" s="168"/>
      <c r="D41" s="168"/>
      <c r="E41" s="168"/>
      <c r="F41" s="168"/>
      <c r="G41" s="168"/>
      <c r="H41" s="168"/>
      <c r="I41" s="168"/>
      <c r="J41" s="168"/>
    </row>
    <row r="42" spans="1:10" s="169" customFormat="1" x14ac:dyDescent="0.25">
      <c r="A42" s="168"/>
      <c r="B42" s="168"/>
      <c r="C42" s="168"/>
      <c r="D42" s="168"/>
      <c r="E42" s="168"/>
      <c r="F42" s="168"/>
      <c r="G42" s="168"/>
      <c r="H42" s="168"/>
      <c r="I42" s="168"/>
      <c r="J42" s="168"/>
    </row>
    <row r="43" spans="1:10" s="169" customFormat="1" x14ac:dyDescent="0.25">
      <c r="A43" s="168"/>
      <c r="B43" s="168"/>
      <c r="C43" s="168"/>
      <c r="D43" s="168"/>
      <c r="E43" s="168"/>
      <c r="F43" s="168"/>
      <c r="G43" s="168"/>
      <c r="H43" s="168"/>
      <c r="I43" s="168"/>
      <c r="J43" s="168"/>
    </row>
    <row r="44" spans="1:10" s="169" customFormat="1" x14ac:dyDescent="0.25">
      <c r="A44" s="168"/>
      <c r="B44" s="168"/>
      <c r="C44" s="168"/>
      <c r="D44" s="168"/>
      <c r="E44" s="168"/>
      <c r="F44" s="168"/>
      <c r="G44" s="168"/>
      <c r="H44" s="168"/>
      <c r="I44" s="168"/>
      <c r="J44" s="168"/>
    </row>
    <row r="45" spans="1:10" s="169" customFormat="1" x14ac:dyDescent="0.25">
      <c r="A45" s="168"/>
      <c r="B45" s="168"/>
      <c r="C45" s="168"/>
      <c r="D45" s="168"/>
      <c r="E45" s="168"/>
      <c r="F45" s="168"/>
      <c r="G45" s="168"/>
      <c r="H45" s="168"/>
      <c r="I45" s="168"/>
      <c r="J45" s="168"/>
    </row>
    <row r="46" spans="1:10" s="169" customFormat="1" x14ac:dyDescent="0.25">
      <c r="A46" s="168"/>
      <c r="B46" s="168"/>
      <c r="C46" s="168"/>
      <c r="D46" s="168"/>
      <c r="E46" s="168"/>
      <c r="F46" s="168"/>
      <c r="G46" s="168"/>
      <c r="H46" s="168"/>
      <c r="I46" s="168"/>
      <c r="J46" s="168"/>
    </row>
    <row r="47" spans="1:10" s="169" customFormat="1" x14ac:dyDescent="0.25">
      <c r="A47" s="168"/>
      <c r="B47" s="168"/>
      <c r="C47" s="168"/>
      <c r="D47" s="168"/>
      <c r="E47" s="168"/>
      <c r="F47" s="168"/>
      <c r="G47" s="168"/>
      <c r="H47" s="168"/>
      <c r="I47" s="168"/>
      <c r="J47" s="168"/>
    </row>
    <row r="48" spans="1:10" s="169" customFormat="1" x14ac:dyDescent="0.25">
      <c r="A48" s="168"/>
      <c r="B48" s="168"/>
      <c r="C48" s="168"/>
      <c r="D48" s="168"/>
      <c r="E48" s="168"/>
      <c r="F48" s="168"/>
      <c r="G48" s="168"/>
      <c r="H48" s="168"/>
      <c r="I48" s="168"/>
      <c r="J48" s="168"/>
    </row>
    <row r="49" spans="1:10" s="169" customFormat="1" x14ac:dyDescent="0.25">
      <c r="A49" s="168"/>
      <c r="B49" s="168"/>
      <c r="C49" s="168"/>
      <c r="D49" s="168"/>
      <c r="E49" s="168"/>
      <c r="F49" s="168"/>
      <c r="G49" s="168"/>
      <c r="H49" s="168"/>
      <c r="I49" s="168"/>
      <c r="J49" s="168"/>
    </row>
    <row r="50" spans="1:10" s="169" customFormat="1" x14ac:dyDescent="0.25">
      <c r="A50" s="168"/>
      <c r="B50" s="168"/>
      <c r="C50" s="168"/>
      <c r="D50" s="168"/>
      <c r="E50" s="168"/>
      <c r="F50" s="168"/>
      <c r="G50" s="168"/>
      <c r="H50" s="168"/>
      <c r="I50" s="168"/>
      <c r="J50" s="168"/>
    </row>
    <row r="51" spans="1:10" s="169" customFormat="1" x14ac:dyDescent="0.25">
      <c r="A51" s="168"/>
      <c r="B51" s="168"/>
      <c r="C51" s="168"/>
      <c r="D51" s="168"/>
      <c r="E51" s="168"/>
      <c r="F51" s="168"/>
      <c r="G51" s="168"/>
      <c r="H51" s="168"/>
      <c r="I51" s="168"/>
      <c r="J51" s="168"/>
    </row>
    <row r="52" spans="1:10" s="169" customFormat="1" x14ac:dyDescent="0.25">
      <c r="A52" s="168"/>
      <c r="B52" s="168"/>
      <c r="C52" s="168"/>
      <c r="D52" s="168"/>
      <c r="E52" s="168"/>
      <c r="F52" s="168"/>
      <c r="G52" s="168"/>
      <c r="H52" s="168"/>
      <c r="I52" s="168"/>
      <c r="J52" s="168"/>
    </row>
    <row r="53" spans="1:10" s="169" customFormat="1" x14ac:dyDescent="0.25">
      <c r="A53" s="168"/>
      <c r="B53" s="168"/>
      <c r="C53" s="168"/>
      <c r="D53" s="168"/>
      <c r="E53" s="168"/>
      <c r="F53" s="168"/>
      <c r="G53" s="168"/>
      <c r="H53" s="168"/>
      <c r="I53" s="168"/>
      <c r="J53" s="168"/>
    </row>
    <row r="54" spans="1:10" s="169" customFormat="1" x14ac:dyDescent="0.25">
      <c r="A54" s="168"/>
      <c r="B54" s="168"/>
      <c r="C54" s="168"/>
      <c r="D54" s="168"/>
      <c r="E54" s="168"/>
      <c r="F54" s="168"/>
      <c r="G54" s="168"/>
      <c r="H54" s="168"/>
      <c r="I54" s="168"/>
      <c r="J54" s="168"/>
    </row>
    <row r="55" spans="1:10" s="169" customFormat="1" x14ac:dyDescent="0.25">
      <c r="A55" s="168"/>
      <c r="B55" s="168"/>
      <c r="C55" s="168"/>
      <c r="D55" s="168"/>
      <c r="E55" s="168"/>
      <c r="F55" s="168"/>
      <c r="G55" s="168"/>
      <c r="H55" s="168"/>
      <c r="I55" s="168"/>
      <c r="J55" s="168"/>
    </row>
    <row r="56" spans="1:10" s="169" customFormat="1" x14ac:dyDescent="0.25">
      <c r="A56" s="168"/>
      <c r="B56" s="168"/>
      <c r="C56" s="168"/>
      <c r="D56" s="168"/>
      <c r="E56" s="168"/>
      <c r="F56" s="168"/>
      <c r="G56" s="168"/>
      <c r="H56" s="168"/>
      <c r="I56" s="168"/>
      <c r="J56" s="168"/>
    </row>
    <row r="57" spans="1:10" s="169" customFormat="1" x14ac:dyDescent="0.25">
      <c r="A57" s="168"/>
      <c r="B57" s="168"/>
      <c r="C57" s="168"/>
      <c r="D57" s="168"/>
      <c r="E57" s="168"/>
      <c r="F57" s="168"/>
      <c r="G57" s="168"/>
      <c r="H57" s="168"/>
      <c r="I57" s="168"/>
      <c r="J57" s="168"/>
    </row>
    <row r="58" spans="1:10" s="169" customFormat="1" x14ac:dyDescent="0.25">
      <c r="A58" s="168"/>
      <c r="B58" s="168"/>
      <c r="C58" s="168"/>
      <c r="D58" s="168"/>
      <c r="E58" s="168"/>
      <c r="F58" s="168"/>
      <c r="G58" s="168"/>
      <c r="H58" s="168"/>
      <c r="I58" s="168"/>
      <c r="J58" s="168"/>
    </row>
    <row r="59" spans="1:10" s="169" customFormat="1" x14ac:dyDescent="0.25">
      <c r="A59" s="168"/>
      <c r="B59" s="168"/>
      <c r="C59" s="168"/>
      <c r="D59" s="168"/>
      <c r="E59" s="168"/>
      <c r="F59" s="168"/>
      <c r="G59" s="168"/>
      <c r="H59" s="168"/>
      <c r="I59" s="168"/>
      <c r="J59" s="168"/>
    </row>
    <row r="60" spans="1:10" s="169" customFormat="1" x14ac:dyDescent="0.25">
      <c r="A60" s="168"/>
      <c r="B60" s="168"/>
      <c r="C60" s="168"/>
      <c r="D60" s="168"/>
      <c r="E60" s="168"/>
      <c r="F60" s="168"/>
      <c r="G60" s="168"/>
      <c r="H60" s="168"/>
      <c r="I60" s="168"/>
      <c r="J60" s="168"/>
    </row>
  </sheetData>
  <mergeCells count="2">
    <mergeCell ref="A6:E6"/>
    <mergeCell ref="A4:E4"/>
  </mergeCells>
  <hyperlinks>
    <hyperlink ref="E1" location="Indice!A1" display="Indice"/>
  </hyperlinks>
  <printOptions horizontalCentered="1"/>
  <pageMargins left="0.70866141732283472" right="0.70866141732283472" top="0.74803149606299213" bottom="0.74803149606299213" header="0.31496062992125984" footer="0.31496062992125984"/>
  <pageSetup paperSize="9" orientation="landscape" r:id="rId1"/>
  <drawing r:id="rId2"/>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2">
    <tabColor rgb="FFFFFF00"/>
    <pageSetUpPr fitToPage="1"/>
  </sheetPr>
  <dimension ref="A1:H44"/>
  <sheetViews>
    <sheetView topLeftCell="A37" zoomScaleNormal="100" zoomScaleSheetLayoutView="70" workbookViewId="0">
      <selection activeCell="B4" sqref="B4"/>
    </sheetView>
  </sheetViews>
  <sheetFormatPr baseColWidth="10" defaultRowHeight="15" x14ac:dyDescent="0.25"/>
  <cols>
    <col min="1" max="1" width="3" style="117" customWidth="1"/>
    <col min="2" max="2" width="47.85546875" style="117" bestFit="1" customWidth="1"/>
    <col min="3" max="4" width="24.42578125" style="117" customWidth="1"/>
    <col min="5" max="5" width="10.85546875" style="117" customWidth="1"/>
    <col min="6" max="8" width="11.42578125" style="117" customWidth="1"/>
  </cols>
  <sheetData>
    <row r="1" spans="1:8" x14ac:dyDescent="0.25">
      <c r="A1" s="117" t="str">
        <f>Indice!C1</f>
        <v>SALLUSTRO Y CIA. S.A.</v>
      </c>
      <c r="E1" s="139" t="s">
        <v>330</v>
      </c>
    </row>
    <row r="2" spans="1:8" x14ac:dyDescent="0.25">
      <c r="C2" s="126"/>
    </row>
    <row r="4" spans="1:8" x14ac:dyDescent="0.25">
      <c r="A4" s="260" t="s">
        <v>331</v>
      </c>
      <c r="B4" s="260"/>
      <c r="C4" s="260"/>
      <c r="D4" s="260"/>
      <c r="E4" s="260"/>
    </row>
    <row r="5" spans="1:8" x14ac:dyDescent="0.25">
      <c r="A5" s="836" t="s">
        <v>1081</v>
      </c>
      <c r="B5" s="836"/>
      <c r="C5" s="836"/>
      <c r="D5" s="836"/>
      <c r="E5" s="836"/>
    </row>
    <row r="6" spans="1:8" s="559" customFormat="1" x14ac:dyDescent="0.25">
      <c r="A6" s="836" t="s">
        <v>1082</v>
      </c>
      <c r="B6" s="836"/>
      <c r="C6" s="836"/>
      <c r="D6" s="836"/>
      <c r="E6" s="836"/>
      <c r="F6" s="117"/>
      <c r="G6" s="117"/>
      <c r="H6" s="117"/>
    </row>
    <row r="7" spans="1:8" s="169" customFormat="1" ht="15" customHeight="1" x14ac:dyDescent="0.25">
      <c r="A7" s="482" t="str">
        <f>IFERROR("Los principales contratos suscriptos por la Sociedad, vigentes al  "&amp;DAY(Indice!B6)&amp;" de "&amp;VLOOKUP(MONTH(Indice!B6),Indice!P:Q,2,0)&amp;" de "&amp;YEAR(Indice!B6-1)&amp;" son:","Los principales contratos suscriptos por la Sociedad, vigentes al … de …  20X2 son:")</f>
        <v>Los principales contratos suscriptos por la Sociedad, vigentes al  31 de Diciembre de 2023 son:</v>
      </c>
      <c r="B7" s="482"/>
      <c r="C7" s="482"/>
      <c r="D7" s="482"/>
      <c r="E7" s="482"/>
      <c r="F7" s="168"/>
      <c r="G7" s="168"/>
      <c r="H7" s="168"/>
    </row>
    <row r="8" spans="1:8" s="169" customFormat="1" ht="15" customHeight="1" x14ac:dyDescent="0.25">
      <c r="A8" s="482"/>
      <c r="B8" s="483" t="s">
        <v>958</v>
      </c>
      <c r="C8" s="483" t="s">
        <v>959</v>
      </c>
      <c r="D8" s="483" t="s">
        <v>960</v>
      </c>
      <c r="E8" s="482"/>
      <c r="F8" s="168"/>
      <c r="G8" s="168"/>
      <c r="H8" s="168"/>
    </row>
    <row r="9" spans="1:8" s="720" customFormat="1" ht="14.45" customHeight="1" x14ac:dyDescent="0.25">
      <c r="A9" s="724">
        <v>1</v>
      </c>
      <c r="B9" s="721" t="s">
        <v>942</v>
      </c>
      <c r="C9" s="721" t="s">
        <v>944</v>
      </c>
      <c r="D9" s="726">
        <v>45657</v>
      </c>
      <c r="E9" s="721"/>
      <c r="F9" s="719"/>
      <c r="G9" s="719"/>
      <c r="H9" s="719"/>
    </row>
    <row r="10" spans="1:8" s="719" customFormat="1" ht="14.45" customHeight="1" x14ac:dyDescent="0.25">
      <c r="A10" s="724">
        <v>2</v>
      </c>
      <c r="B10" s="721" t="s">
        <v>942</v>
      </c>
      <c r="C10" s="721" t="s">
        <v>1163</v>
      </c>
      <c r="D10" s="726">
        <v>45657</v>
      </c>
      <c r="E10" s="721"/>
    </row>
    <row r="11" spans="1:8" s="719" customFormat="1" ht="14.45" customHeight="1" x14ac:dyDescent="0.25">
      <c r="A11" s="724">
        <v>3</v>
      </c>
      <c r="B11" s="721" t="s">
        <v>943</v>
      </c>
      <c r="C11" s="721" t="s">
        <v>1232</v>
      </c>
      <c r="D11" s="726">
        <v>45657</v>
      </c>
      <c r="E11" s="721"/>
    </row>
    <row r="12" spans="1:8" s="719" customFormat="1" ht="14.45" customHeight="1" x14ac:dyDescent="0.25">
      <c r="A12" s="724">
        <v>4</v>
      </c>
      <c r="B12" s="721" t="s">
        <v>943</v>
      </c>
      <c r="C12" s="721" t="s">
        <v>947</v>
      </c>
      <c r="D12" s="726">
        <v>45657</v>
      </c>
      <c r="E12" s="721"/>
    </row>
    <row r="13" spans="1:8" s="719" customFormat="1" ht="14.45" customHeight="1" x14ac:dyDescent="0.25">
      <c r="A13" s="724">
        <v>5</v>
      </c>
      <c r="B13" s="721" t="s">
        <v>943</v>
      </c>
      <c r="C13" s="721" t="s">
        <v>1100</v>
      </c>
      <c r="D13" s="726">
        <v>45657</v>
      </c>
      <c r="E13" s="721"/>
    </row>
    <row r="14" spans="1:8" s="719" customFormat="1" ht="14.45" customHeight="1" x14ac:dyDescent="0.25">
      <c r="A14" s="724">
        <v>6</v>
      </c>
      <c r="B14" s="721" t="s">
        <v>943</v>
      </c>
      <c r="C14" s="721" t="s">
        <v>1101</v>
      </c>
      <c r="D14" s="726">
        <v>45657</v>
      </c>
      <c r="E14" s="721"/>
    </row>
    <row r="15" spans="1:8" s="719" customFormat="1" ht="14.45" customHeight="1" x14ac:dyDescent="0.25">
      <c r="A15" s="724">
        <v>7</v>
      </c>
      <c r="B15" s="721" t="s">
        <v>943</v>
      </c>
      <c r="C15" s="721" t="s">
        <v>1102</v>
      </c>
      <c r="D15" s="726">
        <v>46022</v>
      </c>
      <c r="E15" s="721"/>
    </row>
    <row r="16" spans="1:8" s="719" customFormat="1" ht="14.45" customHeight="1" x14ac:dyDescent="0.25">
      <c r="A16" s="724">
        <v>8</v>
      </c>
      <c r="B16" s="721" t="s">
        <v>945</v>
      </c>
      <c r="C16" s="721" t="s">
        <v>1103</v>
      </c>
      <c r="D16" s="726">
        <v>45747</v>
      </c>
      <c r="E16" s="721"/>
    </row>
    <row r="17" spans="1:8" s="719" customFormat="1" ht="14.45" customHeight="1" x14ac:dyDescent="0.25">
      <c r="A17" s="724">
        <v>9</v>
      </c>
      <c r="B17" s="721" t="s">
        <v>946</v>
      </c>
      <c r="C17" s="721" t="s">
        <v>944</v>
      </c>
      <c r="D17" s="726">
        <v>45747</v>
      </c>
      <c r="E17" s="721"/>
    </row>
    <row r="18" spans="1:8" s="719" customFormat="1" ht="14.45" customHeight="1" x14ac:dyDescent="0.25">
      <c r="A18" s="724">
        <v>10</v>
      </c>
      <c r="B18" s="721" t="s">
        <v>945</v>
      </c>
      <c r="C18" s="721" t="s">
        <v>947</v>
      </c>
      <c r="D18" s="726">
        <v>45747</v>
      </c>
      <c r="E18" s="721"/>
    </row>
    <row r="19" spans="1:8" s="719" customFormat="1" ht="14.45" customHeight="1" x14ac:dyDescent="0.25">
      <c r="A19" s="724">
        <v>11</v>
      </c>
      <c r="B19" s="721" t="s">
        <v>945</v>
      </c>
      <c r="C19" s="721" t="s">
        <v>1101</v>
      </c>
      <c r="D19" s="726">
        <v>46996</v>
      </c>
      <c r="E19" s="721"/>
    </row>
    <row r="20" spans="1:8" s="719" customFormat="1" ht="14.45" customHeight="1" x14ac:dyDescent="0.25">
      <c r="A20" s="724">
        <v>12</v>
      </c>
      <c r="B20" s="721" t="s">
        <v>945</v>
      </c>
      <c r="C20" s="719" t="s">
        <v>1241</v>
      </c>
      <c r="D20" s="721">
        <v>46722</v>
      </c>
      <c r="E20" s="721"/>
    </row>
    <row r="21" spans="1:8" s="719" customFormat="1" x14ac:dyDescent="0.25">
      <c r="A21" s="724">
        <v>13</v>
      </c>
      <c r="B21" s="721" t="s">
        <v>948</v>
      </c>
      <c r="C21" s="721" t="s">
        <v>949</v>
      </c>
      <c r="D21" s="721">
        <v>45657</v>
      </c>
      <c r="E21" s="721"/>
    </row>
    <row r="22" spans="1:8" s="719" customFormat="1" x14ac:dyDescent="0.25">
      <c r="A22" s="724">
        <v>14</v>
      </c>
      <c r="B22" s="721" t="s">
        <v>948</v>
      </c>
      <c r="C22" s="719" t="s">
        <v>1241</v>
      </c>
      <c r="D22" s="721">
        <v>46660</v>
      </c>
      <c r="E22" s="721"/>
    </row>
    <row r="23" spans="1:8" s="719" customFormat="1" x14ac:dyDescent="0.25">
      <c r="A23" s="724">
        <v>15</v>
      </c>
      <c r="B23" s="721" t="s">
        <v>950</v>
      </c>
      <c r="C23" s="721" t="s">
        <v>947</v>
      </c>
      <c r="D23" s="726">
        <v>46934</v>
      </c>
      <c r="E23" s="721"/>
    </row>
    <row r="24" spans="1:8" s="719" customFormat="1" x14ac:dyDescent="0.25">
      <c r="A24" s="724">
        <v>16</v>
      </c>
      <c r="B24" s="721" t="s">
        <v>950</v>
      </c>
      <c r="C24" s="721" t="s">
        <v>944</v>
      </c>
      <c r="D24" s="726">
        <v>46873</v>
      </c>
    </row>
    <row r="25" spans="1:8" s="719" customFormat="1" x14ac:dyDescent="0.25">
      <c r="A25" s="724">
        <v>17</v>
      </c>
      <c r="B25" s="721" t="s">
        <v>950</v>
      </c>
      <c r="C25" s="721" t="s">
        <v>1103</v>
      </c>
      <c r="D25" s="726">
        <v>46234</v>
      </c>
    </row>
    <row r="26" spans="1:8" s="719" customFormat="1" x14ac:dyDescent="0.25">
      <c r="A26" s="724">
        <v>18</v>
      </c>
      <c r="B26" s="721" t="s">
        <v>950</v>
      </c>
      <c r="C26" s="721" t="s">
        <v>1101</v>
      </c>
      <c r="D26" s="726">
        <v>46234</v>
      </c>
    </row>
    <row r="27" spans="1:8" s="719" customFormat="1" x14ac:dyDescent="0.25">
      <c r="A27" s="724">
        <v>19</v>
      </c>
      <c r="B27" s="721" t="s">
        <v>1233</v>
      </c>
      <c r="C27" s="721" t="s">
        <v>1234</v>
      </c>
      <c r="D27" s="726">
        <v>45596</v>
      </c>
    </row>
    <row r="28" spans="1:8" s="719" customFormat="1" x14ac:dyDescent="0.25">
      <c r="A28" s="724">
        <v>20</v>
      </c>
      <c r="B28" s="719" t="s">
        <v>951</v>
      </c>
      <c r="C28" s="719" t="s">
        <v>947</v>
      </c>
      <c r="D28" s="726">
        <v>45382</v>
      </c>
    </row>
    <row r="29" spans="1:8" s="720" customFormat="1" x14ac:dyDescent="0.25">
      <c r="A29" s="724">
        <v>21</v>
      </c>
      <c r="B29" s="719" t="s">
        <v>951</v>
      </c>
      <c r="C29" s="725" t="s">
        <v>1103</v>
      </c>
      <c r="D29" s="726">
        <v>45688</v>
      </c>
      <c r="E29" s="719"/>
      <c r="F29" s="719"/>
      <c r="G29" s="719"/>
      <c r="H29" s="719"/>
    </row>
    <row r="30" spans="1:8" s="720" customFormat="1" x14ac:dyDescent="0.25">
      <c r="A30" s="724">
        <v>22</v>
      </c>
      <c r="B30" s="719" t="s">
        <v>952</v>
      </c>
      <c r="C30" s="719" t="s">
        <v>953</v>
      </c>
      <c r="D30" s="726">
        <v>45657</v>
      </c>
      <c r="E30" s="719"/>
      <c r="F30" s="719"/>
      <c r="G30" s="719"/>
      <c r="H30" s="719"/>
    </row>
    <row r="31" spans="1:8" s="720" customFormat="1" x14ac:dyDescent="0.25">
      <c r="A31" s="724">
        <v>23</v>
      </c>
      <c r="B31" s="719" t="s">
        <v>954</v>
      </c>
      <c r="C31" s="719" t="s">
        <v>949</v>
      </c>
      <c r="D31" s="726">
        <v>46934</v>
      </c>
      <c r="E31" s="719"/>
      <c r="F31" s="719"/>
      <c r="G31" s="719"/>
      <c r="H31" s="719"/>
    </row>
    <row r="32" spans="1:8" s="723" customFormat="1" x14ac:dyDescent="0.25">
      <c r="A32" s="724">
        <v>24</v>
      </c>
      <c r="B32" s="725" t="s">
        <v>955</v>
      </c>
      <c r="C32" s="719" t="s">
        <v>949</v>
      </c>
      <c r="D32" s="726">
        <v>45443</v>
      </c>
      <c r="E32" s="722"/>
      <c r="F32" s="722"/>
      <c r="G32" s="722"/>
      <c r="H32" s="722"/>
    </row>
    <row r="33" spans="1:8" s="723" customFormat="1" x14ac:dyDescent="0.25">
      <c r="A33" s="724">
        <v>25</v>
      </c>
      <c r="B33" s="719" t="s">
        <v>1235</v>
      </c>
      <c r="C33" s="719" t="s">
        <v>949</v>
      </c>
      <c r="D33" s="726">
        <v>47452</v>
      </c>
      <c r="E33" s="722"/>
      <c r="F33" s="722"/>
      <c r="G33" s="722"/>
      <c r="H33" s="722"/>
    </row>
    <row r="34" spans="1:8" s="723" customFormat="1" x14ac:dyDescent="0.25">
      <c r="A34" s="724">
        <v>26</v>
      </c>
      <c r="B34" s="719" t="s">
        <v>956</v>
      </c>
      <c r="C34" s="719" t="s">
        <v>949</v>
      </c>
      <c r="D34" s="726">
        <v>45647</v>
      </c>
      <c r="E34" s="722"/>
      <c r="F34" s="722"/>
      <c r="G34" s="722"/>
      <c r="H34" s="722"/>
    </row>
    <row r="35" spans="1:8" s="723" customFormat="1" x14ac:dyDescent="0.25">
      <c r="A35" s="724">
        <v>27</v>
      </c>
      <c r="B35" s="719" t="s">
        <v>1104</v>
      </c>
      <c r="C35" s="719" t="s">
        <v>957</v>
      </c>
      <c r="D35" s="727">
        <v>45838</v>
      </c>
      <c r="E35" s="722"/>
      <c r="F35" s="722"/>
      <c r="G35" s="722"/>
      <c r="H35" s="722"/>
    </row>
    <row r="36" spans="1:8" s="723" customFormat="1" x14ac:dyDescent="0.25">
      <c r="A36" s="724">
        <v>28</v>
      </c>
      <c r="B36" s="719" t="s">
        <v>1236</v>
      </c>
      <c r="C36" s="719" t="s">
        <v>1237</v>
      </c>
      <c r="D36" s="726">
        <v>46477</v>
      </c>
      <c r="E36" s="722"/>
      <c r="F36" s="722"/>
      <c r="G36" s="722"/>
      <c r="H36" s="722"/>
    </row>
    <row r="37" spans="1:8" s="723" customFormat="1" x14ac:dyDescent="0.25">
      <c r="A37" s="724">
        <v>29</v>
      </c>
      <c r="B37" s="722" t="s">
        <v>989</v>
      </c>
      <c r="C37" s="722" t="s">
        <v>957</v>
      </c>
      <c r="D37" s="728">
        <v>45869</v>
      </c>
      <c r="E37" s="722"/>
      <c r="F37" s="722"/>
      <c r="G37" s="722"/>
      <c r="H37" s="722"/>
    </row>
    <row r="38" spans="1:8" s="723" customFormat="1" x14ac:dyDescent="0.25">
      <c r="A38" s="724">
        <v>30</v>
      </c>
      <c r="B38" s="722" t="s">
        <v>1238</v>
      </c>
      <c r="C38" s="722" t="s">
        <v>990</v>
      </c>
      <c r="D38" s="728">
        <v>48244</v>
      </c>
      <c r="E38" s="722"/>
      <c r="F38" s="722"/>
      <c r="G38" s="722"/>
      <c r="H38" s="722"/>
    </row>
    <row r="39" spans="1:8" s="723" customFormat="1" x14ac:dyDescent="0.25">
      <c r="A39" s="724">
        <v>31</v>
      </c>
      <c r="B39" s="722" t="s">
        <v>1239</v>
      </c>
      <c r="C39" s="722" t="s">
        <v>1240</v>
      </c>
      <c r="D39" s="728">
        <v>46843</v>
      </c>
      <c r="E39" s="722"/>
      <c r="F39" s="722"/>
      <c r="G39" s="722"/>
      <c r="H39" s="722"/>
    </row>
    <row r="40" spans="1:8" s="723" customFormat="1" x14ac:dyDescent="0.25">
      <c r="A40" s="724">
        <v>32</v>
      </c>
      <c r="B40" s="722" t="s">
        <v>1242</v>
      </c>
      <c r="C40" s="722" t="s">
        <v>1243</v>
      </c>
      <c r="D40" s="728">
        <v>46173</v>
      </c>
      <c r="E40" s="722"/>
      <c r="F40" s="722"/>
      <c r="G40" s="722"/>
      <c r="H40" s="722"/>
    </row>
    <row r="41" spans="1:8" s="485" customFormat="1" x14ac:dyDescent="0.25">
      <c r="A41" s="656"/>
      <c r="B41" s="657"/>
      <c r="C41" s="657"/>
      <c r="D41" s="658"/>
      <c r="E41" s="484"/>
      <c r="F41" s="484"/>
      <c r="G41" s="484"/>
      <c r="H41" s="484"/>
    </row>
    <row r="42" spans="1:8" s="169" customFormat="1" ht="14.45" customHeight="1" x14ac:dyDescent="0.25">
      <c r="A42" s="844" t="str">
        <f>IFERROR("Al  "&amp;DAY(Indice!B6)&amp;" de "&amp;VLOOKUP(MONTH(Indice!B6),Indice!P:Q,2,0)&amp;" de "&amp;YEAR(Indice!B6-1)&amp;" no existen situaciones contingentes, ni reclamos que pudieran resultar en la generación de obligaciones para la Sociedad adicionales a las que se presentan en estos estados financieros.","Al … de …………... 20X2 no existen situaciones contingentes, ni reclamos que pudieran resultar en la generación de obligaciones para la Sociedad adicionales a las que se presentan en estos estados financieros.")</f>
        <v>Al  31 de Diciembre de 2023 no existen situaciones contingentes, ni reclamos que pudieran resultar en la generación de obligaciones para la Sociedad adicionales a las que se presentan en estos estados financieros.</v>
      </c>
      <c r="B42" s="844"/>
      <c r="C42" s="844"/>
      <c r="D42" s="844"/>
      <c r="E42" s="844"/>
      <c r="F42" s="168"/>
      <c r="G42" s="168"/>
      <c r="H42" s="168"/>
    </row>
    <row r="43" spans="1:8" s="169" customFormat="1" x14ac:dyDescent="0.25">
      <c r="A43" s="844"/>
      <c r="B43" s="844"/>
      <c r="C43" s="844"/>
      <c r="D43" s="844"/>
      <c r="E43" s="844"/>
      <c r="F43" s="168"/>
      <c r="G43" s="168"/>
      <c r="H43" s="168"/>
    </row>
    <row r="44" spans="1:8" s="169" customFormat="1" ht="42.6" customHeight="1" x14ac:dyDescent="0.25">
      <c r="A44" s="814" t="s">
        <v>354</v>
      </c>
      <c r="B44" s="814"/>
      <c r="C44" s="814"/>
      <c r="D44" s="814"/>
      <c r="E44" s="814"/>
      <c r="F44" s="168"/>
      <c r="G44" s="168"/>
      <c r="H44" s="168"/>
    </row>
  </sheetData>
  <mergeCells count="4">
    <mergeCell ref="A44:E44"/>
    <mergeCell ref="A5:E5"/>
    <mergeCell ref="A6:E6"/>
    <mergeCell ref="A42:E43"/>
  </mergeCells>
  <hyperlinks>
    <hyperlink ref="E1" location="Indice!A1" display="Indice"/>
  </hyperlinks>
  <printOptions horizontalCentered="1"/>
  <pageMargins left="0.70866141732283472" right="0.70866141732283472" top="0.74803149606299213" bottom="0.74803149606299213" header="0.31496062992125984" footer="0.31496062992125984"/>
  <pageSetup paperSize="9" scale="78" orientation="portrait"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3">
    <tabColor rgb="FFFFFF00"/>
    <pageSetUpPr fitToPage="1"/>
  </sheetPr>
  <dimension ref="A1:AY25"/>
  <sheetViews>
    <sheetView zoomScaleNormal="100" zoomScaleSheetLayoutView="70" workbookViewId="0">
      <selection activeCell="E34" sqref="E34"/>
    </sheetView>
  </sheetViews>
  <sheetFormatPr baseColWidth="10" defaultRowHeight="15" x14ac:dyDescent="0.25"/>
  <cols>
    <col min="1" max="1" width="47.85546875" style="117" customWidth="1"/>
    <col min="2" max="2" width="22.5703125" style="117" customWidth="1"/>
    <col min="3" max="3" width="26.140625" style="117" customWidth="1"/>
    <col min="4" max="51" width="11.5703125" style="117" customWidth="1"/>
  </cols>
  <sheetData>
    <row r="1" spans="1:51" x14ac:dyDescent="0.25">
      <c r="A1" s="117" t="str">
        <f>Indice!C1</f>
        <v>SALLUSTRO Y CIA. S.A.</v>
      </c>
      <c r="D1" s="139" t="s">
        <v>824</v>
      </c>
    </row>
    <row r="4" spans="1:51" x14ac:dyDescent="0.25">
      <c r="A4" s="845" t="s">
        <v>337</v>
      </c>
      <c r="B4" s="845"/>
      <c r="C4" s="845"/>
      <c r="D4" s="845"/>
      <c r="E4" s="845"/>
      <c r="F4" s="845"/>
      <c r="G4" s="845"/>
    </row>
    <row r="5" spans="1:51" x14ac:dyDescent="0.25">
      <c r="A5" s="258" t="s">
        <v>197</v>
      </c>
    </row>
    <row r="6" spans="1:51" ht="59.25" customHeight="1" x14ac:dyDescent="0.25">
      <c r="A6" s="846" t="s">
        <v>351</v>
      </c>
      <c r="B6" s="846"/>
      <c r="C6" s="846"/>
      <c r="D6" s="846"/>
      <c r="E6" s="846"/>
      <c r="F6" s="846"/>
      <c r="G6" s="846"/>
      <c r="H6" s="268"/>
      <c r="I6" s="268"/>
      <c r="J6" s="268"/>
      <c r="K6" s="268"/>
    </row>
    <row r="7" spans="1:51" ht="55.5" customHeight="1" x14ac:dyDescent="0.25">
      <c r="A7" s="847" t="s">
        <v>338</v>
      </c>
      <c r="B7" s="847"/>
      <c r="C7" s="847"/>
      <c r="D7" s="847"/>
      <c r="E7" s="847"/>
      <c r="F7" s="847"/>
      <c r="G7" s="847"/>
      <c r="H7" s="268"/>
      <c r="I7" s="268"/>
      <c r="J7" s="268"/>
      <c r="K7" s="268"/>
    </row>
    <row r="8" spans="1:51" ht="15.75" x14ac:dyDescent="0.25">
      <c r="A8" s="261"/>
    </row>
    <row r="9" spans="1:51" s="117" customFormat="1" ht="21.75" customHeight="1" x14ac:dyDescent="0.25">
      <c r="A9" s="848" t="s">
        <v>339</v>
      </c>
      <c r="B9" s="848"/>
      <c r="C9" s="848"/>
      <c r="D9" s="848"/>
      <c r="E9" s="848"/>
      <c r="F9" s="848"/>
      <c r="G9" s="848"/>
      <c r="H9" s="269"/>
      <c r="I9" s="269"/>
      <c r="J9" s="269"/>
      <c r="K9" s="269"/>
    </row>
    <row r="11" spans="1:51" s="321" customFormat="1" ht="15" customHeight="1" x14ac:dyDescent="0.25">
      <c r="A11" s="324"/>
      <c r="B11" s="368">
        <f>IFERROR(IF(Indice!B6="","2XX2",YEAR(Indice!B6)),"2XX2")</f>
        <v>2023</v>
      </c>
      <c r="C11" s="368">
        <f>+IFERROR(YEAR(Indice!B6-366),"2XX1")</f>
        <v>2022</v>
      </c>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117"/>
      <c r="AO11" s="117"/>
      <c r="AP11" s="117"/>
      <c r="AQ11" s="117"/>
      <c r="AR11" s="117"/>
      <c r="AS11" s="117"/>
      <c r="AT11" s="117"/>
      <c r="AU11" s="117"/>
      <c r="AV11" s="117"/>
      <c r="AW11" s="117"/>
      <c r="AX11" s="117"/>
      <c r="AY11" s="117"/>
    </row>
    <row r="12" spans="1:51" ht="15.75" x14ac:dyDescent="0.25">
      <c r="A12" s="262" t="s">
        <v>340</v>
      </c>
      <c r="B12" s="263"/>
      <c r="C12" s="263"/>
    </row>
    <row r="13" spans="1:51" ht="15.75" x14ac:dyDescent="0.25">
      <c r="A13" s="262" t="s">
        <v>341</v>
      </c>
      <c r="B13" s="263"/>
      <c r="C13" s="263"/>
    </row>
    <row r="14" spans="1:51" ht="15.75" x14ac:dyDescent="0.25">
      <c r="A14" s="262" t="s">
        <v>111</v>
      </c>
      <c r="B14" s="263"/>
      <c r="C14" s="263"/>
    </row>
    <row r="15" spans="1:51" ht="15.75" x14ac:dyDescent="0.25">
      <c r="A15" s="262" t="s">
        <v>342</v>
      </c>
      <c r="B15" s="263"/>
      <c r="C15" s="263"/>
    </row>
    <row r="16" spans="1:51" ht="15.75" x14ac:dyDescent="0.25">
      <c r="A16" s="262" t="s">
        <v>343</v>
      </c>
      <c r="B16" s="264"/>
      <c r="C16" s="263"/>
    </row>
    <row r="17" spans="1:3" ht="15.75" x14ac:dyDescent="0.25">
      <c r="A17" s="262" t="s">
        <v>110</v>
      </c>
      <c r="B17" s="264"/>
      <c r="C17" s="263"/>
    </row>
    <row r="18" spans="1:3" ht="15.75" x14ac:dyDescent="0.25">
      <c r="A18" s="262" t="s">
        <v>344</v>
      </c>
      <c r="B18" s="264"/>
      <c r="C18" s="263"/>
    </row>
    <row r="19" spans="1:3" ht="15.75" x14ac:dyDescent="0.25">
      <c r="A19" s="262" t="s">
        <v>345</v>
      </c>
      <c r="B19" s="264"/>
      <c r="C19" s="263"/>
    </row>
    <row r="20" spans="1:3" ht="15.75" x14ac:dyDescent="0.25">
      <c r="A20" s="262" t="s">
        <v>346</v>
      </c>
      <c r="B20" s="264"/>
      <c r="C20" s="263"/>
    </row>
    <row r="21" spans="1:3" ht="15.75" x14ac:dyDescent="0.25">
      <c r="A21" s="262" t="s">
        <v>347</v>
      </c>
      <c r="B21" s="264"/>
      <c r="C21" s="263"/>
    </row>
    <row r="22" spans="1:3" ht="15.75" x14ac:dyDescent="0.25">
      <c r="A22" s="262" t="s">
        <v>348</v>
      </c>
      <c r="B22" s="264"/>
      <c r="C22" s="263"/>
    </row>
    <row r="23" spans="1:3" ht="31.5" x14ac:dyDescent="0.25">
      <c r="A23" s="262" t="s">
        <v>349</v>
      </c>
      <c r="B23" s="264"/>
      <c r="C23" s="263"/>
    </row>
    <row r="24" spans="1:3" ht="15.75" x14ac:dyDescent="0.25">
      <c r="A24" s="262" t="s">
        <v>350</v>
      </c>
      <c r="B24" s="264"/>
      <c r="C24" s="263"/>
    </row>
    <row r="25" spans="1:3" ht="15.75" x14ac:dyDescent="0.25">
      <c r="A25" s="265" t="s">
        <v>2</v>
      </c>
      <c r="B25" s="266"/>
      <c r="C25" s="267"/>
    </row>
  </sheetData>
  <mergeCells count="4">
    <mergeCell ref="A4:G4"/>
    <mergeCell ref="A6:G6"/>
    <mergeCell ref="A7:G7"/>
    <mergeCell ref="A9:G9"/>
  </mergeCells>
  <hyperlinks>
    <hyperlink ref="D1" location="Indice!A1" display="Índice"/>
  </hyperlinks>
  <printOptions horizontalCentered="1"/>
  <pageMargins left="0.70866141732283472" right="0.70866141732283472" top="0.74803149606299213" bottom="0.74803149606299213" header="0.31496062992125984" footer="0.31496062992125984"/>
  <pageSetup paperSize="9" scale="91" orientation="landscape" r:id="rId1"/>
  <drawing r:id="rId2"/>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44">
    <tabColor rgb="FF0070C0"/>
    <pageSetUpPr fitToPage="1"/>
  </sheetPr>
  <dimension ref="A1:J55"/>
  <sheetViews>
    <sheetView showGridLines="0" zoomScaleNormal="100" zoomScaleSheetLayoutView="70" workbookViewId="0">
      <selection activeCell="D12" sqref="D12"/>
    </sheetView>
  </sheetViews>
  <sheetFormatPr baseColWidth="10" defaultColWidth="11.5703125" defaultRowHeight="15" x14ac:dyDescent="0.25"/>
  <cols>
    <col min="1" max="5" width="24.42578125" style="117" customWidth="1"/>
    <col min="6" max="10" width="11.5703125" style="117"/>
    <col min="11" max="16384" width="11.5703125" style="518"/>
  </cols>
  <sheetData>
    <row r="1" spans="1:10" x14ac:dyDescent="0.25">
      <c r="A1" s="117" t="str">
        <f>[1]Indice!C1</f>
        <v>SALLUSTRO Y CIA. S..A</v>
      </c>
      <c r="E1" s="139" t="s">
        <v>330</v>
      </c>
    </row>
    <row r="2" spans="1:10" x14ac:dyDescent="0.25">
      <c r="C2" s="126"/>
    </row>
    <row r="5" spans="1:10" x14ac:dyDescent="0.25">
      <c r="A5" s="260" t="s">
        <v>352</v>
      </c>
      <c r="B5" s="260"/>
      <c r="C5" s="260"/>
      <c r="D5" s="260"/>
      <c r="E5" s="260"/>
    </row>
    <row r="6" spans="1:10" s="185" customFormat="1" ht="40.9" customHeight="1" x14ac:dyDescent="0.25">
      <c r="A6" s="690" t="s">
        <v>1193</v>
      </c>
      <c r="B6" s="692"/>
      <c r="C6" s="692"/>
      <c r="D6" s="692"/>
      <c r="E6" s="692"/>
      <c r="F6" s="692"/>
      <c r="G6" s="692"/>
      <c r="H6" s="692"/>
      <c r="I6" s="692"/>
      <c r="J6" s="184"/>
    </row>
    <row r="7" spans="1:10" s="56" customFormat="1" x14ac:dyDescent="0.25">
      <c r="A7" s="691" t="s">
        <v>1194</v>
      </c>
      <c r="B7" s="692"/>
      <c r="C7" s="692"/>
      <c r="D7" s="692"/>
      <c r="E7" s="692"/>
      <c r="F7" s="692"/>
      <c r="G7" s="692"/>
      <c r="H7" s="692"/>
      <c r="I7" s="692"/>
    </row>
    <row r="8" spans="1:10" s="519" customFormat="1" ht="14.45" customHeight="1" x14ac:dyDescent="0.25">
      <c r="A8" s="849" t="s">
        <v>1197</v>
      </c>
      <c r="B8" s="849"/>
      <c r="C8" s="849"/>
      <c r="D8" s="849"/>
      <c r="E8" s="849"/>
      <c r="F8" s="849"/>
      <c r="G8" s="849"/>
      <c r="H8" s="849"/>
      <c r="I8" s="849"/>
    </row>
    <row r="9" spans="1:10" s="519" customFormat="1" ht="69" x14ac:dyDescent="0.25">
      <c r="C9" s="597"/>
    </row>
    <row r="10" spans="1:10" s="519" customFormat="1" x14ac:dyDescent="0.25"/>
    <row r="11" spans="1:10" s="519" customFormat="1" x14ac:dyDescent="0.25">
      <c r="A11" s="849"/>
      <c r="B11" s="849"/>
      <c r="C11" s="849"/>
      <c r="D11" s="849"/>
      <c r="E11" s="849"/>
    </row>
    <row r="12" spans="1:10" s="519" customFormat="1" x14ac:dyDescent="0.25">
      <c r="A12" s="520"/>
      <c r="B12" s="520"/>
      <c r="C12" s="520"/>
      <c r="D12" s="520"/>
      <c r="E12" s="520"/>
    </row>
    <row r="13" spans="1:10" s="519" customFormat="1" x14ac:dyDescent="0.25"/>
    <row r="14" spans="1:10" s="56" customFormat="1" x14ac:dyDescent="0.25"/>
    <row r="15" spans="1:10" s="56" customFormat="1" x14ac:dyDescent="0.25"/>
    <row r="16" spans="1:10" s="56" customFormat="1" x14ac:dyDescent="0.25"/>
    <row r="17" spans="1:5" s="56" customFormat="1" x14ac:dyDescent="0.25">
      <c r="A17" s="521"/>
      <c r="B17" s="522"/>
    </row>
    <row r="18" spans="1:5" s="56" customFormat="1" x14ac:dyDescent="0.25"/>
    <row r="19" spans="1:5" s="56" customFormat="1" x14ac:dyDescent="0.25"/>
    <row r="20" spans="1:5" s="56" customFormat="1" ht="14.45" customHeight="1" x14ac:dyDescent="0.25">
      <c r="A20" s="850"/>
      <c r="B20" s="850"/>
      <c r="C20" s="850"/>
      <c r="D20" s="850"/>
      <c r="E20" s="850"/>
    </row>
    <row r="21" spans="1:5" s="56" customFormat="1" x14ac:dyDescent="0.25">
      <c r="A21" s="850"/>
      <c r="B21" s="850"/>
      <c r="C21" s="850"/>
      <c r="D21" s="850"/>
      <c r="E21" s="850"/>
    </row>
    <row r="22" spans="1:5" s="56" customFormat="1" x14ac:dyDescent="0.25">
      <c r="A22" s="523"/>
    </row>
    <row r="23" spans="1:5" s="56" customFormat="1" x14ac:dyDescent="0.25"/>
    <row r="24" spans="1:5" s="56" customFormat="1" x14ac:dyDescent="0.25"/>
    <row r="25" spans="1:5" s="56" customFormat="1" x14ac:dyDescent="0.25"/>
    <row r="26" spans="1:5" s="56" customFormat="1" x14ac:dyDescent="0.25"/>
    <row r="27" spans="1:5" s="56" customFormat="1" x14ac:dyDescent="0.25"/>
    <row r="28" spans="1:5" s="56" customFormat="1" x14ac:dyDescent="0.25">
      <c r="A28" s="523"/>
    </row>
    <row r="29" spans="1:5" s="56" customFormat="1" x14ac:dyDescent="0.25"/>
    <row r="30" spans="1:5" s="56" customFormat="1" x14ac:dyDescent="0.25"/>
    <row r="31" spans="1:5" s="56" customFormat="1" ht="15" customHeight="1" x14ac:dyDescent="0.25">
      <c r="A31" s="850"/>
      <c r="B31" s="850"/>
      <c r="C31" s="850"/>
      <c r="D31" s="850"/>
      <c r="E31" s="850"/>
    </row>
    <row r="32" spans="1:5" s="56" customFormat="1" ht="15" customHeight="1" x14ac:dyDescent="0.25">
      <c r="A32" s="850"/>
      <c r="B32" s="850"/>
      <c r="C32" s="850"/>
      <c r="D32" s="850"/>
      <c r="E32" s="850"/>
    </row>
    <row r="33" spans="1:5" s="56" customFormat="1" ht="16.899999999999999" customHeight="1" x14ac:dyDescent="0.25">
      <c r="A33" s="524"/>
    </row>
    <row r="34" spans="1:5" s="56" customFormat="1" ht="15" customHeight="1" x14ac:dyDescent="0.25">
      <c r="A34" s="523"/>
    </row>
    <row r="35" spans="1:5" s="56" customFormat="1" x14ac:dyDescent="0.25"/>
    <row r="36" spans="1:5" s="56" customFormat="1" x14ac:dyDescent="0.25">
      <c r="A36" s="851"/>
      <c r="B36" s="851"/>
      <c r="C36" s="851"/>
      <c r="D36" s="851"/>
      <c r="E36" s="851"/>
    </row>
    <row r="37" spans="1:5" s="56" customFormat="1" x14ac:dyDescent="0.25"/>
    <row r="38" spans="1:5" s="56" customFormat="1" x14ac:dyDescent="0.25">
      <c r="A38" s="523"/>
    </row>
    <row r="39" spans="1:5" s="56" customFormat="1" x14ac:dyDescent="0.25"/>
    <row r="40" spans="1:5" s="56" customFormat="1" x14ac:dyDescent="0.25"/>
    <row r="41" spans="1:5" s="56" customFormat="1" x14ac:dyDescent="0.25"/>
    <row r="42" spans="1:5" s="56" customFormat="1" x14ac:dyDescent="0.25"/>
    <row r="43" spans="1:5" s="56" customFormat="1" x14ac:dyDescent="0.25"/>
    <row r="44" spans="1:5" s="56" customFormat="1" x14ac:dyDescent="0.25">
      <c r="A44" s="523"/>
    </row>
    <row r="45" spans="1:5" s="56" customFormat="1" x14ac:dyDescent="0.25"/>
    <row r="46" spans="1:5" s="56" customFormat="1" x14ac:dyDescent="0.25"/>
    <row r="47" spans="1:5" s="56" customFormat="1" x14ac:dyDescent="0.25"/>
    <row r="48" spans="1:5" s="56" customFormat="1" x14ac:dyDescent="0.25"/>
    <row r="49" spans="1:1" s="56" customFormat="1" x14ac:dyDescent="0.25">
      <c r="A49" s="523"/>
    </row>
    <row r="50" spans="1:1" s="519" customFormat="1" x14ac:dyDescent="0.25"/>
    <row r="51" spans="1:1" s="519" customFormat="1" x14ac:dyDescent="0.25"/>
    <row r="52" spans="1:1" s="519" customFormat="1" x14ac:dyDescent="0.25"/>
    <row r="53" spans="1:1" s="519" customFormat="1" x14ac:dyDescent="0.25"/>
    <row r="54" spans="1:1" s="519" customFormat="1" x14ac:dyDescent="0.25"/>
    <row r="55" spans="1:1" s="519" customFormat="1" x14ac:dyDescent="0.25"/>
  </sheetData>
  <mergeCells count="5">
    <mergeCell ref="A11:E11"/>
    <mergeCell ref="A20:E21"/>
    <mergeCell ref="A31:E32"/>
    <mergeCell ref="A36:E36"/>
    <mergeCell ref="A8:I8"/>
  </mergeCells>
  <hyperlinks>
    <hyperlink ref="E1" location="Indice!A1" display="Indice"/>
  </hyperlinks>
  <printOptions horizontalCentered="1"/>
  <pageMargins left="0.70866141732283472" right="0.70866141732283472" top="0.74803149606299213" bottom="0.74803149606299213" header="0.31496062992125984" footer="0.31496062992125984"/>
  <pageSetup paperSize="9" scale="54" orientation="landscape" r:id="rId1"/>
  <colBreaks count="1" manualBreakCount="1">
    <brk id="5" max="1048575" man="1"/>
  </colBreaks>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D64"/>
  <sheetViews>
    <sheetView showGridLines="0" zoomScaleNormal="100" zoomScaleSheetLayoutView="70" workbookViewId="0">
      <selection activeCell="A3" sqref="A3"/>
    </sheetView>
  </sheetViews>
  <sheetFormatPr baseColWidth="10" defaultRowHeight="15" x14ac:dyDescent="0.25"/>
  <cols>
    <col min="1" max="1" width="65.42578125" bestFit="1" customWidth="1"/>
    <col min="2" max="2" width="17" customWidth="1"/>
    <col min="3" max="3" width="17.5703125" customWidth="1"/>
    <col min="4" max="4" width="12" bestFit="1" customWidth="1"/>
  </cols>
  <sheetData>
    <row r="1" spans="1:4" x14ac:dyDescent="0.25">
      <c r="A1" t="str">
        <f>Indice!C1</f>
        <v>SALLUSTRO Y CIA. S.A.</v>
      </c>
      <c r="C1" s="406" t="s">
        <v>330</v>
      </c>
      <c r="D1" s="138"/>
    </row>
    <row r="5" spans="1:4" x14ac:dyDescent="0.25">
      <c r="A5" s="405" t="s">
        <v>821</v>
      </c>
      <c r="B5" s="405"/>
      <c r="C5" s="405"/>
    </row>
    <row r="6" spans="1:4" x14ac:dyDescent="0.25">
      <c r="A6" s="404" t="s">
        <v>215</v>
      </c>
      <c r="B6" s="396"/>
      <c r="C6" s="396"/>
    </row>
    <row r="7" spans="1:4" x14ac:dyDescent="0.25">
      <c r="A7" s="396"/>
      <c r="B7" s="396"/>
      <c r="C7" s="396"/>
    </row>
    <row r="8" spans="1:4" x14ac:dyDescent="0.25">
      <c r="A8" s="397"/>
      <c r="B8" s="368">
        <f>IFERROR(IF(Indice!B6="","2XX2",YEAR(Indice!B6)),"2XX2")</f>
        <v>2023</v>
      </c>
      <c r="C8" s="368">
        <f>+IFERROR(YEAR(Indice!B6-366),"2XX1")</f>
        <v>2022</v>
      </c>
    </row>
    <row r="9" spans="1:4" x14ac:dyDescent="0.25">
      <c r="A9" s="398" t="s">
        <v>813</v>
      </c>
      <c r="B9" s="443"/>
      <c r="C9" s="443"/>
    </row>
    <row r="10" spans="1:4" x14ac:dyDescent="0.25">
      <c r="A10" s="399" t="s">
        <v>98</v>
      </c>
      <c r="B10" s="443"/>
      <c r="C10" s="443"/>
    </row>
    <row r="11" spans="1:4" x14ac:dyDescent="0.25">
      <c r="A11" s="681" t="s">
        <v>1167</v>
      </c>
      <c r="B11" s="443"/>
      <c r="C11" s="443"/>
    </row>
    <row r="12" spans="1:4" s="432" customFormat="1" x14ac:dyDescent="0.25">
      <c r="A12" s="399" t="s">
        <v>1172</v>
      </c>
      <c r="B12" s="444">
        <v>117970199</v>
      </c>
      <c r="C12" s="444">
        <v>429584569.18000001</v>
      </c>
    </row>
    <row r="13" spans="1:4" s="432" customFormat="1" x14ac:dyDescent="0.25">
      <c r="A13" s="399" t="s">
        <v>1169</v>
      </c>
      <c r="B13" s="444">
        <v>574705262.63999999</v>
      </c>
      <c r="C13" s="444">
        <v>546967449.05000007</v>
      </c>
    </row>
    <row r="14" spans="1:4" s="660" customFormat="1" x14ac:dyDescent="0.25">
      <c r="A14" s="399" t="s">
        <v>1170</v>
      </c>
      <c r="B14" s="444">
        <v>62406465</v>
      </c>
      <c r="C14" s="444">
        <v>124414254.73</v>
      </c>
    </row>
    <row r="15" spans="1:4" s="530" customFormat="1" x14ac:dyDescent="0.25">
      <c r="A15" s="399" t="s">
        <v>1171</v>
      </c>
      <c r="B15" s="444">
        <v>213200000</v>
      </c>
      <c r="C15" s="444">
        <v>213200000</v>
      </c>
    </row>
    <row r="16" spans="1:4" s="660" customFormat="1" x14ac:dyDescent="0.25">
      <c r="A16" s="399" t="s">
        <v>1173</v>
      </c>
      <c r="B16" s="444">
        <v>0</v>
      </c>
      <c r="C16" s="444">
        <v>1576015420.9400001</v>
      </c>
    </row>
    <row r="17" spans="1:3" s="660" customFormat="1" x14ac:dyDescent="0.25">
      <c r="A17" s="399" t="s">
        <v>1174</v>
      </c>
      <c r="B17" s="444">
        <v>158128862.75</v>
      </c>
      <c r="C17" s="444">
        <v>344119798.10000002</v>
      </c>
    </row>
    <row r="18" spans="1:3" s="660" customFormat="1" x14ac:dyDescent="0.25">
      <c r="A18" s="681" t="s">
        <v>1168</v>
      </c>
      <c r="B18" s="443"/>
      <c r="C18" s="443"/>
    </row>
    <row r="19" spans="1:3" s="660" customFormat="1" x14ac:dyDescent="0.25">
      <c r="A19" s="399" t="s">
        <v>1175</v>
      </c>
      <c r="B19" s="443">
        <v>154094049</v>
      </c>
      <c r="C19" s="443">
        <v>154094049</v>
      </c>
    </row>
    <row r="20" spans="1:3" s="660" customFormat="1" x14ac:dyDescent="0.25">
      <c r="A20" s="399" t="s">
        <v>1176</v>
      </c>
      <c r="B20" s="443">
        <v>1372301860.49</v>
      </c>
      <c r="C20" s="443">
        <v>1372301860.49</v>
      </c>
    </row>
    <row r="21" spans="1:3" s="660" customFormat="1" x14ac:dyDescent="0.25">
      <c r="A21" s="399" t="s">
        <v>1177</v>
      </c>
      <c r="B21" s="443">
        <v>2322912021.8200002</v>
      </c>
      <c r="C21" s="443">
        <v>103486022</v>
      </c>
    </row>
    <row r="22" spans="1:3" s="693" customFormat="1" x14ac:dyDescent="0.25">
      <c r="A22" s="399" t="s">
        <v>1196</v>
      </c>
      <c r="B22" s="444">
        <v>1974534305.5999999</v>
      </c>
      <c r="C22" s="444">
        <v>0</v>
      </c>
    </row>
    <row r="23" spans="1:3" x14ac:dyDescent="0.25">
      <c r="A23" s="399" t="s">
        <v>34</v>
      </c>
      <c r="B23" s="443"/>
      <c r="C23" s="443"/>
    </row>
    <row r="24" spans="1:3" x14ac:dyDescent="0.25">
      <c r="A24" s="398" t="s">
        <v>814</v>
      </c>
      <c r="B24" s="465">
        <f>SUM(B10:B23)</f>
        <v>6950253026.3000011</v>
      </c>
      <c r="C24" s="465">
        <f>SUM(C10:C23)</f>
        <v>4864183423.4899998</v>
      </c>
    </row>
    <row r="25" spans="1:3" x14ac:dyDescent="0.25">
      <c r="A25" s="398" t="s">
        <v>815</v>
      </c>
      <c r="B25" s="443"/>
      <c r="C25" s="443"/>
    </row>
    <row r="26" spans="1:3" x14ac:dyDescent="0.25">
      <c r="A26" s="399" t="s">
        <v>99</v>
      </c>
      <c r="B26" s="443"/>
      <c r="C26" s="443"/>
    </row>
    <row r="27" spans="1:3" x14ac:dyDescent="0.25">
      <c r="A27" s="681" t="s">
        <v>100</v>
      </c>
      <c r="B27" s="443"/>
      <c r="C27" s="443"/>
    </row>
    <row r="28" spans="1:3" s="565" customFormat="1" x14ac:dyDescent="0.25">
      <c r="A28" s="399" t="s">
        <v>1109</v>
      </c>
      <c r="B28" s="596">
        <v>441292148.13999999</v>
      </c>
      <c r="C28" s="596">
        <v>881091301.51999998</v>
      </c>
    </row>
    <row r="29" spans="1:3" s="432" customFormat="1" x14ac:dyDescent="0.25">
      <c r="A29" s="399" t="s">
        <v>912</v>
      </c>
      <c r="B29" s="444">
        <v>150000000</v>
      </c>
      <c r="C29" s="444">
        <v>150000000</v>
      </c>
    </row>
    <row r="30" spans="1:3" x14ac:dyDescent="0.25">
      <c r="A30" s="681" t="s">
        <v>816</v>
      </c>
      <c r="B30" s="443"/>
      <c r="C30" s="443"/>
    </row>
    <row r="31" spans="1:3" s="565" customFormat="1" x14ac:dyDescent="0.25">
      <c r="A31" s="399" t="s">
        <v>1108</v>
      </c>
      <c r="B31" s="596">
        <v>364181000</v>
      </c>
      <c r="C31" s="596">
        <v>366981000</v>
      </c>
    </row>
    <row r="32" spans="1:3" x14ac:dyDescent="0.25">
      <c r="A32" s="399" t="s">
        <v>817</v>
      </c>
      <c r="B32" s="443"/>
      <c r="C32" s="443"/>
    </row>
    <row r="33" spans="1:3" x14ac:dyDescent="0.25">
      <c r="A33" s="398" t="s">
        <v>818</v>
      </c>
      <c r="B33" s="488">
        <f>SUM(B26:B32)</f>
        <v>955473148.13999999</v>
      </c>
      <c r="C33" s="488">
        <f>SUM(C26:C32)</f>
        <v>1398072301.52</v>
      </c>
    </row>
    <row r="34" spans="1:3" x14ac:dyDescent="0.25">
      <c r="A34" s="396"/>
      <c r="B34" s="396"/>
      <c r="C34" s="396"/>
    </row>
    <row r="36" spans="1:3" x14ac:dyDescent="0.25">
      <c r="A36" s="400"/>
      <c r="B36" s="400"/>
      <c r="C36" s="400"/>
    </row>
    <row r="37" spans="1:3" x14ac:dyDescent="0.25">
      <c r="A37" s="401"/>
      <c r="B37" s="368">
        <f>IFERROR(IF(Indice!B6="","2XX2",YEAR(Indice!B6)),"2XX2")</f>
        <v>2023</v>
      </c>
      <c r="C37" s="368">
        <f>+IFERROR(YEAR(Indice!B6-365),"2XX1")</f>
        <v>2022</v>
      </c>
    </row>
    <row r="38" spans="1:3" x14ac:dyDescent="0.25">
      <c r="A38" s="402" t="s">
        <v>136</v>
      </c>
      <c r="B38" s="445"/>
      <c r="C38" s="445"/>
    </row>
    <row r="39" spans="1:3" x14ac:dyDescent="0.25">
      <c r="A39" s="403" t="s">
        <v>819</v>
      </c>
      <c r="B39" s="445"/>
      <c r="C39" s="445"/>
    </row>
    <row r="40" spans="1:3" x14ac:dyDescent="0.25">
      <c r="A40" s="403"/>
      <c r="B40" s="445"/>
      <c r="C40" s="445"/>
    </row>
    <row r="41" spans="1:3" x14ac:dyDescent="0.25">
      <c r="A41" s="402" t="s">
        <v>163</v>
      </c>
      <c r="B41" s="445"/>
      <c r="C41" s="445"/>
    </row>
    <row r="42" spans="1:3" s="97" customFormat="1" x14ac:dyDescent="0.25">
      <c r="A42" s="402" t="s">
        <v>1110</v>
      </c>
      <c r="B42" s="489"/>
      <c r="C42" s="489"/>
    </row>
    <row r="43" spans="1:3" s="432" customFormat="1" x14ac:dyDescent="0.25">
      <c r="A43" s="403" t="s">
        <v>913</v>
      </c>
      <c r="B43" s="445">
        <v>143000000</v>
      </c>
      <c r="C43" s="445">
        <f>12*11000000</f>
        <v>132000000</v>
      </c>
    </row>
    <row r="44" spans="1:3" s="432" customFormat="1" x14ac:dyDescent="0.25">
      <c r="A44" s="403" t="s">
        <v>914</v>
      </c>
      <c r="B44" s="445">
        <v>0</v>
      </c>
      <c r="C44" s="445">
        <v>170000000</v>
      </c>
    </row>
    <row r="45" spans="1:3" s="432" customFormat="1" x14ac:dyDescent="0.25">
      <c r="A45" s="403" t="s">
        <v>915</v>
      </c>
      <c r="B45" s="445">
        <v>143000000</v>
      </c>
      <c r="C45" s="445">
        <f t="shared" ref="B45:C49" si="0">12*11000000</f>
        <v>132000000</v>
      </c>
    </row>
    <row r="46" spans="1:3" s="432" customFormat="1" x14ac:dyDescent="0.25">
      <c r="A46" s="403" t="s">
        <v>916</v>
      </c>
      <c r="B46" s="445">
        <v>143000000</v>
      </c>
      <c r="C46" s="445">
        <f t="shared" si="0"/>
        <v>132000000</v>
      </c>
    </row>
    <row r="47" spans="1:3" s="432" customFormat="1" x14ac:dyDescent="0.25">
      <c r="A47" s="403" t="s">
        <v>917</v>
      </c>
      <c r="B47" s="445">
        <v>143000000</v>
      </c>
      <c r="C47" s="445">
        <f t="shared" si="0"/>
        <v>132000000</v>
      </c>
    </row>
    <row r="48" spans="1:3" s="432" customFormat="1" x14ac:dyDescent="0.25">
      <c r="A48" s="403" t="s">
        <v>918</v>
      </c>
      <c r="B48" s="445">
        <v>143000000</v>
      </c>
      <c r="C48" s="445">
        <f t="shared" si="0"/>
        <v>132000000</v>
      </c>
    </row>
    <row r="49" spans="1:4" x14ac:dyDescent="0.25">
      <c r="A49" s="403" t="s">
        <v>919</v>
      </c>
      <c r="B49" s="445">
        <f t="shared" si="0"/>
        <v>132000000</v>
      </c>
      <c r="C49" s="445">
        <f t="shared" si="0"/>
        <v>132000000</v>
      </c>
      <c r="D49" s="729"/>
    </row>
    <row r="50" spans="1:4" s="660" customFormat="1" x14ac:dyDescent="0.25">
      <c r="A50" s="402" t="s">
        <v>1178</v>
      </c>
      <c r="B50" s="445"/>
      <c r="C50" s="445"/>
    </row>
    <row r="51" spans="1:4" s="660" customFormat="1" x14ac:dyDescent="0.25">
      <c r="A51" s="403" t="s">
        <v>913</v>
      </c>
      <c r="B51" s="445">
        <v>881857166.66666663</v>
      </c>
      <c r="C51" s="445">
        <v>708285416.66666663</v>
      </c>
    </row>
    <row r="52" spans="1:4" s="660" customFormat="1" x14ac:dyDescent="0.25">
      <c r="A52" s="403" t="s">
        <v>914</v>
      </c>
      <c r="B52" s="445">
        <v>1012483333.3333334</v>
      </c>
      <c r="C52" s="445">
        <v>605000000</v>
      </c>
    </row>
    <row r="53" spans="1:4" s="660" customFormat="1" x14ac:dyDescent="0.25">
      <c r="A53" s="403" t="s">
        <v>915</v>
      </c>
      <c r="B53" s="445">
        <v>226416666.66666666</v>
      </c>
      <c r="C53" s="445">
        <v>142083333</v>
      </c>
    </row>
    <row r="54" spans="1:4" s="660" customFormat="1" x14ac:dyDescent="0.25">
      <c r="A54" s="403" t="s">
        <v>916</v>
      </c>
      <c r="B54" s="445">
        <v>569616666.66666663</v>
      </c>
      <c r="C54" s="445">
        <v>426250000</v>
      </c>
    </row>
    <row r="55" spans="1:4" s="660" customFormat="1" x14ac:dyDescent="0.25">
      <c r="A55" s="403" t="s">
        <v>917</v>
      </c>
      <c r="B55" s="445">
        <v>569616666.66666663</v>
      </c>
      <c r="C55" s="445">
        <v>426250000</v>
      </c>
    </row>
    <row r="56" spans="1:4" s="660" customFormat="1" x14ac:dyDescent="0.25">
      <c r="A56" s="403" t="s">
        <v>918</v>
      </c>
      <c r="B56" s="445">
        <v>569616666.66666663</v>
      </c>
      <c r="C56" s="445">
        <v>426250000</v>
      </c>
    </row>
    <row r="57" spans="1:4" s="660" customFormat="1" x14ac:dyDescent="0.25">
      <c r="A57" s="403" t="s">
        <v>919</v>
      </c>
      <c r="B57" s="445">
        <v>369416666.66666669</v>
      </c>
      <c r="C57" s="445">
        <v>235929833.33333334</v>
      </c>
    </row>
    <row r="58" spans="1:4" s="680" customFormat="1" x14ac:dyDescent="0.25">
      <c r="A58" s="403" t="s">
        <v>1180</v>
      </c>
      <c r="B58" s="445"/>
      <c r="C58" s="445"/>
    </row>
    <row r="59" spans="1:4" s="680" customFormat="1" x14ac:dyDescent="0.25">
      <c r="A59" s="402" t="s">
        <v>1181</v>
      </c>
      <c r="B59" s="445"/>
      <c r="C59" s="445"/>
    </row>
    <row r="60" spans="1:4" s="680" customFormat="1" x14ac:dyDescent="0.25">
      <c r="A60" s="403" t="s">
        <v>917</v>
      </c>
      <c r="B60" s="445">
        <v>320000000</v>
      </c>
      <c r="C60" s="445">
        <v>149871495.46000001</v>
      </c>
    </row>
    <row r="61" spans="1:4" x14ac:dyDescent="0.25">
      <c r="A61" s="402" t="s">
        <v>820</v>
      </c>
      <c r="B61" s="445"/>
      <c r="C61" s="445"/>
    </row>
    <row r="62" spans="1:4" x14ac:dyDescent="0.25">
      <c r="A62" s="403" t="s">
        <v>1179</v>
      </c>
      <c r="B62" s="445">
        <f>7750000+7500000</f>
        <v>15250000</v>
      </c>
      <c r="C62" s="445">
        <v>16500000</v>
      </c>
    </row>
    <row r="63" spans="1:4" s="717" customFormat="1" x14ac:dyDescent="0.25">
      <c r="A63" s="402" t="s">
        <v>1244</v>
      </c>
      <c r="B63" s="445"/>
      <c r="C63" s="445"/>
    </row>
    <row r="64" spans="1:4" s="717" customFormat="1" x14ac:dyDescent="0.25">
      <c r="A64" s="403" t="s">
        <v>913</v>
      </c>
      <c r="B64" s="445">
        <v>97064000</v>
      </c>
      <c r="C64" s="445">
        <v>0</v>
      </c>
    </row>
  </sheetData>
  <hyperlinks>
    <hyperlink ref="C1" location="Indice!A1" display="Indice"/>
  </hyperlinks>
  <printOptions horizontalCentered="1"/>
  <pageMargins left="0.70866141732283472" right="0.70866141732283472" top="0.74803149606299213" bottom="0.74803149606299213" header="0.31496062992125984" footer="0.31496062992125984"/>
  <pageSetup paperSize="9" scale="87" orientation="portrait" r:id="rId1"/>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9"/>
  <sheetViews>
    <sheetView zoomScaleNormal="100" zoomScaleSheetLayoutView="70" workbookViewId="0">
      <selection activeCell="C1" sqref="C1"/>
    </sheetView>
  </sheetViews>
  <sheetFormatPr baseColWidth="10" defaultRowHeight="15" x14ac:dyDescent="0.25"/>
  <cols>
    <col min="1" max="1" width="11.42578125" style="270" customWidth="1"/>
    <col min="2" max="2" width="66.140625" style="270" bestFit="1" customWidth="1"/>
  </cols>
  <sheetData>
    <row r="1" spans="1:3" x14ac:dyDescent="0.25">
      <c r="A1" s="270" t="s">
        <v>376</v>
      </c>
      <c r="B1" s="270" t="s">
        <v>688</v>
      </c>
      <c r="C1" s="138" t="s">
        <v>824</v>
      </c>
    </row>
    <row r="2" spans="1:3" x14ac:dyDescent="0.25">
      <c r="A2" s="270" t="s">
        <v>375</v>
      </c>
      <c r="B2" s="270" t="s">
        <v>554</v>
      </c>
    </row>
    <row r="3" spans="1:3" x14ac:dyDescent="0.25">
      <c r="A3" s="270" t="s">
        <v>456</v>
      </c>
      <c r="B3" s="270" t="s">
        <v>620</v>
      </c>
    </row>
    <row r="4" spans="1:3" x14ac:dyDescent="0.25">
      <c r="A4" s="270" t="s">
        <v>412</v>
      </c>
      <c r="B4" s="270" t="s">
        <v>413</v>
      </c>
    </row>
    <row r="5" spans="1:3" x14ac:dyDescent="0.25">
      <c r="A5" s="270" t="s">
        <v>414</v>
      </c>
      <c r="B5" s="270" t="s">
        <v>568</v>
      </c>
    </row>
    <row r="6" spans="1:3" x14ac:dyDescent="0.25">
      <c r="A6" s="270" t="s">
        <v>415</v>
      </c>
      <c r="B6" s="270" t="s">
        <v>569</v>
      </c>
    </row>
    <row r="7" spans="1:3" x14ac:dyDescent="0.25">
      <c r="A7" s="270" t="s">
        <v>416</v>
      </c>
      <c r="B7" s="270" t="s">
        <v>570</v>
      </c>
    </row>
    <row r="8" spans="1:3" x14ac:dyDescent="0.25">
      <c r="A8" s="270" t="s">
        <v>417</v>
      </c>
      <c r="B8" s="270" t="s">
        <v>571</v>
      </c>
    </row>
    <row r="9" spans="1:3" x14ac:dyDescent="0.25">
      <c r="A9" s="270" t="s">
        <v>418</v>
      </c>
      <c r="B9" s="270" t="s">
        <v>572</v>
      </c>
    </row>
    <row r="10" spans="1:3" x14ac:dyDescent="0.25">
      <c r="A10" s="270" t="s">
        <v>419</v>
      </c>
      <c r="B10" s="270" t="s">
        <v>573</v>
      </c>
    </row>
    <row r="11" spans="1:3" x14ac:dyDescent="0.25">
      <c r="A11" s="270" t="s">
        <v>420</v>
      </c>
      <c r="B11" s="270" t="s">
        <v>574</v>
      </c>
    </row>
    <row r="12" spans="1:3" x14ac:dyDescent="0.25">
      <c r="A12" s="270" t="s">
        <v>421</v>
      </c>
      <c r="B12" s="270" t="s">
        <v>575</v>
      </c>
    </row>
    <row r="13" spans="1:3" x14ac:dyDescent="0.25">
      <c r="A13" s="270" t="s">
        <v>422</v>
      </c>
      <c r="B13" s="270" t="s">
        <v>576</v>
      </c>
    </row>
    <row r="14" spans="1:3" x14ac:dyDescent="0.25">
      <c r="A14" s="270" t="s">
        <v>423</v>
      </c>
      <c r="B14" s="270" t="s">
        <v>577</v>
      </c>
    </row>
    <row r="15" spans="1:3" x14ac:dyDescent="0.25">
      <c r="A15" s="270" t="s">
        <v>424</v>
      </c>
      <c r="B15" s="270" t="s">
        <v>578</v>
      </c>
    </row>
    <row r="16" spans="1:3" x14ac:dyDescent="0.25">
      <c r="A16" s="270" t="s">
        <v>425</v>
      </c>
      <c r="B16" s="270" t="s">
        <v>579</v>
      </c>
    </row>
    <row r="17" spans="1:2" x14ac:dyDescent="0.25">
      <c r="A17" s="270" t="s">
        <v>426</v>
      </c>
      <c r="B17" s="270" t="s">
        <v>580</v>
      </c>
    </row>
    <row r="18" spans="1:2" x14ac:dyDescent="0.25">
      <c r="A18" s="270" t="s">
        <v>427</v>
      </c>
      <c r="B18" s="270" t="s">
        <v>581</v>
      </c>
    </row>
    <row r="19" spans="1:2" x14ac:dyDescent="0.25">
      <c r="A19" s="270" t="s">
        <v>428</v>
      </c>
      <c r="B19" s="270" t="s">
        <v>582</v>
      </c>
    </row>
    <row r="20" spans="1:2" x14ac:dyDescent="0.25">
      <c r="A20" s="270" t="s">
        <v>429</v>
      </c>
      <c r="B20" s="270" t="s">
        <v>583</v>
      </c>
    </row>
    <row r="21" spans="1:2" x14ac:dyDescent="0.25">
      <c r="A21" s="270" t="s">
        <v>430</v>
      </c>
      <c r="B21" s="270" t="s">
        <v>584</v>
      </c>
    </row>
    <row r="22" spans="1:2" x14ac:dyDescent="0.25">
      <c r="A22" s="270" t="s">
        <v>431</v>
      </c>
      <c r="B22" s="270" t="s">
        <v>585</v>
      </c>
    </row>
    <row r="23" spans="1:2" x14ac:dyDescent="0.25">
      <c r="A23" s="270" t="s">
        <v>586</v>
      </c>
      <c r="B23" s="270" t="s">
        <v>587</v>
      </c>
    </row>
    <row r="24" spans="1:2" x14ac:dyDescent="0.25">
      <c r="A24" s="270" t="s">
        <v>432</v>
      </c>
      <c r="B24" s="270" t="s">
        <v>588</v>
      </c>
    </row>
    <row r="25" spans="1:2" x14ac:dyDescent="0.25">
      <c r="A25" s="270" t="s">
        <v>433</v>
      </c>
      <c r="B25" s="270" t="s">
        <v>589</v>
      </c>
    </row>
    <row r="26" spans="1:2" x14ac:dyDescent="0.25">
      <c r="A26" s="270" t="s">
        <v>434</v>
      </c>
      <c r="B26" s="270" t="s">
        <v>590</v>
      </c>
    </row>
    <row r="27" spans="1:2" x14ac:dyDescent="0.25">
      <c r="A27" s="270" t="s">
        <v>435</v>
      </c>
      <c r="B27" s="270" t="s">
        <v>591</v>
      </c>
    </row>
    <row r="28" spans="1:2" x14ac:dyDescent="0.25">
      <c r="A28" s="270" t="s">
        <v>436</v>
      </c>
      <c r="B28" s="270" t="s">
        <v>592</v>
      </c>
    </row>
    <row r="29" spans="1:2" x14ac:dyDescent="0.25">
      <c r="A29" s="270" t="s">
        <v>437</v>
      </c>
      <c r="B29" s="270" t="s">
        <v>593</v>
      </c>
    </row>
    <row r="30" spans="1:2" x14ac:dyDescent="0.25">
      <c r="A30" s="270" t="s">
        <v>438</v>
      </c>
      <c r="B30" s="270" t="s">
        <v>594</v>
      </c>
    </row>
    <row r="31" spans="1:2" x14ac:dyDescent="0.25">
      <c r="A31" s="270" t="s">
        <v>439</v>
      </c>
      <c r="B31" s="270" t="s">
        <v>595</v>
      </c>
    </row>
    <row r="32" spans="1:2" x14ac:dyDescent="0.25">
      <c r="A32" s="270" t="s">
        <v>596</v>
      </c>
      <c r="B32" s="270" t="s">
        <v>597</v>
      </c>
    </row>
    <row r="33" spans="1:2" x14ac:dyDescent="0.25">
      <c r="A33" s="270" t="s">
        <v>440</v>
      </c>
      <c r="B33" s="270" t="s">
        <v>598</v>
      </c>
    </row>
    <row r="34" spans="1:2" x14ac:dyDescent="0.25">
      <c r="A34" s="270" t="s">
        <v>599</v>
      </c>
      <c r="B34" s="270" t="s">
        <v>600</v>
      </c>
    </row>
    <row r="35" spans="1:2" x14ac:dyDescent="0.25">
      <c r="A35" s="270" t="s">
        <v>601</v>
      </c>
      <c r="B35" s="270" t="s">
        <v>602</v>
      </c>
    </row>
    <row r="36" spans="1:2" x14ac:dyDescent="0.25">
      <c r="A36" s="270" t="s">
        <v>441</v>
      </c>
      <c r="B36" s="270" t="s">
        <v>603</v>
      </c>
    </row>
    <row r="37" spans="1:2" x14ac:dyDescent="0.25">
      <c r="A37" s="270" t="s">
        <v>442</v>
      </c>
      <c r="B37" s="270" t="s">
        <v>604</v>
      </c>
    </row>
    <row r="38" spans="1:2" x14ac:dyDescent="0.25">
      <c r="A38" s="270" t="s">
        <v>443</v>
      </c>
      <c r="B38" s="270" t="s">
        <v>605</v>
      </c>
    </row>
    <row r="39" spans="1:2" x14ac:dyDescent="0.25">
      <c r="A39" s="270" t="s">
        <v>606</v>
      </c>
      <c r="B39" s="270" t="s">
        <v>607</v>
      </c>
    </row>
    <row r="40" spans="1:2" x14ac:dyDescent="0.25">
      <c r="A40" s="270" t="s">
        <v>444</v>
      </c>
      <c r="B40" s="270" t="s">
        <v>608</v>
      </c>
    </row>
    <row r="41" spans="1:2" x14ac:dyDescent="0.25">
      <c r="A41" s="270" t="s">
        <v>445</v>
      </c>
      <c r="B41" s="270" t="s">
        <v>609</v>
      </c>
    </row>
    <row r="42" spans="1:2" x14ac:dyDescent="0.25">
      <c r="A42" s="270" t="s">
        <v>446</v>
      </c>
      <c r="B42" s="270" t="s">
        <v>610</v>
      </c>
    </row>
    <row r="43" spans="1:2" x14ac:dyDescent="0.25">
      <c r="A43" s="270" t="s">
        <v>447</v>
      </c>
      <c r="B43" s="270" t="s">
        <v>611</v>
      </c>
    </row>
    <row r="44" spans="1:2" x14ac:dyDescent="0.25">
      <c r="A44" s="270" t="s">
        <v>448</v>
      </c>
      <c r="B44" s="270" t="s">
        <v>612</v>
      </c>
    </row>
    <row r="45" spans="1:2" x14ac:dyDescent="0.25">
      <c r="A45" s="270" t="s">
        <v>449</v>
      </c>
      <c r="B45" s="270" t="s">
        <v>613</v>
      </c>
    </row>
    <row r="46" spans="1:2" x14ac:dyDescent="0.25">
      <c r="A46" s="270" t="s">
        <v>450</v>
      </c>
      <c r="B46" s="270" t="s">
        <v>614</v>
      </c>
    </row>
    <row r="47" spans="1:2" x14ac:dyDescent="0.25">
      <c r="A47" s="270" t="s">
        <v>451</v>
      </c>
      <c r="B47" s="270" t="s">
        <v>615</v>
      </c>
    </row>
    <row r="48" spans="1:2" x14ac:dyDescent="0.25">
      <c r="A48" s="270" t="s">
        <v>452</v>
      </c>
      <c r="B48" s="270" t="s">
        <v>616</v>
      </c>
    </row>
    <row r="49" spans="1:2" x14ac:dyDescent="0.25">
      <c r="A49" s="270" t="s">
        <v>453</v>
      </c>
      <c r="B49" s="270" t="s">
        <v>617</v>
      </c>
    </row>
    <row r="50" spans="1:2" x14ac:dyDescent="0.25">
      <c r="A50" s="270" t="s">
        <v>454</v>
      </c>
      <c r="B50" s="270" t="s">
        <v>618</v>
      </c>
    </row>
    <row r="51" spans="1:2" x14ac:dyDescent="0.25">
      <c r="A51" s="270" t="s">
        <v>455</v>
      </c>
      <c r="B51" s="270" t="s">
        <v>619</v>
      </c>
    </row>
    <row r="52" spans="1:2" x14ac:dyDescent="0.25">
      <c r="A52" s="270" t="s">
        <v>457</v>
      </c>
      <c r="B52" s="270" t="s">
        <v>621</v>
      </c>
    </row>
    <row r="53" spans="1:2" x14ac:dyDescent="0.25">
      <c r="A53" s="270" t="s">
        <v>458</v>
      </c>
      <c r="B53" s="270" t="s">
        <v>622</v>
      </c>
    </row>
    <row r="54" spans="1:2" x14ac:dyDescent="0.25">
      <c r="A54" s="270" t="s">
        <v>459</v>
      </c>
      <c r="B54" s="270" t="s">
        <v>623</v>
      </c>
    </row>
    <row r="55" spans="1:2" x14ac:dyDescent="0.25">
      <c r="A55" s="270" t="s">
        <v>460</v>
      </c>
      <c r="B55" s="270" t="s">
        <v>624</v>
      </c>
    </row>
    <row r="56" spans="1:2" x14ac:dyDescent="0.25">
      <c r="A56" s="270" t="s">
        <v>461</v>
      </c>
      <c r="B56" s="270" t="s">
        <v>625</v>
      </c>
    </row>
    <row r="57" spans="1:2" x14ac:dyDescent="0.25">
      <c r="A57" s="270" t="s">
        <v>462</v>
      </c>
      <c r="B57" s="270" t="s">
        <v>626</v>
      </c>
    </row>
    <row r="58" spans="1:2" x14ac:dyDescent="0.25">
      <c r="A58" s="270" t="s">
        <v>463</v>
      </c>
      <c r="B58" s="270" t="s">
        <v>627</v>
      </c>
    </row>
    <row r="59" spans="1:2" x14ac:dyDescent="0.25">
      <c r="A59" s="270" t="s">
        <v>464</v>
      </c>
      <c r="B59" s="270" t="s">
        <v>628</v>
      </c>
    </row>
    <row r="60" spans="1:2" x14ac:dyDescent="0.25">
      <c r="A60" s="270" t="s">
        <v>465</v>
      </c>
      <c r="B60" s="270" t="s">
        <v>629</v>
      </c>
    </row>
    <row r="61" spans="1:2" x14ac:dyDescent="0.25">
      <c r="A61" s="270" t="s">
        <v>466</v>
      </c>
      <c r="B61" s="270" t="s">
        <v>630</v>
      </c>
    </row>
    <row r="62" spans="1:2" x14ac:dyDescent="0.25">
      <c r="A62" s="270" t="s">
        <v>467</v>
      </c>
      <c r="B62" s="270" t="s">
        <v>631</v>
      </c>
    </row>
    <row r="63" spans="1:2" x14ac:dyDescent="0.25">
      <c r="A63" s="270" t="s">
        <v>468</v>
      </c>
      <c r="B63" s="270" t="s">
        <v>632</v>
      </c>
    </row>
    <row r="64" spans="1:2" x14ac:dyDescent="0.25">
      <c r="A64" s="270" t="s">
        <v>469</v>
      </c>
      <c r="B64" s="270" t="s">
        <v>633</v>
      </c>
    </row>
    <row r="65" spans="1:2" x14ac:dyDescent="0.25">
      <c r="A65" s="270" t="s">
        <v>470</v>
      </c>
      <c r="B65" s="270" t="s">
        <v>634</v>
      </c>
    </row>
    <row r="66" spans="1:2" x14ac:dyDescent="0.25">
      <c r="A66" s="270" t="s">
        <v>471</v>
      </c>
      <c r="B66" s="270" t="s">
        <v>635</v>
      </c>
    </row>
    <row r="67" spans="1:2" x14ac:dyDescent="0.25">
      <c r="A67" s="270" t="s">
        <v>472</v>
      </c>
      <c r="B67" s="270" t="s">
        <v>636</v>
      </c>
    </row>
    <row r="68" spans="1:2" x14ac:dyDescent="0.25">
      <c r="A68" s="270" t="s">
        <v>473</v>
      </c>
      <c r="B68" s="270" t="s">
        <v>637</v>
      </c>
    </row>
    <row r="69" spans="1:2" x14ac:dyDescent="0.25">
      <c r="A69" s="270" t="s">
        <v>474</v>
      </c>
      <c r="B69" s="270" t="s">
        <v>638</v>
      </c>
    </row>
    <row r="70" spans="1:2" x14ac:dyDescent="0.25">
      <c r="A70" s="270" t="s">
        <v>475</v>
      </c>
      <c r="B70" s="270" t="s">
        <v>639</v>
      </c>
    </row>
    <row r="71" spans="1:2" x14ac:dyDescent="0.25">
      <c r="A71" s="270" t="s">
        <v>476</v>
      </c>
      <c r="B71" s="270" t="s">
        <v>640</v>
      </c>
    </row>
    <row r="72" spans="1:2" x14ac:dyDescent="0.25">
      <c r="A72" s="270" t="s">
        <v>477</v>
      </c>
      <c r="B72" s="270" t="s">
        <v>641</v>
      </c>
    </row>
    <row r="73" spans="1:2" x14ac:dyDescent="0.25">
      <c r="A73" s="270" t="s">
        <v>478</v>
      </c>
      <c r="B73" s="270" t="s">
        <v>642</v>
      </c>
    </row>
    <row r="74" spans="1:2" x14ac:dyDescent="0.25">
      <c r="A74" s="270" t="s">
        <v>479</v>
      </c>
      <c r="B74" s="270" t="s">
        <v>643</v>
      </c>
    </row>
    <row r="75" spans="1:2" x14ac:dyDescent="0.25">
      <c r="A75" s="270" t="s">
        <v>480</v>
      </c>
      <c r="B75" s="270" t="s">
        <v>644</v>
      </c>
    </row>
    <row r="76" spans="1:2" x14ac:dyDescent="0.25">
      <c r="A76" s="270" t="s">
        <v>481</v>
      </c>
      <c r="B76" s="270" t="s">
        <v>645</v>
      </c>
    </row>
    <row r="77" spans="1:2" x14ac:dyDescent="0.25">
      <c r="A77" s="270" t="s">
        <v>482</v>
      </c>
      <c r="B77" s="270" t="s">
        <v>646</v>
      </c>
    </row>
    <row r="78" spans="1:2" x14ac:dyDescent="0.25">
      <c r="A78" s="270" t="s">
        <v>483</v>
      </c>
      <c r="B78" s="270" t="s">
        <v>647</v>
      </c>
    </row>
    <row r="79" spans="1:2" x14ac:dyDescent="0.25">
      <c r="A79" s="270" t="s">
        <v>484</v>
      </c>
      <c r="B79" s="270" t="s">
        <v>648</v>
      </c>
    </row>
    <row r="80" spans="1:2" x14ac:dyDescent="0.25">
      <c r="A80" s="270" t="s">
        <v>485</v>
      </c>
      <c r="B80" s="270" t="s">
        <v>649</v>
      </c>
    </row>
    <row r="81" spans="1:2" x14ac:dyDescent="0.25">
      <c r="A81" s="270" t="s">
        <v>486</v>
      </c>
      <c r="B81" s="270" t="s">
        <v>650</v>
      </c>
    </row>
    <row r="82" spans="1:2" x14ac:dyDescent="0.25">
      <c r="A82" s="270" t="s">
        <v>487</v>
      </c>
      <c r="B82" s="270" t="s">
        <v>651</v>
      </c>
    </row>
    <row r="83" spans="1:2" x14ac:dyDescent="0.25">
      <c r="A83" s="270" t="s">
        <v>488</v>
      </c>
      <c r="B83" s="270" t="s">
        <v>652</v>
      </c>
    </row>
    <row r="84" spans="1:2" x14ac:dyDescent="0.25">
      <c r="A84" s="270" t="s">
        <v>489</v>
      </c>
      <c r="B84" s="270" t="s">
        <v>653</v>
      </c>
    </row>
    <row r="85" spans="1:2" x14ac:dyDescent="0.25">
      <c r="A85" s="270" t="s">
        <v>490</v>
      </c>
      <c r="B85" s="270" t="s">
        <v>654</v>
      </c>
    </row>
    <row r="86" spans="1:2" x14ac:dyDescent="0.25">
      <c r="A86" s="270" t="s">
        <v>491</v>
      </c>
      <c r="B86" s="270" t="s">
        <v>655</v>
      </c>
    </row>
    <row r="87" spans="1:2" x14ac:dyDescent="0.25">
      <c r="A87" s="270" t="s">
        <v>492</v>
      </c>
      <c r="B87" s="270" t="s">
        <v>656</v>
      </c>
    </row>
    <row r="88" spans="1:2" x14ac:dyDescent="0.25">
      <c r="A88" s="270" t="s">
        <v>493</v>
      </c>
      <c r="B88" s="270" t="s">
        <v>657</v>
      </c>
    </row>
    <row r="89" spans="1:2" x14ac:dyDescent="0.25">
      <c r="A89" s="270" t="s">
        <v>494</v>
      </c>
      <c r="B89" s="270" t="s">
        <v>658</v>
      </c>
    </row>
    <row r="90" spans="1:2" x14ac:dyDescent="0.25">
      <c r="A90" s="270" t="s">
        <v>495</v>
      </c>
      <c r="B90" s="270" t="s">
        <v>659</v>
      </c>
    </row>
    <row r="91" spans="1:2" x14ac:dyDescent="0.25">
      <c r="A91" s="270" t="s">
        <v>496</v>
      </c>
      <c r="B91" s="270" t="s">
        <v>660</v>
      </c>
    </row>
    <row r="92" spans="1:2" x14ac:dyDescent="0.25">
      <c r="A92" s="270" t="s">
        <v>497</v>
      </c>
      <c r="B92" s="270" t="s">
        <v>661</v>
      </c>
    </row>
    <row r="93" spans="1:2" x14ac:dyDescent="0.25">
      <c r="A93" s="270" t="s">
        <v>498</v>
      </c>
      <c r="B93" s="270" t="s">
        <v>662</v>
      </c>
    </row>
    <row r="94" spans="1:2" x14ac:dyDescent="0.25">
      <c r="A94" s="270" t="s">
        <v>499</v>
      </c>
      <c r="B94" s="270" t="s">
        <v>663</v>
      </c>
    </row>
    <row r="95" spans="1:2" x14ac:dyDescent="0.25">
      <c r="A95" s="270" t="s">
        <v>500</v>
      </c>
      <c r="B95" s="270" t="s">
        <v>664</v>
      </c>
    </row>
    <row r="96" spans="1:2" x14ac:dyDescent="0.25">
      <c r="A96" s="270" t="s">
        <v>501</v>
      </c>
      <c r="B96" s="270" t="s">
        <v>665</v>
      </c>
    </row>
    <row r="97" spans="1:2" x14ac:dyDescent="0.25">
      <c r="A97" s="270" t="s">
        <v>502</v>
      </c>
      <c r="B97" s="270" t="s">
        <v>666</v>
      </c>
    </row>
    <row r="98" spans="1:2" x14ac:dyDescent="0.25">
      <c r="A98" s="270" t="s">
        <v>503</v>
      </c>
      <c r="B98" s="270" t="s">
        <v>667</v>
      </c>
    </row>
    <row r="99" spans="1:2" x14ac:dyDescent="0.25">
      <c r="A99" s="270" t="s">
        <v>504</v>
      </c>
      <c r="B99" s="270" t="s">
        <v>668</v>
      </c>
    </row>
    <row r="100" spans="1:2" x14ac:dyDescent="0.25">
      <c r="A100" s="270" t="s">
        <v>505</v>
      </c>
      <c r="B100" s="270" t="s">
        <v>669</v>
      </c>
    </row>
    <row r="101" spans="1:2" x14ac:dyDescent="0.25">
      <c r="A101" s="270" t="s">
        <v>506</v>
      </c>
      <c r="B101" s="270" t="s">
        <v>670</v>
      </c>
    </row>
    <row r="102" spans="1:2" x14ac:dyDescent="0.25">
      <c r="A102" s="270" t="s">
        <v>507</v>
      </c>
      <c r="B102" s="270" t="s">
        <v>671</v>
      </c>
    </row>
    <row r="103" spans="1:2" x14ac:dyDescent="0.25">
      <c r="A103" s="270" t="s">
        <v>672</v>
      </c>
      <c r="B103" s="270" t="s">
        <v>673</v>
      </c>
    </row>
    <row r="104" spans="1:2" x14ac:dyDescent="0.25">
      <c r="A104" s="270" t="s">
        <v>508</v>
      </c>
      <c r="B104" s="270" t="s">
        <v>674</v>
      </c>
    </row>
    <row r="105" spans="1:2" x14ac:dyDescent="0.25">
      <c r="A105" s="270" t="s">
        <v>509</v>
      </c>
      <c r="B105" s="270" t="s">
        <v>675</v>
      </c>
    </row>
    <row r="106" spans="1:2" x14ac:dyDescent="0.25">
      <c r="A106" s="270" t="s">
        <v>510</v>
      </c>
      <c r="B106" s="270" t="s">
        <v>676</v>
      </c>
    </row>
    <row r="107" spans="1:2" x14ac:dyDescent="0.25">
      <c r="A107" s="270" t="s">
        <v>511</v>
      </c>
      <c r="B107" s="270" t="s">
        <v>677</v>
      </c>
    </row>
    <row r="108" spans="1:2" x14ac:dyDescent="0.25">
      <c r="A108" s="270" t="s">
        <v>512</v>
      </c>
      <c r="B108" s="270" t="s">
        <v>678</v>
      </c>
    </row>
    <row r="109" spans="1:2" x14ac:dyDescent="0.25">
      <c r="A109" s="270" t="s">
        <v>513</v>
      </c>
      <c r="B109" s="270" t="s">
        <v>679</v>
      </c>
    </row>
    <row r="110" spans="1:2" x14ac:dyDescent="0.25">
      <c r="A110" s="270" t="s">
        <v>514</v>
      </c>
      <c r="B110" s="270" t="s">
        <v>680</v>
      </c>
    </row>
    <row r="111" spans="1:2" x14ac:dyDescent="0.25">
      <c r="A111" s="270" t="s">
        <v>515</v>
      </c>
      <c r="B111" s="270" t="s">
        <v>516</v>
      </c>
    </row>
    <row r="112" spans="1:2" x14ac:dyDescent="0.25">
      <c r="A112" s="270" t="s">
        <v>517</v>
      </c>
      <c r="B112" s="270" t="s">
        <v>681</v>
      </c>
    </row>
    <row r="113" spans="1:2" x14ac:dyDescent="0.25">
      <c r="A113" s="270" t="s">
        <v>518</v>
      </c>
      <c r="B113" s="270" t="s">
        <v>682</v>
      </c>
    </row>
    <row r="114" spans="1:2" x14ac:dyDescent="0.25">
      <c r="A114" s="270" t="s">
        <v>519</v>
      </c>
      <c r="B114" s="270" t="s">
        <v>683</v>
      </c>
    </row>
    <row r="115" spans="1:2" x14ac:dyDescent="0.25">
      <c r="A115" s="270" t="s">
        <v>520</v>
      </c>
      <c r="B115" s="270" t="s">
        <v>684</v>
      </c>
    </row>
    <row r="116" spans="1:2" x14ac:dyDescent="0.25">
      <c r="A116" s="270" t="s">
        <v>521</v>
      </c>
      <c r="B116" s="270" t="s">
        <v>685</v>
      </c>
    </row>
    <row r="117" spans="1:2" x14ac:dyDescent="0.25">
      <c r="A117" s="270" t="s">
        <v>522</v>
      </c>
      <c r="B117" s="270" t="s">
        <v>686</v>
      </c>
    </row>
    <row r="118" spans="1:2" x14ac:dyDescent="0.25">
      <c r="A118" s="270" t="s">
        <v>523</v>
      </c>
      <c r="B118" s="270" t="s">
        <v>687</v>
      </c>
    </row>
    <row r="119" spans="1:2" x14ac:dyDescent="0.25">
      <c r="A119" s="270" t="s">
        <v>524</v>
      </c>
      <c r="B119" s="270" t="s">
        <v>689</v>
      </c>
    </row>
    <row r="120" spans="1:2" x14ac:dyDescent="0.25">
      <c r="A120" s="270" t="s">
        <v>525</v>
      </c>
      <c r="B120" s="270" t="s">
        <v>690</v>
      </c>
    </row>
    <row r="121" spans="1:2" x14ac:dyDescent="0.25">
      <c r="A121" s="270" t="s">
        <v>526</v>
      </c>
      <c r="B121" s="270" t="s">
        <v>691</v>
      </c>
    </row>
    <row r="122" spans="1:2" x14ac:dyDescent="0.25">
      <c r="A122" s="270" t="s">
        <v>527</v>
      </c>
      <c r="B122" s="270" t="s">
        <v>692</v>
      </c>
    </row>
    <row r="123" spans="1:2" x14ac:dyDescent="0.25">
      <c r="A123" s="270" t="s">
        <v>528</v>
      </c>
      <c r="B123" s="270" t="s">
        <v>693</v>
      </c>
    </row>
    <row r="124" spans="1:2" x14ac:dyDescent="0.25">
      <c r="A124" s="270" t="s">
        <v>529</v>
      </c>
      <c r="B124" s="270" t="s">
        <v>694</v>
      </c>
    </row>
    <row r="125" spans="1:2" x14ac:dyDescent="0.25">
      <c r="A125" s="270" t="s">
        <v>530</v>
      </c>
      <c r="B125" s="270" t="s">
        <v>695</v>
      </c>
    </row>
    <row r="126" spans="1:2" x14ac:dyDescent="0.25">
      <c r="A126" s="270" t="s">
        <v>531</v>
      </c>
      <c r="B126" s="270" t="s">
        <v>696</v>
      </c>
    </row>
    <row r="127" spans="1:2" x14ac:dyDescent="0.25">
      <c r="A127" s="270" t="s">
        <v>532</v>
      </c>
      <c r="B127" s="270" t="s">
        <v>697</v>
      </c>
    </row>
    <row r="128" spans="1:2" x14ac:dyDescent="0.25">
      <c r="A128" s="270" t="s">
        <v>533</v>
      </c>
      <c r="B128" s="270" t="s">
        <v>698</v>
      </c>
    </row>
    <row r="129" spans="1:2" x14ac:dyDescent="0.25">
      <c r="A129" s="270" t="s">
        <v>534</v>
      </c>
      <c r="B129" s="270" t="s">
        <v>699</v>
      </c>
    </row>
    <row r="130" spans="1:2" x14ac:dyDescent="0.25">
      <c r="A130" s="270" t="s">
        <v>535</v>
      </c>
      <c r="B130" s="270" t="s">
        <v>700</v>
      </c>
    </row>
    <row r="131" spans="1:2" x14ac:dyDescent="0.25">
      <c r="A131" s="270" t="s">
        <v>536</v>
      </c>
      <c r="B131" s="270" t="s">
        <v>701</v>
      </c>
    </row>
    <row r="132" spans="1:2" x14ac:dyDescent="0.25">
      <c r="A132" s="270" t="s">
        <v>537</v>
      </c>
      <c r="B132" s="270" t="s">
        <v>702</v>
      </c>
    </row>
    <row r="133" spans="1:2" x14ac:dyDescent="0.25">
      <c r="A133" s="270" t="s">
        <v>538</v>
      </c>
      <c r="B133" s="270" t="s">
        <v>703</v>
      </c>
    </row>
    <row r="134" spans="1:2" x14ac:dyDescent="0.25">
      <c r="A134" s="270" t="s">
        <v>704</v>
      </c>
      <c r="B134" s="270" t="s">
        <v>705</v>
      </c>
    </row>
    <row r="135" spans="1:2" x14ac:dyDescent="0.25">
      <c r="A135" s="270" t="s">
        <v>539</v>
      </c>
      <c r="B135" s="270" t="s">
        <v>706</v>
      </c>
    </row>
    <row r="136" spans="1:2" x14ac:dyDescent="0.25">
      <c r="A136" s="270" t="s">
        <v>540</v>
      </c>
      <c r="B136" s="270" t="s">
        <v>707</v>
      </c>
    </row>
    <row r="137" spans="1:2" x14ac:dyDescent="0.25">
      <c r="A137" s="270" t="s">
        <v>541</v>
      </c>
      <c r="B137" s="270" t="s">
        <v>708</v>
      </c>
    </row>
    <row r="138" spans="1:2" x14ac:dyDescent="0.25">
      <c r="A138" s="270" t="s">
        <v>542</v>
      </c>
      <c r="B138" s="270" t="s">
        <v>709</v>
      </c>
    </row>
    <row r="139" spans="1:2" x14ac:dyDescent="0.25">
      <c r="A139" s="270" t="s">
        <v>543</v>
      </c>
      <c r="B139" s="270" t="s">
        <v>710</v>
      </c>
    </row>
    <row r="140" spans="1:2" x14ac:dyDescent="0.25">
      <c r="A140" s="270" t="s">
        <v>544</v>
      </c>
      <c r="B140" s="270" t="s">
        <v>711</v>
      </c>
    </row>
    <row r="141" spans="1:2" x14ac:dyDescent="0.25">
      <c r="A141" s="270" t="s">
        <v>545</v>
      </c>
      <c r="B141" s="270" t="s">
        <v>712</v>
      </c>
    </row>
    <row r="142" spans="1:2" x14ac:dyDescent="0.25">
      <c r="A142" s="270" t="s">
        <v>546</v>
      </c>
      <c r="B142" s="270" t="s">
        <v>713</v>
      </c>
    </row>
    <row r="143" spans="1:2" x14ac:dyDescent="0.25">
      <c r="A143" s="270" t="s">
        <v>547</v>
      </c>
      <c r="B143" s="270" t="s">
        <v>714</v>
      </c>
    </row>
    <row r="144" spans="1:2" x14ac:dyDescent="0.25">
      <c r="A144" s="270" t="s">
        <v>548</v>
      </c>
      <c r="B144" s="270" t="s">
        <v>715</v>
      </c>
    </row>
    <row r="145" spans="1:2" x14ac:dyDescent="0.25">
      <c r="A145" s="270" t="s">
        <v>549</v>
      </c>
      <c r="B145" s="270" t="s">
        <v>716</v>
      </c>
    </row>
    <row r="146" spans="1:2" x14ac:dyDescent="0.25">
      <c r="A146" s="270" t="s">
        <v>550</v>
      </c>
      <c r="B146" s="270" t="s">
        <v>717</v>
      </c>
    </row>
    <row r="147" spans="1:2" x14ac:dyDescent="0.25">
      <c r="A147" s="270" t="s">
        <v>551</v>
      </c>
      <c r="B147" s="270" t="s">
        <v>718</v>
      </c>
    </row>
    <row r="148" spans="1:2" x14ac:dyDescent="0.25">
      <c r="A148" s="270" t="s">
        <v>552</v>
      </c>
      <c r="B148" s="270" t="s">
        <v>719</v>
      </c>
    </row>
    <row r="149" spans="1:2" x14ac:dyDescent="0.25">
      <c r="A149" s="270" t="s">
        <v>553</v>
      </c>
      <c r="B149" s="270" t="s">
        <v>720</v>
      </c>
    </row>
    <row r="150" spans="1:2" x14ac:dyDescent="0.25">
      <c r="A150" s="270" t="s">
        <v>721</v>
      </c>
      <c r="B150" s="270" t="s">
        <v>722</v>
      </c>
    </row>
    <row r="151" spans="1:2" x14ac:dyDescent="0.25">
      <c r="A151" s="270" t="s">
        <v>723</v>
      </c>
      <c r="B151" s="270" t="s">
        <v>724</v>
      </c>
    </row>
    <row r="152" spans="1:2" x14ac:dyDescent="0.25">
      <c r="A152" s="270" t="s">
        <v>555</v>
      </c>
      <c r="B152" s="270" t="s">
        <v>725</v>
      </c>
    </row>
    <row r="153" spans="1:2" x14ac:dyDescent="0.25">
      <c r="A153" s="270" t="s">
        <v>726</v>
      </c>
      <c r="B153" s="270" t="s">
        <v>727</v>
      </c>
    </row>
    <row r="154" spans="1:2" x14ac:dyDescent="0.25">
      <c r="A154" s="270" t="s">
        <v>556</v>
      </c>
      <c r="B154" s="270" t="s">
        <v>728</v>
      </c>
    </row>
    <row r="155" spans="1:2" x14ac:dyDescent="0.25">
      <c r="A155" s="270" t="s">
        <v>729</v>
      </c>
      <c r="B155" s="270" t="s">
        <v>730</v>
      </c>
    </row>
    <row r="156" spans="1:2" x14ac:dyDescent="0.25">
      <c r="A156" s="270" t="s">
        <v>557</v>
      </c>
      <c r="B156" s="270" t="s">
        <v>731</v>
      </c>
    </row>
    <row r="157" spans="1:2" x14ac:dyDescent="0.25">
      <c r="A157" s="270" t="s">
        <v>558</v>
      </c>
      <c r="B157" s="270" t="s">
        <v>732</v>
      </c>
    </row>
    <row r="158" spans="1:2" x14ac:dyDescent="0.25">
      <c r="A158" s="270" t="s">
        <v>559</v>
      </c>
      <c r="B158" s="270" t="s">
        <v>733</v>
      </c>
    </row>
    <row r="159" spans="1:2" x14ac:dyDescent="0.25">
      <c r="A159" s="270" t="s">
        <v>560</v>
      </c>
      <c r="B159" s="270" t="s">
        <v>734</v>
      </c>
    </row>
    <row r="160" spans="1:2" x14ac:dyDescent="0.25">
      <c r="A160" s="270" t="s">
        <v>735</v>
      </c>
      <c r="B160" s="270" t="s">
        <v>736</v>
      </c>
    </row>
    <row r="161" spans="1:2" x14ac:dyDescent="0.25">
      <c r="A161" s="270" t="s">
        <v>737</v>
      </c>
      <c r="B161" s="270" t="s">
        <v>738</v>
      </c>
    </row>
    <row r="162" spans="1:2" x14ac:dyDescent="0.25">
      <c r="A162" s="270" t="s">
        <v>739</v>
      </c>
      <c r="B162" s="270" t="s">
        <v>740</v>
      </c>
    </row>
    <row r="163" spans="1:2" x14ac:dyDescent="0.25">
      <c r="A163" s="270" t="s">
        <v>741</v>
      </c>
      <c r="B163" s="270" t="s">
        <v>742</v>
      </c>
    </row>
    <row r="164" spans="1:2" x14ac:dyDescent="0.25">
      <c r="A164" s="270" t="s">
        <v>743</v>
      </c>
      <c r="B164" s="270" t="s">
        <v>744</v>
      </c>
    </row>
    <row r="165" spans="1:2" x14ac:dyDescent="0.25">
      <c r="A165" s="270" t="s">
        <v>745</v>
      </c>
      <c r="B165" s="270" t="s">
        <v>746</v>
      </c>
    </row>
    <row r="166" spans="1:2" x14ac:dyDescent="0.25">
      <c r="A166" s="270" t="s">
        <v>561</v>
      </c>
      <c r="B166" s="270" t="s">
        <v>747</v>
      </c>
    </row>
    <row r="167" spans="1:2" x14ac:dyDescent="0.25">
      <c r="A167" s="270" t="s">
        <v>562</v>
      </c>
      <c r="B167" s="270" t="s">
        <v>748</v>
      </c>
    </row>
    <row r="168" spans="1:2" x14ac:dyDescent="0.25">
      <c r="A168" s="270" t="s">
        <v>563</v>
      </c>
      <c r="B168" s="270" t="s">
        <v>749</v>
      </c>
    </row>
    <row r="169" spans="1:2" x14ac:dyDescent="0.25">
      <c r="A169" s="270" t="s">
        <v>750</v>
      </c>
      <c r="B169" s="270" t="s">
        <v>751</v>
      </c>
    </row>
    <row r="170" spans="1:2" x14ac:dyDescent="0.25">
      <c r="A170" s="270" t="s">
        <v>564</v>
      </c>
      <c r="B170" s="270" t="s">
        <v>752</v>
      </c>
    </row>
    <row r="171" spans="1:2" x14ac:dyDescent="0.25">
      <c r="A171" s="270" t="s">
        <v>753</v>
      </c>
      <c r="B171" s="270" t="s">
        <v>754</v>
      </c>
    </row>
    <row r="172" spans="1:2" x14ac:dyDescent="0.25">
      <c r="A172" s="270" t="s">
        <v>755</v>
      </c>
      <c r="B172" s="270" t="s">
        <v>756</v>
      </c>
    </row>
    <row r="173" spans="1:2" x14ac:dyDescent="0.25">
      <c r="A173" s="270" t="s">
        <v>757</v>
      </c>
      <c r="B173" s="270" t="s">
        <v>758</v>
      </c>
    </row>
    <row r="174" spans="1:2" x14ac:dyDescent="0.25">
      <c r="A174" s="270" t="s">
        <v>759</v>
      </c>
      <c r="B174" s="270" t="s">
        <v>760</v>
      </c>
    </row>
    <row r="175" spans="1:2" x14ac:dyDescent="0.25">
      <c r="A175" s="270" t="s">
        <v>761</v>
      </c>
      <c r="B175" s="270" t="s">
        <v>762</v>
      </c>
    </row>
    <row r="176" spans="1:2" x14ac:dyDescent="0.25">
      <c r="A176" s="270" t="s">
        <v>565</v>
      </c>
      <c r="B176" s="270" t="s">
        <v>763</v>
      </c>
    </row>
    <row r="177" spans="1:2" x14ac:dyDescent="0.25">
      <c r="A177" s="270" t="s">
        <v>566</v>
      </c>
      <c r="B177" s="270" t="s">
        <v>764</v>
      </c>
    </row>
    <row r="178" spans="1:2" x14ac:dyDescent="0.25">
      <c r="A178" s="270" t="s">
        <v>567</v>
      </c>
      <c r="B178" s="270" t="s">
        <v>765</v>
      </c>
    </row>
    <row r="179" spans="1:2" x14ac:dyDescent="0.25">
      <c r="A179" s="270" t="s">
        <v>766</v>
      </c>
      <c r="B179" s="270" t="s">
        <v>767</v>
      </c>
    </row>
  </sheetData>
  <hyperlinks>
    <hyperlink ref="C1" location="Indice!A1" display="Índice"/>
  </hyperlink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5">
    <tabColor rgb="FFFFFF00"/>
  </sheetPr>
  <dimension ref="A1:I52"/>
  <sheetViews>
    <sheetView showGridLines="0" zoomScale="90" zoomScaleNormal="90" zoomScaleSheetLayoutView="70" workbookViewId="0">
      <selection activeCell="A42" sqref="A1:C42"/>
    </sheetView>
  </sheetViews>
  <sheetFormatPr baseColWidth="10" defaultColWidth="10.85546875" defaultRowHeight="14.25" x14ac:dyDescent="0.2"/>
  <cols>
    <col min="1" max="1" width="78" style="31" customWidth="1"/>
    <col min="2" max="2" width="22.28515625" style="80" customWidth="1"/>
    <col min="3" max="3" width="27.5703125" style="80" customWidth="1"/>
    <col min="4" max="4" width="2.42578125" style="31" customWidth="1"/>
    <col min="5" max="5" width="16" style="31" bestFit="1" customWidth="1"/>
    <col min="6" max="6" width="2.28515625" style="31" customWidth="1"/>
    <col min="7" max="7" width="4.42578125" style="31" customWidth="1"/>
    <col min="8" max="8" width="21.42578125" style="31" customWidth="1"/>
    <col min="9" max="9" width="16.42578125" style="80" bestFit="1" customWidth="1"/>
    <col min="10" max="16384" width="10.85546875" style="31"/>
  </cols>
  <sheetData>
    <row r="1" spans="1:9" x14ac:dyDescent="0.2">
      <c r="A1" s="31" t="str">
        <f>Indice!C1</f>
        <v>SALLUSTRO Y CIA. S.A.</v>
      </c>
    </row>
    <row r="2" spans="1:9" x14ac:dyDescent="0.2">
      <c r="A2" s="71"/>
      <c r="B2" s="72"/>
      <c r="C2" s="72"/>
      <c r="I2" s="31"/>
    </row>
    <row r="3" spans="1:9" hidden="1" x14ac:dyDescent="0.2">
      <c r="A3" s="768"/>
      <c r="B3" s="768"/>
      <c r="C3" s="768"/>
      <c r="I3" s="31"/>
    </row>
    <row r="4" spans="1:9" x14ac:dyDescent="0.2">
      <c r="A4" s="71"/>
      <c r="B4" s="72"/>
      <c r="C4" s="72"/>
      <c r="I4" s="31"/>
    </row>
    <row r="5" spans="1:9" s="2" customFormat="1" ht="15" x14ac:dyDescent="0.25">
      <c r="A5" s="769" t="s">
        <v>801</v>
      </c>
      <c r="B5" s="769"/>
      <c r="C5" s="769"/>
    </row>
    <row r="6" spans="1:9" s="2" customFormat="1" ht="15" x14ac:dyDescent="0.25">
      <c r="A6" s="769" t="str">
        <f>IFERROR(IF(Indice!B6="","Al dia... de mes… de año 2XX2…","Al "&amp;DAY(Indice!B6)&amp;" de "&amp;VLOOKUP(MONTH(Indice!B6),Indice!P:Q,2,0)&amp;" de "&amp;YEAR(Indice!B6)),"Al dia... de mes… de año 2XX2…")</f>
        <v>Al 31 de Diciembre de 2023</v>
      </c>
      <c r="B6" s="769"/>
      <c r="C6" s="769"/>
    </row>
    <row r="7" spans="1:9" s="2" customFormat="1" x14ac:dyDescent="0.2">
      <c r="A7" s="770" t="s">
        <v>250</v>
      </c>
      <c r="B7" s="770"/>
      <c r="C7" s="770"/>
    </row>
    <row r="8" spans="1:9" s="2" customFormat="1" x14ac:dyDescent="0.2">
      <c r="A8" s="770" t="s">
        <v>228</v>
      </c>
      <c r="B8" s="770"/>
      <c r="C8" s="770"/>
    </row>
    <row r="9" spans="1:9" s="2" customFormat="1" x14ac:dyDescent="0.2">
      <c r="A9" s="86"/>
      <c r="B9" s="86"/>
      <c r="C9" s="86"/>
    </row>
    <row r="10" spans="1:9" s="2" customFormat="1" x14ac:dyDescent="0.2">
      <c r="A10" s="86"/>
      <c r="B10" s="86"/>
      <c r="C10" s="86"/>
    </row>
    <row r="11" spans="1:9" s="2" customFormat="1" ht="15" x14ac:dyDescent="0.3">
      <c r="A11" s="103"/>
      <c r="B11" s="281">
        <f>IFERROR(IF(Indice!B6="","2XX2",YEAR(Indice!B6)),"2XX2")</f>
        <v>2023</v>
      </c>
      <c r="C11" s="281">
        <f>IFERROR(YEAR(Indice!B6-366),"2XX1")</f>
        <v>2022</v>
      </c>
    </row>
    <row r="12" spans="1:9" s="2" customFormat="1" x14ac:dyDescent="0.2">
      <c r="A12" s="31"/>
      <c r="B12" s="87"/>
      <c r="C12" s="87"/>
    </row>
    <row r="13" spans="1:9" s="2" customFormat="1" ht="15" x14ac:dyDescent="0.25">
      <c r="A13" s="88" t="s">
        <v>230</v>
      </c>
      <c r="B13" s="80"/>
      <c r="C13" s="80"/>
      <c r="I13" s="74"/>
    </row>
    <row r="14" spans="1:9" s="2" customFormat="1" x14ac:dyDescent="0.2">
      <c r="A14" s="31" t="s">
        <v>368</v>
      </c>
      <c r="B14" s="25">
        <v>100924298476.00005</v>
      </c>
      <c r="C14" s="25">
        <v>87666159804.879974</v>
      </c>
      <c r="I14" s="74"/>
    </row>
    <row r="15" spans="1:9" s="2" customFormat="1" x14ac:dyDescent="0.2">
      <c r="A15" s="31" t="s">
        <v>43</v>
      </c>
      <c r="B15" s="25">
        <v>-49398274841.180008</v>
      </c>
      <c r="C15" s="25">
        <v>-8372883559.1199989</v>
      </c>
      <c r="F15" s="54"/>
      <c r="H15" s="55"/>
      <c r="I15" s="74"/>
    </row>
    <row r="16" spans="1:9" s="2" customFormat="1" x14ac:dyDescent="0.2">
      <c r="A16" s="31" t="s">
        <v>44</v>
      </c>
      <c r="B16" s="25">
        <v>-60030286675.470001</v>
      </c>
      <c r="C16" s="25">
        <v>-51161341965.919998</v>
      </c>
      <c r="F16" s="54"/>
      <c r="H16" s="55"/>
      <c r="I16" s="74"/>
    </row>
    <row r="17" spans="1:9" s="2" customFormat="1" x14ac:dyDescent="0.2">
      <c r="A17" s="31" t="s">
        <v>80</v>
      </c>
      <c r="B17" s="25"/>
      <c r="C17" s="25"/>
      <c r="F17" s="54"/>
      <c r="H17" s="55"/>
      <c r="I17" s="74"/>
    </row>
    <row r="18" spans="1:9" s="2" customFormat="1" x14ac:dyDescent="0.2">
      <c r="A18" s="31" t="s">
        <v>369</v>
      </c>
      <c r="B18" s="25">
        <v>301306680.80000001</v>
      </c>
      <c r="C18" s="25"/>
      <c r="F18" s="54"/>
      <c r="I18" s="74"/>
    </row>
    <row r="19" spans="1:9" s="2" customFormat="1" x14ac:dyDescent="0.2">
      <c r="A19" s="31" t="s">
        <v>229</v>
      </c>
      <c r="B19" s="608">
        <v>-1903842815.6600001</v>
      </c>
      <c r="C19" s="608">
        <v>-1549198827.7399998</v>
      </c>
      <c r="F19" s="54"/>
      <c r="I19" s="74"/>
    </row>
    <row r="20" spans="1:9" s="2" customFormat="1" ht="15" x14ac:dyDescent="0.25">
      <c r="A20" s="392" t="s">
        <v>45</v>
      </c>
      <c r="B20" s="393">
        <f>SUM(B14:B19)</f>
        <v>-10106799175.509964</v>
      </c>
      <c r="C20" s="393">
        <f>SUM(C14:C19)</f>
        <v>26582735452.099983</v>
      </c>
      <c r="I20" s="74"/>
    </row>
    <row r="21" spans="1:9" s="2" customFormat="1" x14ac:dyDescent="0.2">
      <c r="A21" s="31"/>
      <c r="B21" s="80"/>
      <c r="C21" s="80"/>
      <c r="I21" s="74"/>
    </row>
    <row r="22" spans="1:9" s="2" customFormat="1" ht="15" x14ac:dyDescent="0.25">
      <c r="A22" s="88" t="s">
        <v>231</v>
      </c>
      <c r="B22" s="80"/>
      <c r="C22" s="80"/>
      <c r="I22" s="74"/>
    </row>
    <row r="23" spans="1:9" s="2" customFormat="1" x14ac:dyDescent="0.2">
      <c r="A23" s="31" t="s">
        <v>370</v>
      </c>
      <c r="B23" s="25">
        <v>-3866278097.2300091</v>
      </c>
      <c r="C23" s="25">
        <v>-5309899343.8300056</v>
      </c>
      <c r="F23" s="54"/>
      <c r="I23" s="74"/>
    </row>
    <row r="24" spans="1:9" s="2" customFormat="1" x14ac:dyDescent="0.2">
      <c r="A24" s="31" t="s">
        <v>81</v>
      </c>
      <c r="B24" s="25"/>
      <c r="C24" s="25"/>
      <c r="I24" s="74"/>
    </row>
    <row r="25" spans="1:9" s="2" customFormat="1" x14ac:dyDescent="0.2">
      <c r="A25" s="31" t="s">
        <v>82</v>
      </c>
      <c r="B25" s="25"/>
      <c r="C25" s="25"/>
      <c r="I25" s="74"/>
    </row>
    <row r="26" spans="1:9" s="2" customFormat="1" x14ac:dyDescent="0.2">
      <c r="A26" s="31" t="s">
        <v>232</v>
      </c>
      <c r="B26" s="25">
        <v>-529650230.48000002</v>
      </c>
      <c r="C26" s="25">
        <v>43567914.599999905</v>
      </c>
      <c r="I26" s="74"/>
    </row>
    <row r="27" spans="1:9" s="2" customFormat="1" ht="15" x14ac:dyDescent="0.25">
      <c r="A27" s="392" t="s">
        <v>46</v>
      </c>
      <c r="B27" s="393">
        <f>SUM(B23:B26)</f>
        <v>-4395928327.7100086</v>
      </c>
      <c r="C27" s="393">
        <f>SUM(C23:C26)</f>
        <v>-5266331429.2300053</v>
      </c>
      <c r="I27" s="74"/>
    </row>
    <row r="28" spans="1:9" s="2" customFormat="1" x14ac:dyDescent="0.2">
      <c r="A28" s="31"/>
      <c r="B28" s="80"/>
      <c r="C28" s="80"/>
      <c r="I28" s="74"/>
    </row>
    <row r="29" spans="1:9" s="2" customFormat="1" ht="15" x14ac:dyDescent="0.25">
      <c r="A29" s="88" t="s">
        <v>233</v>
      </c>
      <c r="B29" s="80"/>
      <c r="C29" s="80"/>
      <c r="I29" s="74"/>
    </row>
    <row r="30" spans="1:9" s="2" customFormat="1" x14ac:dyDescent="0.2">
      <c r="A30" s="31" t="s">
        <v>371</v>
      </c>
      <c r="B30" s="25">
        <v>15823288131.679989</v>
      </c>
      <c r="C30" s="25">
        <v>-21324380298.260002</v>
      </c>
      <c r="I30" s="74"/>
    </row>
    <row r="31" spans="1:9" s="2" customFormat="1" x14ac:dyDescent="0.2">
      <c r="A31" s="31" t="s">
        <v>84</v>
      </c>
      <c r="B31" s="25"/>
      <c r="C31" s="25">
        <v>2937559734.6200027</v>
      </c>
      <c r="I31" s="74"/>
    </row>
    <row r="32" spans="1:9" s="2" customFormat="1" x14ac:dyDescent="0.2">
      <c r="A32" s="31" t="s">
        <v>83</v>
      </c>
      <c r="B32" s="25"/>
      <c r="C32" s="25"/>
      <c r="I32" s="74"/>
    </row>
    <row r="33" spans="1:9" s="2" customFormat="1" ht="15" x14ac:dyDescent="0.25">
      <c r="A33" s="392" t="s">
        <v>372</v>
      </c>
      <c r="B33" s="393">
        <f>B30+B31+B32</f>
        <v>15823288131.679989</v>
      </c>
      <c r="C33" s="393">
        <v>-23745731.539999999</v>
      </c>
      <c r="I33" s="74"/>
    </row>
    <row r="34" spans="1:9" s="40" customFormat="1" ht="15" x14ac:dyDescent="0.25">
      <c r="A34" s="344"/>
      <c r="B34" s="345"/>
      <c r="C34" s="345"/>
      <c r="I34" s="79"/>
    </row>
    <row r="35" spans="1:9" s="2" customFormat="1" x14ac:dyDescent="0.2">
      <c r="A35" s="346" t="s">
        <v>85</v>
      </c>
      <c r="B35" s="25">
        <f>+B20+B27+B33</f>
        <v>1320560628.4600163</v>
      </c>
      <c r="C35" s="25">
        <v>238169999.79998064</v>
      </c>
      <c r="E35" s="55"/>
      <c r="H35" s="25"/>
      <c r="I35" s="74"/>
    </row>
    <row r="36" spans="1:9" x14ac:dyDescent="0.2">
      <c r="A36" s="346" t="s">
        <v>86</v>
      </c>
      <c r="B36" s="25">
        <v>-3389196893.8800001</v>
      </c>
      <c r="C36" s="25"/>
    </row>
    <row r="37" spans="1:9" s="2" customFormat="1" x14ac:dyDescent="0.2">
      <c r="A37" s="346" t="s">
        <v>87</v>
      </c>
      <c r="B37" s="25">
        <v>11658167264.880001</v>
      </c>
      <c r="C37" s="25">
        <v>11419997264.810001</v>
      </c>
      <c r="H37" s="74"/>
      <c r="I37" s="74"/>
    </row>
    <row r="38" spans="1:9" s="2" customFormat="1" x14ac:dyDescent="0.2">
      <c r="A38" s="31"/>
      <c r="B38" s="80"/>
      <c r="C38" s="80"/>
      <c r="H38" s="74"/>
      <c r="I38" s="74"/>
    </row>
    <row r="39" spans="1:9" s="2" customFormat="1" ht="18.75" x14ac:dyDescent="0.4">
      <c r="A39" s="104" t="s">
        <v>47</v>
      </c>
      <c r="B39" s="114">
        <f>+SUM(B35:B37)</f>
        <v>9589530999.4600182</v>
      </c>
      <c r="C39" s="114">
        <f>+SUM(C35:C37)</f>
        <v>11658167264.609982</v>
      </c>
      <c r="I39" s="74"/>
    </row>
    <row r="40" spans="1:9" s="2" customFormat="1" hidden="1" x14ac:dyDescent="0.2">
      <c r="A40" s="31"/>
      <c r="B40" s="607">
        <f>+B39-BG!F14</f>
        <v>-0.199981689453125</v>
      </c>
      <c r="C40" s="607">
        <f>+C39-BG!G14</f>
        <v>-0.27001571655273438</v>
      </c>
      <c r="I40" s="74"/>
    </row>
    <row r="41" spans="1:9" ht="15" x14ac:dyDescent="0.25">
      <c r="A41" s="31" t="s">
        <v>355</v>
      </c>
      <c r="B41" s="470"/>
      <c r="C41" s="470"/>
    </row>
    <row r="42" spans="1:9" ht="15" x14ac:dyDescent="0.25">
      <c r="B42" s="470"/>
      <c r="C42" s="67"/>
    </row>
    <row r="43" spans="1:9" x14ac:dyDescent="0.2">
      <c r="B43" s="67"/>
      <c r="C43" s="67"/>
    </row>
    <row r="44" spans="1:9" x14ac:dyDescent="0.2">
      <c r="B44" s="67"/>
      <c r="C44" s="67"/>
    </row>
    <row r="45" spans="1:9" x14ac:dyDescent="0.2">
      <c r="A45" s="558"/>
      <c r="B45" s="558"/>
      <c r="C45" s="553"/>
    </row>
    <row r="46" spans="1:9" x14ac:dyDescent="0.2">
      <c r="A46" s="558"/>
      <c r="B46" s="557"/>
      <c r="C46" s="553"/>
    </row>
    <row r="47" spans="1:9" x14ac:dyDescent="0.2">
      <c r="A47" s="492"/>
      <c r="B47" s="492"/>
      <c r="C47" s="492"/>
    </row>
    <row r="48" spans="1:9" x14ac:dyDescent="0.2">
      <c r="A48" s="492"/>
      <c r="B48" s="492"/>
      <c r="C48" s="492"/>
      <c r="D48" s="492"/>
    </row>
    <row r="49" spans="1:4" x14ac:dyDescent="0.2">
      <c r="A49" s="492"/>
      <c r="B49" s="492"/>
      <c r="C49" s="492"/>
      <c r="D49" s="492"/>
    </row>
    <row r="50" spans="1:4" x14ac:dyDescent="0.2">
      <c r="A50" s="614"/>
      <c r="B50" s="492"/>
      <c r="D50" s="492"/>
    </row>
    <row r="51" spans="1:4" x14ac:dyDescent="0.2">
      <c r="A51" s="557"/>
      <c r="B51" s="492"/>
      <c r="D51" s="492"/>
    </row>
    <row r="52" spans="1:4" x14ac:dyDescent="0.2">
      <c r="A52" s="557"/>
      <c r="B52" s="492"/>
      <c r="D52" s="492"/>
    </row>
  </sheetData>
  <mergeCells count="5">
    <mergeCell ref="A3:C3"/>
    <mergeCell ref="A5:C5"/>
    <mergeCell ref="A6:C6"/>
    <mergeCell ref="A7:C7"/>
    <mergeCell ref="A8:C8"/>
  </mergeCells>
  <printOptions horizontalCentered="1"/>
  <pageMargins left="0.70866141732283472" right="0.70866141732283472" top="0.74803149606299213" bottom="0.74803149606299213" header="0.31496062992125984" footer="0.31496062992125984"/>
  <pageSetup paperSize="9" scale="68"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6">
    <tabColor rgb="FFFFFF00"/>
    <pageSetUpPr fitToPage="1"/>
  </sheetPr>
  <dimension ref="A1:L71"/>
  <sheetViews>
    <sheetView showGridLines="0" topLeftCell="A34" zoomScaleNormal="100" zoomScaleSheetLayoutView="70" workbookViewId="0">
      <selection activeCell="A71" sqref="A1:I71"/>
    </sheetView>
  </sheetViews>
  <sheetFormatPr baseColWidth="10" defaultColWidth="11.42578125" defaultRowHeight="14.25" x14ac:dyDescent="0.2"/>
  <cols>
    <col min="1" max="8" width="11.42578125" style="31"/>
    <col min="9" max="9" width="26.140625" style="31" customWidth="1"/>
    <col min="10" max="16384" width="11.42578125" style="31"/>
  </cols>
  <sheetData>
    <row r="1" spans="1:12" ht="15" customHeight="1" x14ac:dyDescent="0.25">
      <c r="A1" s="32" t="str">
        <f>Indice!C1</f>
        <v>SALLUSTRO Y CIA. S.A.</v>
      </c>
      <c r="B1" s="32"/>
      <c r="C1" s="32"/>
      <c r="D1" s="32"/>
      <c r="E1" s="32"/>
      <c r="F1" s="32"/>
      <c r="G1" s="32"/>
      <c r="H1" s="32"/>
      <c r="I1" s="540" t="s">
        <v>117</v>
      </c>
    </row>
    <row r="2" spans="1:12" x14ac:dyDescent="0.2">
      <c r="A2" s="32"/>
      <c r="B2" s="32"/>
      <c r="C2" s="32"/>
      <c r="D2" s="32"/>
      <c r="E2" s="32"/>
      <c r="F2" s="32"/>
      <c r="G2" s="32"/>
      <c r="H2" s="32"/>
      <c r="I2" s="33"/>
    </row>
    <row r="3" spans="1:12" x14ac:dyDescent="0.2">
      <c r="A3" s="32"/>
      <c r="B3" s="32"/>
      <c r="C3" s="32"/>
      <c r="D3" s="32"/>
      <c r="E3" s="32"/>
      <c r="F3" s="32"/>
      <c r="G3" s="32"/>
      <c r="H3" s="32"/>
      <c r="I3" s="33"/>
    </row>
    <row r="4" spans="1:12" x14ac:dyDescent="0.2">
      <c r="A4" s="32"/>
      <c r="B4" s="32"/>
      <c r="C4" s="32"/>
      <c r="D4" s="32"/>
      <c r="E4" s="32"/>
      <c r="F4" s="32"/>
      <c r="G4" s="32"/>
      <c r="H4" s="32"/>
      <c r="I4" s="33"/>
    </row>
    <row r="5" spans="1:12" ht="15" customHeight="1" x14ac:dyDescent="0.2">
      <c r="A5" s="32"/>
      <c r="B5" s="32"/>
      <c r="C5" s="32"/>
      <c r="D5" s="32"/>
      <c r="E5" s="32"/>
      <c r="F5" s="32"/>
      <c r="G5" s="32"/>
      <c r="H5" s="32"/>
      <c r="I5" s="33"/>
    </row>
    <row r="6" spans="1:12" ht="15" customHeight="1" x14ac:dyDescent="0.2">
      <c r="A6" s="319" t="s">
        <v>787</v>
      </c>
      <c r="B6" s="319"/>
      <c r="C6" s="319"/>
      <c r="D6" s="319"/>
      <c r="E6" s="319"/>
      <c r="F6" s="319"/>
      <c r="G6" s="319"/>
      <c r="H6" s="319" t="str">
        <f>IFERROR(IF(Indice!B6="","Al dia... de mes… de año 2XX2…","Al "&amp;DAY(Indice!B6)&amp;" de "&amp;VLOOKUP(MONTH(Indice!B6),Indice!P:Q,2,0)&amp;" de "&amp;YEAR(Indice!B6)),"Al dia... de mes… de año 2XX2…")</f>
        <v>Al 31 de Diciembre de 2023</v>
      </c>
      <c r="I6" s="541"/>
      <c r="J6" s="3"/>
      <c r="K6" s="3"/>
      <c r="L6" s="3"/>
    </row>
    <row r="7" spans="1:12" ht="15" customHeight="1" x14ac:dyDescent="0.2">
      <c r="A7" s="320" t="s">
        <v>788</v>
      </c>
      <c r="B7" s="320"/>
      <c r="C7" s="320"/>
      <c r="D7" s="320"/>
      <c r="E7" s="320"/>
      <c r="F7" s="320" t="str">
        <f>IFERROR("Al "&amp;DAY(Indice!B6)&amp;" de "&amp;VLOOKUP(MONTH(Indice!B6),Indice!P:Q,2,0)&amp;" de "&amp;YEAR(Indice!B6-366),"Al dia... de mes… de año 2XX1…")</f>
        <v>Al 31 de Diciembre de 2022</v>
      </c>
      <c r="G7" s="320"/>
      <c r="H7" s="320"/>
      <c r="I7" s="542"/>
      <c r="J7" s="3"/>
      <c r="K7" s="3"/>
      <c r="L7" s="3"/>
    </row>
    <row r="8" spans="1:12" ht="15" customHeight="1" x14ac:dyDescent="0.2">
      <c r="A8" s="772" t="s">
        <v>39</v>
      </c>
      <c r="B8" s="772"/>
      <c r="C8" s="772"/>
      <c r="D8" s="772"/>
      <c r="E8" s="772"/>
      <c r="F8" s="772"/>
      <c r="G8" s="772"/>
      <c r="H8" s="772"/>
      <c r="I8" s="773"/>
      <c r="J8" s="1"/>
      <c r="K8" s="1"/>
      <c r="L8" s="1"/>
    </row>
    <row r="9" spans="1:12" ht="15" customHeight="1" x14ac:dyDescent="0.2">
      <c r="A9" s="30"/>
      <c r="B9" s="30"/>
      <c r="C9" s="30"/>
      <c r="D9" s="30"/>
      <c r="E9" s="30"/>
      <c r="F9" s="30"/>
      <c r="G9" s="30"/>
      <c r="H9" s="30"/>
      <c r="I9" s="543"/>
      <c r="J9" s="1"/>
      <c r="K9" s="1"/>
      <c r="L9" s="1"/>
    </row>
    <row r="10" spans="1:12" ht="15" customHeight="1" x14ac:dyDescent="0.2">
      <c r="A10" s="32"/>
      <c r="B10" s="32"/>
      <c r="C10" s="32"/>
      <c r="D10" s="32"/>
      <c r="E10" s="32"/>
      <c r="F10" s="32"/>
      <c r="G10" s="32"/>
      <c r="H10" s="32"/>
      <c r="I10" s="33"/>
    </row>
    <row r="11" spans="1:12" ht="15" customHeight="1" x14ac:dyDescent="0.2">
      <c r="A11" s="316" t="s">
        <v>0</v>
      </c>
      <c r="B11" s="317"/>
      <c r="C11" s="317"/>
      <c r="D11" s="317"/>
      <c r="E11" s="317"/>
      <c r="F11" s="317"/>
      <c r="G11" s="317"/>
      <c r="H11" s="317"/>
      <c r="I11" s="318"/>
      <c r="J11" s="771"/>
      <c r="K11" s="771"/>
      <c r="L11" s="771"/>
    </row>
    <row r="12" spans="1:12" ht="15" customHeight="1" x14ac:dyDescent="0.2">
      <c r="A12" s="544" t="s">
        <v>1034</v>
      </c>
      <c r="B12" s="544"/>
      <c r="C12" s="544"/>
      <c r="D12" s="544"/>
      <c r="E12" s="544"/>
      <c r="F12" s="544"/>
      <c r="G12" s="544"/>
      <c r="H12" s="544"/>
      <c r="I12" s="545"/>
    </row>
    <row r="13" spans="1:12" ht="15" customHeight="1" x14ac:dyDescent="0.2">
      <c r="A13" s="544" t="s">
        <v>1035</v>
      </c>
      <c r="B13" s="415"/>
      <c r="C13" s="415"/>
      <c r="D13" s="415"/>
      <c r="E13" s="415"/>
      <c r="F13" s="415"/>
      <c r="G13" s="415"/>
      <c r="H13" s="415"/>
      <c r="I13" s="416"/>
      <c r="J13" s="1"/>
      <c r="K13" s="1"/>
      <c r="L13" s="1"/>
    </row>
    <row r="14" spans="1:12" ht="15" customHeight="1" x14ac:dyDescent="0.2">
      <c r="A14" s="544" t="s">
        <v>1036</v>
      </c>
      <c r="B14" s="415"/>
      <c r="C14" s="415"/>
      <c r="D14" s="415"/>
      <c r="E14" s="415"/>
      <c r="F14" s="415"/>
      <c r="G14" s="415"/>
      <c r="H14" s="415"/>
      <c r="I14" s="416"/>
    </row>
    <row r="15" spans="1:12" ht="15" customHeight="1" x14ac:dyDescent="0.2">
      <c r="A15" s="544"/>
      <c r="B15" s="415"/>
      <c r="C15" s="415"/>
      <c r="D15" s="415"/>
      <c r="E15" s="415"/>
      <c r="F15" s="415"/>
      <c r="G15" s="415"/>
      <c r="H15" s="415"/>
      <c r="I15" s="416"/>
    </row>
    <row r="16" spans="1:12" ht="15" customHeight="1" x14ac:dyDescent="0.2">
      <c r="A16" s="544" t="s">
        <v>1037</v>
      </c>
      <c r="B16" s="415"/>
      <c r="C16" s="415"/>
      <c r="D16" s="415"/>
      <c r="E16" s="415"/>
      <c r="F16" s="415"/>
      <c r="G16" s="415"/>
      <c r="H16" s="415"/>
      <c r="I16" s="416"/>
    </row>
    <row r="17" spans="1:9" ht="15" customHeight="1" x14ac:dyDescent="0.2">
      <c r="A17" s="544" t="s">
        <v>1038</v>
      </c>
      <c r="B17" s="415"/>
      <c r="C17" s="415"/>
      <c r="D17" s="415"/>
      <c r="E17" s="415"/>
      <c r="F17" s="415"/>
      <c r="G17" s="415"/>
      <c r="H17" s="415"/>
      <c r="I17" s="416"/>
    </row>
    <row r="18" spans="1:9" ht="15" customHeight="1" x14ac:dyDescent="0.2">
      <c r="A18" s="544"/>
      <c r="B18" s="415"/>
      <c r="C18" s="415"/>
      <c r="D18" s="415"/>
      <c r="E18" s="415"/>
      <c r="F18" s="415"/>
      <c r="G18" s="415"/>
      <c r="H18" s="415"/>
      <c r="I18" s="416"/>
    </row>
    <row r="19" spans="1:9" ht="15" customHeight="1" x14ac:dyDescent="0.2">
      <c r="A19" s="544" t="s">
        <v>1039</v>
      </c>
      <c r="B19" s="415"/>
      <c r="C19" s="415"/>
      <c r="D19" s="415"/>
      <c r="E19" s="415"/>
      <c r="F19" s="415"/>
      <c r="G19" s="415"/>
      <c r="H19" s="415"/>
      <c r="I19" s="416"/>
    </row>
    <row r="20" spans="1:9" ht="15" customHeight="1" x14ac:dyDescent="0.2">
      <c r="A20" s="544" t="s">
        <v>1040</v>
      </c>
      <c r="B20" s="415"/>
      <c r="C20" s="415"/>
      <c r="D20" s="415"/>
      <c r="E20" s="415"/>
      <c r="F20" s="415"/>
      <c r="G20" s="415"/>
      <c r="H20" s="415"/>
      <c r="I20" s="416"/>
    </row>
    <row r="21" spans="1:9" ht="15" customHeight="1" x14ac:dyDescent="0.2">
      <c r="A21" s="544"/>
      <c r="B21" s="415"/>
      <c r="C21" s="415"/>
      <c r="D21" s="415"/>
      <c r="E21" s="415"/>
      <c r="F21" s="415"/>
      <c r="G21" s="415"/>
      <c r="H21" s="415"/>
      <c r="I21" s="416"/>
    </row>
    <row r="22" spans="1:9" ht="15" customHeight="1" x14ac:dyDescent="0.2">
      <c r="A22" s="544" t="s">
        <v>1041</v>
      </c>
      <c r="B22" s="415"/>
      <c r="C22" s="415"/>
      <c r="D22" s="415"/>
      <c r="E22" s="415"/>
      <c r="F22" s="415"/>
      <c r="G22" s="415"/>
      <c r="H22" s="415"/>
      <c r="I22" s="416"/>
    </row>
    <row r="23" spans="1:9" ht="15" customHeight="1" x14ac:dyDescent="0.2">
      <c r="A23" s="544" t="s">
        <v>1042</v>
      </c>
      <c r="B23" s="415"/>
      <c r="C23" s="415"/>
      <c r="D23" s="415"/>
      <c r="E23" s="415"/>
      <c r="F23" s="415"/>
      <c r="G23" s="415"/>
      <c r="H23" s="415"/>
      <c r="I23" s="416"/>
    </row>
    <row r="24" spans="1:9" ht="15" customHeight="1" x14ac:dyDescent="0.2">
      <c r="A24" s="544"/>
      <c r="B24" s="415"/>
      <c r="C24" s="415"/>
      <c r="D24" s="415"/>
      <c r="E24" s="415"/>
      <c r="F24" s="415"/>
      <c r="G24" s="415"/>
      <c r="H24" s="415"/>
      <c r="I24" s="416"/>
    </row>
    <row r="25" spans="1:9" ht="15" customHeight="1" x14ac:dyDescent="0.2">
      <c r="A25" s="544" t="s">
        <v>1043</v>
      </c>
      <c r="B25" s="415"/>
      <c r="C25" s="415"/>
      <c r="D25" s="415"/>
      <c r="E25" s="415"/>
      <c r="F25" s="415"/>
      <c r="G25" s="415"/>
      <c r="H25" s="415"/>
      <c r="I25" s="416"/>
    </row>
    <row r="26" spans="1:9" ht="15" customHeight="1" x14ac:dyDescent="0.2">
      <c r="A26" s="544" t="s">
        <v>1044</v>
      </c>
      <c r="B26" s="415"/>
      <c r="C26" s="415"/>
      <c r="D26" s="415"/>
      <c r="E26" s="415"/>
      <c r="F26" s="415"/>
      <c r="G26" s="415"/>
      <c r="H26" s="415"/>
      <c r="I26" s="416"/>
    </row>
    <row r="27" spans="1:9" ht="15" customHeight="1" x14ac:dyDescent="0.2">
      <c r="A27" s="544" t="s">
        <v>1045</v>
      </c>
      <c r="B27" s="415"/>
      <c r="C27" s="415"/>
      <c r="D27" s="415"/>
      <c r="E27" s="415"/>
      <c r="F27" s="415"/>
      <c r="G27" s="415"/>
      <c r="H27" s="415"/>
      <c r="I27" s="416"/>
    </row>
    <row r="28" spans="1:9" ht="15" customHeight="1" x14ac:dyDescent="0.2">
      <c r="A28" s="544" t="s">
        <v>1046</v>
      </c>
      <c r="B28" s="417"/>
      <c r="C28" s="417"/>
      <c r="D28" s="417"/>
      <c r="E28" s="417"/>
      <c r="F28" s="417"/>
      <c r="G28" s="417"/>
      <c r="H28" s="417"/>
      <c r="I28" s="418"/>
    </row>
    <row r="29" spans="1:9" ht="15" customHeight="1" x14ac:dyDescent="0.2">
      <c r="A29" s="544"/>
      <c r="B29" s="417"/>
      <c r="C29" s="417"/>
      <c r="D29" s="417"/>
      <c r="E29" s="417"/>
      <c r="F29" s="417"/>
      <c r="G29" s="417"/>
      <c r="H29" s="417"/>
      <c r="I29" s="418"/>
    </row>
    <row r="30" spans="1:9" ht="15" customHeight="1" x14ac:dyDescent="0.2">
      <c r="A30" s="544" t="s">
        <v>1047</v>
      </c>
      <c r="B30" s="32"/>
      <c r="C30" s="32"/>
      <c r="D30" s="32"/>
      <c r="E30" s="32"/>
      <c r="F30" s="32"/>
      <c r="G30" s="32"/>
      <c r="H30" s="32"/>
      <c r="I30" s="33"/>
    </row>
    <row r="31" spans="1:9" ht="15" customHeight="1" x14ac:dyDescent="0.2">
      <c r="A31" s="544" t="s">
        <v>1048</v>
      </c>
      <c r="B31" s="32"/>
      <c r="C31" s="32"/>
      <c r="D31" s="32"/>
      <c r="E31" s="32"/>
      <c r="F31" s="32"/>
      <c r="G31" s="32"/>
      <c r="H31" s="32"/>
      <c r="I31" s="33"/>
    </row>
    <row r="32" spans="1:9" ht="15" customHeight="1" x14ac:dyDescent="0.2">
      <c r="A32" s="544" t="s">
        <v>1049</v>
      </c>
      <c r="B32" s="32"/>
      <c r="C32" s="32"/>
      <c r="D32" s="32"/>
      <c r="E32" s="32"/>
      <c r="F32" s="32"/>
      <c r="G32" s="32"/>
      <c r="H32" s="32"/>
      <c r="I32" s="33"/>
    </row>
    <row r="33" spans="1:9" ht="15" customHeight="1" x14ac:dyDescent="0.2">
      <c r="A33" s="544" t="s">
        <v>1050</v>
      </c>
      <c r="B33" s="32"/>
      <c r="C33" s="32"/>
      <c r="D33" s="32"/>
      <c r="E33" s="32"/>
      <c r="F33" s="32"/>
      <c r="G33" s="32"/>
      <c r="H33" s="32"/>
      <c r="I33" s="33"/>
    </row>
    <row r="34" spans="1:9" ht="15" customHeight="1" x14ac:dyDescent="0.2">
      <c r="A34" s="546" t="s">
        <v>1051</v>
      </c>
      <c r="B34" s="32"/>
      <c r="C34" s="32"/>
      <c r="D34" s="32"/>
      <c r="E34" s="32"/>
      <c r="F34" s="32"/>
      <c r="G34" s="32"/>
      <c r="H34" s="32"/>
      <c r="I34" s="33"/>
    </row>
    <row r="35" spans="1:9" ht="15" customHeight="1" x14ac:dyDescent="0.2">
      <c r="A35" s="546" t="s">
        <v>1052</v>
      </c>
      <c r="B35" s="32"/>
      <c r="C35" s="32"/>
      <c r="D35" s="32"/>
      <c r="E35" s="32"/>
      <c r="F35" s="32"/>
      <c r="G35" s="32"/>
      <c r="H35" s="32"/>
      <c r="I35" s="33"/>
    </row>
    <row r="36" spans="1:9" ht="15" customHeight="1" x14ac:dyDescent="0.2">
      <c r="A36" s="546"/>
      <c r="B36" s="32"/>
      <c r="C36" s="32"/>
      <c r="D36" s="32"/>
      <c r="E36" s="32"/>
      <c r="F36" s="32"/>
      <c r="G36" s="32"/>
      <c r="H36" s="32"/>
      <c r="I36" s="33"/>
    </row>
    <row r="37" spans="1:9" ht="15" customHeight="1" x14ac:dyDescent="0.2">
      <c r="A37" s="546" t="s">
        <v>1053</v>
      </c>
      <c r="B37" s="32"/>
      <c r="C37" s="32"/>
      <c r="D37" s="32"/>
      <c r="E37" s="32"/>
      <c r="F37" s="32"/>
      <c r="G37" s="32"/>
      <c r="H37" s="32"/>
      <c r="I37" s="33"/>
    </row>
    <row r="38" spans="1:9" ht="15" customHeight="1" x14ac:dyDescent="0.2">
      <c r="A38" s="546" t="s">
        <v>1111</v>
      </c>
      <c r="B38" s="32"/>
      <c r="C38" s="32"/>
      <c r="D38" s="32"/>
      <c r="E38" s="32"/>
      <c r="F38" s="32"/>
      <c r="G38" s="32"/>
      <c r="H38" s="32"/>
      <c r="I38" s="33"/>
    </row>
    <row r="39" spans="1:9" ht="15" customHeight="1" x14ac:dyDescent="0.2">
      <c r="A39" s="547" t="s">
        <v>1112</v>
      </c>
      <c r="B39" s="32"/>
      <c r="C39" s="32"/>
      <c r="D39" s="32"/>
      <c r="E39" s="32"/>
      <c r="F39" s="32"/>
      <c r="G39" s="32"/>
      <c r="H39" s="32"/>
      <c r="I39" s="33"/>
    </row>
    <row r="40" spans="1:9" ht="15" customHeight="1" x14ac:dyDescent="0.2">
      <c r="A40" s="547" t="s">
        <v>1113</v>
      </c>
      <c r="B40" s="32"/>
      <c r="C40" s="32"/>
      <c r="D40" s="32"/>
      <c r="E40" s="32"/>
      <c r="F40" s="32"/>
      <c r="G40" s="32"/>
      <c r="H40" s="32"/>
      <c r="I40" s="33"/>
    </row>
    <row r="41" spans="1:9" ht="15" customHeight="1" x14ac:dyDescent="0.2">
      <c r="A41" s="547" t="s">
        <v>1054</v>
      </c>
      <c r="B41" s="32"/>
      <c r="C41" s="32"/>
      <c r="D41" s="32"/>
      <c r="E41" s="32"/>
      <c r="F41" s="32"/>
      <c r="G41" s="32"/>
      <c r="H41" s="32"/>
      <c r="I41" s="33"/>
    </row>
    <row r="42" spans="1:9" ht="15" customHeight="1" x14ac:dyDescent="0.2">
      <c r="A42" s="547" t="s">
        <v>1055</v>
      </c>
      <c r="B42" s="32"/>
      <c r="C42" s="32"/>
      <c r="D42" s="32"/>
      <c r="E42" s="32"/>
      <c r="F42" s="32"/>
      <c r="G42" s="32"/>
      <c r="H42" s="32"/>
      <c r="I42" s="33"/>
    </row>
    <row r="43" spans="1:9" ht="15" customHeight="1" x14ac:dyDescent="0.2">
      <c r="A43" s="547"/>
      <c r="B43" s="32"/>
      <c r="C43" s="32"/>
      <c r="D43" s="32"/>
      <c r="E43" s="32"/>
      <c r="F43" s="32"/>
      <c r="G43" s="32"/>
      <c r="H43" s="32"/>
      <c r="I43" s="33"/>
    </row>
    <row r="44" spans="1:9" s="419" customFormat="1" ht="15" customHeight="1" x14ac:dyDescent="0.2">
      <c r="A44" s="547" t="s">
        <v>1056</v>
      </c>
      <c r="B44" s="547"/>
      <c r="C44" s="547"/>
      <c r="D44" s="547"/>
      <c r="E44" s="547"/>
      <c r="F44" s="547"/>
      <c r="G44" s="547"/>
      <c r="H44" s="547"/>
      <c r="I44" s="548"/>
    </row>
    <row r="45" spans="1:9" s="419" customFormat="1" ht="15" customHeight="1" x14ac:dyDescent="0.2">
      <c r="A45" s="547" t="s">
        <v>1057</v>
      </c>
      <c r="B45" s="547"/>
      <c r="C45" s="547"/>
      <c r="D45" s="547"/>
      <c r="E45" s="547"/>
      <c r="F45" s="547"/>
      <c r="G45" s="547"/>
      <c r="H45" s="547"/>
      <c r="I45" s="548"/>
    </row>
    <row r="46" spans="1:9" s="419" customFormat="1" ht="15" customHeight="1" x14ac:dyDescent="0.2">
      <c r="A46" s="547" t="s">
        <v>1058</v>
      </c>
      <c r="B46" s="547"/>
      <c r="C46" s="547"/>
      <c r="D46" s="547"/>
      <c r="E46" s="547"/>
      <c r="F46" s="547"/>
      <c r="G46" s="547"/>
      <c r="H46" s="547"/>
      <c r="I46" s="548"/>
    </row>
    <row r="47" spans="1:9" s="419" customFormat="1" ht="15" customHeight="1" x14ac:dyDescent="0.2">
      <c r="A47" s="547" t="s">
        <v>1059</v>
      </c>
      <c r="B47" s="547"/>
      <c r="C47" s="547"/>
      <c r="D47" s="547"/>
      <c r="E47" s="547"/>
      <c r="F47" s="547"/>
      <c r="G47" s="547"/>
      <c r="H47" s="547"/>
      <c r="I47" s="548"/>
    </row>
    <row r="48" spans="1:9" s="419" customFormat="1" ht="15" customHeight="1" x14ac:dyDescent="0.2">
      <c r="A48" s="547" t="s">
        <v>1060</v>
      </c>
      <c r="B48" s="547"/>
      <c r="C48" s="547"/>
      <c r="D48" s="547"/>
      <c r="E48" s="547"/>
      <c r="F48" s="547"/>
      <c r="G48" s="547"/>
      <c r="H48" s="547"/>
      <c r="I48" s="548"/>
    </row>
    <row r="49" spans="1:9" s="419" customFormat="1" ht="15" customHeight="1" x14ac:dyDescent="0.2">
      <c r="A49" s="547" t="s">
        <v>1061</v>
      </c>
      <c r="B49" s="547"/>
      <c r="C49" s="547"/>
      <c r="D49" s="547"/>
      <c r="E49" s="547"/>
      <c r="F49" s="547"/>
      <c r="G49" s="547"/>
      <c r="H49" s="547"/>
      <c r="I49" s="548"/>
    </row>
    <row r="50" spans="1:9" s="419" customFormat="1" ht="15" customHeight="1" x14ac:dyDescent="0.2">
      <c r="A50" s="547"/>
      <c r="B50" s="547"/>
      <c r="C50" s="547"/>
      <c r="D50" s="547"/>
      <c r="E50" s="547"/>
      <c r="F50" s="547"/>
      <c r="G50" s="547"/>
      <c r="H50" s="547"/>
      <c r="I50" s="548"/>
    </row>
    <row r="51" spans="1:9" s="419" customFormat="1" ht="15" customHeight="1" x14ac:dyDescent="0.2">
      <c r="A51" s="547" t="s">
        <v>1114</v>
      </c>
      <c r="B51" s="547"/>
      <c r="C51" s="547"/>
      <c r="D51" s="547"/>
      <c r="E51" s="547"/>
      <c r="F51" s="547"/>
      <c r="G51" s="547"/>
      <c r="H51" s="547"/>
      <c r="I51" s="548"/>
    </row>
    <row r="52" spans="1:9" s="419" customFormat="1" ht="15" customHeight="1" x14ac:dyDescent="0.2">
      <c r="A52" s="547" t="s">
        <v>1115</v>
      </c>
      <c r="B52" s="547"/>
      <c r="C52" s="547"/>
      <c r="D52" s="547"/>
      <c r="E52" s="547"/>
      <c r="F52" s="547"/>
      <c r="G52" s="547"/>
      <c r="H52" s="547"/>
      <c r="I52" s="548"/>
    </row>
    <row r="53" spans="1:9" s="419" customFormat="1" ht="15" customHeight="1" x14ac:dyDescent="0.2">
      <c r="A53" s="547" t="s">
        <v>1116</v>
      </c>
      <c r="B53" s="547"/>
      <c r="C53" s="547"/>
      <c r="D53" s="547"/>
      <c r="E53" s="547"/>
      <c r="F53" s="547"/>
      <c r="G53" s="547"/>
      <c r="H53" s="547"/>
      <c r="I53" s="548"/>
    </row>
    <row r="54" spans="1:9" s="419" customFormat="1" ht="15" customHeight="1" x14ac:dyDescent="0.2">
      <c r="A54" s="547" t="s">
        <v>1117</v>
      </c>
      <c r="B54" s="547"/>
      <c r="C54" s="547"/>
      <c r="D54" s="547"/>
      <c r="E54" s="547"/>
      <c r="F54" s="547"/>
      <c r="G54" s="547"/>
      <c r="H54" s="547"/>
      <c r="I54" s="548"/>
    </row>
    <row r="55" spans="1:9" s="419" customFormat="1" ht="15" customHeight="1" x14ac:dyDescent="0.2">
      <c r="A55" s="547"/>
      <c r="B55" s="547"/>
      <c r="C55" s="547"/>
      <c r="D55" s="547"/>
      <c r="E55" s="547"/>
      <c r="F55" s="547"/>
      <c r="G55" s="547"/>
      <c r="H55" s="547"/>
      <c r="I55" s="548"/>
    </row>
    <row r="56" spans="1:9" ht="15" customHeight="1" x14ac:dyDescent="0.2">
      <c r="A56" s="547" t="s">
        <v>1118</v>
      </c>
      <c r="B56" s="547"/>
      <c r="C56" s="547"/>
      <c r="D56" s="547"/>
      <c r="E56" s="547"/>
      <c r="F56" s="547"/>
      <c r="G56" s="547"/>
      <c r="H56" s="547"/>
      <c r="I56" s="548"/>
    </row>
    <row r="57" spans="1:9" ht="15" customHeight="1" x14ac:dyDescent="0.2">
      <c r="A57" s="547" t="s">
        <v>1119</v>
      </c>
      <c r="B57" s="547"/>
      <c r="C57" s="547"/>
      <c r="D57" s="547"/>
      <c r="E57" s="547"/>
      <c r="F57" s="547"/>
      <c r="G57" s="547"/>
      <c r="H57" s="547"/>
      <c r="I57" s="548"/>
    </row>
    <row r="58" spans="1:9" ht="15" customHeight="1" x14ac:dyDescent="0.2">
      <c r="A58" s="547"/>
      <c r="B58" s="547"/>
      <c r="C58" s="547"/>
      <c r="D58" s="547"/>
      <c r="E58" s="547"/>
      <c r="F58" s="547"/>
      <c r="G58" s="547"/>
      <c r="H58" s="547"/>
      <c r="I58" s="548"/>
    </row>
    <row r="59" spans="1:9" ht="15" customHeight="1" x14ac:dyDescent="0.2">
      <c r="A59" s="544" t="s">
        <v>1062</v>
      </c>
      <c r="B59" s="32"/>
      <c r="C59" s="32"/>
      <c r="D59" s="32"/>
      <c r="E59" s="32"/>
      <c r="F59" s="32"/>
      <c r="G59" s="32"/>
      <c r="H59" s="32"/>
      <c r="I59" s="33"/>
    </row>
    <row r="60" spans="1:9" ht="15" customHeight="1" x14ac:dyDescent="0.2">
      <c r="A60" s="544" t="s">
        <v>1063</v>
      </c>
      <c r="B60" s="32"/>
      <c r="C60" s="32"/>
      <c r="D60" s="32"/>
      <c r="E60" s="32"/>
      <c r="F60" s="32"/>
      <c r="G60" s="32"/>
      <c r="H60" s="32"/>
      <c r="I60" s="33"/>
    </row>
    <row r="61" spans="1:9" ht="15" customHeight="1" x14ac:dyDescent="0.2">
      <c r="A61" s="544" t="s">
        <v>1064</v>
      </c>
      <c r="B61" s="32"/>
      <c r="C61" s="32"/>
      <c r="D61" s="32"/>
      <c r="E61" s="32"/>
      <c r="F61" s="32"/>
      <c r="G61" s="32"/>
      <c r="H61" s="32"/>
      <c r="I61" s="33"/>
    </row>
    <row r="62" spans="1:9" ht="15" customHeight="1" x14ac:dyDescent="0.2">
      <c r="A62" s="544" t="s">
        <v>1065</v>
      </c>
      <c r="B62" s="32"/>
      <c r="C62" s="32"/>
      <c r="D62" s="32"/>
      <c r="E62" s="32"/>
      <c r="F62" s="32"/>
      <c r="G62" s="32"/>
      <c r="H62" s="32"/>
      <c r="I62" s="33"/>
    </row>
    <row r="63" spans="1:9" ht="15" customHeight="1" x14ac:dyDescent="0.2">
      <c r="A63" s="544" t="s">
        <v>1066</v>
      </c>
      <c r="B63" s="32"/>
      <c r="C63" s="32"/>
      <c r="D63" s="32"/>
      <c r="E63" s="32"/>
      <c r="F63" s="32"/>
      <c r="G63" s="32"/>
      <c r="H63" s="32"/>
      <c r="I63" s="33"/>
    </row>
    <row r="64" spans="1:9" s="419" customFormat="1" ht="15" customHeight="1" x14ac:dyDescent="0.2">
      <c r="A64" s="544" t="s">
        <v>1067</v>
      </c>
      <c r="B64" s="32"/>
      <c r="C64" s="32"/>
      <c r="D64" s="32"/>
      <c r="E64" s="32"/>
      <c r="F64" s="32"/>
      <c r="G64" s="32"/>
      <c r="H64" s="32"/>
      <c r="I64" s="33"/>
    </row>
    <row r="65" spans="1:9" ht="15" customHeight="1" x14ac:dyDescent="0.2">
      <c r="A65" s="544" t="s">
        <v>1068</v>
      </c>
      <c r="B65" s="32"/>
      <c r="C65" s="32"/>
      <c r="D65" s="32"/>
      <c r="E65" s="32"/>
      <c r="F65" s="32"/>
      <c r="G65" s="32"/>
      <c r="H65" s="32"/>
      <c r="I65" s="33"/>
    </row>
    <row r="66" spans="1:9" ht="15" customHeight="1" x14ac:dyDescent="0.2">
      <c r="A66" s="544" t="s">
        <v>1069</v>
      </c>
      <c r="B66" s="32"/>
      <c r="C66" s="32"/>
      <c r="D66" s="32"/>
      <c r="E66" s="32"/>
      <c r="F66" s="32"/>
      <c r="G66" s="32"/>
      <c r="H66" s="32"/>
      <c r="I66" s="33"/>
    </row>
    <row r="67" spans="1:9" ht="15" customHeight="1" x14ac:dyDescent="0.2">
      <c r="A67" s="547"/>
      <c r="B67" s="547"/>
      <c r="C67" s="547"/>
      <c r="D67" s="547"/>
      <c r="E67" s="547"/>
      <c r="F67" s="547"/>
      <c r="G67" s="547"/>
      <c r="H67" s="547"/>
      <c r="I67" s="548"/>
    </row>
    <row r="68" spans="1:9" ht="15" customHeight="1" x14ac:dyDescent="0.2">
      <c r="A68" s="544" t="s">
        <v>1070</v>
      </c>
      <c r="B68" s="32"/>
      <c r="C68" s="32"/>
      <c r="D68" s="32"/>
      <c r="E68" s="32"/>
      <c r="F68" s="32"/>
      <c r="G68" s="32"/>
      <c r="H68" s="32"/>
      <c r="I68" s="33"/>
    </row>
    <row r="69" spans="1:9" x14ac:dyDescent="0.2">
      <c r="A69" s="544" t="s">
        <v>1071</v>
      </c>
      <c r="B69" s="32"/>
      <c r="C69" s="32"/>
      <c r="D69" s="32"/>
      <c r="E69" s="32"/>
      <c r="F69" s="32"/>
      <c r="G69" s="32"/>
      <c r="H69" s="32"/>
      <c r="I69" s="33"/>
    </row>
    <row r="70" spans="1:9" x14ac:dyDescent="0.2">
      <c r="A70" s="549" t="s">
        <v>1072</v>
      </c>
      <c r="B70" s="32"/>
      <c r="C70" s="32"/>
      <c r="D70" s="32"/>
      <c r="E70" s="32"/>
      <c r="F70" s="32"/>
      <c r="G70" s="32"/>
      <c r="H70" s="32"/>
      <c r="I70" s="33"/>
    </row>
    <row r="71" spans="1:9" x14ac:dyDescent="0.2">
      <c r="A71" s="34"/>
      <c r="B71" s="35"/>
      <c r="C71" s="35"/>
      <c r="D71" s="35"/>
      <c r="E71" s="35"/>
      <c r="F71" s="35"/>
      <c r="G71" s="35"/>
      <c r="H71" s="35"/>
      <c r="I71" s="36"/>
    </row>
  </sheetData>
  <mergeCells count="2">
    <mergeCell ref="J11:L11"/>
    <mergeCell ref="A8:I8"/>
  </mergeCells>
  <hyperlinks>
    <hyperlink ref="I1" location="BG!A1" display="BG"/>
  </hyperlinks>
  <printOptions horizontalCentered="1"/>
  <pageMargins left="0.70866141732283472" right="0.70866141732283472" top="0.74803149606299213" bottom="0.74803149606299213" header="0.31496062992125984" footer="0.31496062992125984"/>
  <pageSetup paperSize="9" scale="7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7">
    <tabColor rgb="FFFFFF00"/>
  </sheetPr>
  <dimension ref="A1:T109"/>
  <sheetViews>
    <sheetView showGridLines="0" topLeftCell="A70" zoomScaleNormal="100" zoomScaleSheetLayoutView="90" workbookViewId="0">
      <selection activeCell="A92" sqref="A1:I92"/>
    </sheetView>
  </sheetViews>
  <sheetFormatPr baseColWidth="10" defaultColWidth="11.42578125" defaultRowHeight="12.75" x14ac:dyDescent="0.2"/>
  <cols>
    <col min="1" max="1" width="14.140625" style="2" customWidth="1"/>
    <col min="2" max="2" width="14.85546875" style="2" customWidth="1"/>
    <col min="3" max="3" width="15.28515625" style="2" customWidth="1"/>
    <col min="4" max="4" width="17.140625" style="2" customWidth="1"/>
    <col min="5" max="5" width="5" style="2" customWidth="1"/>
    <col min="6" max="6" width="14.7109375" style="2" bestFit="1" customWidth="1"/>
    <col min="7" max="7" width="17.5703125" style="2" customWidth="1"/>
    <col min="8" max="8" width="17.28515625" style="2" bestFit="1" customWidth="1"/>
    <col min="9" max="9" width="3.42578125" style="2" bestFit="1" customWidth="1"/>
    <col min="10" max="10" width="8.140625" style="2" hidden="1" customWidth="1"/>
    <col min="11" max="11" width="13.85546875" style="2" hidden="1" customWidth="1"/>
    <col min="12" max="13" width="9.28515625" style="2" hidden="1" customWidth="1"/>
    <col min="14" max="14" width="8.140625" style="2" hidden="1" customWidth="1"/>
    <col min="15" max="15" width="6.28515625" style="2" hidden="1" customWidth="1"/>
    <col min="16" max="16" width="12" style="2" hidden="1" customWidth="1"/>
    <col min="17" max="17" width="8.140625" style="2" hidden="1" customWidth="1"/>
    <col min="18" max="18" width="6.28515625" style="2" hidden="1" customWidth="1"/>
    <col min="19" max="19" width="12.5703125" style="2" hidden="1" customWidth="1"/>
    <col min="20" max="20" width="8.140625" style="2" hidden="1" customWidth="1"/>
    <col min="21" max="21" width="8" style="2" bestFit="1" customWidth="1"/>
    <col min="22" max="16384" width="11.42578125" style="2"/>
  </cols>
  <sheetData>
    <row r="1" spans="1:11" ht="15" customHeight="1" x14ac:dyDescent="0.25">
      <c r="A1" s="2" t="str">
        <f>Indice!C1</f>
        <v>SALLUSTRO Y CIA. S.A.</v>
      </c>
      <c r="I1" s="138" t="s">
        <v>117</v>
      </c>
    </row>
    <row r="2" spans="1:11" ht="15" customHeight="1" x14ac:dyDescent="0.2"/>
    <row r="3" spans="1:11" ht="15" customHeight="1" x14ac:dyDescent="0.2"/>
    <row r="4" spans="1:11" ht="15" customHeight="1" x14ac:dyDescent="0.2"/>
    <row r="5" spans="1:11" ht="15" customHeight="1" x14ac:dyDescent="0.2"/>
    <row r="6" spans="1:11" s="40" customFormat="1" ht="15" customHeight="1" x14ac:dyDescent="0.2">
      <c r="A6" s="774" t="s">
        <v>1</v>
      </c>
      <c r="B6" s="775"/>
      <c r="C6" s="775"/>
      <c r="D6" s="775"/>
      <c r="E6" s="775"/>
      <c r="F6" s="775"/>
      <c r="G6" s="775"/>
      <c r="H6" s="775"/>
      <c r="I6" s="776"/>
    </row>
    <row r="7" spans="1:11" s="40" customFormat="1" ht="26.45" customHeight="1" x14ac:dyDescent="0.2">
      <c r="A7" s="786" t="s">
        <v>144</v>
      </c>
      <c r="B7" s="787"/>
      <c r="C7" s="787"/>
      <c r="D7" s="787"/>
      <c r="E7" s="787"/>
      <c r="F7" s="787"/>
      <c r="G7" s="787"/>
      <c r="H7" s="787"/>
      <c r="I7" s="788"/>
      <c r="J7" s="60"/>
      <c r="K7" s="60"/>
    </row>
    <row r="8" spans="1:11" s="40" customFormat="1" ht="15" customHeight="1" x14ac:dyDescent="0.2">
      <c r="A8" s="95"/>
      <c r="B8" s="57"/>
      <c r="C8" s="57"/>
      <c r="D8" s="57"/>
      <c r="E8" s="57"/>
      <c r="F8" s="57"/>
      <c r="G8" s="57"/>
      <c r="H8" s="57"/>
      <c r="I8" s="96"/>
    </row>
    <row r="9" spans="1:11" s="40" customFormat="1" ht="15" customHeight="1" x14ac:dyDescent="0.2">
      <c r="A9" s="95"/>
      <c r="B9" s="57"/>
      <c r="C9" s="57"/>
      <c r="D9" s="57"/>
      <c r="E9" s="57"/>
      <c r="F9" s="57"/>
      <c r="G9" s="57"/>
      <c r="H9" s="57"/>
      <c r="I9" s="96"/>
    </row>
    <row r="10" spans="1:11" s="40" customFormat="1" ht="15" customHeight="1" x14ac:dyDescent="0.2">
      <c r="A10" s="794" t="s">
        <v>174</v>
      </c>
      <c r="B10" s="795"/>
      <c r="C10" s="795"/>
      <c r="D10" s="795"/>
      <c r="E10" s="795"/>
      <c r="F10" s="795"/>
      <c r="G10" s="795"/>
      <c r="H10" s="795"/>
      <c r="I10" s="796"/>
      <c r="J10" s="60"/>
      <c r="K10" s="60"/>
    </row>
    <row r="11" spans="1:11" s="61" customFormat="1" ht="55.5" customHeight="1" x14ac:dyDescent="0.2">
      <c r="A11" s="789" t="s">
        <v>825</v>
      </c>
      <c r="B11" s="790"/>
      <c r="C11" s="790"/>
      <c r="D11" s="790"/>
      <c r="E11" s="790"/>
      <c r="F11" s="790"/>
      <c r="G11" s="790"/>
      <c r="H11" s="790"/>
      <c r="I11" s="791"/>
    </row>
    <row r="12" spans="1:11" s="61" customFormat="1" ht="37.5" customHeight="1" x14ac:dyDescent="0.2">
      <c r="A12" s="783" t="s">
        <v>826</v>
      </c>
      <c r="B12" s="784"/>
      <c r="C12" s="784"/>
      <c r="D12" s="784"/>
      <c r="E12" s="784"/>
      <c r="F12" s="784"/>
      <c r="G12" s="784"/>
      <c r="H12" s="784"/>
      <c r="I12" s="785"/>
    </row>
    <row r="13" spans="1:11" s="61" customFormat="1" ht="15" customHeight="1" x14ac:dyDescent="0.2">
      <c r="A13" s="211"/>
      <c r="B13" s="212"/>
      <c r="C13" s="212"/>
      <c r="D13" s="212"/>
      <c r="E13" s="212"/>
      <c r="F13" s="212"/>
      <c r="G13" s="212"/>
      <c r="H13" s="212"/>
      <c r="I13" s="213"/>
    </row>
    <row r="14" spans="1:11" s="40" customFormat="1" ht="15" customHeight="1" x14ac:dyDescent="0.2">
      <c r="A14" s="797"/>
      <c r="B14" s="798"/>
      <c r="C14" s="798"/>
      <c r="D14" s="798"/>
      <c r="E14" s="798"/>
      <c r="F14" s="798"/>
      <c r="G14" s="798"/>
      <c r="H14" s="798"/>
      <c r="I14" s="799"/>
    </row>
    <row r="15" spans="1:11" s="40" customFormat="1" ht="15" customHeight="1" x14ac:dyDescent="0.2">
      <c r="A15" s="777" t="s">
        <v>92</v>
      </c>
      <c r="B15" s="778"/>
      <c r="C15" s="778"/>
      <c r="D15" s="778"/>
      <c r="E15" s="778"/>
      <c r="F15" s="778"/>
      <c r="G15" s="778"/>
      <c r="H15" s="778"/>
      <c r="I15" s="779"/>
      <c r="J15" s="60"/>
      <c r="K15" s="60"/>
    </row>
    <row r="16" spans="1:11" s="40" customFormat="1" ht="42.75" customHeight="1" x14ac:dyDescent="0.2">
      <c r="A16" s="783" t="s">
        <v>145</v>
      </c>
      <c r="B16" s="784"/>
      <c r="C16" s="784"/>
      <c r="D16" s="784"/>
      <c r="E16" s="784"/>
      <c r="F16" s="784"/>
      <c r="G16" s="784"/>
      <c r="H16" s="784"/>
      <c r="I16" s="785"/>
    </row>
    <row r="17" spans="1:19" s="40" customFormat="1" ht="15" customHeight="1" x14ac:dyDescent="0.2">
      <c r="A17" s="797"/>
      <c r="B17" s="798"/>
      <c r="C17" s="798"/>
      <c r="D17" s="798"/>
      <c r="E17" s="798"/>
      <c r="F17" s="798"/>
      <c r="G17" s="798"/>
      <c r="H17" s="798"/>
      <c r="I17" s="799"/>
    </row>
    <row r="18" spans="1:19" s="40" customFormat="1" ht="15" customHeight="1" x14ac:dyDescent="0.2">
      <c r="A18" s="777" t="s">
        <v>93</v>
      </c>
      <c r="B18" s="778"/>
      <c r="C18" s="778"/>
      <c r="D18" s="778"/>
      <c r="E18" s="778"/>
      <c r="F18" s="778"/>
      <c r="G18" s="778"/>
      <c r="H18" s="778"/>
      <c r="I18" s="779"/>
      <c r="J18" s="60"/>
      <c r="K18" s="60"/>
    </row>
    <row r="19" spans="1:19" s="40" customFormat="1" ht="15" customHeight="1" x14ac:dyDescent="0.2">
      <c r="A19" s="783" t="s">
        <v>325</v>
      </c>
      <c r="B19" s="784"/>
      <c r="C19" s="784"/>
      <c r="D19" s="784"/>
      <c r="E19" s="784"/>
      <c r="F19" s="784"/>
      <c r="G19" s="784"/>
      <c r="H19" s="784"/>
      <c r="I19" s="785"/>
    </row>
    <row r="20" spans="1:19" s="40" customFormat="1" ht="28.5" customHeight="1" x14ac:dyDescent="0.2">
      <c r="A20" s="783" t="s">
        <v>146</v>
      </c>
      <c r="B20" s="784"/>
      <c r="C20" s="784"/>
      <c r="D20" s="784"/>
      <c r="E20" s="784"/>
      <c r="F20" s="784"/>
      <c r="G20" s="784"/>
      <c r="H20" s="784"/>
      <c r="I20" s="785"/>
    </row>
    <row r="21" spans="1:19" s="40" customFormat="1" ht="15" customHeight="1" x14ac:dyDescent="0.2">
      <c r="A21" s="241"/>
      <c r="B21" s="242"/>
      <c r="C21" s="242"/>
      <c r="D21" s="242"/>
      <c r="E21" s="242"/>
      <c r="F21" s="242"/>
      <c r="G21" s="242"/>
      <c r="H21" s="242"/>
      <c r="I21" s="243"/>
    </row>
    <row r="22" spans="1:19" s="40" customFormat="1" ht="15" customHeight="1" x14ac:dyDescent="0.25">
      <c r="A22" s="166"/>
      <c r="B22" s="164"/>
      <c r="C22" s="57"/>
      <c r="D22" s="57"/>
      <c r="E22" s="57"/>
      <c r="F22" s="57"/>
      <c r="G22" s="164"/>
      <c r="H22" s="57"/>
      <c r="I22" s="96"/>
      <c r="L22" s="476" t="s">
        <v>1230</v>
      </c>
      <c r="M22" s="562" t="s">
        <v>1120</v>
      </c>
    </row>
    <row r="23" spans="1:19" s="40" customFormat="1" ht="15" customHeight="1" x14ac:dyDescent="0.25">
      <c r="A23" s="166"/>
      <c r="B23" s="365"/>
      <c r="C23" s="365">
        <f>IFERROR(IF(Indice!B6="","2XX2",YEAR(Indice!B6)),"2XX2")</f>
        <v>2023</v>
      </c>
      <c r="D23" s="365"/>
      <c r="E23" s="249"/>
      <c r="F23" s="365"/>
      <c r="G23" s="365">
        <f>IFERROR(YEAR(Indice!B6-366),"2XX1")</f>
        <v>2022</v>
      </c>
      <c r="H23" s="365"/>
      <c r="I23" s="251"/>
      <c r="J23" s="249"/>
      <c r="K23" s="40" t="s">
        <v>940</v>
      </c>
      <c r="L23" s="617">
        <v>7263.59</v>
      </c>
      <c r="M23" s="617">
        <v>7322.9</v>
      </c>
      <c r="O23" s="481">
        <f>+(L23-M23)/M23</f>
        <v>-8.0992502970134092E-3</v>
      </c>
      <c r="P23" s="40">
        <f>+O23*100</f>
        <v>-0.80992502970134095</v>
      </c>
    </row>
    <row r="24" spans="1:19" s="40" customFormat="1" ht="35.25" customHeight="1" x14ac:dyDescent="0.25">
      <c r="A24" s="166"/>
      <c r="B24" s="121" t="s">
        <v>95</v>
      </c>
      <c r="C24" s="188" t="s">
        <v>160</v>
      </c>
      <c r="D24" s="188" t="s">
        <v>161</v>
      </c>
      <c r="E24" s="57"/>
      <c r="F24" s="121" t="s">
        <v>95</v>
      </c>
      <c r="G24" s="188" t="s">
        <v>160</v>
      </c>
      <c r="H24" s="188" t="s">
        <v>161</v>
      </c>
      <c r="I24" s="96"/>
      <c r="K24" s="40" t="s">
        <v>941</v>
      </c>
      <c r="L24" s="617">
        <v>7283.62</v>
      </c>
      <c r="M24" s="617">
        <v>7339.62</v>
      </c>
      <c r="O24" s="481">
        <f>+(L24-M24)/M24</f>
        <v>-7.6298227973655309E-3</v>
      </c>
      <c r="P24" s="40">
        <f>+O24*100</f>
        <v>-0.76298227973655308</v>
      </c>
    </row>
    <row r="25" spans="1:19" s="40" customFormat="1" ht="15" customHeight="1" x14ac:dyDescent="0.25">
      <c r="A25" s="166" t="s">
        <v>94</v>
      </c>
      <c r="B25" s="164" t="s">
        <v>1246</v>
      </c>
      <c r="C25" s="164" t="s">
        <v>838</v>
      </c>
      <c r="D25" s="479">
        <f>+SUM('Nota 3'!C37:C51)+'Nota 4'!B10+'Nota 5'!C10+'Nota 5'!C12+'Nota 5'!C14+'Nota 5'!C21+'Nota 5'!C22+'Nota 5'!C23+'Nota 5'!C33+'Nota 5'!C35+'Nota 5'!C39+'Nota 5'!C43+'Nota 6'!B12</f>
        <v>42911211008.269997</v>
      </c>
      <c r="E25" s="164"/>
      <c r="F25" s="164" t="s">
        <v>1246</v>
      </c>
      <c r="G25" s="478" t="s">
        <v>838</v>
      </c>
      <c r="H25" s="479">
        <f>+SUM('Nota 3'!D37:D51)+'Nota 4'!C10+'Nota 5'!D10+'Nota 5'!D12+'Nota 5'!D14+'Nota 5'!D21+'Nota 5'!D22+'Nota 5'!D23+'Nota 5'!D33+'Nota 5'!D35+'Nota 5'!D39+'Nota 5'!D43+'Nota 6'!C12</f>
        <v>34970291834.279999</v>
      </c>
      <c r="I25" s="167"/>
      <c r="J25" s="117"/>
      <c r="K25" s="477"/>
      <c r="L25" s="481"/>
      <c r="R25" s="481">
        <f>+(D25-H25)/H25</f>
        <v>0.22707614828097683</v>
      </c>
      <c r="S25" s="40">
        <f>+R25*100</f>
        <v>22.707614828097682</v>
      </c>
    </row>
    <row r="26" spans="1:19" s="40" customFormat="1" ht="15" customHeight="1" x14ac:dyDescent="0.25">
      <c r="A26" s="166"/>
      <c r="B26" s="164"/>
      <c r="C26" s="164"/>
      <c r="D26" s="164"/>
      <c r="E26" s="164"/>
      <c r="F26" s="164"/>
      <c r="G26" s="164"/>
      <c r="H26" s="477"/>
      <c r="I26" s="167"/>
      <c r="J26" s="117"/>
      <c r="K26" s="480">
        <f>(D25-H25)/H25</f>
        <v>0.22707614828097683</v>
      </c>
      <c r="M26" s="480"/>
      <c r="N26" s="682"/>
    </row>
    <row r="27" spans="1:19" s="40" customFormat="1" ht="15" customHeight="1" x14ac:dyDescent="0.25">
      <c r="A27" s="166" t="s">
        <v>96</v>
      </c>
      <c r="B27" s="164" t="s">
        <v>1246</v>
      </c>
      <c r="C27" s="164" t="s">
        <v>838</v>
      </c>
      <c r="D27" s="479">
        <f>+'Nota 13'!D10+'Nota 13'!D11+'Nota 14'!E31+'Nota 14'!E32+'Nota 14'!E33+'Nota 14'!E36+'Nota 14'!E59+'Nota 14'!E76+'Nota 19'!B15+'Nota 19'!F14</f>
        <v>23901054100.060001</v>
      </c>
      <c r="E27" s="164"/>
      <c r="F27" s="164" t="s">
        <v>1246</v>
      </c>
      <c r="G27" s="478" t="s">
        <v>838</v>
      </c>
      <c r="H27" s="479">
        <f>+'Nota 13'!E10+'Nota 13'!E11+'Nota 14'!K31+'Nota 14'!K32+'Nota 14'!K33+'Nota 14'!K36+'Nota 14'!K59+'Nota 14'!K76+'Nota 19'!C15+'Nota 19'!G14</f>
        <v>23829600426.040001</v>
      </c>
      <c r="I27" s="167"/>
      <c r="J27" s="117"/>
      <c r="K27" s="477"/>
      <c r="L27" s="481"/>
      <c r="M27" s="58"/>
      <c r="R27" s="481">
        <f>+(D27-H27)/H27</f>
        <v>2.9985258981480379E-3</v>
      </c>
      <c r="S27" s="40">
        <f>+R27*100</f>
        <v>0.29985258981480378</v>
      </c>
    </row>
    <row r="28" spans="1:19" s="40" customFormat="1" ht="15" customHeight="1" x14ac:dyDescent="0.25">
      <c r="A28" s="166"/>
      <c r="B28" s="120"/>
      <c r="C28" s="120"/>
      <c r="D28" s="165"/>
      <c r="E28" s="57"/>
      <c r="F28" s="120"/>
      <c r="G28" s="120"/>
      <c r="H28" s="165"/>
      <c r="I28" s="96"/>
      <c r="K28" s="718">
        <f>(D27-H27)/H27</f>
        <v>2.9985258981480379E-3</v>
      </c>
      <c r="M28" s="58"/>
      <c r="N28" s="682"/>
      <c r="R28" s="491"/>
    </row>
    <row r="29" spans="1:19" s="40" customFormat="1" ht="15" customHeight="1" x14ac:dyDescent="0.25">
      <c r="A29" s="252" t="s">
        <v>97</v>
      </c>
      <c r="B29" s="253"/>
      <c r="C29" s="253"/>
      <c r="D29" s="254">
        <f>+D25+D27</f>
        <v>66812265108.330002</v>
      </c>
      <c r="E29" s="57"/>
      <c r="F29" s="253"/>
      <c r="G29" s="253"/>
      <c r="H29" s="254">
        <f>+H25+H27</f>
        <v>58799892260.32</v>
      </c>
      <c r="I29" s="96"/>
      <c r="K29" s="480">
        <f>(D29-H29)/H29</f>
        <v>0.13626509403346307</v>
      </c>
    </row>
    <row r="30" spans="1:19" s="40" customFormat="1" ht="15" customHeight="1" x14ac:dyDescent="0.25">
      <c r="A30" s="166"/>
      <c r="B30" s="164"/>
      <c r="C30" s="164"/>
      <c r="D30" s="164"/>
      <c r="E30" s="164"/>
      <c r="F30" s="164"/>
      <c r="G30" s="164"/>
      <c r="H30" s="164"/>
      <c r="I30" s="167"/>
      <c r="J30" s="117"/>
      <c r="K30" s="117">
        <f>+K29*100</f>
        <v>13.626509403346306</v>
      </c>
    </row>
    <row r="31" spans="1:19" s="40" customFormat="1" ht="15" customHeight="1" x14ac:dyDescent="0.25">
      <c r="A31" s="166"/>
      <c r="B31" s="164"/>
      <c r="C31" s="164"/>
      <c r="D31" s="164"/>
      <c r="E31" s="164"/>
      <c r="F31" s="164"/>
      <c r="G31" s="164"/>
      <c r="H31" s="164"/>
      <c r="I31" s="167"/>
      <c r="J31" s="117"/>
      <c r="K31" s="117"/>
    </row>
    <row r="32" spans="1:19" s="40" customFormat="1" ht="33" customHeight="1" x14ac:dyDescent="0.25">
      <c r="A32" s="803" t="s">
        <v>1231</v>
      </c>
      <c r="B32" s="804"/>
      <c r="C32" s="804"/>
      <c r="D32" s="804"/>
      <c r="E32" s="804"/>
      <c r="F32" s="804"/>
      <c r="G32" s="804"/>
      <c r="H32" s="804"/>
      <c r="I32" s="805"/>
      <c r="J32" s="250"/>
      <c r="K32" s="117"/>
    </row>
    <row r="33" spans="1:11" s="40" customFormat="1" ht="15" customHeight="1" x14ac:dyDescent="0.2">
      <c r="A33" s="241"/>
      <c r="B33" s="242"/>
      <c r="C33" s="242"/>
      <c r="D33" s="242"/>
      <c r="E33" s="242"/>
      <c r="F33" s="242"/>
      <c r="G33" s="242"/>
      <c r="H33" s="242"/>
      <c r="I33" s="243"/>
      <c r="K33" s="682"/>
    </row>
    <row r="34" spans="1:11" s="40" customFormat="1" ht="15" customHeight="1" x14ac:dyDescent="0.2">
      <c r="A34" s="777" t="s">
        <v>36</v>
      </c>
      <c r="B34" s="778"/>
      <c r="C34" s="778"/>
      <c r="D34" s="778"/>
      <c r="E34" s="778"/>
      <c r="F34" s="778"/>
      <c r="G34" s="778"/>
      <c r="H34" s="778"/>
      <c r="I34" s="779"/>
      <c r="J34" s="60"/>
      <c r="K34" s="60"/>
    </row>
    <row r="35" spans="1:11" s="40" customFormat="1" ht="28.5" customHeight="1" x14ac:dyDescent="0.2">
      <c r="A35" s="789" t="s">
        <v>238</v>
      </c>
      <c r="B35" s="790"/>
      <c r="C35" s="790"/>
      <c r="D35" s="790"/>
      <c r="E35" s="790"/>
      <c r="F35" s="790"/>
      <c r="G35" s="790"/>
      <c r="H35" s="790"/>
      <c r="I35" s="791"/>
    </row>
    <row r="36" spans="1:11" s="40" customFormat="1" ht="15" customHeight="1" x14ac:dyDescent="0.2">
      <c r="A36" s="208"/>
      <c r="B36" s="209"/>
      <c r="C36" s="209"/>
      <c r="D36" s="209"/>
      <c r="E36" s="209"/>
      <c r="F36" s="209"/>
      <c r="G36" s="209"/>
      <c r="H36" s="209"/>
      <c r="I36" s="210"/>
    </row>
    <row r="37" spans="1:11" s="40" customFormat="1" ht="15" customHeight="1" x14ac:dyDescent="0.2">
      <c r="A37" s="797"/>
      <c r="B37" s="798"/>
      <c r="C37" s="798"/>
      <c r="D37" s="798"/>
      <c r="E37" s="798"/>
      <c r="F37" s="798"/>
      <c r="G37" s="798"/>
      <c r="H37" s="798"/>
      <c r="I37" s="799"/>
    </row>
    <row r="38" spans="1:11" s="40" customFormat="1" ht="15" customHeight="1" x14ac:dyDescent="0.2">
      <c r="A38" s="794" t="s">
        <v>148</v>
      </c>
      <c r="B38" s="795"/>
      <c r="C38" s="795"/>
      <c r="D38" s="795"/>
      <c r="E38" s="795"/>
      <c r="F38" s="795"/>
      <c r="G38" s="795"/>
      <c r="H38" s="795"/>
      <c r="I38" s="796"/>
      <c r="J38" s="60"/>
      <c r="K38" s="60"/>
    </row>
    <row r="39" spans="1:11" s="40" customFormat="1" ht="122.25" customHeight="1" x14ac:dyDescent="0.2">
      <c r="A39" s="789" t="s">
        <v>1121</v>
      </c>
      <c r="B39" s="792"/>
      <c r="C39" s="792"/>
      <c r="D39" s="792"/>
      <c r="E39" s="792"/>
      <c r="F39" s="792"/>
      <c r="G39" s="792"/>
      <c r="H39" s="792"/>
      <c r="I39" s="793"/>
      <c r="J39" s="60"/>
      <c r="K39" s="60"/>
    </row>
    <row r="40" spans="1:11" s="40" customFormat="1" ht="27" customHeight="1" x14ac:dyDescent="0.2">
      <c r="A40" s="800" t="s">
        <v>326</v>
      </c>
      <c r="B40" s="801"/>
      <c r="C40" s="801"/>
      <c r="D40" s="801"/>
      <c r="E40" s="801"/>
      <c r="F40" s="801"/>
      <c r="G40" s="801"/>
      <c r="H40" s="801"/>
      <c r="I40" s="802"/>
      <c r="J40" s="60"/>
      <c r="K40" s="60"/>
    </row>
    <row r="41" spans="1:11" s="40" customFormat="1" ht="15" customHeight="1" x14ac:dyDescent="0.2">
      <c r="A41" s="797"/>
      <c r="B41" s="798"/>
      <c r="C41" s="798"/>
      <c r="D41" s="798"/>
      <c r="E41" s="798"/>
      <c r="F41" s="798"/>
      <c r="G41" s="798"/>
      <c r="H41" s="798"/>
      <c r="I41" s="799"/>
    </row>
    <row r="42" spans="1:11" s="40" customFormat="1" ht="15" customHeight="1" x14ac:dyDescent="0.2">
      <c r="A42" s="777" t="s">
        <v>147</v>
      </c>
      <c r="B42" s="778"/>
      <c r="C42" s="778"/>
      <c r="D42" s="778"/>
      <c r="E42" s="778"/>
      <c r="F42" s="778"/>
      <c r="G42" s="778"/>
      <c r="H42" s="778"/>
      <c r="I42" s="779"/>
      <c r="J42" s="60"/>
      <c r="K42" s="60"/>
    </row>
    <row r="43" spans="1:11" s="40" customFormat="1" ht="43.5" customHeight="1" x14ac:dyDescent="0.2">
      <c r="A43" s="780" t="s">
        <v>239</v>
      </c>
      <c r="B43" s="781"/>
      <c r="C43" s="781"/>
      <c r="D43" s="781"/>
      <c r="E43" s="781"/>
      <c r="F43" s="781"/>
      <c r="G43" s="781"/>
      <c r="H43" s="781"/>
      <c r="I43" s="782"/>
    </row>
    <row r="44" spans="1:11" s="40" customFormat="1" ht="24.75" customHeight="1" x14ac:dyDescent="0.2">
      <c r="A44" s="217"/>
      <c r="B44" s="218"/>
      <c r="C44" s="218"/>
      <c r="D44" s="218"/>
      <c r="E44" s="218"/>
      <c r="F44" s="218"/>
      <c r="G44" s="218"/>
      <c r="H44" s="218"/>
      <c r="I44" s="219"/>
    </row>
    <row r="45" spans="1:11" s="40" customFormat="1" ht="15" customHeight="1" x14ac:dyDescent="0.2">
      <c r="A45" s="777" t="s">
        <v>827</v>
      </c>
      <c r="B45" s="778"/>
      <c r="C45" s="778"/>
      <c r="D45" s="778"/>
      <c r="E45" s="778"/>
      <c r="F45" s="778"/>
      <c r="G45" s="778"/>
      <c r="H45" s="778"/>
      <c r="I45" s="779"/>
      <c r="J45" s="60"/>
      <c r="K45" s="60"/>
    </row>
    <row r="46" spans="1:11" s="40" customFormat="1" ht="40.700000000000003" customHeight="1" x14ac:dyDescent="0.2">
      <c r="A46" s="780" t="s">
        <v>1182</v>
      </c>
      <c r="B46" s="781"/>
      <c r="C46" s="781"/>
      <c r="D46" s="781"/>
      <c r="E46" s="781"/>
      <c r="F46" s="781"/>
      <c r="G46" s="781"/>
      <c r="H46" s="781"/>
      <c r="I46" s="782"/>
      <c r="J46" s="60"/>
      <c r="K46" s="60"/>
    </row>
    <row r="47" spans="1:11" s="40" customFormat="1" ht="15" customHeight="1" x14ac:dyDescent="0.2">
      <c r="A47" s="95"/>
      <c r="B47" s="57"/>
      <c r="C47" s="57"/>
      <c r="D47" s="57"/>
      <c r="E47" s="57"/>
      <c r="F47" s="57"/>
      <c r="G47" s="57"/>
      <c r="H47" s="57"/>
      <c r="I47" s="96"/>
    </row>
    <row r="48" spans="1:11" s="40" customFormat="1" ht="15" customHeight="1" x14ac:dyDescent="0.2">
      <c r="A48" s="777" t="s">
        <v>828</v>
      </c>
      <c r="B48" s="778"/>
      <c r="C48" s="778"/>
      <c r="D48" s="778"/>
      <c r="E48" s="778"/>
      <c r="F48" s="778"/>
      <c r="G48" s="778"/>
      <c r="H48" s="778"/>
      <c r="I48" s="779"/>
      <c r="J48" s="60"/>
      <c r="K48" s="60"/>
    </row>
    <row r="49" spans="1:11" s="40" customFormat="1" ht="27" customHeight="1" x14ac:dyDescent="0.2">
      <c r="A49" s="789" t="s">
        <v>149</v>
      </c>
      <c r="B49" s="790"/>
      <c r="C49" s="790"/>
      <c r="D49" s="790"/>
      <c r="E49" s="790"/>
      <c r="F49" s="790"/>
      <c r="G49" s="790"/>
      <c r="H49" s="790"/>
      <c r="I49" s="791"/>
    </row>
    <row r="50" spans="1:11" s="40" customFormat="1" ht="15" customHeight="1" x14ac:dyDescent="0.2">
      <c r="A50" s="220"/>
      <c r="B50" s="221"/>
      <c r="C50" s="221"/>
      <c r="D50" s="221"/>
      <c r="E50" s="221"/>
      <c r="F50" s="221"/>
      <c r="G50" s="221"/>
      <c r="H50" s="221"/>
      <c r="I50" s="222"/>
    </row>
    <row r="51" spans="1:11" s="40" customFormat="1" ht="15" customHeight="1" x14ac:dyDescent="0.2">
      <c r="A51" s="95"/>
      <c r="B51" s="57"/>
      <c r="C51" s="57"/>
      <c r="D51" s="57"/>
      <c r="E51" s="57"/>
      <c r="F51" s="57"/>
      <c r="G51" s="57"/>
      <c r="H51" s="57"/>
      <c r="I51" s="96"/>
    </row>
    <row r="52" spans="1:11" s="40" customFormat="1" ht="15" customHeight="1" x14ac:dyDescent="0.2">
      <c r="A52" s="777" t="s">
        <v>829</v>
      </c>
      <c r="B52" s="778"/>
      <c r="C52" s="778"/>
      <c r="D52" s="778"/>
      <c r="E52" s="778"/>
      <c r="F52" s="778"/>
      <c r="G52" s="778"/>
      <c r="H52" s="778"/>
      <c r="I52" s="779"/>
      <c r="J52" s="807"/>
      <c r="K52" s="807"/>
    </row>
    <row r="53" spans="1:11" s="40" customFormat="1" ht="30.2" customHeight="1" x14ac:dyDescent="0.2">
      <c r="A53" s="789" t="s">
        <v>150</v>
      </c>
      <c r="B53" s="790"/>
      <c r="C53" s="790"/>
      <c r="D53" s="790"/>
      <c r="E53" s="790"/>
      <c r="F53" s="790"/>
      <c r="G53" s="790"/>
      <c r="H53" s="790"/>
      <c r="I53" s="791"/>
      <c r="J53" s="807"/>
      <c r="K53" s="807"/>
    </row>
    <row r="54" spans="1:11" s="40" customFormat="1" ht="15" customHeight="1" x14ac:dyDescent="0.2">
      <c r="A54" s="797"/>
      <c r="B54" s="798"/>
      <c r="C54" s="798"/>
      <c r="D54" s="798"/>
      <c r="E54" s="798"/>
      <c r="F54" s="798"/>
      <c r="G54" s="798"/>
      <c r="H54" s="798"/>
      <c r="I54" s="799"/>
      <c r="J54" s="807"/>
      <c r="K54" s="807"/>
    </row>
    <row r="55" spans="1:11" s="40" customFormat="1" ht="15" customHeight="1" x14ac:dyDescent="0.2">
      <c r="A55" s="777" t="s">
        <v>830</v>
      </c>
      <c r="B55" s="778"/>
      <c r="C55" s="778"/>
      <c r="D55" s="778"/>
      <c r="E55" s="778"/>
      <c r="F55" s="778"/>
      <c r="G55" s="778"/>
      <c r="H55" s="778"/>
      <c r="I55" s="779"/>
      <c r="J55" s="807"/>
      <c r="K55" s="807"/>
    </row>
    <row r="56" spans="1:11" s="40" customFormat="1" ht="22.7" customHeight="1" x14ac:dyDescent="0.2">
      <c r="A56" s="789" t="s">
        <v>1074</v>
      </c>
      <c r="B56" s="790"/>
      <c r="C56" s="790"/>
      <c r="D56" s="790"/>
      <c r="E56" s="790"/>
      <c r="F56" s="790"/>
      <c r="G56" s="790"/>
      <c r="H56" s="790"/>
      <c r="I56" s="791"/>
      <c r="J56" s="807"/>
      <c r="K56" s="807"/>
    </row>
    <row r="57" spans="1:11" s="40" customFormat="1" x14ac:dyDescent="0.2">
      <c r="A57" s="535"/>
      <c r="B57" s="535"/>
      <c r="C57" s="535"/>
      <c r="D57" s="535"/>
      <c r="E57" s="535"/>
      <c r="F57" s="535"/>
      <c r="G57" s="535"/>
      <c r="H57" s="535"/>
      <c r="I57" s="536"/>
      <c r="J57" s="807"/>
      <c r="K57" s="807"/>
    </row>
    <row r="58" spans="1:11" s="40" customFormat="1" ht="22.9" customHeight="1" x14ac:dyDescent="0.2">
      <c r="A58" s="789" t="s">
        <v>1075</v>
      </c>
      <c r="B58" s="790"/>
      <c r="C58" s="790"/>
      <c r="D58" s="790"/>
      <c r="E58" s="790"/>
      <c r="F58" s="790"/>
      <c r="G58" s="790"/>
      <c r="H58" s="790"/>
      <c r="I58" s="791"/>
      <c r="J58" s="162"/>
      <c r="K58" s="162"/>
    </row>
    <row r="59" spans="1:11" s="40" customFormat="1" x14ac:dyDescent="0.2">
      <c r="A59" s="57"/>
      <c r="B59" s="57"/>
      <c r="C59" s="57"/>
      <c r="D59" s="57"/>
      <c r="E59" s="57"/>
      <c r="F59" s="57"/>
      <c r="G59" s="57"/>
      <c r="H59" s="57"/>
      <c r="I59" s="96"/>
      <c r="J59" s="162"/>
      <c r="K59" s="162"/>
    </row>
    <row r="60" spans="1:11" s="40" customFormat="1" ht="26.45" customHeight="1" x14ac:dyDescent="0.2">
      <c r="A60" s="789" t="s">
        <v>1076</v>
      </c>
      <c r="B60" s="790"/>
      <c r="C60" s="790"/>
      <c r="D60" s="790"/>
      <c r="E60" s="790"/>
      <c r="F60" s="790"/>
      <c r="G60" s="790"/>
      <c r="H60" s="790"/>
      <c r="I60" s="791"/>
      <c r="J60" s="162"/>
      <c r="K60" s="162"/>
    </row>
    <row r="61" spans="1:11" s="40" customFormat="1" x14ac:dyDescent="0.2">
      <c r="A61" s="534"/>
      <c r="B61" s="535"/>
      <c r="C61" s="535"/>
      <c r="D61" s="535"/>
      <c r="E61" s="535"/>
      <c r="F61" s="535"/>
      <c r="G61" s="535"/>
      <c r="H61" s="535"/>
      <c r="I61" s="536"/>
      <c r="J61" s="537"/>
      <c r="K61" s="537"/>
    </row>
    <row r="62" spans="1:11" s="40" customFormat="1" x14ac:dyDescent="0.2">
      <c r="A62" s="789" t="s">
        <v>1077</v>
      </c>
      <c r="B62" s="790"/>
      <c r="C62" s="790"/>
      <c r="D62" s="790"/>
      <c r="E62" s="790"/>
      <c r="F62" s="790"/>
      <c r="G62" s="790"/>
      <c r="H62" s="790"/>
      <c r="I62" s="791"/>
      <c r="J62" s="537"/>
      <c r="K62" s="537"/>
    </row>
    <row r="63" spans="1:11" s="40" customFormat="1" ht="15" customHeight="1" x14ac:dyDescent="0.2">
      <c r="A63" s="797"/>
      <c r="B63" s="798"/>
      <c r="C63" s="798"/>
      <c r="D63" s="798"/>
      <c r="E63" s="798"/>
      <c r="F63" s="798"/>
      <c r="G63" s="798"/>
      <c r="H63" s="798"/>
      <c r="I63" s="799"/>
      <c r="J63" s="807"/>
      <c r="K63" s="807"/>
    </row>
    <row r="64" spans="1:11" s="40" customFormat="1" ht="15" customHeight="1" x14ac:dyDescent="0.2">
      <c r="A64" s="777" t="s">
        <v>831</v>
      </c>
      <c r="B64" s="778"/>
      <c r="C64" s="778"/>
      <c r="D64" s="778"/>
      <c r="E64" s="778"/>
      <c r="F64" s="778"/>
      <c r="G64" s="778"/>
      <c r="H64" s="778"/>
      <c r="I64" s="779"/>
      <c r="J64" s="807"/>
      <c r="K64" s="807"/>
    </row>
    <row r="65" spans="1:11" s="61" customFormat="1" ht="15" customHeight="1" x14ac:dyDescent="0.2">
      <c r="A65" s="789" t="s">
        <v>151</v>
      </c>
      <c r="B65" s="790"/>
      <c r="C65" s="790"/>
      <c r="D65" s="790"/>
      <c r="E65" s="790"/>
      <c r="F65" s="790"/>
      <c r="G65" s="790"/>
      <c r="H65" s="790"/>
      <c r="I65" s="791"/>
      <c r="J65" s="816"/>
      <c r="K65" s="816"/>
    </row>
    <row r="66" spans="1:11" s="61" customFormat="1" ht="15" customHeight="1" x14ac:dyDescent="0.2">
      <c r="A66" s="789" t="s">
        <v>1078</v>
      </c>
      <c r="B66" s="790"/>
      <c r="C66" s="790"/>
      <c r="D66" s="790"/>
      <c r="E66" s="790"/>
      <c r="F66" s="790"/>
      <c r="G66" s="790"/>
      <c r="H66" s="790"/>
      <c r="I66" s="791"/>
      <c r="J66" s="816"/>
      <c r="K66" s="816"/>
    </row>
    <row r="67" spans="1:11" s="61" customFormat="1" ht="12" x14ac:dyDescent="0.2">
      <c r="A67" s="789" t="s">
        <v>1079</v>
      </c>
      <c r="B67" s="790"/>
      <c r="C67" s="790"/>
      <c r="D67" s="790"/>
      <c r="E67" s="790"/>
      <c r="F67" s="790"/>
      <c r="G67" s="790"/>
      <c r="H67" s="790"/>
      <c r="I67" s="791"/>
      <c r="J67" s="816"/>
      <c r="K67" s="816"/>
    </row>
    <row r="68" spans="1:11" s="40" customFormat="1" ht="15" customHeight="1" x14ac:dyDescent="0.2">
      <c r="A68" s="797"/>
      <c r="B68" s="798"/>
      <c r="C68" s="798"/>
      <c r="D68" s="798"/>
      <c r="E68" s="798"/>
      <c r="F68" s="798"/>
      <c r="G68" s="798"/>
      <c r="H68" s="798"/>
      <c r="I68" s="799"/>
      <c r="J68" s="807"/>
      <c r="K68" s="807"/>
    </row>
    <row r="69" spans="1:11" s="40" customFormat="1" ht="15" customHeight="1" x14ac:dyDescent="0.2">
      <c r="A69" s="777" t="s">
        <v>832</v>
      </c>
      <c r="B69" s="778"/>
      <c r="C69" s="778"/>
      <c r="D69" s="778"/>
      <c r="E69" s="778"/>
      <c r="F69" s="778"/>
      <c r="G69" s="778"/>
      <c r="H69" s="778"/>
      <c r="I69" s="779"/>
      <c r="J69" s="807"/>
      <c r="K69" s="807"/>
    </row>
    <row r="70" spans="1:11" s="61" customFormat="1" ht="25.5" customHeight="1" x14ac:dyDescent="0.2">
      <c r="A70" s="789" t="s">
        <v>152</v>
      </c>
      <c r="B70" s="790"/>
      <c r="C70" s="790"/>
      <c r="D70" s="790"/>
      <c r="E70" s="790"/>
      <c r="F70" s="790"/>
      <c r="G70" s="790"/>
      <c r="H70" s="790"/>
      <c r="I70" s="791"/>
      <c r="J70" s="187"/>
      <c r="K70" s="187"/>
    </row>
    <row r="71" spans="1:11" s="61" customFormat="1" ht="24.75" customHeight="1" x14ac:dyDescent="0.2">
      <c r="A71" s="789" t="s">
        <v>153</v>
      </c>
      <c r="B71" s="790"/>
      <c r="C71" s="790"/>
      <c r="D71" s="790"/>
      <c r="E71" s="790"/>
      <c r="F71" s="790"/>
      <c r="G71" s="790"/>
      <c r="H71" s="790"/>
      <c r="I71" s="791"/>
      <c r="J71" s="187"/>
      <c r="K71" s="187"/>
    </row>
    <row r="72" spans="1:11" s="61" customFormat="1" ht="34.5" customHeight="1" x14ac:dyDescent="0.2">
      <c r="A72" s="789" t="s">
        <v>154</v>
      </c>
      <c r="B72" s="790"/>
      <c r="C72" s="790"/>
      <c r="D72" s="790"/>
      <c r="E72" s="790"/>
      <c r="F72" s="790"/>
      <c r="G72" s="790"/>
      <c r="H72" s="790"/>
      <c r="I72" s="791"/>
      <c r="J72" s="187"/>
      <c r="K72" s="187"/>
    </row>
    <row r="73" spans="1:11" s="40" customFormat="1" ht="15" customHeight="1" x14ac:dyDescent="0.2">
      <c r="A73" s="95"/>
      <c r="B73" s="57"/>
      <c r="C73" s="57"/>
      <c r="D73" s="57"/>
      <c r="E73" s="57"/>
      <c r="F73" s="57"/>
      <c r="G73" s="57"/>
      <c r="H73" s="57"/>
      <c r="I73" s="96"/>
      <c r="J73" s="162"/>
      <c r="K73" s="162"/>
    </row>
    <row r="74" spans="1:11" s="29" customFormat="1" ht="15" customHeight="1" x14ac:dyDescent="0.2">
      <c r="A74" s="214"/>
      <c r="B74" s="215"/>
      <c r="C74" s="215"/>
      <c r="D74" s="215"/>
      <c r="E74" s="215"/>
      <c r="F74" s="215"/>
      <c r="G74" s="215"/>
      <c r="H74" s="215"/>
      <c r="I74" s="216"/>
      <c r="J74" s="163"/>
      <c r="K74" s="163"/>
    </row>
    <row r="75" spans="1:11" s="29" customFormat="1" ht="15" customHeight="1" x14ac:dyDescent="0.2">
      <c r="A75" s="777" t="s">
        <v>833</v>
      </c>
      <c r="B75" s="778"/>
      <c r="C75" s="778"/>
      <c r="D75" s="778"/>
      <c r="E75" s="778"/>
      <c r="F75" s="778"/>
      <c r="G75" s="778"/>
      <c r="H75" s="778"/>
      <c r="I75" s="779"/>
      <c r="J75" s="163"/>
      <c r="K75" s="163"/>
    </row>
    <row r="76" spans="1:11" s="29" customFormat="1" ht="15" customHeight="1" x14ac:dyDescent="0.2">
      <c r="A76" s="789" t="s">
        <v>155</v>
      </c>
      <c r="B76" s="790"/>
      <c r="C76" s="790"/>
      <c r="D76" s="790"/>
      <c r="E76" s="790"/>
      <c r="F76" s="790"/>
      <c r="G76" s="790"/>
      <c r="H76" s="790"/>
      <c r="I76" s="791"/>
      <c r="J76" s="163"/>
      <c r="K76" s="163"/>
    </row>
    <row r="77" spans="1:11" s="40" customFormat="1" ht="15" customHeight="1" x14ac:dyDescent="0.2">
      <c r="A77" s="95"/>
      <c r="B77" s="57"/>
      <c r="C77" s="57"/>
      <c r="D77" s="57"/>
      <c r="E77" s="57"/>
      <c r="F77" s="57"/>
      <c r="G77" s="57"/>
      <c r="H77" s="57"/>
      <c r="I77" s="96"/>
      <c r="J77" s="807"/>
      <c r="K77" s="807"/>
    </row>
    <row r="78" spans="1:11" s="40" customFormat="1" ht="15" customHeight="1" x14ac:dyDescent="0.2">
      <c r="A78" s="220"/>
      <c r="B78" s="221"/>
      <c r="C78" s="221"/>
      <c r="D78" s="221"/>
      <c r="E78" s="221"/>
      <c r="F78" s="221"/>
      <c r="G78" s="221"/>
      <c r="H78" s="221"/>
      <c r="I78" s="222"/>
      <c r="J78" s="162"/>
      <c r="K78" s="162"/>
    </row>
    <row r="79" spans="1:11" s="40" customFormat="1" ht="15" customHeight="1" x14ac:dyDescent="0.2">
      <c r="A79" s="777" t="s">
        <v>834</v>
      </c>
      <c r="B79" s="778"/>
      <c r="C79" s="778"/>
      <c r="D79" s="778"/>
      <c r="E79" s="778"/>
      <c r="F79" s="778"/>
      <c r="G79" s="778"/>
      <c r="H79" s="778"/>
      <c r="I79" s="779"/>
      <c r="J79" s="807"/>
      <c r="K79" s="807"/>
    </row>
    <row r="80" spans="1:11" s="40" customFormat="1" ht="36.75" customHeight="1" x14ac:dyDescent="0.2">
      <c r="A80" s="789" t="s">
        <v>156</v>
      </c>
      <c r="B80" s="790"/>
      <c r="C80" s="790"/>
      <c r="D80" s="790"/>
      <c r="E80" s="790"/>
      <c r="F80" s="790"/>
      <c r="G80" s="790"/>
      <c r="H80" s="790"/>
      <c r="I80" s="791"/>
      <c r="J80" s="162"/>
      <c r="K80" s="162"/>
    </row>
    <row r="81" spans="1:11" s="40" customFormat="1" ht="15" customHeight="1" x14ac:dyDescent="0.2">
      <c r="A81" s="241"/>
      <c r="B81" s="242"/>
      <c r="C81" s="242"/>
      <c r="D81" s="242"/>
      <c r="E81" s="242"/>
      <c r="F81" s="242"/>
      <c r="G81" s="242"/>
      <c r="H81" s="242"/>
      <c r="I81" s="243"/>
      <c r="J81" s="240"/>
      <c r="K81" s="240"/>
    </row>
    <row r="82" spans="1:11" s="40" customFormat="1" ht="15" customHeight="1" x14ac:dyDescent="0.2">
      <c r="A82" s="811" t="s">
        <v>835</v>
      </c>
      <c r="B82" s="812"/>
      <c r="C82" s="812"/>
      <c r="D82" s="812"/>
      <c r="E82" s="812"/>
      <c r="F82" s="812"/>
      <c r="G82" s="812"/>
      <c r="H82" s="812"/>
      <c r="I82" s="813"/>
      <c r="J82" s="59"/>
      <c r="K82" s="59"/>
    </row>
    <row r="83" spans="1:11" s="40" customFormat="1" ht="15" customHeight="1" x14ac:dyDescent="0.2">
      <c r="A83" s="256" t="s">
        <v>162</v>
      </c>
      <c r="B83" s="255"/>
      <c r="C83" s="255"/>
      <c r="D83" s="255"/>
      <c r="E83" s="255"/>
      <c r="F83" s="255"/>
      <c r="G83" s="255"/>
      <c r="H83" s="255"/>
      <c r="I83" s="257"/>
      <c r="J83" s="255"/>
      <c r="K83" s="255"/>
    </row>
    <row r="84" spans="1:11" s="40" customFormat="1" ht="15" customHeight="1" x14ac:dyDescent="0.2">
      <c r="A84" s="244"/>
      <c r="B84" s="245"/>
      <c r="C84" s="245"/>
      <c r="D84" s="245"/>
      <c r="E84" s="245"/>
      <c r="F84" s="245"/>
      <c r="G84" s="245"/>
      <c r="H84" s="245"/>
      <c r="I84" s="246"/>
      <c r="J84" s="162"/>
      <c r="K84" s="162"/>
    </row>
    <row r="85" spans="1:11" s="40" customFormat="1" ht="15" customHeight="1" x14ac:dyDescent="0.2">
      <c r="A85" s="777" t="s">
        <v>836</v>
      </c>
      <c r="B85" s="778"/>
      <c r="C85" s="778"/>
      <c r="D85" s="778"/>
      <c r="E85" s="778"/>
      <c r="F85" s="778"/>
      <c r="G85" s="778"/>
      <c r="H85" s="778"/>
      <c r="I85" s="779"/>
      <c r="J85" s="162"/>
      <c r="K85" s="162"/>
    </row>
    <row r="86" spans="1:11" s="61" customFormat="1" ht="36" customHeight="1" x14ac:dyDescent="0.2">
      <c r="A86" s="789" t="s">
        <v>157</v>
      </c>
      <c r="B86" s="790"/>
      <c r="C86" s="790"/>
      <c r="D86" s="790"/>
      <c r="E86" s="790"/>
      <c r="F86" s="790"/>
      <c r="G86" s="790"/>
      <c r="H86" s="790"/>
      <c r="I86" s="791"/>
      <c r="J86" s="187"/>
      <c r="K86" s="187"/>
    </row>
    <row r="87" spans="1:11" s="61" customFormat="1" ht="23.25" customHeight="1" x14ac:dyDescent="0.2">
      <c r="A87" s="789" t="s">
        <v>158</v>
      </c>
      <c r="B87" s="790"/>
      <c r="C87" s="790"/>
      <c r="D87" s="790"/>
      <c r="E87" s="790"/>
      <c r="F87" s="790"/>
      <c r="G87" s="790"/>
      <c r="H87" s="790"/>
      <c r="I87" s="791"/>
      <c r="J87" s="187"/>
      <c r="K87" s="187"/>
    </row>
    <row r="88" spans="1:11" s="40" customFormat="1" ht="15" customHeight="1" x14ac:dyDescent="0.2">
      <c r="A88" s="95"/>
      <c r="B88" s="57"/>
      <c r="C88" s="57"/>
      <c r="D88" s="57"/>
      <c r="E88" s="57"/>
      <c r="F88" s="57"/>
      <c r="G88" s="57"/>
      <c r="H88" s="57"/>
      <c r="I88" s="96"/>
      <c r="J88" s="186"/>
      <c r="K88" s="186"/>
    </row>
    <row r="89" spans="1:11" s="40" customFormat="1" ht="15" customHeight="1" x14ac:dyDescent="0.2">
      <c r="A89" s="777" t="s">
        <v>837</v>
      </c>
      <c r="B89" s="778"/>
      <c r="C89" s="778"/>
      <c r="D89" s="778"/>
      <c r="E89" s="778"/>
      <c r="F89" s="778"/>
      <c r="G89" s="778"/>
      <c r="H89" s="778"/>
      <c r="I89" s="779"/>
      <c r="J89" s="162"/>
      <c r="K89" s="162"/>
    </row>
    <row r="90" spans="1:11" s="40" customFormat="1" ht="25.5" customHeight="1" x14ac:dyDescent="0.2">
      <c r="A90" s="789" t="s">
        <v>159</v>
      </c>
      <c r="B90" s="790"/>
      <c r="C90" s="790"/>
      <c r="D90" s="790"/>
      <c r="E90" s="790"/>
      <c r="F90" s="790"/>
      <c r="G90" s="790"/>
      <c r="H90" s="790"/>
      <c r="I90" s="791"/>
      <c r="J90" s="162"/>
      <c r="K90" s="162"/>
    </row>
    <row r="91" spans="1:11" s="40" customFormat="1" ht="58.15" customHeight="1" x14ac:dyDescent="0.2">
      <c r="A91" s="814" t="s">
        <v>353</v>
      </c>
      <c r="B91" s="814"/>
      <c r="C91" s="814"/>
      <c r="D91" s="814"/>
      <c r="E91" s="814"/>
      <c r="F91" s="814"/>
      <c r="G91" s="814"/>
      <c r="H91" s="814"/>
      <c r="I91" s="815"/>
      <c r="J91" s="162"/>
      <c r="K91" s="162"/>
    </row>
    <row r="92" spans="1:11" s="29" customFormat="1" ht="15" customHeight="1" x14ac:dyDescent="0.2">
      <c r="A92" s="808"/>
      <c r="B92" s="809"/>
      <c r="C92" s="809"/>
      <c r="D92" s="809"/>
      <c r="E92" s="809"/>
      <c r="F92" s="809"/>
      <c r="G92" s="809"/>
      <c r="H92" s="809"/>
      <c r="I92" s="810"/>
    </row>
    <row r="93" spans="1:11" s="40" customFormat="1" ht="15" customHeight="1" x14ac:dyDescent="0.2"/>
    <row r="94" spans="1:11" s="40" customFormat="1" ht="15" customHeight="1" x14ac:dyDescent="0.2"/>
    <row r="95" spans="1:11" s="40" customFormat="1" ht="15" customHeight="1" x14ac:dyDescent="0.2">
      <c r="A95" s="259"/>
    </row>
    <row r="96" spans="1:11" s="40" customFormat="1" ht="15" customHeight="1" x14ac:dyDescent="0.2"/>
    <row r="97" spans="6:14" s="40" customFormat="1" ht="15" customHeight="1" x14ac:dyDescent="0.2"/>
    <row r="98" spans="6:14" ht="15" customHeight="1" x14ac:dyDescent="0.2"/>
    <row r="99" spans="6:14" ht="15" customHeight="1" x14ac:dyDescent="0.2"/>
    <row r="100" spans="6:14" ht="15" customHeight="1" x14ac:dyDescent="0.2"/>
    <row r="101" spans="6:14" ht="15" customHeight="1" x14ac:dyDescent="0.2"/>
    <row r="102" spans="6:14" ht="15" customHeight="1" x14ac:dyDescent="0.2"/>
    <row r="103" spans="6:14" ht="15" customHeight="1" x14ac:dyDescent="0.2"/>
    <row r="104" spans="6:14" ht="15" customHeight="1" x14ac:dyDescent="0.2"/>
    <row r="105" spans="6:14" ht="15" customHeight="1" x14ac:dyDescent="0.2"/>
    <row r="109" spans="6:14" x14ac:dyDescent="0.2">
      <c r="F109" s="806"/>
      <c r="G109" s="806"/>
      <c r="H109" s="806"/>
      <c r="I109" s="806"/>
      <c r="J109" s="806"/>
      <c r="K109" s="806"/>
      <c r="L109" s="806"/>
      <c r="M109" s="806"/>
      <c r="N109" s="806"/>
    </row>
  </sheetData>
  <mergeCells count="72">
    <mergeCell ref="A58:I58"/>
    <mergeCell ref="A60:I60"/>
    <mergeCell ref="J66:K66"/>
    <mergeCell ref="J52:K52"/>
    <mergeCell ref="J53:K53"/>
    <mergeCell ref="J54:K54"/>
    <mergeCell ref="A64:I64"/>
    <mergeCell ref="A56:I56"/>
    <mergeCell ref="A62:I62"/>
    <mergeCell ref="A54:I54"/>
    <mergeCell ref="J69:K69"/>
    <mergeCell ref="J63:K63"/>
    <mergeCell ref="J64:K64"/>
    <mergeCell ref="J55:K55"/>
    <mergeCell ref="J56:K56"/>
    <mergeCell ref="J57:K57"/>
    <mergeCell ref="J65:K65"/>
    <mergeCell ref="J67:K67"/>
    <mergeCell ref="A67:I67"/>
    <mergeCell ref="A65:I65"/>
    <mergeCell ref="A66:I66"/>
    <mergeCell ref="A68:I68"/>
    <mergeCell ref="A79:I79"/>
    <mergeCell ref="A69:I69"/>
    <mergeCell ref="F109:N109"/>
    <mergeCell ref="J77:K77"/>
    <mergeCell ref="J79:K79"/>
    <mergeCell ref="A72:I72"/>
    <mergeCell ref="J68:K68"/>
    <mergeCell ref="A71:I71"/>
    <mergeCell ref="A92:I92"/>
    <mergeCell ref="A85:I85"/>
    <mergeCell ref="A86:I86"/>
    <mergeCell ref="A70:I70"/>
    <mergeCell ref="A82:I82"/>
    <mergeCell ref="A76:I76"/>
    <mergeCell ref="A91:I91"/>
    <mergeCell ref="A89:I89"/>
    <mergeCell ref="A87:I87"/>
    <mergeCell ref="A75:I75"/>
    <mergeCell ref="A34:I34"/>
    <mergeCell ref="A17:I17"/>
    <mergeCell ref="A18:I18"/>
    <mergeCell ref="A90:I90"/>
    <mergeCell ref="A40:I40"/>
    <mergeCell ref="A32:I32"/>
    <mergeCell ref="A43:I43"/>
    <mergeCell ref="A49:I49"/>
    <mergeCell ref="A55:I55"/>
    <mergeCell ref="A52:I52"/>
    <mergeCell ref="A53:I53"/>
    <mergeCell ref="A41:I41"/>
    <mergeCell ref="A37:I37"/>
    <mergeCell ref="A38:I38"/>
    <mergeCell ref="A63:I63"/>
    <mergeCell ref="A80:I80"/>
    <mergeCell ref="A6:I6"/>
    <mergeCell ref="A42:I42"/>
    <mergeCell ref="A45:I45"/>
    <mergeCell ref="A48:I48"/>
    <mergeCell ref="A46:I46"/>
    <mergeCell ref="A16:I16"/>
    <mergeCell ref="A7:I7"/>
    <mergeCell ref="A15:I15"/>
    <mergeCell ref="A11:I11"/>
    <mergeCell ref="A12:I12"/>
    <mergeCell ref="A35:I35"/>
    <mergeCell ref="A39:I39"/>
    <mergeCell ref="A10:I10"/>
    <mergeCell ref="A14:I14"/>
    <mergeCell ref="A20:I20"/>
    <mergeCell ref="A19:I19"/>
  </mergeCells>
  <hyperlinks>
    <hyperlink ref="I1" location="BG!A1" display="BG"/>
  </hyperlinks>
  <printOptions horizontalCentered="1"/>
  <pageMargins left="0.70866141732283472" right="0.70866141732283472" top="0.74803149606299213" bottom="0.74803149606299213" header="0.31496062992125984" footer="0.31496062992125984"/>
  <pageSetup paperSize="9" scale="61"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8">
    <tabColor rgb="FFFFFF00"/>
  </sheetPr>
  <dimension ref="A1:E59"/>
  <sheetViews>
    <sheetView showGridLines="0" topLeftCell="A31" zoomScaleNormal="100" zoomScaleSheetLayoutView="100" workbookViewId="0">
      <selection activeCell="A52" sqref="A1:E52"/>
    </sheetView>
  </sheetViews>
  <sheetFormatPr baseColWidth="10" defaultColWidth="11.42578125" defaultRowHeight="12.75" x14ac:dyDescent="0.2"/>
  <cols>
    <col min="1" max="1" width="45.42578125" style="2" customWidth="1"/>
    <col min="2" max="2" width="5.85546875" style="2" customWidth="1"/>
    <col min="3" max="3" width="22.85546875" style="2" customWidth="1"/>
    <col min="4" max="4" width="16.5703125" style="2" customWidth="1"/>
    <col min="5" max="5" width="3.7109375" style="2" bestFit="1" customWidth="1"/>
    <col min="6" max="6" width="12.7109375" style="2" bestFit="1" customWidth="1"/>
    <col min="7" max="7" width="33.7109375" style="2" customWidth="1"/>
    <col min="8" max="8" width="16.28515625" style="2" customWidth="1"/>
    <col min="9" max="16384" width="11.42578125" style="2"/>
  </cols>
  <sheetData>
    <row r="1" spans="1:5" ht="15" x14ac:dyDescent="0.25">
      <c r="A1" s="2" t="str">
        <f>Indice!C1</f>
        <v>SALLUSTRO Y CIA. S.A.</v>
      </c>
      <c r="E1" s="138" t="s">
        <v>117</v>
      </c>
    </row>
    <row r="2" spans="1:5" x14ac:dyDescent="0.2">
      <c r="A2" s="817" t="s">
        <v>1195</v>
      </c>
      <c r="B2" s="817"/>
      <c r="C2" s="817"/>
      <c r="D2" s="817"/>
      <c r="E2" s="817"/>
    </row>
    <row r="3" spans="1:5" x14ac:dyDescent="0.2">
      <c r="A3" s="817" t="s">
        <v>839</v>
      </c>
      <c r="B3" s="817"/>
      <c r="C3" s="817"/>
      <c r="D3" s="817"/>
      <c r="E3" s="817"/>
    </row>
    <row r="4" spans="1:5" ht="13.5" thickBot="1" x14ac:dyDescent="0.25">
      <c r="A4" s="818" t="s">
        <v>840</v>
      </c>
      <c r="B4" s="818"/>
      <c r="C4" s="818"/>
      <c r="D4" s="420"/>
      <c r="E4" s="420"/>
    </row>
    <row r="5" spans="1:5" x14ac:dyDescent="0.2">
      <c r="A5" s="260" t="s">
        <v>379</v>
      </c>
      <c r="B5" s="260"/>
      <c r="C5" s="260"/>
      <c r="D5" s="260"/>
    </row>
    <row r="6" spans="1:5" x14ac:dyDescent="0.2">
      <c r="A6" s="234" t="s">
        <v>258</v>
      </c>
      <c r="B6" s="366"/>
    </row>
    <row r="7" spans="1:5" x14ac:dyDescent="0.2">
      <c r="A7" s="4" t="s">
        <v>3</v>
      </c>
    </row>
    <row r="8" spans="1:5" x14ac:dyDescent="0.2">
      <c r="A8" s="4"/>
    </row>
    <row r="9" spans="1:5" x14ac:dyDescent="0.2">
      <c r="A9" s="41" t="s">
        <v>4</v>
      </c>
      <c r="B9" s="42"/>
      <c r="C9" s="494">
        <f>IFERROR(IF(Indice!B6="","2XX2",YEAR(Indice!B6)),"2XX2")</f>
        <v>2023</v>
      </c>
      <c r="D9" s="494">
        <f>IFERROR(YEAR(Indice!B6-366),"2XX1")</f>
        <v>2022</v>
      </c>
    </row>
    <row r="10" spans="1:5" x14ac:dyDescent="0.2">
      <c r="A10" s="10" t="s">
        <v>841</v>
      </c>
      <c r="B10" s="43"/>
      <c r="C10" s="45">
        <v>578810261.75</v>
      </c>
      <c r="D10" s="45">
        <v>708034653.70000005</v>
      </c>
    </row>
    <row r="11" spans="1:5" x14ac:dyDescent="0.2">
      <c r="A11" s="10" t="s">
        <v>842</v>
      </c>
      <c r="B11" s="43"/>
      <c r="C11" s="45">
        <v>260348865.56999999</v>
      </c>
      <c r="D11" s="45">
        <v>243352835.56999999</v>
      </c>
    </row>
    <row r="12" spans="1:5" x14ac:dyDescent="0.2">
      <c r="A12" s="46" t="s">
        <v>378</v>
      </c>
      <c r="B12" s="43"/>
      <c r="C12" s="45"/>
      <c r="D12" s="45"/>
    </row>
    <row r="13" spans="1:5" x14ac:dyDescent="0.2">
      <c r="A13" s="44" t="s">
        <v>1122</v>
      </c>
      <c r="B13" s="43"/>
      <c r="C13" s="45">
        <v>0</v>
      </c>
      <c r="D13" s="45">
        <v>592429266</v>
      </c>
    </row>
    <row r="14" spans="1:5" x14ac:dyDescent="0.2">
      <c r="A14" s="44" t="s">
        <v>1123</v>
      </c>
      <c r="B14" s="43"/>
      <c r="C14" s="45">
        <v>0</v>
      </c>
      <c r="D14" s="45">
        <v>979803989</v>
      </c>
    </row>
    <row r="15" spans="1:5" x14ac:dyDescent="0.2">
      <c r="A15" s="44" t="s">
        <v>858</v>
      </c>
      <c r="B15" s="43"/>
      <c r="C15" s="45">
        <v>55464304.649999999</v>
      </c>
      <c r="D15" s="45">
        <v>0</v>
      </c>
    </row>
    <row r="16" spans="1:5" x14ac:dyDescent="0.2">
      <c r="A16" s="44" t="s">
        <v>1124</v>
      </c>
      <c r="B16" s="43"/>
      <c r="C16" s="45">
        <v>606389129.51999998</v>
      </c>
      <c r="D16" s="45">
        <v>735159028.75999999</v>
      </c>
    </row>
    <row r="17" spans="1:4" x14ac:dyDescent="0.2">
      <c r="A17" s="44" t="s">
        <v>1125</v>
      </c>
      <c r="B17" s="43"/>
      <c r="C17" s="45">
        <v>62048168</v>
      </c>
      <c r="D17" s="45">
        <v>148706568</v>
      </c>
    </row>
    <row r="18" spans="1:4" x14ac:dyDescent="0.2">
      <c r="A18" s="44" t="s">
        <v>1126</v>
      </c>
      <c r="B18" s="43"/>
      <c r="C18" s="45">
        <v>0</v>
      </c>
      <c r="D18" s="45">
        <v>556474095.05999994</v>
      </c>
    </row>
    <row r="19" spans="1:4" x14ac:dyDescent="0.2">
      <c r="A19" s="44" t="s">
        <v>1127</v>
      </c>
      <c r="B19" s="43"/>
      <c r="C19" s="45">
        <v>741231579.94000006</v>
      </c>
      <c r="D19" s="45">
        <v>174809796</v>
      </c>
    </row>
    <row r="20" spans="1:4" x14ac:dyDescent="0.2">
      <c r="A20" s="44" t="s">
        <v>1128</v>
      </c>
      <c r="B20" s="43"/>
      <c r="C20" s="45">
        <v>81467635</v>
      </c>
      <c r="D20" s="45">
        <v>2915138423</v>
      </c>
    </row>
    <row r="21" spans="1:4" x14ac:dyDescent="0.2">
      <c r="A21" s="44" t="s">
        <v>1129</v>
      </c>
      <c r="B21" s="43"/>
      <c r="C21" s="45">
        <v>231813348</v>
      </c>
      <c r="D21" s="45">
        <v>112994968</v>
      </c>
    </row>
    <row r="22" spans="1:4" x14ac:dyDescent="0.2">
      <c r="A22" s="44" t="s">
        <v>1139</v>
      </c>
      <c r="B22" s="43"/>
      <c r="C22" s="45">
        <v>25937344</v>
      </c>
      <c r="D22" s="45">
        <v>14981043</v>
      </c>
    </row>
    <row r="23" spans="1:4" x14ac:dyDescent="0.2">
      <c r="A23" s="44" t="s">
        <v>1130</v>
      </c>
      <c r="B23" s="43"/>
      <c r="C23" s="45">
        <v>53541721</v>
      </c>
      <c r="D23" s="45">
        <v>53617070</v>
      </c>
    </row>
    <row r="24" spans="1:4" x14ac:dyDescent="0.2">
      <c r="A24" s="44" t="s">
        <v>1131</v>
      </c>
      <c r="B24" s="43"/>
      <c r="C24" s="45">
        <v>81856665</v>
      </c>
      <c r="D24" s="45">
        <v>29900434</v>
      </c>
    </row>
    <row r="25" spans="1:4" x14ac:dyDescent="0.2">
      <c r="A25" s="44" t="s">
        <v>1132</v>
      </c>
      <c r="B25" s="43"/>
      <c r="C25" s="45">
        <v>426268910</v>
      </c>
      <c r="D25" s="45">
        <v>18566158</v>
      </c>
    </row>
    <row r="26" spans="1:4" x14ac:dyDescent="0.2">
      <c r="A26" s="44" t="s">
        <v>1133</v>
      </c>
      <c r="B26" s="43"/>
      <c r="C26" s="45">
        <v>14934000</v>
      </c>
      <c r="D26" s="45">
        <v>35251851</v>
      </c>
    </row>
    <row r="27" spans="1:4" x14ac:dyDescent="0.2">
      <c r="A27" s="44" t="s">
        <v>1134</v>
      </c>
      <c r="B27" s="43"/>
      <c r="C27" s="45">
        <v>77686989</v>
      </c>
      <c r="D27" s="45">
        <v>47835528</v>
      </c>
    </row>
    <row r="28" spans="1:4" x14ac:dyDescent="0.2">
      <c r="A28" s="44" t="s">
        <v>1135</v>
      </c>
      <c r="B28" s="43"/>
      <c r="C28" s="45">
        <v>2015712477</v>
      </c>
      <c r="D28" s="45">
        <v>32762816</v>
      </c>
    </row>
    <row r="29" spans="1:4" x14ac:dyDescent="0.2">
      <c r="A29" s="44" t="s">
        <v>1136</v>
      </c>
      <c r="B29" s="43"/>
      <c r="C29" s="45">
        <v>30546805</v>
      </c>
      <c r="D29" s="45">
        <v>84538834</v>
      </c>
    </row>
    <row r="30" spans="1:4" x14ac:dyDescent="0.2">
      <c r="A30" s="44" t="s">
        <v>1137</v>
      </c>
      <c r="B30" s="43"/>
      <c r="C30" s="45">
        <v>0</v>
      </c>
      <c r="D30" s="45">
        <v>360665703</v>
      </c>
    </row>
    <row r="31" spans="1:4" x14ac:dyDescent="0.2">
      <c r="A31" s="44" t="s">
        <v>1138</v>
      </c>
      <c r="B31" s="43"/>
      <c r="C31" s="45">
        <v>39440197</v>
      </c>
      <c r="D31" s="45">
        <v>14527321</v>
      </c>
    </row>
    <row r="32" spans="1:4" x14ac:dyDescent="0.2">
      <c r="A32" s="44" t="s">
        <v>1084</v>
      </c>
      <c r="B32" s="43"/>
      <c r="C32" s="45"/>
      <c r="D32" s="45">
        <v>0</v>
      </c>
    </row>
    <row r="33" spans="1:4" x14ac:dyDescent="0.2">
      <c r="A33" s="44" t="s">
        <v>1140</v>
      </c>
      <c r="B33" s="43"/>
      <c r="C33" s="45">
        <v>710702251</v>
      </c>
      <c r="D33" s="45">
        <v>75677721</v>
      </c>
    </row>
    <row r="34" spans="1:4" x14ac:dyDescent="0.2">
      <c r="A34" s="44" t="s">
        <v>1141</v>
      </c>
      <c r="B34" s="43"/>
      <c r="C34" s="45">
        <v>1185304501</v>
      </c>
      <c r="D34" s="45">
        <v>1889041077</v>
      </c>
    </row>
    <row r="35" spans="1:4" x14ac:dyDescent="0.2">
      <c r="A35" s="44" t="s">
        <v>1198</v>
      </c>
      <c r="C35" s="698">
        <v>496998990.01999998</v>
      </c>
      <c r="D35" s="45">
        <v>0</v>
      </c>
    </row>
    <row r="36" spans="1:4" x14ac:dyDescent="0.2">
      <c r="A36" s="46" t="s">
        <v>377</v>
      </c>
      <c r="B36" s="43"/>
      <c r="C36" s="45"/>
      <c r="D36" s="45"/>
    </row>
    <row r="37" spans="1:4" x14ac:dyDescent="0.2">
      <c r="A37" s="44" t="s">
        <v>844</v>
      </c>
      <c r="B37" s="43"/>
      <c r="C37" s="588"/>
      <c r="D37" s="588">
        <v>165963715.81</v>
      </c>
    </row>
    <row r="38" spans="1:4" x14ac:dyDescent="0.2">
      <c r="A38" s="44" t="s">
        <v>845</v>
      </c>
      <c r="B38" s="43"/>
      <c r="C38" s="588"/>
      <c r="D38" s="588">
        <v>0</v>
      </c>
    </row>
    <row r="39" spans="1:4" x14ac:dyDescent="0.2">
      <c r="A39" s="44" t="s">
        <v>846</v>
      </c>
      <c r="B39" s="43"/>
      <c r="C39" s="588">
        <v>83202607.549999997</v>
      </c>
      <c r="D39" s="588">
        <v>156915906.72</v>
      </c>
    </row>
    <row r="40" spans="1:4" x14ac:dyDescent="0.2">
      <c r="A40" s="44" t="s">
        <v>847</v>
      </c>
      <c r="B40" s="43"/>
      <c r="C40" s="588">
        <v>86745714.450000003</v>
      </c>
      <c r="D40" s="588">
        <v>101031048.91</v>
      </c>
    </row>
    <row r="41" spans="1:4" x14ac:dyDescent="0.2">
      <c r="A41" s="44" t="s">
        <v>848</v>
      </c>
      <c r="B41" s="43"/>
      <c r="C41" s="588">
        <v>32559841.469999999</v>
      </c>
      <c r="D41" s="588">
        <v>237619390.75</v>
      </c>
    </row>
    <row r="42" spans="1:4" x14ac:dyDescent="0.2">
      <c r="A42" s="44" t="s">
        <v>920</v>
      </c>
      <c r="B42" s="43"/>
      <c r="C42" s="588">
        <v>102544894</v>
      </c>
      <c r="D42" s="588">
        <v>106826977.8</v>
      </c>
    </row>
    <row r="43" spans="1:4" x14ac:dyDescent="0.2">
      <c r="A43" s="44" t="s">
        <v>849</v>
      </c>
      <c r="B43" s="43"/>
      <c r="C43" s="588">
        <v>52115749.799999997</v>
      </c>
      <c r="D43" s="588">
        <v>52446683.030000001</v>
      </c>
    </row>
    <row r="44" spans="1:4" x14ac:dyDescent="0.2">
      <c r="A44" s="44" t="s">
        <v>850</v>
      </c>
      <c r="B44" s="43"/>
      <c r="C44" s="588">
        <v>50082017.229999997</v>
      </c>
      <c r="D44" s="588">
        <v>74407034.920000002</v>
      </c>
    </row>
    <row r="45" spans="1:4" x14ac:dyDescent="0.2">
      <c r="A45" s="44" t="s">
        <v>851</v>
      </c>
      <c r="B45" s="43"/>
      <c r="C45" s="588">
        <v>99101879.700000003</v>
      </c>
      <c r="D45" s="588">
        <v>70108858.769999996</v>
      </c>
    </row>
    <row r="46" spans="1:4" x14ac:dyDescent="0.2">
      <c r="A46" s="44" t="s">
        <v>859</v>
      </c>
      <c r="B46" s="43"/>
      <c r="C46" s="588">
        <v>143434910.72</v>
      </c>
      <c r="D46" s="588">
        <v>144606111.81999999</v>
      </c>
    </row>
    <row r="47" spans="1:4" x14ac:dyDescent="0.2">
      <c r="A47" s="44" t="s">
        <v>860</v>
      </c>
      <c r="B47" s="43"/>
      <c r="C47" s="588">
        <v>208650181.91</v>
      </c>
      <c r="D47" s="588">
        <v>101430146.95999999</v>
      </c>
    </row>
    <row r="48" spans="1:4" x14ac:dyDescent="0.2">
      <c r="A48" s="44" t="s">
        <v>861</v>
      </c>
      <c r="B48" s="43"/>
      <c r="C48" s="588">
        <v>102305921.89</v>
      </c>
      <c r="D48" s="588">
        <v>103141289</v>
      </c>
    </row>
    <row r="49" spans="1:4" x14ac:dyDescent="0.2">
      <c r="A49" s="44" t="s">
        <v>921</v>
      </c>
      <c r="B49" s="43"/>
      <c r="C49" s="588">
        <v>52874068.590000004</v>
      </c>
      <c r="D49" s="588">
        <v>7322900</v>
      </c>
    </row>
    <row r="50" spans="1:4" x14ac:dyDescent="0.2">
      <c r="A50" s="44" t="s">
        <v>976</v>
      </c>
      <c r="B50" s="43"/>
      <c r="C50" s="588">
        <v>486354950.76999998</v>
      </c>
      <c r="D50" s="588">
        <v>512078021.30000001</v>
      </c>
    </row>
    <row r="51" spans="1:4" x14ac:dyDescent="0.2">
      <c r="A51" s="44" t="s">
        <v>1199</v>
      </c>
      <c r="B51" s="43"/>
      <c r="C51" s="588">
        <v>313054119.13</v>
      </c>
      <c r="D51" s="588">
        <v>0</v>
      </c>
    </row>
    <row r="52" spans="1:4" ht="13.5" thickBot="1" x14ac:dyDescent="0.25">
      <c r="A52" s="46" t="s">
        <v>2</v>
      </c>
      <c r="B52" s="47"/>
      <c r="C52" s="48">
        <f>SUM($C$10:C51)</f>
        <v>9589530999.6599998</v>
      </c>
      <c r="D52" s="622">
        <f>SUM($D$10:D51)</f>
        <v>11658167264.879997</v>
      </c>
    </row>
    <row r="53" spans="1:4" ht="13.5" thickTop="1" x14ac:dyDescent="0.2"/>
    <row r="55" spans="1:4" x14ac:dyDescent="0.2">
      <c r="C55" s="498"/>
    </row>
    <row r="58" spans="1:4" x14ac:dyDescent="0.2">
      <c r="C58" s="498"/>
    </row>
    <row r="59" spans="1:4" x14ac:dyDescent="0.2">
      <c r="C59" s="498"/>
    </row>
  </sheetData>
  <mergeCells count="3">
    <mergeCell ref="A2:E2"/>
    <mergeCell ref="A3:E3"/>
    <mergeCell ref="A4:C4"/>
  </mergeCells>
  <hyperlinks>
    <hyperlink ref="E1" location="BG!A1" display="BG"/>
  </hyperlink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9">
    <tabColor rgb="FFFFFF00"/>
    <pageSetUpPr fitToPage="1"/>
  </sheetPr>
  <dimension ref="A1:AD63"/>
  <sheetViews>
    <sheetView zoomScaleNormal="100" zoomScaleSheetLayoutView="100" workbookViewId="0">
      <selection activeCell="A15" sqref="A1:C15"/>
    </sheetView>
  </sheetViews>
  <sheetFormatPr baseColWidth="10" defaultRowHeight="15" x14ac:dyDescent="0.25"/>
  <cols>
    <col min="1" max="1" width="72.85546875" bestFit="1" customWidth="1"/>
    <col min="2" max="2" width="16.140625" customWidth="1"/>
    <col min="3" max="3" width="18.28515625" customWidth="1"/>
    <col min="4" max="4" width="12" bestFit="1" customWidth="1"/>
    <col min="6" max="6" width="11.42578125" customWidth="1"/>
    <col min="7" max="30" width="11.5703125" style="117" customWidth="1"/>
  </cols>
  <sheetData>
    <row r="1" spans="1:30" x14ac:dyDescent="0.25">
      <c r="A1" s="117" t="str">
        <f>Indice!C1</f>
        <v>SALLUSTRO Y CIA. S.A.</v>
      </c>
      <c r="B1" s="117"/>
      <c r="C1" s="139" t="s">
        <v>117</v>
      </c>
      <c r="E1" s="117"/>
      <c r="F1" s="117"/>
    </row>
    <row r="2" spans="1:30" x14ac:dyDescent="0.25">
      <c r="A2" s="117"/>
      <c r="B2" s="117"/>
      <c r="C2" s="117"/>
      <c r="D2" s="117"/>
      <c r="E2" s="117"/>
      <c r="F2" s="117"/>
    </row>
    <row r="3" spans="1:30" x14ac:dyDescent="0.25">
      <c r="A3" s="117"/>
      <c r="B3" s="117"/>
      <c r="C3" s="117"/>
      <c r="D3" s="117"/>
      <c r="E3" s="117"/>
      <c r="F3" s="117"/>
    </row>
    <row r="4" spans="1:30" x14ac:dyDescent="0.25">
      <c r="A4" s="819" t="s">
        <v>240</v>
      </c>
      <c r="B4" s="819"/>
      <c r="C4" s="819"/>
      <c r="D4" s="117"/>
      <c r="E4" s="117"/>
      <c r="F4" s="117"/>
    </row>
    <row r="5" spans="1:30" x14ac:dyDescent="0.25">
      <c r="A5" s="116"/>
      <c r="B5" s="116"/>
      <c r="C5" s="116"/>
      <c r="D5" s="117"/>
      <c r="E5" s="117"/>
      <c r="F5" s="117"/>
    </row>
    <row r="6" spans="1:30" x14ac:dyDescent="0.25">
      <c r="A6" s="115" t="s">
        <v>3</v>
      </c>
      <c r="B6" s="116"/>
      <c r="C6" s="116"/>
      <c r="D6" s="117"/>
      <c r="E6" s="117"/>
      <c r="F6" s="117"/>
    </row>
    <row r="7" spans="1:30" x14ac:dyDescent="0.25">
      <c r="A7" s="115"/>
      <c r="B7" s="820" t="s">
        <v>258</v>
      </c>
      <c r="C7" s="820"/>
      <c r="D7" s="117"/>
      <c r="E7" s="117"/>
      <c r="F7" s="117"/>
    </row>
    <row r="8" spans="1:30" x14ac:dyDescent="0.25">
      <c r="A8" s="41" t="s">
        <v>4</v>
      </c>
      <c r="B8" s="365">
        <f>IFERROR(IF(Indice!B6="","2XX2",YEAR(Indice!B6)),"2XX2")</f>
        <v>2023</v>
      </c>
      <c r="C8" s="365">
        <f>IFERROR(YEAR(Indice!B6-366),"2XX1")</f>
        <v>2022</v>
      </c>
      <c r="D8" s="117"/>
      <c r="E8" s="117"/>
      <c r="F8" s="117"/>
    </row>
    <row r="9" spans="1:30" x14ac:dyDescent="0.25">
      <c r="A9" s="117" t="s">
        <v>381</v>
      </c>
      <c r="B9" s="421">
        <v>628163603.23000002</v>
      </c>
      <c r="C9" s="421">
        <v>68858372.650000006</v>
      </c>
      <c r="D9" s="117"/>
      <c r="E9" s="117"/>
      <c r="F9" s="117"/>
    </row>
    <row r="10" spans="1:30" s="239" customFormat="1" x14ac:dyDescent="0.25">
      <c r="A10" s="117" t="s">
        <v>380</v>
      </c>
      <c r="B10" s="589">
        <v>3631795000</v>
      </c>
      <c r="C10" s="589">
        <v>3661450000</v>
      </c>
      <c r="D10" s="117"/>
      <c r="E10" s="117"/>
      <c r="F10" s="117"/>
      <c r="G10" s="117"/>
      <c r="H10" s="117"/>
      <c r="I10" s="117"/>
      <c r="J10" s="117"/>
      <c r="K10" s="117"/>
      <c r="L10" s="117"/>
      <c r="M10" s="117"/>
      <c r="N10" s="117"/>
      <c r="O10" s="117"/>
      <c r="P10" s="117"/>
      <c r="Q10" s="117"/>
      <c r="R10" s="117"/>
      <c r="S10" s="117"/>
      <c r="T10" s="117"/>
      <c r="U10" s="117"/>
      <c r="V10" s="117"/>
      <c r="W10" s="117"/>
      <c r="X10" s="117"/>
      <c r="Y10" s="117"/>
      <c r="Z10" s="117"/>
      <c r="AA10" s="117"/>
      <c r="AB10" s="117"/>
      <c r="AC10" s="117"/>
      <c r="AD10" s="117"/>
    </row>
    <row r="11" spans="1:30" ht="15.75" thickBot="1" x14ac:dyDescent="0.3">
      <c r="A11" s="46" t="s">
        <v>2</v>
      </c>
      <c r="B11" s="48">
        <f>SUM($B$9:B10)</f>
        <v>4259958603.23</v>
      </c>
      <c r="C11" s="622">
        <f>SUM($C$9:C10)</f>
        <v>3730308372.6500001</v>
      </c>
      <c r="D11" s="531"/>
      <c r="E11" s="117"/>
      <c r="F11" s="117"/>
    </row>
    <row r="12" spans="1:30" ht="15.75" thickTop="1" x14ac:dyDescent="0.25">
      <c r="A12" s="117"/>
      <c r="B12" s="117"/>
      <c r="C12" s="625"/>
      <c r="D12" s="117"/>
      <c r="E12" s="117"/>
      <c r="F12" s="117"/>
    </row>
    <row r="13" spans="1:30" ht="14.45" customHeight="1" x14ac:dyDescent="0.25">
      <c r="A13" s="620" t="s">
        <v>1148</v>
      </c>
      <c r="B13" s="633">
        <v>2023</v>
      </c>
      <c r="C13" s="633">
        <v>2022</v>
      </c>
      <c r="D13" s="625"/>
      <c r="E13" s="625"/>
      <c r="F13" s="625"/>
      <c r="G13" s="625"/>
      <c r="H13" s="625"/>
      <c r="I13" s="625"/>
      <c r="J13" s="625"/>
      <c r="K13" s="625"/>
      <c r="L13" s="625"/>
      <c r="M13" s="625"/>
      <c r="N13" s="625"/>
      <c r="O13" s="625"/>
      <c r="P13" s="625"/>
      <c r="Q13" s="625"/>
      <c r="R13" s="625"/>
      <c r="S13" s="625"/>
      <c r="T13" s="625"/>
      <c r="U13" s="625"/>
      <c r="V13" s="625"/>
      <c r="W13" s="625"/>
      <c r="X13" s="625"/>
      <c r="Y13" s="625"/>
      <c r="Z13" s="625"/>
      <c r="AA13" s="625"/>
      <c r="AB13" s="625"/>
      <c r="AC13" s="625"/>
      <c r="AD13" s="625"/>
    </row>
    <row r="14" spans="1:30" ht="14.45" customHeight="1" x14ac:dyDescent="0.25">
      <c r="A14" s="625" t="s">
        <v>381</v>
      </c>
      <c r="B14" s="634">
        <v>13130909090.91</v>
      </c>
      <c r="C14" s="634">
        <v>15480552926.91</v>
      </c>
      <c r="D14" s="625"/>
      <c r="E14" s="625"/>
      <c r="F14" s="625"/>
      <c r="G14" s="625"/>
      <c r="H14" s="625"/>
      <c r="I14" s="625"/>
      <c r="J14" s="625"/>
      <c r="K14" s="625"/>
      <c r="L14" s="625"/>
      <c r="M14" s="625"/>
      <c r="N14" s="625"/>
      <c r="O14" s="625"/>
      <c r="P14" s="625"/>
      <c r="Q14" s="625"/>
      <c r="R14" s="625"/>
      <c r="S14" s="625"/>
      <c r="T14" s="625"/>
      <c r="U14" s="625"/>
      <c r="V14" s="625"/>
      <c r="W14" s="625"/>
      <c r="X14" s="625"/>
      <c r="Y14" s="625"/>
      <c r="Z14" s="625"/>
      <c r="AA14" s="625"/>
      <c r="AB14" s="625"/>
      <c r="AC14" s="625"/>
      <c r="AD14" s="625"/>
    </row>
    <row r="15" spans="1:30" ht="14.45" customHeight="1" thickBot="1" x14ac:dyDescent="0.3">
      <c r="A15" s="621" t="s">
        <v>2</v>
      </c>
      <c r="B15" s="622">
        <f>SUM(B14)</f>
        <v>13130909090.91</v>
      </c>
      <c r="C15" s="622">
        <f>SUM(C14)</f>
        <v>15480552926.91</v>
      </c>
      <c r="D15" s="625"/>
      <c r="E15" s="625"/>
      <c r="F15" s="625"/>
      <c r="G15" s="625"/>
      <c r="H15" s="625"/>
      <c r="I15" s="625"/>
      <c r="J15" s="625"/>
      <c r="K15" s="625"/>
      <c r="L15" s="625"/>
      <c r="M15" s="625"/>
      <c r="N15" s="625"/>
      <c r="O15" s="625"/>
      <c r="P15" s="625"/>
      <c r="Q15" s="625"/>
      <c r="R15" s="625"/>
      <c r="S15" s="625"/>
      <c r="T15" s="625"/>
      <c r="U15" s="625"/>
      <c r="V15" s="625"/>
      <c r="W15" s="625"/>
      <c r="X15" s="625"/>
      <c r="Y15" s="625"/>
      <c r="Z15" s="625"/>
      <c r="AA15" s="625"/>
      <c r="AB15" s="625"/>
      <c r="AC15" s="625"/>
      <c r="AD15" s="625"/>
    </row>
    <row r="16" spans="1:30" ht="15.75" thickTop="1" x14ac:dyDescent="0.25">
      <c r="A16" s="117"/>
      <c r="B16" s="117"/>
      <c r="C16" s="117"/>
      <c r="D16" s="117"/>
      <c r="E16" s="117"/>
      <c r="F16" s="117"/>
    </row>
    <row r="17" spans="1:6" x14ac:dyDescent="0.25">
      <c r="A17" s="117"/>
      <c r="B17" s="117"/>
      <c r="C17" s="117"/>
      <c r="D17" s="117"/>
      <c r="E17" s="117"/>
      <c r="F17" s="117"/>
    </row>
    <row r="18" spans="1:6" x14ac:dyDescent="0.25">
      <c r="A18" s="117"/>
      <c r="B18" s="117"/>
      <c r="C18" s="117"/>
      <c r="D18" s="117"/>
      <c r="E18" s="117"/>
      <c r="F18" s="117"/>
    </row>
    <row r="19" spans="1:6" x14ac:dyDescent="0.25">
      <c r="A19" s="117"/>
      <c r="B19" s="117"/>
      <c r="C19" s="117"/>
      <c r="D19" s="117"/>
      <c r="E19" s="117"/>
      <c r="F19" s="117"/>
    </row>
    <row r="20" spans="1:6" x14ac:dyDescent="0.25">
      <c r="A20" s="117"/>
      <c r="B20" s="117"/>
      <c r="C20" s="117"/>
      <c r="D20" s="117"/>
      <c r="E20" s="117"/>
      <c r="F20" s="117"/>
    </row>
    <row r="21" spans="1:6" x14ac:dyDescent="0.25">
      <c r="A21" s="117"/>
      <c r="B21" s="117"/>
      <c r="C21" s="117"/>
      <c r="D21" s="117"/>
      <c r="E21" s="117"/>
      <c r="F21" s="117"/>
    </row>
    <row r="22" spans="1:6" x14ac:dyDescent="0.25">
      <c r="A22" s="117"/>
      <c r="B22" s="117"/>
      <c r="C22" s="117"/>
      <c r="D22" s="117"/>
      <c r="E22" s="117"/>
      <c r="F22" s="117"/>
    </row>
    <row r="23" spans="1:6" x14ac:dyDescent="0.25">
      <c r="A23" s="117"/>
      <c r="B23" s="117"/>
      <c r="C23" s="117"/>
      <c r="D23" s="117"/>
      <c r="E23" s="117"/>
      <c r="F23" s="117"/>
    </row>
    <row r="24" spans="1:6" x14ac:dyDescent="0.25">
      <c r="A24" s="117"/>
      <c r="B24" s="117"/>
      <c r="C24" s="117"/>
      <c r="D24" s="117"/>
      <c r="E24" s="117"/>
      <c r="F24" s="117"/>
    </row>
    <row r="25" spans="1:6" x14ac:dyDescent="0.25">
      <c r="A25" s="117"/>
      <c r="B25" s="117"/>
      <c r="C25" s="117"/>
      <c r="D25" s="117"/>
      <c r="E25" s="117"/>
      <c r="F25" s="117"/>
    </row>
    <row r="26" spans="1:6" x14ac:dyDescent="0.25">
      <c r="A26" s="117"/>
      <c r="B26" s="117"/>
      <c r="C26" s="117"/>
      <c r="D26" s="117"/>
      <c r="E26" s="117"/>
      <c r="F26" s="117"/>
    </row>
    <row r="27" spans="1:6" x14ac:dyDescent="0.25">
      <c r="A27" s="117"/>
      <c r="B27" s="117"/>
      <c r="C27" s="117"/>
      <c r="D27" s="117"/>
      <c r="E27" s="117"/>
      <c r="F27" s="117"/>
    </row>
    <row r="28" spans="1:6" x14ac:dyDescent="0.25">
      <c r="A28" s="117"/>
      <c r="B28" s="117"/>
      <c r="C28" s="117"/>
      <c r="D28" s="117"/>
      <c r="E28" s="117"/>
      <c r="F28" s="117"/>
    </row>
    <row r="29" spans="1:6" x14ac:dyDescent="0.25">
      <c r="A29" s="117"/>
      <c r="B29" s="117"/>
      <c r="C29" s="117"/>
      <c r="D29" s="117"/>
      <c r="E29" s="117"/>
      <c r="F29" s="117"/>
    </row>
    <row r="30" spans="1:6" x14ac:dyDescent="0.25">
      <c r="A30" s="117"/>
      <c r="B30" s="117"/>
      <c r="C30" s="117"/>
      <c r="D30" s="117"/>
      <c r="E30" s="117"/>
      <c r="F30" s="117"/>
    </row>
    <row r="31" spans="1:6" x14ac:dyDescent="0.25">
      <c r="A31" s="117"/>
      <c r="B31" s="117"/>
      <c r="C31" s="117"/>
      <c r="D31" s="117"/>
      <c r="E31" s="117"/>
      <c r="F31" s="117"/>
    </row>
    <row r="32" spans="1:6" x14ac:dyDescent="0.25">
      <c r="A32" s="117"/>
      <c r="B32" s="117"/>
      <c r="C32" s="117"/>
      <c r="D32" s="117"/>
      <c r="E32" s="117"/>
      <c r="F32" s="117"/>
    </row>
    <row r="33" spans="1:6" x14ac:dyDescent="0.25">
      <c r="A33" s="117"/>
      <c r="B33" s="117"/>
      <c r="C33" s="117"/>
      <c r="D33" s="117"/>
      <c r="E33" s="117"/>
      <c r="F33" s="117"/>
    </row>
    <row r="34" spans="1:6" x14ac:dyDescent="0.25">
      <c r="A34" s="117"/>
      <c r="B34" s="117"/>
      <c r="C34" s="117"/>
      <c r="D34" s="117"/>
      <c r="E34" s="117"/>
      <c r="F34" s="117"/>
    </row>
    <row r="35" spans="1:6" x14ac:dyDescent="0.25">
      <c r="A35" s="117"/>
      <c r="B35" s="117"/>
      <c r="C35" s="117"/>
      <c r="D35" s="117"/>
      <c r="E35" s="117"/>
      <c r="F35" s="117"/>
    </row>
    <row r="36" spans="1:6" x14ac:dyDescent="0.25">
      <c r="A36" s="117"/>
      <c r="B36" s="117"/>
      <c r="C36" s="117"/>
      <c r="D36" s="117"/>
      <c r="E36" s="117"/>
      <c r="F36" s="117"/>
    </row>
    <row r="37" spans="1:6" x14ac:dyDescent="0.25">
      <c r="A37" s="117"/>
      <c r="B37" s="117"/>
      <c r="C37" s="117"/>
      <c r="D37" s="117"/>
      <c r="E37" s="117"/>
      <c r="F37" s="117"/>
    </row>
    <row r="38" spans="1:6" x14ac:dyDescent="0.25">
      <c r="A38" s="117"/>
      <c r="B38" s="117"/>
      <c r="C38" s="117"/>
      <c r="D38" s="117"/>
      <c r="E38" s="117"/>
      <c r="F38" s="117"/>
    </row>
    <row r="39" spans="1:6" x14ac:dyDescent="0.25">
      <c r="A39" s="117"/>
      <c r="B39" s="117"/>
      <c r="C39" s="117"/>
      <c r="D39" s="117"/>
      <c r="E39" s="117"/>
      <c r="F39" s="117"/>
    </row>
    <row r="40" spans="1:6" x14ac:dyDescent="0.25">
      <c r="A40" s="117"/>
      <c r="B40" s="117"/>
      <c r="C40" s="117"/>
      <c r="D40" s="117"/>
      <c r="E40" s="117"/>
      <c r="F40" s="117"/>
    </row>
    <row r="41" spans="1:6" x14ac:dyDescent="0.25">
      <c r="A41" s="117"/>
      <c r="B41" s="117"/>
      <c r="C41" s="117"/>
      <c r="D41" s="117"/>
      <c r="E41" s="117"/>
      <c r="F41" s="117"/>
    </row>
    <row r="42" spans="1:6" x14ac:dyDescent="0.25">
      <c r="A42" s="117"/>
      <c r="B42" s="117"/>
      <c r="C42" s="117"/>
      <c r="D42" s="117"/>
      <c r="E42" s="117"/>
      <c r="F42" s="117"/>
    </row>
    <row r="43" spans="1:6" x14ac:dyDescent="0.25">
      <c r="A43" s="117"/>
      <c r="B43" s="117"/>
      <c r="C43" s="117"/>
      <c r="D43" s="117"/>
      <c r="E43" s="117"/>
      <c r="F43" s="117"/>
    </row>
    <row r="44" spans="1:6" x14ac:dyDescent="0.25">
      <c r="A44" s="117"/>
      <c r="B44" s="117"/>
      <c r="C44" s="117"/>
      <c r="D44" s="117"/>
      <c r="E44" s="117"/>
      <c r="F44" s="117"/>
    </row>
    <row r="45" spans="1:6" x14ac:dyDescent="0.25">
      <c r="A45" s="117"/>
      <c r="B45" s="117"/>
      <c r="C45" s="117"/>
      <c r="D45" s="117"/>
      <c r="E45" s="117"/>
      <c r="F45" s="117"/>
    </row>
    <row r="46" spans="1:6" x14ac:dyDescent="0.25">
      <c r="A46" s="117"/>
      <c r="B46" s="117"/>
      <c r="C46" s="117"/>
      <c r="D46" s="117"/>
      <c r="E46" s="117"/>
      <c r="F46" s="117"/>
    </row>
    <row r="47" spans="1:6" x14ac:dyDescent="0.25">
      <c r="A47" s="117"/>
      <c r="B47" s="117"/>
      <c r="C47" s="117"/>
      <c r="D47" s="117"/>
      <c r="E47" s="117"/>
      <c r="F47" s="117"/>
    </row>
    <row r="48" spans="1:6" x14ac:dyDescent="0.25">
      <c r="A48" s="117"/>
      <c r="B48" s="117"/>
      <c r="C48" s="117"/>
      <c r="D48" s="117"/>
      <c r="E48" s="117"/>
      <c r="F48" s="117"/>
    </row>
    <row r="49" spans="1:6" x14ac:dyDescent="0.25">
      <c r="A49" s="117"/>
      <c r="B49" s="117"/>
      <c r="C49" s="117"/>
      <c r="D49" s="117"/>
      <c r="E49" s="117"/>
      <c r="F49" s="117"/>
    </row>
    <row r="50" spans="1:6" x14ac:dyDescent="0.25">
      <c r="A50" s="117"/>
      <c r="B50" s="117"/>
      <c r="C50" s="117"/>
      <c r="D50" s="117"/>
      <c r="E50" s="117"/>
      <c r="F50" s="117"/>
    </row>
    <row r="51" spans="1:6" x14ac:dyDescent="0.25">
      <c r="A51" s="117"/>
      <c r="B51" s="117"/>
      <c r="C51" s="117"/>
      <c r="D51" s="117"/>
      <c r="E51" s="117"/>
      <c r="F51" s="117"/>
    </row>
    <row r="52" spans="1:6" x14ac:dyDescent="0.25">
      <c r="A52" s="117"/>
      <c r="B52" s="117"/>
      <c r="C52" s="117"/>
      <c r="D52" s="117"/>
      <c r="E52" s="117"/>
      <c r="F52" s="117"/>
    </row>
    <row r="53" spans="1:6" x14ac:dyDescent="0.25">
      <c r="A53" s="117"/>
      <c r="B53" s="117"/>
      <c r="C53" s="117"/>
      <c r="D53" s="117"/>
      <c r="E53" s="117"/>
      <c r="F53" s="117"/>
    </row>
    <row r="54" spans="1:6" x14ac:dyDescent="0.25">
      <c r="A54" s="117"/>
      <c r="B54" s="117"/>
      <c r="C54" s="117"/>
      <c r="D54" s="117"/>
      <c r="E54" s="117"/>
      <c r="F54" s="117"/>
    </row>
    <row r="55" spans="1:6" x14ac:dyDescent="0.25">
      <c r="A55" s="117"/>
      <c r="B55" s="117"/>
      <c r="C55" s="117"/>
      <c r="D55" s="117"/>
      <c r="E55" s="117"/>
      <c r="F55" s="117"/>
    </row>
    <row r="56" spans="1:6" x14ac:dyDescent="0.25">
      <c r="A56" s="117"/>
      <c r="B56" s="117"/>
      <c r="C56" s="117"/>
      <c r="D56" s="117"/>
      <c r="E56" s="117"/>
      <c r="F56" s="117"/>
    </row>
    <row r="57" spans="1:6" x14ac:dyDescent="0.25">
      <c r="A57" s="117"/>
      <c r="B57" s="117"/>
      <c r="C57" s="117"/>
      <c r="D57" s="117"/>
      <c r="E57" s="117"/>
      <c r="F57" s="117"/>
    </row>
    <row r="58" spans="1:6" x14ac:dyDescent="0.25">
      <c r="A58" s="117"/>
      <c r="B58" s="117"/>
      <c r="C58" s="117"/>
      <c r="D58" s="117"/>
      <c r="E58" s="117"/>
      <c r="F58" s="117"/>
    </row>
    <row r="59" spans="1:6" x14ac:dyDescent="0.25">
      <c r="A59" s="117"/>
      <c r="B59" s="117"/>
      <c r="C59" s="117"/>
      <c r="D59" s="117"/>
      <c r="E59" s="117"/>
      <c r="F59" s="117"/>
    </row>
    <row r="60" spans="1:6" x14ac:dyDescent="0.25">
      <c r="A60" s="117"/>
      <c r="B60" s="117"/>
      <c r="C60" s="117"/>
      <c r="D60" s="117"/>
      <c r="E60" s="117"/>
      <c r="F60" s="117"/>
    </row>
    <row r="61" spans="1:6" x14ac:dyDescent="0.25">
      <c r="A61" s="117"/>
      <c r="B61" s="117"/>
      <c r="C61" s="117"/>
      <c r="D61" s="117"/>
      <c r="E61" s="117"/>
      <c r="F61" s="117"/>
    </row>
    <row r="62" spans="1:6" x14ac:dyDescent="0.25">
      <c r="A62" s="117"/>
      <c r="B62" s="117"/>
      <c r="C62" s="117"/>
      <c r="D62" s="117"/>
      <c r="E62" s="117"/>
      <c r="F62" s="117"/>
    </row>
    <row r="63" spans="1:6" x14ac:dyDescent="0.25">
      <c r="A63" s="117"/>
      <c r="B63" s="117"/>
      <c r="C63" s="117"/>
      <c r="D63" s="117"/>
      <c r="E63" s="117"/>
      <c r="F63" s="117"/>
    </row>
  </sheetData>
  <mergeCells count="2">
    <mergeCell ref="A4:C4"/>
    <mergeCell ref="B7:C7"/>
  </mergeCells>
  <hyperlinks>
    <hyperlink ref="C1" location="BG!A1" display="BG"/>
  </hyperlinks>
  <printOptions horizontalCentered="1"/>
  <pageMargins left="0.70866141732283472" right="0.70866141732283472" top="0.74803149606299213" bottom="0.74803149606299213" header="0.31496062992125984" footer="0.31496062992125984"/>
  <pageSetup paperSize="9" scale="20" orientation="portrait" r:id="rId1"/>
</worksheet>
</file>

<file path=_xmlsignatures/_rels/origin.sigs.rels><?xml version="1.0" encoding="UTF-8" standalone="yes"?>
<Relationships xmlns="http://schemas.openxmlformats.org/package/2006/relationships"><Relationship Id="rId7" Type="http://schemas.openxmlformats.org/package/2006/relationships/digital-signature/signature" Target="sig7.xml"/><Relationship Id="rId2" Type="http://schemas.openxmlformats.org/package/2006/relationships/digital-signature/signature" Target="sig2.xml"/><Relationship Id="rId1" Type="http://schemas.openxmlformats.org/package/2006/relationships/digital-signature/signature" Target="sig1.xml"/><Relationship Id="rId6" Type="http://schemas.openxmlformats.org/package/2006/relationships/digital-signature/signature" Target="sig6.xml"/><Relationship Id="rId5" Type="http://schemas.openxmlformats.org/package/2006/relationships/digital-signature/signature" Target="sig5.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7+cE1NGJvUcL29fZxz6msf5o3qzYwRl+VkXXGqBozVI=</DigestValue>
    </Reference>
    <Reference Type="http://www.w3.org/2000/09/xmldsig#Object" URI="#idOfficeObject">
      <DigestMethod Algorithm="http://www.w3.org/2001/04/xmlenc#sha256"/>
      <DigestValue>eVF2I0e45wb665jsvVDGhF2aJjYQbhH9X6agXDg2nKw=</DigestValue>
    </Reference>
    <Reference Type="http://uri.etsi.org/01903#SignedProperties" URI="#idSignedProperties">
      <Transforms>
        <Transform Algorithm="http://www.w3.org/TR/2001/REC-xml-c14n-20010315"/>
      </Transforms>
      <DigestMethod Algorithm="http://www.w3.org/2001/04/xmlenc#sha256"/>
      <DigestValue>foa9IgqDtxwdGQ/Pv87bTFnri59Dw/nLbLZamQAxzJc=</DigestValue>
    </Reference>
    <Reference Type="http://www.w3.org/2000/09/xmldsig#Object" URI="#idValidSigLnImg">
      <DigestMethod Algorithm="http://www.w3.org/2001/04/xmlenc#sha256"/>
      <DigestValue>vEp4cGWzfTufkWjBiQFbJLt4wiSM98Rj7OTPbjYvz5k=</DigestValue>
    </Reference>
    <Reference Type="http://www.w3.org/2000/09/xmldsig#Object" URI="#idInvalidSigLnImg">
      <DigestMethod Algorithm="http://www.w3.org/2001/04/xmlenc#sha256"/>
      <DigestValue>oSo9C18++z9uV1UIn1enRT4ZZa2TQR9fblMR9MTW1bQ=</DigestValue>
    </Reference>
  </SignedInfo>
  <SignatureValue>Dy5gw6L5aXA2rHJkG8VOkDAexgoIAW4C725xpDftcn0D4GRFs5zNUfjAluyB5Ciq8RdSy9iLvmpI
6r+XzdfU/IiDjr0794/Vgb09czYkv7s8jgJwj9bAU0c5WnSB5g8DdvacA06MruwSYxSftf1BHyYz
okURGEJcyT2Um5aZPBr6W6DA6q50nBoI5GlwrPKzVh6T2JX3l9mDNucg7kfbpFbachlsG9isD3N/
heiuEfCpeD2C0ypk3WUV4Emo7RRyFr6pPBKlQ0/wsTggN4vCtp+e2p9ZinwHGtRw+Gxoi9SRBIyn
Q2r9Xv5Gfx/ndMfNrEqz3D5/H5JjoI20vpHRRw==</SignatureValue>
  <KeyInfo>
    <X509Data>
      <X509Certificate>MIIHmjCCBYKgAwIBAgIRAI2wm7j4rcCTR9eFlMXXf1YwDQYJKoZIhvcNAQELBQAwgYUxCzAJBgNVBAYTAlBZMQ0wCwYDVQQKEwRJQ1BQMTgwNgYDVQQLEy9QcmVzdGFkb3IgQ3VhbGlmaWNhZG8gZGUgU2VydmljaW9zIGRlIENvbmZpYW56YTEVMBMGA1UEAxMMQ09ERTEwMCBTLkEuMRYwFAYDVQQFEw1SVUM4MDA4MDYxMC03MB4XDTIzMDUwMjE3NDEyMFoXDTI1MDUwMjE3NDEyMFowgaoxCzAJBgNVBAYTAlBZMTYwNAYDVQQKDC1DRVJUSUZJQ0FETyBDVUFMSUZJQ0FETyBERSBGSVJNQSBFTEVDVFLDk05JQ0ExCzAJBgNVBAsTAkYyMRQwEgYDVQQEEwtMT1BFWiBHT01FWjEPMA0GA1UEKhMGWVNBSUFTMRswGQYDVQQDExJZU0FJQVMgTE9QRVogR09NRVoxEjAQBgNVBAUTCUNJMzg5ODU1NTCCASIwDQYJKoZIhvcNAQEBBQADggEPADCCAQoCggEBALa47dZsZwtmJ58Zr2SsyJBgHh4e/PlzdkXiAOwDg/4GRxB2sQjDiK7X253eR/ooJVVJPmABzJnRWCD5Hdzy3FHD0uuvGyJWZvwE4gj8kFB18SzgAcIEHT1KWfLKcZPIb4BxRAlCAdjkJQkR+faLRjOpol6vZwCcMm8fzqruxumRoks6EZHR1xawjqN7iD5fv6V02DZtYrUlfjhqAhyIJnfXHHweWV75p2Mfu2cVn04h4ncos2EL6Tg3cfLdKueDoqXrp66k1uZpk3gVtwkfYQhcq08uqJFRqS6/KmknlKJNb8qnxbu+Dj6/owOYfBrIT2wcAbCQAaIRMuhY+lDtnp8CAwEAAaOCAtwwggLYMAwGA1UdEwEB/wQCMAAwHQYDVR0OBBYEFCY7t4Yqao3RYA1Qvi8hdXvwnwFBMB8GA1UdIwQYMBaAFL41VGJoYOcm0zHBX5ex4vZkzgf1MA4GA1UdDwEB/wQEAwIF4DBTBgNVHREETDBKgRtZU0FJQVMuTE9QRVpAR0VTVElPTi5DT00uUFmkKzApMScwJQYDVQQNDB5GSVJNQSBFTEVDVFLDk05JQ0EgQ1VBTElGSUNBREEwgfcGA1UdIASB7zCB7DCB6QYLKwYBBAGDrnABAQQwgdkwRgYIKwYBBQUHAgEWOmh0dHBzOi8vY29kZTEwMC5jb20ucHkvcmVwb3NpdG9yaW8tZGUtZG9jdW1lbnRvcy1wdWJsaWNvcy8wgY4GCCsGAQUFBwICMIGBDH9jZXJ0aWZpY2FkbyBjdWFsaWZpY2FkbyBkZSBmaXJtYSBlbGVjdHLDs25pY2EgdGlwbyBGMiBzdWpldGEgYSBsYXMgY29uZGljaW9uZXMgZGUgdXNvIGV4cHVlc3RhcyBlbiBsYSBEUEMgZGVsIFBDU0MgQ09ERTEwMCBTLkEuMHsGA1UdHwR0MHIwN6A1oDOGMWh0dHA6Ly9wY2ExLmNvZGUxMDAuY29tLnB5L2NybHMvY2EtY29kZTEwMC1zYS5jcmwwN6A1oDOGMWh0dHA6Ly9wY2EyLmNvZGUxMDAuY29tLnB5L2NybHMvY2EtY29kZTEwMC1zYS5jcmwwIAYDVR0lAQH/BBYwFAYIKwYBBQUHAwIGCCsGAQUFBwMEMIGJBggrBgEFBQcBAQR9MHswOQYIKwYBBQUHMAGGLWh0dHA6Ly9vY3NwLmNvZGUxMDAuY29tLnB5L29jc3AvY2EtY29kZTEwMC1zYTA+BggrBgEFBQcwAoYyaHR0cDovL3BjYTEuY29kZTEwMC5jb20ucHkvY2VydHMvY2EtY29kZTEwMC1zYS5jZXIwDQYJKoZIhvcNAQELBQADggIBAIRY7pILQ0NFxfoOqaO6+y6Mm2gFli5UI2fNn7JSwo1hwEJVrIi2kE/O6sg4/VKQt3aV9mCpVOVO7YwI0XsbpMfL3a/m4A36KL6HbbeSoX2DM5BObjC76JAW3AfR0INoR+B8IhshziO5usvs3OgAng+Ec8FeodVRd9tJ0Ku6UZGM0aGwavdFkTg/Ti0wYazouoGS2q6rjnaMYaRSzmM4lDBL96HsuvEaLbuI3i/qd4BFtMBCaN4ZM797nze0XJYi3vfZ5J51Akvee1rXoyfeohydA1xhUGhBtZQPUbGZDLIWBJ7c2JttAUDBgWTD9lmufKX/q1G6byUc3ZUkcicQEi3nJ0AjJGBH6g6QIV2GF7tlRzZarToTpgqfDSaenL7xkdgGh6EKVpYgPmIsqqfRn8ET+eLL0A3rrv4D7Th0zKj9g9oC9aqOB9PFzpnVjqM5L1WZTO+wSQynl/srFubpvj0c9RkSqWt+exURH072FApwDh+xRwOY93j211vG+dar9QWsHhQUxt/C4g5rA1K4XmbeHSE8j6f2oBvixbbDVq04JDhhNRXcdOv2TpImV3FPmdvPgWdzEaXm93pjTcS+UqBO4Q3jW1L1cxNXm10i15tkFY7R+wlqwakb8fij/ZYSPkz7yNsmyrMCWIjrDNQHF52RyipBGlupGBOh5lfDJBrX</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24"/>
            <mdssi:RelationshipReference xmlns:mdssi="http://schemas.openxmlformats.org/package/2006/digital-signature" SourceId="rId32"/>
            <mdssi:RelationshipReference xmlns:mdssi="http://schemas.openxmlformats.org/package/2006/digital-signature" SourceId="rId37"/>
            <mdssi:RelationshipReference xmlns:mdssi="http://schemas.openxmlformats.org/package/2006/digital-signature" SourceId="rId40"/>
            <mdssi:RelationshipReference xmlns:mdssi="http://schemas.openxmlformats.org/package/2006/digital-signature" SourceId="rId45"/>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23"/>
            <mdssi:RelationshipReference xmlns:mdssi="http://schemas.openxmlformats.org/package/2006/digital-signature" SourceId="rId28"/>
            <mdssi:RelationshipReference xmlns:mdssi="http://schemas.openxmlformats.org/package/2006/digital-signature" SourceId="rId36"/>
            <mdssi:RelationshipReference xmlns:mdssi="http://schemas.openxmlformats.org/package/2006/digital-signature" SourceId="rId49"/>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31"/>
            <mdssi:RelationshipReference xmlns:mdssi="http://schemas.openxmlformats.org/package/2006/digital-signature" SourceId="rId44"/>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27"/>
            <mdssi:RelationshipReference xmlns:mdssi="http://schemas.openxmlformats.org/package/2006/digital-signature" SourceId="rId30"/>
            <mdssi:RelationshipReference xmlns:mdssi="http://schemas.openxmlformats.org/package/2006/digital-signature" SourceId="rId35"/>
            <mdssi:RelationshipReference xmlns:mdssi="http://schemas.openxmlformats.org/package/2006/digital-signature" SourceId="rId43"/>
            <mdssi:RelationshipReference xmlns:mdssi="http://schemas.openxmlformats.org/package/2006/digital-signature" SourceId="rId48"/>
            <mdssi:RelationshipReference xmlns:mdssi="http://schemas.openxmlformats.org/package/2006/digital-signature" SourceId="rId8"/>
            <mdssi:RelationshipReference xmlns:mdssi="http://schemas.openxmlformats.org/package/2006/digital-signature" SourceId="rId51"/>
            <mdssi:RelationshipReference xmlns:mdssi="http://schemas.openxmlformats.org/package/2006/digital-signature" SourceId="rId3"/>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5"/>
            <mdssi:RelationshipReference xmlns:mdssi="http://schemas.openxmlformats.org/package/2006/digital-signature" SourceId="rId33"/>
            <mdssi:RelationshipReference xmlns:mdssi="http://schemas.openxmlformats.org/package/2006/digital-signature" SourceId="rId38"/>
            <mdssi:RelationshipReference xmlns:mdssi="http://schemas.openxmlformats.org/package/2006/digital-signature" SourceId="rId46"/>
            <mdssi:RelationshipReference xmlns:mdssi="http://schemas.openxmlformats.org/package/2006/digital-signature" SourceId="rId20"/>
            <mdssi:RelationshipReference xmlns:mdssi="http://schemas.openxmlformats.org/package/2006/digital-signature" SourceId="rId41"/>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26"/>
            <mdssi:RelationshipReference xmlns:mdssi="http://schemas.openxmlformats.org/package/2006/digital-signature" SourceId="rId39"/>
            <mdssi:RelationshipReference xmlns:mdssi="http://schemas.openxmlformats.org/package/2006/digital-signature" SourceId="rId21"/>
            <mdssi:RelationshipReference xmlns:mdssi="http://schemas.openxmlformats.org/package/2006/digital-signature" SourceId="rId34"/>
            <mdssi:RelationshipReference xmlns:mdssi="http://schemas.openxmlformats.org/package/2006/digital-signature" SourceId="rId42"/>
            <mdssi:RelationshipReference xmlns:mdssi="http://schemas.openxmlformats.org/package/2006/digital-signature" SourceId="rId47"/>
            <mdssi:RelationshipReference xmlns:mdssi="http://schemas.openxmlformats.org/package/2006/digital-signature" SourceId="rId50"/>
            <mdssi:RelationshipReference xmlns:mdssi="http://schemas.openxmlformats.org/package/2006/digital-signature" SourceId="rId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9"/>
            <mdssi:RelationshipReference xmlns:mdssi="http://schemas.openxmlformats.org/package/2006/digital-signature" SourceId="rId11"/>
          </Transform>
          <Transform Algorithm="http://www.w3.org/TR/2001/REC-xml-c14n-20010315"/>
        </Transforms>
        <DigestMethod Algorithm="http://www.w3.org/2001/04/xmlenc#sha256"/>
        <DigestValue>X0zay39lAcy+joH66+NIv7xgenr+10RaM/eMl+BRvHQ=</DigestValue>
      </Reference>
      <Reference URI="/xl/calcChain.xml?ContentType=application/vnd.openxmlformats-officedocument.spreadsheetml.calcChain+xml">
        <DigestMethod Algorithm="http://www.w3.org/2001/04/xmlenc#sha256"/>
        <DigestValue>udN5sgUe5QrIrKNzOIVt3sqizJypWvOsyybBPEuqo2Y=</DigestValue>
      </Reference>
      <Reference URI="/xl/drawings/_rels/drawing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Kgz2T+jdnPwtS/b6SG36nlMh/tsyQtlsftvhZkyXlb8=</DigestValue>
      </Reference>
      <Reference URI="/xl/drawings/_rels/drawing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drawing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Pci/LLab4lweiILiYVAGV+4ZdGnEYMYbmsEeX6rFNts=</DigestValue>
      </Reference>
      <Reference URI="/xl/drawings/_rels/vmlDrawing1.v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mdssi:RelationshipReference xmlns:mdssi="http://schemas.openxmlformats.org/package/2006/digital-signature" SourceId="rId5"/>
            <mdssi:RelationshipReference xmlns:mdssi="http://schemas.openxmlformats.org/package/2006/digital-signature" SourceId="rId4"/>
            <mdssi:RelationshipReference xmlns:mdssi="http://schemas.openxmlformats.org/package/2006/digital-signature" SourceId="rId3"/>
          </Transform>
          <Transform Algorithm="http://www.w3.org/TR/2001/REC-xml-c14n-20010315"/>
        </Transforms>
        <DigestMethod Algorithm="http://www.w3.org/2001/04/xmlenc#sha256"/>
        <DigestValue>6jjMgi3pfG+Mho9TKglc4Y9hTTywrlztt/SW0w6HA4c=</DigestValue>
      </Reference>
      <Reference URI="/xl/drawings/drawing1.xml?ContentType=application/vnd.openxmlformats-officedocument.drawing+xml">
        <DigestMethod Algorithm="http://www.w3.org/2001/04/xmlenc#sha256"/>
        <DigestValue>TFc1ELFwqcjTWSicQfIBS7AsyRf0FAsj7rCJUMGgy/0=</DigestValue>
      </Reference>
      <Reference URI="/xl/drawings/drawing10.xml?ContentType=application/vnd.openxmlformats-officedocument.drawing+xml">
        <DigestMethod Algorithm="http://www.w3.org/2001/04/xmlenc#sha256"/>
        <DigestValue>U+1zlA8fQUaiA+SdWbBZvFmk9D913891v+vWBAHGtB4=</DigestValue>
      </Reference>
      <Reference URI="/xl/drawings/drawing11.xml?ContentType=application/vnd.openxmlformats-officedocument.drawing+xml">
        <DigestMethod Algorithm="http://www.w3.org/2001/04/xmlenc#sha256"/>
        <DigestValue>pisA61A+K5MbtJZ3p2sWxS7k0Y3U+KUPhQ9Uruo8o/c=</DigestValue>
      </Reference>
      <Reference URI="/xl/drawings/drawing12.xml?ContentType=application/vnd.openxmlformats-officedocument.drawing+xml">
        <DigestMethod Algorithm="http://www.w3.org/2001/04/xmlenc#sha256"/>
        <DigestValue>zd82is2X427tVN4eLXPpSvMfpmJ0w9cM771jHQhWCXI=</DigestValue>
      </Reference>
      <Reference URI="/xl/drawings/drawing13.xml?ContentType=application/vnd.openxmlformats-officedocument.drawing+xml">
        <DigestMethod Algorithm="http://www.w3.org/2001/04/xmlenc#sha256"/>
        <DigestValue>pr2W8Txv9exi8l9Sf5jDE/YXpjq5GVuUKUE/W0qLzFc=</DigestValue>
      </Reference>
      <Reference URI="/xl/drawings/drawing14.xml?ContentType=application/vnd.openxmlformats-officedocument.drawing+xml">
        <DigestMethod Algorithm="http://www.w3.org/2001/04/xmlenc#sha256"/>
        <DigestValue>XL7ny8rKlL9d1dtRYRYWnVnlZn5CXYxA2Xbk9GE/W+c=</DigestValue>
      </Reference>
      <Reference URI="/xl/drawings/drawing15.xml?ContentType=application/vnd.openxmlformats-officedocument.drawing+xml">
        <DigestMethod Algorithm="http://www.w3.org/2001/04/xmlenc#sha256"/>
        <DigestValue>pQdxdNo4P4xNYH1LuWUL86uRGReQt+ow5YjcwX0LEuU=</DigestValue>
      </Reference>
      <Reference URI="/xl/drawings/drawing16.xml?ContentType=application/vnd.openxmlformats-officedocument.drawing+xml">
        <DigestMethod Algorithm="http://www.w3.org/2001/04/xmlenc#sha256"/>
        <DigestValue>0FPqdcCwkiYtyJw+D6699rKnlcnfh2VcaJJdDJJbS3A=</DigestValue>
      </Reference>
      <Reference URI="/xl/drawings/drawing17.xml?ContentType=application/vnd.openxmlformats-officedocument.drawing+xml">
        <DigestMethod Algorithm="http://www.w3.org/2001/04/xmlenc#sha256"/>
        <DigestValue>LUGYWRAJB8v1h5mZzML4/cTsXgPBHNVszBm0RUQBYm0=</DigestValue>
      </Reference>
      <Reference URI="/xl/drawings/drawing18.xml?ContentType=application/vnd.openxmlformats-officedocument.drawing+xml">
        <DigestMethod Algorithm="http://www.w3.org/2001/04/xmlenc#sha256"/>
        <DigestValue>1QtrQi/uHtdyRwSJuk4D01A92Zpwo5Gi1eiW1ceMSx4=</DigestValue>
      </Reference>
      <Reference URI="/xl/drawings/drawing2.xml?ContentType=application/vnd.openxmlformats-officedocument.drawing+xml">
        <DigestMethod Algorithm="http://www.w3.org/2001/04/xmlenc#sha256"/>
        <DigestValue>M+Goi7TczbiiLh2WzS1Jrew5a+UPJATzmhE3+V5+AzY=</DigestValue>
      </Reference>
      <Reference URI="/xl/drawings/drawing3.xml?ContentType=application/vnd.openxmlformats-officedocument.drawing+xml">
        <DigestMethod Algorithm="http://www.w3.org/2001/04/xmlenc#sha256"/>
        <DigestValue>GsRAvytniEj8PQSt7WpL5cdRSbgzvhjdlJIAEXwzEnY=</DigestValue>
      </Reference>
      <Reference URI="/xl/drawings/drawing4.xml?ContentType=application/vnd.openxmlformats-officedocument.drawing+xml">
        <DigestMethod Algorithm="http://www.w3.org/2001/04/xmlenc#sha256"/>
        <DigestValue>7EdD7DbVRuaz5v92Qd3FfiJHd9UUW2cT1q5PHp06VTw=</DigestValue>
      </Reference>
      <Reference URI="/xl/drawings/drawing5.xml?ContentType=application/vnd.openxmlformats-officedocument.drawing+xml">
        <DigestMethod Algorithm="http://www.w3.org/2001/04/xmlenc#sha256"/>
        <DigestValue>MrR2Pb6xfII8C8OryCG3VWycfMzayzsZdSt+KOamNcQ=</DigestValue>
      </Reference>
      <Reference URI="/xl/drawings/drawing6.xml?ContentType=application/vnd.openxmlformats-officedocument.drawing+xml">
        <DigestMethod Algorithm="http://www.w3.org/2001/04/xmlenc#sha256"/>
        <DigestValue>/SUZfOWCQRASbhlwqgkHHytvJO8OmbUyWt0VUK2WLAk=</DigestValue>
      </Reference>
      <Reference URI="/xl/drawings/drawing7.xml?ContentType=application/vnd.openxmlformats-officedocument.drawing+xml">
        <DigestMethod Algorithm="http://www.w3.org/2001/04/xmlenc#sha256"/>
        <DigestValue>0x9ILyNyxsmWeGD9No/pOH+plidrZfrR+iU/vQhQfBA=</DigestValue>
      </Reference>
      <Reference URI="/xl/drawings/drawing8.xml?ContentType=application/vnd.openxmlformats-officedocument.drawing+xml">
        <DigestMethod Algorithm="http://www.w3.org/2001/04/xmlenc#sha256"/>
        <DigestValue>Ru3FJdUap0nLCgT5bqwCnQNPB9iR/xLCoxOajnOIKQM=</DigestValue>
      </Reference>
      <Reference URI="/xl/drawings/drawing9.xml?ContentType=application/vnd.openxmlformats-officedocument.drawing+xml">
        <DigestMethod Algorithm="http://www.w3.org/2001/04/xmlenc#sha256"/>
        <DigestValue>oX+jRaLtP8T2f0mPZvEy1E64QBav9uqiIJg8MGY9pdA=</DigestValue>
      </Reference>
      <Reference URI="/xl/drawings/vmlDrawing1.vml?ContentType=application/vnd.openxmlformats-officedocument.vmlDrawing">
        <DigestMethod Algorithm="http://www.w3.org/2001/04/xmlenc#sha256"/>
        <DigestValue>1Cv4jLy4lSkORB0ljCO0LlC2jTyEYkjoHJbzNB7k2FU=</DigestValue>
      </Reference>
      <Reference URI="/xl/externalLinks/_rels/externalLink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h9fJY+lBcUFThe4N+TRU6csYQxyixPEAdH89DalYVpk=</DigestValue>
      </Reference>
      <Reference URI="/xl/externalLinks/externalLink1.xml?ContentType=application/vnd.openxmlformats-officedocument.spreadsheetml.externalLink+xml">
        <DigestMethod Algorithm="http://www.w3.org/2001/04/xmlenc#sha256"/>
        <DigestValue>F/dpN8cTIGF5W/YugAsAqckCNyTGpSUkw+ESmd9fLzQ=</DigestValue>
      </Reference>
      <Reference URI="/xl/media/image1.png?ContentType=image/png">
        <DigestMethod Algorithm="http://www.w3.org/2001/04/xmlenc#sha256"/>
        <DigestValue>K2NW93tqc6EY2IgJTscfZeNC2EdRt9B2kLaU83bJs38=</DigestValue>
      </Reference>
      <Reference URI="/xl/media/image2.emf?ContentType=image/x-emf">
        <DigestMethod Algorithm="http://www.w3.org/2001/04/xmlenc#sha256"/>
        <DigestValue>9oCFlc2lJvZnlBteAeRQ/AnNOdl0JGGzJmFuiZNo4/k=</DigestValue>
      </Reference>
      <Reference URI="/xl/media/image3.emf?ContentType=image/x-emf">
        <DigestMethod Algorithm="http://www.w3.org/2001/04/xmlenc#sha256"/>
        <DigestValue>QLoN7HBAZniILIJGxQ1qqd7H9aiqsW2vI58UkgKvIJ8=</DigestValue>
      </Reference>
      <Reference URI="/xl/media/image4.emf?ContentType=image/x-emf">
        <DigestMethod Algorithm="http://www.w3.org/2001/04/xmlenc#sha256"/>
        <DigestValue>xjNFav/cwKMkv6yiZ+dd6nlXPPlyHv3qn3YjyUaafUE=</DigestValue>
      </Reference>
      <Reference URI="/xl/media/image5.emf?ContentType=image/x-emf">
        <DigestMethod Algorithm="http://www.w3.org/2001/04/xmlenc#sha256"/>
        <DigestValue>j1Sma72CR7ij160N2dp1v20pBjRha5tpVStqKDT+Wz8=</DigestValue>
      </Reference>
      <Reference URI="/xl/media/image6.emf?ContentType=image/x-emf">
        <DigestMethod Algorithm="http://www.w3.org/2001/04/xmlenc#sha256"/>
        <DigestValue>OOCBaZrG8pYSli0GT3Ez8c9+vF6+YDc7z4MC4bIlbqI=</DigestValue>
      </Reference>
      <Reference URI="/xl/media/image7.png?ContentType=image/png">
        <DigestMethod Algorithm="http://www.w3.org/2001/04/xmlenc#sha256"/>
        <DigestValue>nnykxL6sHYwxaEYN4bNnKlAbSJy2p6Du/3yKaO3Lq0U=</DigestValue>
      </Reference>
      <Reference URI="/xl/printerSettings/printerSettings1.bin?ContentType=application/vnd.openxmlformats-officedocument.spreadsheetml.printerSettings">
        <DigestMethod Algorithm="http://www.w3.org/2001/04/xmlenc#sha256"/>
        <DigestValue>nJAHBoN2Wdd9B+xnkmN0ykoUgt2u5nrsxBIkEuDEWMI=</DigestValue>
      </Reference>
      <Reference URI="/xl/printerSettings/printerSettings10.bin?ContentType=application/vnd.openxmlformats-officedocument.spreadsheetml.printerSettings">
        <DigestMethod Algorithm="http://www.w3.org/2001/04/xmlenc#sha256"/>
        <DigestValue>ye0ygCp8mAHhrxXVqmrSxJPdXaRWG+7cYDv9YXcB6gc=</DigestValue>
      </Reference>
      <Reference URI="/xl/printerSettings/printerSettings11.bin?ContentType=application/vnd.openxmlformats-officedocument.spreadsheetml.printerSettings">
        <DigestMethod Algorithm="http://www.w3.org/2001/04/xmlenc#sha256"/>
        <DigestValue>ye0ygCp8mAHhrxXVqmrSxJPdXaRWG+7cYDv9YXcB6gc=</DigestValue>
      </Reference>
      <Reference URI="/xl/printerSettings/printerSettings12.bin?ContentType=application/vnd.openxmlformats-officedocument.spreadsheetml.printerSettings">
        <DigestMethod Algorithm="http://www.w3.org/2001/04/xmlenc#sha256"/>
        <DigestValue>1/ZWSL2z/rx8MILo7VSKeZ2fxt90tdO1+d177mn/62I=</DigestValue>
      </Reference>
      <Reference URI="/xl/printerSettings/printerSettings13.bin?ContentType=application/vnd.openxmlformats-officedocument.spreadsheetml.printerSettings">
        <DigestMethod Algorithm="http://www.w3.org/2001/04/xmlenc#sha256"/>
        <DigestValue>89nBNtWGa+e+nMBZt/vG241JYMcErfk0lLyizJbX5DQ=</DigestValue>
      </Reference>
      <Reference URI="/xl/printerSettings/printerSettings14.bin?ContentType=application/vnd.openxmlformats-officedocument.spreadsheetml.printerSettings">
        <DigestMethod Algorithm="http://www.w3.org/2001/04/xmlenc#sha256"/>
        <DigestValue>89nBNtWGa+e+nMBZt/vG241JYMcErfk0lLyizJbX5DQ=</DigestValue>
      </Reference>
      <Reference URI="/xl/printerSettings/printerSettings15.bin?ContentType=application/vnd.openxmlformats-officedocument.spreadsheetml.printerSettings">
        <DigestMethod Algorithm="http://www.w3.org/2001/04/xmlenc#sha256"/>
        <DigestValue>ye0ygCp8mAHhrxXVqmrSxJPdXaRWG+7cYDv9YXcB6gc=</DigestValue>
      </Reference>
      <Reference URI="/xl/printerSettings/printerSettings16.bin?ContentType=application/vnd.openxmlformats-officedocument.spreadsheetml.printerSettings">
        <DigestMethod Algorithm="http://www.w3.org/2001/04/xmlenc#sha256"/>
        <DigestValue>zHpi8B/AzGRLezKgmRPAVYXkZ0umem7y+NaskYMBbNo=</DigestValue>
      </Reference>
      <Reference URI="/xl/printerSettings/printerSettings17.bin?ContentType=application/vnd.openxmlformats-officedocument.spreadsheetml.printerSettings">
        <DigestMethod Algorithm="http://www.w3.org/2001/04/xmlenc#sha256"/>
        <DigestValue>ye0ygCp8mAHhrxXVqmrSxJPdXaRWG+7cYDv9YXcB6gc=</DigestValue>
      </Reference>
      <Reference URI="/xl/printerSettings/printerSettings18.bin?ContentType=application/vnd.openxmlformats-officedocument.spreadsheetml.printerSettings">
        <DigestMethod Algorithm="http://www.w3.org/2001/04/xmlenc#sha256"/>
        <DigestValue>zHpi8B/AzGRLezKgmRPAVYXkZ0umem7y+NaskYMBbNo=</DigestValue>
      </Reference>
      <Reference URI="/xl/printerSettings/printerSettings19.bin?ContentType=application/vnd.openxmlformats-officedocument.spreadsheetml.printerSettings">
        <DigestMethod Algorithm="http://www.w3.org/2001/04/xmlenc#sha256"/>
        <DigestValue>89nBNtWGa+e+nMBZt/vG241JYMcErfk0lLyizJbX5DQ=</DigestValue>
      </Reference>
      <Reference URI="/xl/printerSettings/printerSettings2.bin?ContentType=application/vnd.openxmlformats-officedocument.spreadsheetml.printerSettings">
        <DigestMethod Algorithm="http://www.w3.org/2001/04/xmlenc#sha256"/>
        <DigestValue>1/ZWSL2z/rx8MILo7VSKeZ2fxt90tdO1+d177mn/62I=</DigestValue>
      </Reference>
      <Reference URI="/xl/printerSettings/printerSettings20.bin?ContentType=application/vnd.openxmlformats-officedocument.spreadsheetml.printerSettings">
        <DigestMethod Algorithm="http://www.w3.org/2001/04/xmlenc#sha256"/>
        <DigestValue>ye0ygCp8mAHhrxXVqmrSxJPdXaRWG+7cYDv9YXcB6gc=</DigestValue>
      </Reference>
      <Reference URI="/xl/printerSettings/printerSettings21.bin?ContentType=application/vnd.openxmlformats-officedocument.spreadsheetml.printerSettings">
        <DigestMethod Algorithm="http://www.w3.org/2001/04/xmlenc#sha256"/>
        <DigestValue>1/ZWSL2z/rx8MILo7VSKeZ2fxt90tdO1+d177mn/62I=</DigestValue>
      </Reference>
      <Reference URI="/xl/printerSettings/printerSettings22.bin?ContentType=application/vnd.openxmlformats-officedocument.spreadsheetml.printerSettings">
        <DigestMethod Algorithm="http://www.w3.org/2001/04/xmlenc#sha256"/>
        <DigestValue>1/ZWSL2z/rx8MILo7VSKeZ2fxt90tdO1+d177mn/62I=</DigestValue>
      </Reference>
      <Reference URI="/xl/printerSettings/printerSettings23.bin?ContentType=application/vnd.openxmlformats-officedocument.spreadsheetml.printerSettings">
        <DigestMethod Algorithm="http://www.w3.org/2001/04/xmlenc#sha256"/>
        <DigestValue>1/ZWSL2z/rx8MILo7VSKeZ2fxt90tdO1+d177mn/62I=</DigestValue>
      </Reference>
      <Reference URI="/xl/printerSettings/printerSettings24.bin?ContentType=application/vnd.openxmlformats-officedocument.spreadsheetml.printerSettings">
        <DigestMethod Algorithm="http://www.w3.org/2001/04/xmlenc#sha256"/>
        <DigestValue>89nBNtWGa+e+nMBZt/vG241JYMcErfk0lLyizJbX5DQ=</DigestValue>
      </Reference>
      <Reference URI="/xl/printerSettings/printerSettings25.bin?ContentType=application/vnd.openxmlformats-officedocument.spreadsheetml.printerSettings">
        <DigestMethod Algorithm="http://www.w3.org/2001/04/xmlenc#sha256"/>
        <DigestValue>1/ZWSL2z/rx8MILo7VSKeZ2fxt90tdO1+d177mn/62I=</DigestValue>
      </Reference>
      <Reference URI="/xl/printerSettings/printerSettings26.bin?ContentType=application/vnd.openxmlformats-officedocument.spreadsheetml.printerSettings">
        <DigestMethod Algorithm="http://www.w3.org/2001/04/xmlenc#sha256"/>
        <DigestValue>ye0ygCp8mAHhrxXVqmrSxJPdXaRWG+7cYDv9YXcB6gc=</DigestValue>
      </Reference>
      <Reference URI="/xl/printerSettings/printerSettings27.bin?ContentType=application/vnd.openxmlformats-officedocument.spreadsheetml.printerSettings">
        <DigestMethod Algorithm="http://www.w3.org/2001/04/xmlenc#sha256"/>
        <DigestValue>ye0ygCp8mAHhrxXVqmrSxJPdXaRWG+7cYDv9YXcB6gc=</DigestValue>
      </Reference>
      <Reference URI="/xl/printerSettings/printerSettings28.bin?ContentType=application/vnd.openxmlformats-officedocument.spreadsheetml.printerSettings">
        <DigestMethod Algorithm="http://www.w3.org/2001/04/xmlenc#sha256"/>
        <DigestValue>uaG0dKgP9fdq5dc9SKOxsjO6aFrN5Az1VSB0/pJmHOY=</DigestValue>
      </Reference>
      <Reference URI="/xl/printerSettings/printerSettings29.bin?ContentType=application/vnd.openxmlformats-officedocument.spreadsheetml.printerSettings">
        <DigestMethod Algorithm="http://www.w3.org/2001/04/xmlenc#sha256"/>
        <DigestValue>1/ZWSL2z/rx8MILo7VSKeZ2fxt90tdO1+d177mn/62I=</DigestValue>
      </Reference>
      <Reference URI="/xl/printerSettings/printerSettings3.bin?ContentType=application/vnd.openxmlformats-officedocument.spreadsheetml.printerSettings">
        <DigestMethod Algorithm="http://www.w3.org/2001/04/xmlenc#sha256"/>
        <DigestValue>1/ZWSL2z/rx8MILo7VSKeZ2fxt90tdO1+d177mn/62I=</DigestValue>
      </Reference>
      <Reference URI="/xl/printerSettings/printerSettings30.bin?ContentType=application/vnd.openxmlformats-officedocument.spreadsheetml.printerSettings">
        <DigestMethod Algorithm="http://www.w3.org/2001/04/xmlenc#sha256"/>
        <DigestValue>nJAHBoN2Wdd9B+xnkmN0ykoUgt2u5nrsxBIkEuDEWMI=</DigestValue>
      </Reference>
      <Reference URI="/xl/printerSettings/printerSettings31.bin?ContentType=application/vnd.openxmlformats-officedocument.spreadsheetml.printerSettings">
        <DigestMethod Algorithm="http://www.w3.org/2001/04/xmlenc#sha256"/>
        <DigestValue>PKvbYuXDtz2QckuDs7cNpUQNkkCqcuMyB+0oxE8UEtI=</DigestValue>
      </Reference>
      <Reference URI="/xl/printerSettings/printerSettings32.bin?ContentType=application/vnd.openxmlformats-officedocument.spreadsheetml.printerSettings">
        <DigestMethod Algorithm="http://www.w3.org/2001/04/xmlenc#sha256"/>
        <DigestValue>ye0ygCp8mAHhrxXVqmrSxJPdXaRWG+7cYDv9YXcB6gc=</DigestValue>
      </Reference>
      <Reference URI="/xl/printerSettings/printerSettings33.bin?ContentType=application/vnd.openxmlformats-officedocument.spreadsheetml.printerSettings">
        <DigestMethod Algorithm="http://www.w3.org/2001/04/xmlenc#sha256"/>
        <DigestValue>89nBNtWGa+e+nMBZt/vG241JYMcErfk0lLyizJbX5DQ=</DigestValue>
      </Reference>
      <Reference URI="/xl/printerSettings/printerSettings34.bin?ContentType=application/vnd.openxmlformats-officedocument.spreadsheetml.printerSettings">
        <DigestMethod Algorithm="http://www.w3.org/2001/04/xmlenc#sha256"/>
        <DigestValue>1/ZWSL2z/rx8MILo7VSKeZ2fxt90tdO1+d177mn/62I=</DigestValue>
      </Reference>
      <Reference URI="/xl/printerSettings/printerSettings35.bin?ContentType=application/vnd.openxmlformats-officedocument.spreadsheetml.printerSettings">
        <DigestMethod Algorithm="http://www.w3.org/2001/04/xmlenc#sha256"/>
        <DigestValue>1/ZWSL2z/rx8MILo7VSKeZ2fxt90tdO1+d177mn/62I=</DigestValue>
      </Reference>
      <Reference URI="/xl/printerSettings/printerSettings36.bin?ContentType=application/vnd.openxmlformats-officedocument.spreadsheetml.printerSettings">
        <DigestMethod Algorithm="http://www.w3.org/2001/04/xmlenc#sha256"/>
        <DigestValue>PKvbYuXDtz2QckuDs7cNpUQNkkCqcuMyB+0oxE8UEtI=</DigestValue>
      </Reference>
      <Reference URI="/xl/printerSettings/printerSettings37.bin?ContentType=application/vnd.openxmlformats-officedocument.spreadsheetml.printerSettings">
        <DigestMethod Algorithm="http://www.w3.org/2001/04/xmlenc#sha256"/>
        <DigestValue>1/ZWSL2z/rx8MILo7VSKeZ2fxt90tdO1+d177mn/62I=</DigestValue>
      </Reference>
      <Reference URI="/xl/printerSettings/printerSettings38.bin?ContentType=application/vnd.openxmlformats-officedocument.spreadsheetml.printerSettings">
        <DigestMethod Algorithm="http://www.w3.org/2001/04/xmlenc#sha256"/>
        <DigestValue>uaG0dKgP9fdq5dc9SKOxsjO6aFrN5Az1VSB0/pJmHOY=</DigestValue>
      </Reference>
      <Reference URI="/xl/printerSettings/printerSettings39.bin?ContentType=application/vnd.openxmlformats-officedocument.spreadsheetml.printerSettings">
        <DigestMethod Algorithm="http://www.w3.org/2001/04/xmlenc#sha256"/>
        <DigestValue>1/ZWSL2z/rx8MILo7VSKeZ2fxt90tdO1+d177mn/62I=</DigestValue>
      </Reference>
      <Reference URI="/xl/printerSettings/printerSettings4.bin?ContentType=application/vnd.openxmlformats-officedocument.spreadsheetml.printerSettings">
        <DigestMethod Algorithm="http://www.w3.org/2001/04/xmlenc#sha256"/>
        <DigestValue>89nBNtWGa+e+nMBZt/vG241JYMcErfk0lLyizJbX5DQ=</DigestValue>
      </Reference>
      <Reference URI="/xl/printerSettings/printerSettings40.bin?ContentType=application/vnd.openxmlformats-officedocument.spreadsheetml.printerSettings">
        <DigestMethod Algorithm="http://www.w3.org/2001/04/xmlenc#sha256"/>
        <DigestValue>nJAHBoN2Wdd9B+xnkmN0ykoUgt2u5nrsxBIkEuDEWMI=</DigestValue>
      </Reference>
      <Reference URI="/xl/printerSettings/printerSettings41.bin?ContentType=application/vnd.openxmlformats-officedocument.spreadsheetml.printerSettings">
        <DigestMethod Algorithm="http://www.w3.org/2001/04/xmlenc#sha256"/>
        <DigestValue>zHpi8B/AzGRLezKgmRPAVYXkZ0umem7y+NaskYMBbNo=</DigestValue>
      </Reference>
      <Reference URI="/xl/printerSettings/printerSettings42.bin?ContentType=application/vnd.openxmlformats-officedocument.spreadsheetml.printerSettings">
        <DigestMethod Algorithm="http://www.w3.org/2001/04/xmlenc#sha256"/>
        <DigestValue>1/ZWSL2z/rx8MILo7VSKeZ2fxt90tdO1+d177mn/62I=</DigestValue>
      </Reference>
      <Reference URI="/xl/printerSettings/printerSettings43.bin?ContentType=application/vnd.openxmlformats-officedocument.spreadsheetml.printerSettings">
        <DigestMethod Algorithm="http://www.w3.org/2001/04/xmlenc#sha256"/>
        <DigestValue>zHpi8B/AzGRLezKgmRPAVYXkZ0umem7y+NaskYMBbNo=</DigestValue>
      </Reference>
      <Reference URI="/xl/printerSettings/printerSettings44.bin?ContentType=application/vnd.openxmlformats-officedocument.spreadsheetml.printerSettings">
        <DigestMethod Algorithm="http://www.w3.org/2001/04/xmlenc#sha256"/>
        <DigestValue>zHpi8B/AzGRLezKgmRPAVYXkZ0umem7y+NaskYMBbNo=</DigestValue>
      </Reference>
      <Reference URI="/xl/printerSettings/printerSettings45.bin?ContentType=application/vnd.openxmlformats-officedocument.spreadsheetml.printerSettings">
        <DigestMethod Algorithm="http://www.w3.org/2001/04/xmlenc#sha256"/>
        <DigestValue>PKvbYuXDtz2QckuDs7cNpUQNkkCqcuMyB+0oxE8UEtI=</DigestValue>
      </Reference>
      <Reference URI="/xl/printerSettings/printerSettings46.bin?ContentType=application/vnd.openxmlformats-officedocument.spreadsheetml.printerSettings">
        <DigestMethod Algorithm="http://www.w3.org/2001/04/xmlenc#sha256"/>
        <DigestValue>PKvbYuXDtz2QckuDs7cNpUQNkkCqcuMyB+0oxE8UEtI=</DigestValue>
      </Reference>
      <Reference URI="/xl/printerSettings/printerSettings5.bin?ContentType=application/vnd.openxmlformats-officedocument.spreadsheetml.printerSettings">
        <DigestMethod Algorithm="http://www.w3.org/2001/04/xmlenc#sha256"/>
        <DigestValue>ye0ygCp8mAHhrxXVqmrSxJPdXaRWG+7cYDv9YXcB6gc=</DigestValue>
      </Reference>
      <Reference URI="/xl/printerSettings/printerSettings6.bin?ContentType=application/vnd.openxmlformats-officedocument.spreadsheetml.printerSettings">
        <DigestMethod Algorithm="http://www.w3.org/2001/04/xmlenc#sha256"/>
        <DigestValue>ye0ygCp8mAHhrxXVqmrSxJPdXaRWG+7cYDv9YXcB6gc=</DigestValue>
      </Reference>
      <Reference URI="/xl/printerSettings/printerSettings7.bin?ContentType=application/vnd.openxmlformats-officedocument.spreadsheetml.printerSettings">
        <DigestMethod Algorithm="http://www.w3.org/2001/04/xmlenc#sha256"/>
        <DigestValue>ye0ygCp8mAHhrxXVqmrSxJPdXaRWG+7cYDv9YXcB6gc=</DigestValue>
      </Reference>
      <Reference URI="/xl/printerSettings/printerSettings8.bin?ContentType=application/vnd.openxmlformats-officedocument.spreadsheetml.printerSettings">
        <DigestMethod Algorithm="http://www.w3.org/2001/04/xmlenc#sha256"/>
        <DigestValue>ye0ygCp8mAHhrxXVqmrSxJPdXaRWG+7cYDv9YXcB6gc=</DigestValue>
      </Reference>
      <Reference URI="/xl/printerSettings/printerSettings9.bin?ContentType=application/vnd.openxmlformats-officedocument.spreadsheetml.printerSettings">
        <DigestMethod Algorithm="http://www.w3.org/2001/04/xmlenc#sha256"/>
        <DigestValue>ye0ygCp8mAHhrxXVqmrSxJPdXaRWG+7cYDv9YXcB6gc=</DigestValue>
      </Reference>
      <Reference URI="/xl/sharedStrings.xml?ContentType=application/vnd.openxmlformats-officedocument.spreadsheetml.sharedStrings+xml">
        <DigestMethod Algorithm="http://www.w3.org/2001/04/xmlenc#sha256"/>
        <DigestValue>5rNvGdpcCvntF8kdqQkbnCHdlhMiyVsBG5qCziUpJ1Q=</DigestValue>
      </Reference>
      <Reference URI="/xl/styles.xml?ContentType=application/vnd.openxmlformats-officedocument.spreadsheetml.styles+xml">
        <DigestMethod Algorithm="http://www.w3.org/2001/04/xmlenc#sha256"/>
        <DigestValue>JWlCiEvnh6B4Br9eqyPS87/dWmJWqJypDVSk8dQ377w=</DigestValue>
      </Reference>
      <Reference URI="/xl/theme/theme1.xml?ContentType=application/vnd.openxmlformats-officedocument.theme+xml">
        <DigestMethod Algorithm="http://www.w3.org/2001/04/xmlenc#sha256"/>
        <DigestValue>9ZDC2JufYryaQksRfNXU723Z+OanJ/58pfsnHEq2DUE=</DigestValue>
      </Reference>
      <Reference URI="/xl/workbook.xml?ContentType=application/vnd.openxmlformats-officedocument.spreadsheetml.sheet.main+xml">
        <DigestMethod Algorithm="http://www.w3.org/2001/04/xmlenc#sha256"/>
        <DigestValue>c9T77Xw+76fhIyzUj35HrL4ir/3SJ+KQgodcpw9KuOw=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AkNhP713P2yRa4Dh2ARGFlwE9QoRTO7fyLFTfcPffHI=</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jKXVFx1HGVIO24c9gNTdtZXWAhN/RaoLgU3SJbP+8Bw=</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TWJiJsJGh0BdAm0oPe27QOTNDIPyDccHYmu7Z1P+efA=</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OG64TWTD7j+T6XEgwX6U1t2JQ9uBwF5JfRZ27xxpJ+w=</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aYXRgcDQ1Zc3QOfgyhqLIFev18/0l/S8gnTb1puzGIU=</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HdiCc2p1UdKZddbHWP2HyFRaoEzeashVOh5eS2LOudg=</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1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oCA/gRRRvc+jJc1iCaZLWrOziIRnDRXjxvYvv33q2GU=</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w9kJgC3POm8IXkF8apaHYpiB7UgESnMvh8+REVGXmoc=</DigestValue>
      </Reference>
      <Reference URI="/xl/worksheets/_rels/sheet2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M1DPmTSPxL6pjK6Hlh39zRu5bD4dygfn4SBqudnogyE=</DigestValue>
      </Reference>
      <Reference URI="/xl/worksheets/_rels/sheet2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aUH3EIC3LJ1WlPFqNXrO/jOyW/nktb+VO6C48U39/oI=</DigestValue>
      </Reference>
      <Reference URI="/xl/worksheets/_rels/sheet2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k432tqojAmZglSJMpQHY06sOwkUHw93eXxXEqXwyorw=</DigestValue>
      </Reference>
      <Reference URI="/xl/worksheets/_rels/sheet2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xwsv2H/gebHOpn0u17DPxoNhPhoF79jqTl8wgDpXcoc=</DigestValue>
      </Reference>
      <Reference URI="/xl/worksheets/_rels/sheet2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tDoQKO/BkLp4kR3UztCc7PA22VmRNizbvJ+5Z2HWEFU=</DigestValue>
      </Reference>
      <Reference URI="/xl/worksheets/_rels/sheet2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rLdvf3yY2ekrKu60idP2MsLKORy6SOjqi0FnsyMynGM=</DigestValue>
      </Reference>
      <Reference URI="/xl/worksheets/_rels/sheet2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0k9F14bi/16tdQhj4IyNfKjYKY/Wxdjc6uOJZt2NSFQ=</DigestValue>
      </Reference>
      <Reference URI="/xl/worksheets/_rels/sheet27.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IgAbisjOm+Z/o4medQzuRzY+pxXjrkDU9o+AIfBQFik=</DigestValue>
      </Reference>
      <Reference URI="/xl/worksheets/_rels/sheet2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k1lyfwqmmD/+IoVTg0kz9LzXUr1Uk3Si/nXVc+rnGMI=</DigestValue>
      </Reference>
      <Reference URI="/xl/worksheets/_rels/sheet2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in1AbNBHz/S0qRwmZrYRmD6KDCBFiMU7ahORI/fscjY=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iLnqDiTvY3jcO6oGUkMq4Xn822GZ9FieCsP3rsGEq9A=</DigestValue>
      </Reference>
      <Reference URI="/xl/worksheets/_rels/sheet30.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Cp9PA/EMUCmFN0rjs+ZKFhODDEGzJl8Ch1IdmuYTIUc=</DigestValue>
      </Reference>
      <Reference URI="/xl/worksheets/_rels/sheet3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3iS29RgGizUTgmtBni8degzLfqWHy2uN4AVjRehr32M=</DigestValue>
      </Reference>
      <Reference URI="/xl/worksheets/_rels/sheet3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iiI62456xgyBiH9I39OyDE+Qfvj84F4KrO+TyRZEP5g=</DigestValue>
      </Reference>
      <Reference URI="/xl/worksheets/_rels/sheet3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yLbFZOaatprfLLCZ68UZZxklXbzIrPkQXwNXZh1aUe4=</DigestValue>
      </Reference>
      <Reference URI="/xl/worksheets/_rels/sheet3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I/R5yBYm6QMCUJuO8adD1NqOmD8fFhRangLh6nczLNQ=</DigestValue>
      </Reference>
      <Reference URI="/xl/worksheets/_rels/sheet35.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2ftlSe7ENmwNdQ2MT4KexOA7ta+EHJXAokRQ/Sbe+To=</DigestValue>
      </Reference>
      <Reference URI="/xl/worksheets/_rels/sheet36.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0Bnugy7bzitJja739ggKaHQvkr3zKO9A9jpqBY3DiaI=</DigestValue>
      </Reference>
      <Reference URI="/xl/worksheets/_rels/sheet3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82V9aXy3uiUF6h1goyLp993S42PSVT9uLFPxLc8qapo=</DigestValue>
      </Reference>
      <Reference URI="/xl/worksheets/_rels/sheet38.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1s/0Bn5zbBkiPy5hlL8rDE6/bmHjfNkm2MgsRuE+aR4=</DigestValue>
      </Reference>
      <Reference URI="/xl/worksheets/_rels/sheet39.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7/nemkTZSr1q715vAnYThMf5LzqTkmT+F+jq4QRqzpc=</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Auuqa0XyaXU4hdxM770k/DVyj5HFS3KFPVMKRz5ysj0=</DigestValue>
      </Reference>
      <Reference URI="/xl/worksheets/_rels/sheet40.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OwLohzYa4yen+N/yh2Zb+LLn80QJzm2nQIKSJKSFB/8=</DigestValue>
      </Reference>
      <Reference URI="/xl/worksheets/_rels/sheet41.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Y09xDoIGSmpx0MjWTeeEB8jIZEw0AQth19CsyTGwE8w=</DigestValue>
      </Reference>
      <Reference URI="/xl/worksheets/_rels/sheet4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RofjFfDGEQEcA4cUnvodX7beZGieR+bW06/zJsc/T9U=</DigestValue>
      </Reference>
      <Reference URI="/xl/worksheets/_rels/sheet43.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1HjkxtgHDD2Y4CVW+ZVs76QTr049Upzf5O5AkLJUa4c=</DigestValue>
      </Reference>
      <Reference URI="/xl/worksheets/_rels/sheet4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6Bbz0o48hzTUTtF6fo4ewGqu0GdHL0idXEEWlAzVmQ4=</DigestValue>
      </Reference>
      <Reference URI="/xl/worksheets/_rels/sheet4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OsJnUIw8ZJm/JrtcL/mX12XnIt31BUOzLCNpse9AlCc=</DigestValue>
      </Reference>
      <Reference URI="/xl/worksheets/_rels/sheet4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Jqu8TGjuincglhnXIRPw5rTdx9ds1e5FUfNPGK7lUxY=</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FTLUZSzyPImP/h/5pTtmsiVav3XAxsSoaQXEM6xZNng=</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FDvnHPD6/CGwKxcEIE18HsOXjfGgVY46IoBPe6h8Lj0=</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VBtVSFlIxzcUXhEx+UnzQXmVxs4DIyAhk4b2Ww66f00=</DigestValue>
      </Reference>
      <Reference URI="/xl/worksheets/sheet1.xml?ContentType=application/vnd.openxmlformats-officedocument.spreadsheetml.worksheet+xml">
        <DigestMethod Algorithm="http://www.w3.org/2001/04/xmlenc#sha256"/>
        <DigestValue>DVet+KGV1O9V+RlD+Y4EizEx/mIf/lAhkCkhvYxhSdw=</DigestValue>
      </Reference>
      <Reference URI="/xl/worksheets/sheet10.xml?ContentType=application/vnd.openxmlformats-officedocument.spreadsheetml.worksheet+xml">
        <DigestMethod Algorithm="http://www.w3.org/2001/04/xmlenc#sha256"/>
        <DigestValue>l5zjdhZ8Mt4g7jALpLHiJPzIaLsaBKNxWmcG+mMgkSk=</DigestValue>
      </Reference>
      <Reference URI="/xl/worksheets/sheet11.xml?ContentType=application/vnd.openxmlformats-officedocument.spreadsheetml.worksheet+xml">
        <DigestMethod Algorithm="http://www.w3.org/2001/04/xmlenc#sha256"/>
        <DigestValue>trqcvYSccP+YE0NGCkI4fIYpxxBzFBaRlVsnKsP3hMY=</DigestValue>
      </Reference>
      <Reference URI="/xl/worksheets/sheet12.xml?ContentType=application/vnd.openxmlformats-officedocument.spreadsheetml.worksheet+xml">
        <DigestMethod Algorithm="http://www.w3.org/2001/04/xmlenc#sha256"/>
        <DigestValue>ECHpvw62OgB3OczrZgnlWiwax9VdqNt9wvF01jXBgEU=</DigestValue>
      </Reference>
      <Reference URI="/xl/worksheets/sheet13.xml?ContentType=application/vnd.openxmlformats-officedocument.spreadsheetml.worksheet+xml">
        <DigestMethod Algorithm="http://www.w3.org/2001/04/xmlenc#sha256"/>
        <DigestValue>rG7vXuQnb1CfLZJOMrMULQ0vpZ9WH0eIefyLclyYSSw=</DigestValue>
      </Reference>
      <Reference URI="/xl/worksheets/sheet14.xml?ContentType=application/vnd.openxmlformats-officedocument.spreadsheetml.worksheet+xml">
        <DigestMethod Algorithm="http://www.w3.org/2001/04/xmlenc#sha256"/>
        <DigestValue>Pw6ZBu7o8jGQjj2UPCZSbtxPP2op5o3vb+eIJwWAX00=</DigestValue>
      </Reference>
      <Reference URI="/xl/worksheets/sheet15.xml?ContentType=application/vnd.openxmlformats-officedocument.spreadsheetml.worksheet+xml">
        <DigestMethod Algorithm="http://www.w3.org/2001/04/xmlenc#sha256"/>
        <DigestValue>D4lF94QJFjt7AOp4kPIVE+6JAOvRYBvS9RuR2JzG0/0=</DigestValue>
      </Reference>
      <Reference URI="/xl/worksheets/sheet16.xml?ContentType=application/vnd.openxmlformats-officedocument.spreadsheetml.worksheet+xml">
        <DigestMethod Algorithm="http://www.w3.org/2001/04/xmlenc#sha256"/>
        <DigestValue>o8JkRCIqqkY/2jlKYx3cp8NNomIPjJZRRMe7/252Zkg=</DigestValue>
      </Reference>
      <Reference URI="/xl/worksheets/sheet17.xml?ContentType=application/vnd.openxmlformats-officedocument.spreadsheetml.worksheet+xml">
        <DigestMethod Algorithm="http://www.w3.org/2001/04/xmlenc#sha256"/>
        <DigestValue>DZ+aVrP/XAVY1OGymKU8sd4J2LPsEeVVxkl+Qs70frA=</DigestValue>
      </Reference>
      <Reference URI="/xl/worksheets/sheet18.xml?ContentType=application/vnd.openxmlformats-officedocument.spreadsheetml.worksheet+xml">
        <DigestMethod Algorithm="http://www.w3.org/2001/04/xmlenc#sha256"/>
        <DigestValue>HIUJ+2sXQ0hRhCCz0k28JD6G+nex51e1pDSGERpHnjw=</DigestValue>
      </Reference>
      <Reference URI="/xl/worksheets/sheet19.xml?ContentType=application/vnd.openxmlformats-officedocument.spreadsheetml.worksheet+xml">
        <DigestMethod Algorithm="http://www.w3.org/2001/04/xmlenc#sha256"/>
        <DigestValue>pC9u6BqRlCRGrpRqmehz8PSWNyyfh2U33Prg0488n8k=</DigestValue>
      </Reference>
      <Reference URI="/xl/worksheets/sheet2.xml?ContentType=application/vnd.openxmlformats-officedocument.spreadsheetml.worksheet+xml">
        <DigestMethod Algorithm="http://www.w3.org/2001/04/xmlenc#sha256"/>
        <DigestValue>BEXT6uPgg/WTV1U7byW1KnDHNOIyHA1ec4eagR/wfIg=</DigestValue>
      </Reference>
      <Reference URI="/xl/worksheets/sheet20.xml?ContentType=application/vnd.openxmlformats-officedocument.spreadsheetml.worksheet+xml">
        <DigestMethod Algorithm="http://www.w3.org/2001/04/xmlenc#sha256"/>
        <DigestValue>1KOqTg8z5jJoxl/MYckOYgEE8hUESSGCHSQKo8bVcOU=</DigestValue>
      </Reference>
      <Reference URI="/xl/worksheets/sheet21.xml?ContentType=application/vnd.openxmlformats-officedocument.spreadsheetml.worksheet+xml">
        <DigestMethod Algorithm="http://www.w3.org/2001/04/xmlenc#sha256"/>
        <DigestValue>Kmv90bs6Nd8gSzjTm7OarcINUB6P2lxj1qcZaQv7pF4=</DigestValue>
      </Reference>
      <Reference URI="/xl/worksheets/sheet22.xml?ContentType=application/vnd.openxmlformats-officedocument.spreadsheetml.worksheet+xml">
        <DigestMethod Algorithm="http://www.w3.org/2001/04/xmlenc#sha256"/>
        <DigestValue>G9VS2AQqt/kbNT3ebWH9LXnLO8E/GHyZeTwZvNyOGZs=</DigestValue>
      </Reference>
      <Reference URI="/xl/worksheets/sheet23.xml?ContentType=application/vnd.openxmlformats-officedocument.spreadsheetml.worksheet+xml">
        <DigestMethod Algorithm="http://www.w3.org/2001/04/xmlenc#sha256"/>
        <DigestValue>RtVbbHR9xCUizjGD50KzaKwkAH/8cx9omjFSMYMHC/E=</DigestValue>
      </Reference>
      <Reference URI="/xl/worksheets/sheet24.xml?ContentType=application/vnd.openxmlformats-officedocument.spreadsheetml.worksheet+xml">
        <DigestMethod Algorithm="http://www.w3.org/2001/04/xmlenc#sha256"/>
        <DigestValue>Vg3WA5zfKGcJHm1nQchIwcfjaCvmztbj0u9KwO47u08=</DigestValue>
      </Reference>
      <Reference URI="/xl/worksheets/sheet25.xml?ContentType=application/vnd.openxmlformats-officedocument.spreadsheetml.worksheet+xml">
        <DigestMethod Algorithm="http://www.w3.org/2001/04/xmlenc#sha256"/>
        <DigestValue>3gJTX2yrsfScEmYmdMenulaUGphrFuCV000GDXH0JL8=</DigestValue>
      </Reference>
      <Reference URI="/xl/worksheets/sheet26.xml?ContentType=application/vnd.openxmlformats-officedocument.spreadsheetml.worksheet+xml">
        <DigestMethod Algorithm="http://www.w3.org/2001/04/xmlenc#sha256"/>
        <DigestValue>XgbERW/H9L+pgChAtD78QoFjMd/tZPWAXFma9DewJ38=</DigestValue>
      </Reference>
      <Reference URI="/xl/worksheets/sheet27.xml?ContentType=application/vnd.openxmlformats-officedocument.spreadsheetml.worksheet+xml">
        <DigestMethod Algorithm="http://www.w3.org/2001/04/xmlenc#sha256"/>
        <DigestValue>0XZMtqjWfHm7MGJ+ERbVw1q0RlFnFTP7c3zAf3QgB9c=</DigestValue>
      </Reference>
      <Reference URI="/xl/worksheets/sheet28.xml?ContentType=application/vnd.openxmlformats-officedocument.spreadsheetml.worksheet+xml">
        <DigestMethod Algorithm="http://www.w3.org/2001/04/xmlenc#sha256"/>
        <DigestValue>rpGTW58Sw5himFF7G3KNbSza0Di9jOpj7FJAKcl/abg=</DigestValue>
      </Reference>
      <Reference URI="/xl/worksheets/sheet29.xml?ContentType=application/vnd.openxmlformats-officedocument.spreadsheetml.worksheet+xml">
        <DigestMethod Algorithm="http://www.w3.org/2001/04/xmlenc#sha256"/>
        <DigestValue>R7MnwEcbtvCG5dcKOxHshuUgtBl4YDiHGjmDE+PTGaw=</DigestValue>
      </Reference>
      <Reference URI="/xl/worksheets/sheet3.xml?ContentType=application/vnd.openxmlformats-officedocument.spreadsheetml.worksheet+xml">
        <DigestMethod Algorithm="http://www.w3.org/2001/04/xmlenc#sha256"/>
        <DigestValue>ncfd685xXhDL/ngQ8N7z93TGo9SmJGbyyytXV0OAYG4=</DigestValue>
      </Reference>
      <Reference URI="/xl/worksheets/sheet30.xml?ContentType=application/vnd.openxmlformats-officedocument.spreadsheetml.worksheet+xml">
        <DigestMethod Algorithm="http://www.w3.org/2001/04/xmlenc#sha256"/>
        <DigestValue>B7DzF1YBg2QniD88u7wnj2rCt5prgwCE6ZGFr2avQAQ=</DigestValue>
      </Reference>
      <Reference URI="/xl/worksheets/sheet31.xml?ContentType=application/vnd.openxmlformats-officedocument.spreadsheetml.worksheet+xml">
        <DigestMethod Algorithm="http://www.w3.org/2001/04/xmlenc#sha256"/>
        <DigestValue>iAWuYgrrJFARjZ1eTicmrodrW0otj865HQ0hBrKRanc=</DigestValue>
      </Reference>
      <Reference URI="/xl/worksheets/sheet32.xml?ContentType=application/vnd.openxmlformats-officedocument.spreadsheetml.worksheet+xml">
        <DigestMethod Algorithm="http://www.w3.org/2001/04/xmlenc#sha256"/>
        <DigestValue>WHohm8xpvA0ssDZEwSISzCSaHZPi8SOdkTDAccYAzXo=</DigestValue>
      </Reference>
      <Reference URI="/xl/worksheets/sheet33.xml?ContentType=application/vnd.openxmlformats-officedocument.spreadsheetml.worksheet+xml">
        <DigestMethod Algorithm="http://www.w3.org/2001/04/xmlenc#sha256"/>
        <DigestValue>oU4ngzLPeMYg66jQsQ3ds6XlHmKpkf9puHTS3kKOsL8=</DigestValue>
      </Reference>
      <Reference URI="/xl/worksheets/sheet34.xml?ContentType=application/vnd.openxmlformats-officedocument.spreadsheetml.worksheet+xml">
        <DigestMethod Algorithm="http://www.w3.org/2001/04/xmlenc#sha256"/>
        <DigestValue>Npz/jWv97FFyUGQaxVebnsKko14BKrpwNHugkt2hfRI=</DigestValue>
      </Reference>
      <Reference URI="/xl/worksheets/sheet35.xml?ContentType=application/vnd.openxmlformats-officedocument.spreadsheetml.worksheet+xml">
        <DigestMethod Algorithm="http://www.w3.org/2001/04/xmlenc#sha256"/>
        <DigestValue>mgfGRB28Cy3bL3uQsn78cH7/wD3hHAL/5z2cZrIDaFk=</DigestValue>
      </Reference>
      <Reference URI="/xl/worksheets/sheet36.xml?ContentType=application/vnd.openxmlformats-officedocument.spreadsheetml.worksheet+xml">
        <DigestMethod Algorithm="http://www.w3.org/2001/04/xmlenc#sha256"/>
        <DigestValue>+NZXS46wYqyHja90Z6Sd4o41NO5Z/pDbNYchD91dFc0=</DigestValue>
      </Reference>
      <Reference URI="/xl/worksheets/sheet37.xml?ContentType=application/vnd.openxmlformats-officedocument.spreadsheetml.worksheet+xml">
        <DigestMethod Algorithm="http://www.w3.org/2001/04/xmlenc#sha256"/>
        <DigestValue>AeZ5K6z4YJDmIPwvRgFIOfEDnVDK+0gXGOmcspQj1bs=</DigestValue>
      </Reference>
      <Reference URI="/xl/worksheets/sheet38.xml?ContentType=application/vnd.openxmlformats-officedocument.spreadsheetml.worksheet+xml">
        <DigestMethod Algorithm="http://www.w3.org/2001/04/xmlenc#sha256"/>
        <DigestValue>RuPXTOubgKy3vljkQQHE33X+aETXwVRyV9y+AWXTPEA=</DigestValue>
      </Reference>
      <Reference URI="/xl/worksheets/sheet39.xml?ContentType=application/vnd.openxmlformats-officedocument.spreadsheetml.worksheet+xml">
        <DigestMethod Algorithm="http://www.w3.org/2001/04/xmlenc#sha256"/>
        <DigestValue>/uQFF9pbzkMvqUdDs+3o7gGEj8DwqXFvt2HjmFNJwj4=</DigestValue>
      </Reference>
      <Reference URI="/xl/worksheets/sheet4.xml?ContentType=application/vnd.openxmlformats-officedocument.spreadsheetml.worksheet+xml">
        <DigestMethod Algorithm="http://www.w3.org/2001/04/xmlenc#sha256"/>
        <DigestValue>6y83pfWwaCEQwCS+6K0gAHuYsbybAVwazLFGyP/W4AU=</DigestValue>
      </Reference>
      <Reference URI="/xl/worksheets/sheet40.xml?ContentType=application/vnd.openxmlformats-officedocument.spreadsheetml.worksheet+xml">
        <DigestMethod Algorithm="http://www.w3.org/2001/04/xmlenc#sha256"/>
        <DigestValue>E8F4iUiXJFJJimrOO1IoEAal47aJZtMRhSce7Ka3Re8=</DigestValue>
      </Reference>
      <Reference URI="/xl/worksheets/sheet41.xml?ContentType=application/vnd.openxmlformats-officedocument.spreadsheetml.worksheet+xml">
        <DigestMethod Algorithm="http://www.w3.org/2001/04/xmlenc#sha256"/>
        <DigestValue>SzhaAUddsvxv8k36i/dod5teothxixtsiR+Dgwl8Fkc=</DigestValue>
      </Reference>
      <Reference URI="/xl/worksheets/sheet42.xml?ContentType=application/vnd.openxmlformats-officedocument.spreadsheetml.worksheet+xml">
        <DigestMethod Algorithm="http://www.w3.org/2001/04/xmlenc#sha256"/>
        <DigestValue>BjF01TiY7NK3TmjkmZ1HIJ4M7EcEprDowdRaj8ozgMg=</DigestValue>
      </Reference>
      <Reference URI="/xl/worksheets/sheet43.xml?ContentType=application/vnd.openxmlformats-officedocument.spreadsheetml.worksheet+xml">
        <DigestMethod Algorithm="http://www.w3.org/2001/04/xmlenc#sha256"/>
        <DigestValue>UFna+AvOSUM+PM7UY2SFQGPs+lhWcHziW07gwKkYrCI=</DigestValue>
      </Reference>
      <Reference URI="/xl/worksheets/sheet44.xml?ContentType=application/vnd.openxmlformats-officedocument.spreadsheetml.worksheet+xml">
        <DigestMethod Algorithm="http://www.w3.org/2001/04/xmlenc#sha256"/>
        <DigestValue>VfSC3pjNx5yxlB9i7TFzqkd3PJRaAd4S9QmcjU+9o1E=</DigestValue>
      </Reference>
      <Reference URI="/xl/worksheets/sheet45.xml?ContentType=application/vnd.openxmlformats-officedocument.spreadsheetml.worksheet+xml">
        <DigestMethod Algorithm="http://www.w3.org/2001/04/xmlenc#sha256"/>
        <DigestValue>rMpPjuv084CJ4FEHT55pmf9RQDhKnL7NDwXSDSBxJvI=</DigestValue>
      </Reference>
      <Reference URI="/xl/worksheets/sheet46.xml?ContentType=application/vnd.openxmlformats-officedocument.spreadsheetml.worksheet+xml">
        <DigestMethod Algorithm="http://www.w3.org/2001/04/xmlenc#sha256"/>
        <DigestValue>A1fQmRgKKpXwe09McrU8IHvtHRggR93gNInece2aZvo=</DigestValue>
      </Reference>
      <Reference URI="/xl/worksheets/sheet5.xml?ContentType=application/vnd.openxmlformats-officedocument.spreadsheetml.worksheet+xml">
        <DigestMethod Algorithm="http://www.w3.org/2001/04/xmlenc#sha256"/>
        <DigestValue>T5SwVkqASvaK5A98rij6fcpjhOLDQwRw4uDScFsqOJI=</DigestValue>
      </Reference>
      <Reference URI="/xl/worksheets/sheet6.xml?ContentType=application/vnd.openxmlformats-officedocument.spreadsheetml.worksheet+xml">
        <DigestMethod Algorithm="http://www.w3.org/2001/04/xmlenc#sha256"/>
        <DigestValue>JMvrGEDlZQruQZ1ZbD1FEd6LCimZCRzDX2GK9117eO4=</DigestValue>
      </Reference>
      <Reference URI="/xl/worksheets/sheet7.xml?ContentType=application/vnd.openxmlformats-officedocument.spreadsheetml.worksheet+xml">
        <DigestMethod Algorithm="http://www.w3.org/2001/04/xmlenc#sha256"/>
        <DigestValue>P6+fdp6bCRK6PdAx67ZMnEKSkSvaLJiptbi9DFus3JE=</DigestValue>
      </Reference>
      <Reference URI="/xl/worksheets/sheet8.xml?ContentType=application/vnd.openxmlformats-officedocument.spreadsheetml.worksheet+xml">
        <DigestMethod Algorithm="http://www.w3.org/2001/04/xmlenc#sha256"/>
        <DigestValue>jBOSUcY5Lb6fZt9819dLAl4npOq24rlQzDsdy//gJ0U=</DigestValue>
      </Reference>
      <Reference URI="/xl/worksheets/sheet9.xml?ContentType=application/vnd.openxmlformats-officedocument.spreadsheetml.worksheet+xml">
        <DigestMethod Algorithm="http://www.w3.org/2001/04/xmlenc#sha256"/>
        <DigestValue>7XwuwBed0zIWe2vFfF1DqvdWg7Dso2sVmaX6vH5Y1y0=</DigestValue>
      </Reference>
    </Manifest>
    <SignatureProperties>
      <SignatureProperty Id="idSignatureTime" Target="#idPackageSignature">
        <mdssi:SignatureTime xmlns:mdssi="http://schemas.openxmlformats.org/package/2006/digital-signature">
          <mdssi:Format>YYYY-MM-DDThh:mm:ssTZD</mdssi:Format>
          <mdssi:Value>2024-03-26T13:38:56Z</mdssi:Value>
        </mdssi:SignatureTime>
      </SignatureProperty>
    </SignatureProperties>
  </Object>
  <Object Id="idOfficeObject">
    <SignatureProperties>
      <SignatureProperty Id="idOfficeV1Details" Target="#idPackageSignature">
        <SignatureInfoV1 xmlns="http://schemas.microsoft.com/office/2006/digsig">
          <SetupID>{810473D5-E1D5-4B12-AC59-029910C41C33}</SetupID>
          <SignatureText>Ysaias López Gómez</SignatureText>
          <SignatureImage/>
          <SignatureComments/>
          <WindowsVersion>10.0</WindowsVersion>
          <OfficeVersion>16.0</OfficeVersion>
          <ApplicationVersion>16.0</ApplicationVersion>
          <Monitors>1</Monitors>
          <HorizontalResolution>1600</HorizontalResolution>
          <VerticalResolution>900</VerticalResolution>
          <ColorDepth>32</ColorDepth>
          <SignatureProviderId>{00000000-0000-0000-0000-000000000000}</SignatureProviderId>
          <SignatureProviderUrl/>
          <SignatureProviderDetails>9</SignatureProviderDetails>
          <SignatureType>2</SignatureType>
        </SignatureInfoV1>
      </SignatureProperty>
    </SignatureProperties>
  </Object>
  <Object>
    <xd:QualifyingProperties xmlns:xd="http://uri.etsi.org/01903/v1.3.2#" Target="#idPackageSignature">
      <xd:SignedProperties Id="idSignedProperties">
        <xd:SignedSignatureProperties>
          <xd:SigningTime>2024-03-26T13:38:56Z</xd:SigningTime>
          <xd:SigningCertificate>
            <xd:Cert>
              <xd:CertDigest>
                <DigestMethod Algorithm="http://www.w3.org/2001/04/xmlenc#sha256"/>
                <DigestValue>WbERyBN9QsOF84XoxAg94nCIBEC/w+I5nt3dfGeq+GY=</DigestValue>
              </xd:CertDigest>
              <xd:IssuerSerial>
                <X509IssuerName>SERIALNUMBER=RUC80080610-7, CN=CODE100 S.A., OU=Prestador Cualificado de Servicios de Confianza, O=ICPP, C=PY</X509IssuerName>
                <X509SerialNumber>188338150081208072389311742758369066838</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HhDCCBWygAwIBAgIQCq+0ar5nFexj0FNZVzUbmTANBgkqhkiG9w0BAQsFADBvMQswCQYDVQQGEwJQWTErMCkGA1UECgwiTWluaXN0ZXJpbyBkZSBJbmR1c3RyaWEgeSBDb21lcmNpbzEzMDEGA1UEAwwqQXV0b3JpZGFkIENlcnRpZmljYWRvcmEgUmHDrXogZGVsIFBhcmFndWF5MB4XDTIzMDEyNDIxNTMyOVoXDTMyMDEyNDIxNTMyOVowgYUxCzAJBgNVBAYTAlBZMQ0wCwYDVQQKEwRJQ1BQMTgwNgYDVQQLEy9QcmVzdGFkb3IgQ3VhbGlmaWNhZG8gZGUgU2VydmljaW9zIGRlIENvbmZpYW56YTEVMBMGA1UEAxMMQ09ERTEwMCBTLkEuMRYwFAYDVQQFEw1SVUM4MDA4MDYxMC03MIICIjANBgkqhkiG9w0BAQEFAAOCAg8AMIICCgKCAgEA5VwuLoNPkZN66NxKTeh6mvvmRwWr5D8aZeCNFOKmgaeIc0mE1uRNWxhlrsvYSDNusvyd21kDoC0VAbjJD5HTEnKepymBgjyM6Pe+l9W0Vy9ugkuvEvVPp/QJtBB56bgdPtjJFLrOXDM55bM7ZUCaMEbryX/eAUJtxm0LDJ2CRR1RMbwpvsWdwPaqMN848QQ5zn69BjA8/eBuOSMiEwlrt1z8uVyM8plhGfAHsQB6oG+a216/TCVJTSudCSIJJL6YhG3vxRbasPXhdPaY0JCkUugoe0okFN7Ui7kjZE57LSEqN1dvDmv8ikAUn8vtDrvykIHbArs/2E7dYZ4X8rf0NHn5GOYo8e6mIIUspyeH41ViFk1AxpF2zNuNOYiCCGBPinOOHjAdA2vkQJr1eOJGoOyg1giLzddOCPyysBXjUSEqkVXaz6tSTkF3ifBMyg3ePgB3yqEbo5go/ZzcuPhfBsNoNcYRpY7FEJ7MSdFHn+u45DHRRlyzJ8fdwyEufNXtOTvdJRawYuytw48RzIZXGUSQ8HT1JvFptROpHdVDLJ9zfSAwEIwTPgh3FdcAq1wB56sxF1SNn07UX6xUvD5Wk/VxUiULRQRcGuDgp9FGLy927EvXTQk4SII6KBmVO+HNWzadYSSxxe5ocUzna30FMx/ewjtbyrxgh9dRhWVjU10CAwEAAaOCAgMwggH/MBIGA1UdEwEB/wQIMAYBAf8CAQAwDgYDVR0PAQH/BAQDAgEGMB0GA1UdDgQWBBS+NVRiaGDnJtMxwV+XseL2ZM4H9TAfBgNVHSMEGDAWgBTCxBHyKmhEDAAo7EzWKduS+1691jCBigYIKwYBBQUHAQEEfjB8MD8GCCsGAQUFBzAChjNodHRwczovL3d3dy5hY3JhaXouZ292LnB5L2NydC9hY19yYWl6X3B5X3NoYTI1Ni5jcnQwOQYIKwYBBQUHMAGGLWh0dHA6Ly9vY3NwLmNvZGUxMDAuY29tLnB5L29jc3AvY2EtY29kZTEwMC1zYTCBzQYDVR0gBIHFMIHCMIG/BgNVHSAwgbcwOQYIKwYBBQUHAgEWLWh0dHBzOi8vd3d3LmFjcmFpei5nb3YucHkvZHBjL0RPQy1JQ1BQLTAxLnBkZjB6BggrBgEFBQcCAjBuGmxTdWpldG8gYSBsYXMgY29uZGljaW9uZXMgZGUgdXNvIGV4cHVlc3RhcyBlbiBsYSBEZWNsYXJhY2nzbiBkZSBQcuFjdGljYXMgZGUgQ2VydGlmaWNhY2nzbiBkZSBsYSBBQyBSYe16IC0gUHkwPAYDVR0fBDUwMzAxoC+gLYYraHR0cDovL3d3dy5hY3JhaXouZ292LnB5L2FybC9hY19yYWl6X3B5LmNybDANBgkqhkiG9w0BAQsFAAOCAgEAZ0O3BeY2y9IDnZiXMy+/Grb5oDw0YiDoKkdoHdHDnd24yB2vf99Ei0FltBuwuXRHJkkoqAjWiIqUQy/Uw3rvySa8yCqOuTL2uDqiX0v+waNIV2cY2BTLoPqRL5rv4WhqAbOlEY6YhLIA0cfBhnZpx9ufAL0cQiXN927vuAJTEVu27Fr/gqDEIFNZPrEG2Ey6GEu3EK3L8AeQYKNjGHmuNJNFJn9YtRneR4/dAX4bUvG6//GvAoKL1nqEcgcTtKN4uPdcdpTsuMpf34QAqgL0amhNPGdwgYsofr55CEhQF2Q8mUgBj8oEFRrGrW4MokO0xlqjT+Vouyos3BONmrbfDI+uq3zF01o5tg8NPzaD+zY50Lht4BKs7ulfhw7JhQA8lYhz8K3TpjjouR6npDAEMjVhQq2tnWTFmNCEosrg0txyrSKi8K2COGuMzoA8K0D7IfnAvveYzwoWkyQv9N7p7M1PP8XEPdsqPZ4qVnYXgRkUgwrmlweqNOzJ/nBpe1XuguS4JY2tFQP3JSsnk7dk1CmOwMRTxAUsuJeA8MKvUbg9VhSuBOXUfc3KjbpVDTrgUymfyGe11bYSpal1dSqVYc+xQQxCYc1OMFw32OFzH2XcbVt4KogxbZ3RbzPhUJm8HRfOafz3F0ac5jvmAGBldf1UajbY7muAzdQw6EQn2fw=</xd:EncapsulatedX509Certificate>
            <xd:EncapsulatedX509Certificate>MIIF+TCCA+GgAwIBAgIQDCG0OEbFG/VQINOr7TNcpTANBgkqhkiG9w0BAQsFADBvMQswCQYDVQQGEwJQWTErMCkGA1UECgwiTWluaXN0ZXJpbyBkZSBJbmR1c3RyaWEgeSBDb21lcmNpbzEzMDEGA1UEAwwqQXV0b3JpZGFkIENlcnRpZmljYWRvcmEgUmHDrXogZGVsIFBhcmFndWF5MB4XDTEyMDgwNzA4MzY1OVoXDTMyMDgwNzA4MzY1OVowbzELMAkGA1UEBhMCUFkxKzApBgNVBAoMIk1pbmlzdGVyaW8gZGUgSW5kdXN0cmlhIHkgQ29tZXJjaW8xMzAxBgNVBAMMKkF1dG9yaWRhZCBDZXJ0aWZpY2Fkb3JhIFJhw616IGRlbCBQYXJhZ3VheTCCAiIwDQYJKoZIhvcNAQEBBQADggIPADCCAgoCggIBAK6HfW/cm6CSmT+jjZqFSsUDVF/dhuVxBS93gNy7t8XCJBugnJ6t+HUiVeziPNNVoVn9tOhVFxeJrOlfJxmvl9TTax0QbTwJUmw3AiPNNd1rdJL1gsQCKV0h4f+5djd/ZbnOV8B9VYtXpU/E6csQHEkYodpkKUQswcftFPjcyhPDub8DoZfx1oBno0MJ0RhqDB6IxO5PHP5vbIggEDtezYneIyJsJyuC/KqeaJO30275dqN4rDZ8smOIOII/9L/z3agbfkiuc9vKgXi9N7UXm0Vcb/tjvBiey9U7cahNA+W5x+mcwC2bnkGLMVVMCrW9JbYvFCjyrg306IjoKQcVMoHcuxrYSME7ILqzglWgws26G45/khG2f9IpS6EDTqt5uaKU9ogocmmUMtHfGqDRvp1yOKRs9jPuYcju6hJlkD9c8McKxkr9NMBR0q/SswzRwNm8KhoPubjzCj0nYx6N2fnLBy6PhCpsmyf+z0LbT36voKNTSDKYYt03Ih2qL2uM0PeaSim5bsw+kwDcIPTX1CS/OxIBgLUHlxAs28VIVKA/OE/m9eHcn6N3lYOt3vEWkHr/wJqhk2JPw0G5apqj4nM74qX4YIONx/lGQSf47elkliPsGftfp4KsHB+9o1bNrRCTfk6EpELx23RPwArCiA1dyjQofa4YW9yqGraAHp5bAgMBAAGjgZAwgY0wDwYDVR0TAQH/BAUwAwEB/zAOBgNVHQ8BAf8EBAMCAQYwSwYDVR0gBEQwQjBABgRVHSAAMDgwNgYIKwYBBQUHAgEWKmh0dHA6Ly93d3cuYWNyYWl6Lmdvdi5weS9jcHMvcG9saXRpY2FzLnBkZjAdBgNVHQ4EFgQUwsQR8ipoRAwAKOxM1inbkvtevdYwDQYJKoZIhvcNAQELBQADggIBAJFz7SmvWakrRTF2RukHs5OMUMDEOyLq2U6qdmmI7G4RPfpwBFVvnCgHs9o6R4aNNUk6i6itTNNwnsaExxiYtAUdx1wwQudv62doKEuBKGAplfjwYuPN1zCEImEhSi2/e9OvgiJE3Hin++Gd2+j0gzIrKZ1xEO7KdvRPrOj9D7xl63oK+VFX6d/FvUISJdPvsRjsvwbEm71FYe7Y5bDRLV1Zsti4pSOJMGl1ZgkCKgLEBfTQpnGuOzRlD30ddt4aCQnj/nSSJBsKHJ5MDed5f09ufzS5g6gRudIeoa6kV0vA2KI+28Fafz1F/TRuE451nhb3M2vRBmcFj/nEZYt7adecYY98gXefxmwosPwOeKZq2EjGL7/Si3l2sOiOazOprbV4XJfeVajBZY7o39U5SoPSMNqrPVeZfELwRqgX/LCUPqFEePTYrHaOdu3A7AoJb7q1rj9SEtB10hfIsg+BKF7ukFcqkoeys9ug5X16A1//LmaNuku471ePVUzKw30WGTawFzOgxc1CsKqyVHxeGfmRdoqDwGl37S16NJSSPU9rloIe77LqiQR7NZfFW/9cWnsPLHS3pCWJEYNbc4UL8pIOOBKt1edM6wK+Wkd8J+/1EBu+LFCdjEgW07kZqe300S6TQYFxgD6KOCSM6ou33kR4rVF20lSWwwhDSf/DLn8e</xd:EncapsulatedX509Certificate>
          </xd:CertificateValues>
        </xd:UnsignedSignatureProperties>
      </xd:UnsignedProperties>
    </xd:QualifyingProperties>
  </Object>
  <Object Id="idValidSigLnImg">AQAAAGwAAAAAAAAAAAAAAP8AAAB/AAAAAAAAAAAAAAAAGwAAVg0AACBFTUYAAAEApBsAAKoAAAAGAAAAAAAAAAAAAAAAAAAAQAYAAIQDAACwAQAA8AAAAAAAAAAAAAAAAAAAAICXBgCAqQ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MAZQBnAG8AZQAgAHUAaQAAAAAAAAAAAAAAAAAAAAAAAAAAAAAAAAAAAAAAAAAAAAAAAAAAAAAAAAAAAAAAAAAAAAAAAAAAAP5/AABzonTH/n8AABMAFAAAAAAAsP2jx/5/AAAwFuIN/38AAJiidMf+fwAAAAAAAAAAAAAwFuIN/38AAIm3XtuEAAAAAAAAAAAAAADRFyka+pMAAKNpfbb+fwAASAAAAJQBAAA06aPH/n8AAIDxrMf+fwAAYOujxwAAAAABAAAAAAAAALD9o8f+fwAAAADiDf9/AAAAAAAAAAAAAAAAAACEAAAA0c14DP9/AAAAAAAAAAAAAAAAAAAAAAAAENXjCJQBAADouV7bhAAAABDV4wiUAQAAqzJ8DP9/AACwuF7bhAAAAGC5XtuEAAAAAAAAAAAAAAAAAAAAZHYACAAAAAAlAAAADAAAAAEAAAAYAAAADAAAAAAAAAISAAAADAAAAAEAAAAeAAAAGAAAAMMAAAAEAAAA9wAAABEAAAAlAAAADAAAAAEAAABUAAAAhAAAAMQAAAAEAAAA9QAAABAAAAABAAAAAADYQVVV1U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M4cfZQBAACwP+IN/38AAAkAAAABAAAA0G6iDP9/AAAAAAAAAAAAAHOidMf+fwAAgAYcfZQBAAAAAApEAAAAAAAAAAAAAAAAAAAAAAAAAAAxFyoa+pMAAGSJbcf+fwAA0Lhd24QAAAAAAAAAAAAAABDV4wiUAQAAsLpd2wAAAAAgKg4KlAEAAAcAAAAAAAAAICoOCpQBAADsuV3bhAAAAEC6XduEAAAA0c14DP9/AAAAAAAAAAAAAAAAAAAAAAAAAAAAAAAAAADQJxQKlAEAABDV4wiUAQAAqzJ8DP9/AACQuV3bhAAAAEC6XduE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CAEF0MlAEAAGTrcLb+fwAA0CcUCpQBAADQbqIM/38AAAAAAAAAAAAAAbGotv5/AAACAAAAAAAAAAIAAAAAAAAAAAAAAAAAAAAAAAAAAAAAAPEXKhr6kwAAIEkLCpQBAABAp8oQlAEAAAAAAAAAAAAAENXjCJQBAAAIul3bAAAAAOD///8AAAAABgAAAAAAAAACAAAAAAAAACy5XduEAAAAgLld24QAAADRzXgM/38AAAAAAAAAAAAAAOlbDAAAAAAAAAAAAAAAAAuleLb+fwAAENXjCJQBAACrMnwM/38AANC4XduEAAAAgLld24QAAAAAAAAAAAAAAAAAAABkdgAIAAAAACUAAAAMAAAAAwAAABgAAAAMAAAAAAAAAhIAAAAMAAAAAQAAABYAAAAMAAAACAAAAFQAAABUAAAACgAAACcAAAAeAAAASgAAAAEAAAAAANhBVVXV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MwAAALcAAABHAAAAKQAAADMAAACPAAAAFQAAACEA8AAAAAAAAAAAAAAAgD8AAAAAAAAAAAAAgD8AAAAAAAAAAAAAAAAAAAAAAAAAAAAAAAAAAAAAAAAAACUAAAAMAAAAAAAAgCgAAAAMAAAABAAAAFIAAABwAQAABAAAAPD///8AAAAAAAAAAAAAAACQAQAAAAAAAQAAAABzAGUAZwBvAGUAIAB1AGkAAAAAAAAAAAAAAAAAAAAAAAAAAAAAAAAAAAAAAAAAAAAAAAAAAAAAAAAAAAAAAAAAAAAAACAAAAAAAAAACAAAAAAAAAAAABt9lAEAANBuogz/fwAAAAAAAAAAAADHs+0O/38AAAAAAH2UAQAAAQAAAP5/AAAAAAAAAAAAAAAAAAAAAAAAURQqGvqTAAABAAAAAAAAAKBtVgwCAAAAAAAAAAAAAAAQ1eMIlAEAAGi5XdsAAAAA8P///wAAAAAJAAAAAAAAAAMAAAAAAAAAjLhd24QAAADguF3bhAAAANHNeAz/fwAAAAAAAAAAAAAA6VsMAAAAAAAAAAAAAAAAYLhd24QAAAAQ1eMIlAEAAKsyfAz/fwAAMLhd24QAAADguF3bhAAAAMC8IQqUAQAAAAAAAGR2AAgAAAAAJQAAAAwAAAAEAAAAGAAAAAwAAAAAAAACEgAAAAwAAAABAAAAHgAAABgAAAApAAAAMwAAALgAAABIAAAAJQAAAAwAAAAEAAAAVAAAALgAAAAqAAAAMwAAALYAAABHAAAAAQAAAAAA2EFVVdVBKgAAADMAAAASAAAATAAAAAAAAAAAAAAAAAAAAP//////////cAAAAFkAcwBhAGkAYQBzACAATADzAHAAZQB6ACAARwDzAG0AZQB6AAkAAAAHAAAACAAAAAQAAAAIAAAABwAAAAQAAAAIAAAACQAAAAkAAAAIAAAABwAAAAQAAAALAAAACQAAAA4AAAAIAAAABw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CUAAAACgAAAFAAAABIAAAAXAAAAAEAAAAAANhBVVXVQQoAAABQAAAADAAAAEwAAAAAAAAAAAAAAAAAAAD//////////2QAAABZAHMAYQBpAGEAcwAgAEwAbwBwAGUAegAFAAAABQAAAAYAAAADAAAABgAAAAUAAAADAAAABQAAAAcAAAAHAAAABgAAAAUAAABLAAAAQAAAADAAAAAFAAAAIAAAAAEAAAABAAAAEAAAAAAAAAAAAAAAAAEAAIAAAAAAAAAAAAAAAAABAACAAAAAJQAAAAwAAAACAAAAJwAAABgAAAAFAAAAAAAAAP///wAAAAAAJQAAAAwAAAAFAAAATAAAAGQAAAAJAAAAYAAAAPYAAABsAAAACQAAAGAAAADuAAAADQAAACEA8AAAAAAAAAAAAAAAgD8AAAAAAAAAAAAAgD8AAAAAAAAAAAAAAAAAAAAAAAAAAAAAAAAAAAAAAAAAACUAAAAMAAAAAAAAgCgAAAAMAAAABQAAACUAAAAMAAAAAQAAABgAAAAMAAAAAAAAAhIAAAAMAAAAAQAAAB4AAAAYAAAACQAAAGAAAAD3AAAAbQAAACUAAAAMAAAAAQAAAFQAAADAAAAACgAAAGAAAABvAAAAbAAAAAEAAAAAANhBVVXVQQoAAABgAAAAEwAAAEwAAAAAAAAAAAAAAAAAAAD//////////3QAAABHAGUAcwB0AGkA8wBuACAARQBtAHAAcgBlAHMAYQByAGkAYQBsAAAACAAAAAYAAAAFAAAABAAAAAMAAAAHAAAABwAAAAMAAAAGAAAACQAAAAcAAAAEAAAABgAAAAUAAAAGAAAABAAAAAMAAAAGAAAAAwAAAEsAAABAAAAAMAAAAAUAAAAgAAAAAQAAAAEAAAAQAAAAAAAAAAAAAAAAAQAAgAAAAAAAAAAAAAAAAAEAAIAAAAAlAAAADAAAAAIAAAAnAAAAGAAAAAUAAAAAAAAA////AAAAAAAlAAAADAAAAAUAAABMAAAAZAAAAAkAAABwAAAAvgAAAHwAAAAJAAAAcAAAALYAAAANAAAAIQDwAAAAAAAAAAAAAACAPwAAAAAAAAAAAACAPwAAAAAAAAAAAAAAAAAAAAAAAAAAAAAAAAAAAAAAAAAAJQAAAAwAAAAAAACAKAAAAAwAAAAFAAAAJQAAAAwAAAABAAAAGAAAAAwAAAAAAAACEgAAAAwAAAABAAAAFgAAAAwAAAAAAAAAVAAAAAgBAAAKAAAAcAAAAL0AAAB8AAAAAQAAAAAA2EFVVdVBCgAAAHAAAAAfAAAATAAAAAQAAAAJAAAAcAAAAL8AAAB9AAAAjAAAAEYAaQByAG0AYQBkAG8AIABwAG8AcgA6ACAAWQBTAEEASQBBAFMAIABMAE8AUABFAFoAIABHAE8ATQBFAFoAAAAGAAAAAwAAAAQAAAAJAAAABgAAAAcAAAAHAAAAAwAAAAcAAAAHAAAABAAAAAMAAAADAAAABQAAAAYAAAAHAAAAAwAAAAcAAAAGAAAAAwAAAAUAAAAJAAAABgAAAAYAAAAGAAAAAwAAAAgAAAAJAAAACgAAAAYAAAAGAAAAFgAAAAwAAAAAAAAAJQAAAAwAAAACAAAADgAAABQAAAAAAAAAEAAAABQAAAA=</Object>
  <Object Id="idInvalidSigLnImg">AQAAAGwAAAAAAAAAAAAAAP8AAAB/AAAAAAAAAAAAAAAAGwAAVg0AACBFTUYAAAEARB8AALAAAAAGAAAAAAAAAAAAAAAAAAAAQAYAAIQDAACwAQAA8AAAAAAAAAAAAAAAAAAAAICXBgCAqQM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AKEi0AAAAAAAAAAAAFCRglQKEgOIweNIMAAAAAAAAAAAAAAAAJESoVJFpkAAAAAAcKDQcKDQcJDQ4WMShFrjFU1TJV1gECBAIDBAECBQoRKyZBowsTMQAAAAAAfqbJd6PIeqDCQFZ4JTd0Lk/HMVPSGy5uFiE4GypVJ0KnHjN9AAABAAAAAACcz+7S6ffb7fnC0t1haH0hMm8aLXIuT8ggOIwoRKslP58cK08AAAEAAAAAAMHg9P///////////+bm5k9SXjw/SzBRzTFU0y1NwSAyVzFGXwEBAgAACA8mnM/u69/SvI9jt4tgjIR9FBosDBEjMVTUMlXWMVPRKUSeDxk4AAAAAAAAAADT6ff///////+Tk5MjK0krSbkvUcsuT8YVJFoTIFIrSbgtTcEQHEeQtQAAAJzP7vT6/bTa8kRleixHhy1Nwi5PxiQtTnBwcJKSki81SRwtZAgOIwAAAAAAweD02+35gsLqZ5q6Jz1jNEJyOUZ4qamp+/v7////wdPeVnCJAQECAAAAAACv1/Ho8/ubzu6CwuqMudS3u769vb3////////////L5fZymsABAgMAAAAAAK/X8fz9/uLx+snk9uTy+vz9/v///////////////8vl9nKawAECA5UOAAAAotHvtdryxOL1xOL1tdry0+r32+350+r3tdryxOL1pdPvc5rAAQIDAAAAAABpj7ZnjrZqj7Zqj7ZnjrZtkbdukrdtkbdnjrZqj7ZojrZ3rdUCAwQAAAAAAAAAAAAAAAAAAAAAAAAAAAAAAAAAAAAAAAAAAAAAAAAAAAAAAAAAAAAAJwAAABgAAAABAAAAAAAAAP///wAAAAAAJQAAAAwAAAABAAAATAAAAGQAAAAiAAAABAAAAHEAAAAQAAAAIgAAAAQAAABQAAAADQAAACEA8AAAAAAAAAAAAAAAgD8AAAAAAAAAAAAAgD8AAAAAAAAAAAAAAAAAAAAAAAAAAAAAAAAAAAAAAAAAACUAAAAMAAAAAAAAgCgAAAAMAAAAAQAAAFIAAABwAQAAAQAAAPX///8AAAAAAAAAAAAAAACQAQAAAAAAAQAAAABzAGUAZwBvAGUAIAB1AGkAAAAAAAAAAAAAAAAAAAAAAAAAAAAAAAAAAAAAAAAAAAAAAAAAAAAAAAAAAAAAAAAAAAAAAAAAAAD+fwAAc6J0x/5/AAATABQAAAAAALD9o8f+fwAAMBbiDf9/AACYonTH/n8AAAAAAAAAAAAAMBbiDf9/AACJt17bhAAAAAAAAAAAAAAA0RcpGvqTAACjaX22/n8AAEgAAACUAQAANOmjx/5/AACA8azH/n8AAGDro8cAAAAAAQAAAAAAAACw/aPH/n8AAAAA4g3/fwAAAAAAAAAAAAAAAAAAhAAAANHNeAz/fwAAAAAAAAAAAAAAAAAAAAAAABDV4wiUAQAA6Lle24QAAAAQ1eMIlAEAAKsyfAz/fwAAsLhe24QAAABguV7bhAAAAAAAAAAAAAAAAAAAAGR2AAgAAAAAJQAAAAwAAAABAAAAGAAAAAwAAAD/AAACEgAAAAwAAAABAAAAHgAAABgAAAAiAAAABAAAAHIAAAARAAAAJQAAAAwAAAABAAAAVAAAAKgAAAAjAAAABAAAAHAAAAAQAAAAAQAAAAAA2EFVVdVBIwAAAAQAAAAPAAAATAAAAAAAAAAAAAAAAAAAAP//////////bAAAAEYAaQByAG0AYQAgAG4AbwAgAHYA4QBsAGkAZABhAIA/BgAAAAMAAAAEAAAACQAAAAYAAAADAAAABwAAAAcAAAADAAAABQAAAAYAAAADAAAAAwAAAAcAAAAGAAAASwAAAEAAAAAwAAAABQAAACAAAAABAAAAAQAAABAAAAAAAAAAAAAAAAABAACAAAAAAAAAAAAAAAAAAQAAgAAAAFIAAABwAQAAAgAAABAAAAAHAAAAAAAAAAAAAAC8AgAAAAAAAAECAiJTAHkAcwB0AGUAbQAAAAAAAAAAAAAAAAAAAAAAAAAAAAAAAAAAAAAAAAAAAAAAAAAAAAAAAAAAAAAAAAAAAAAAAAAAAADOHH2UAQAAsD/iDf9/AAAJAAAAAQAAANBuogz/fwAAAAAAAAAAAABzonTH/n8AAIAGHH2UAQAAAAAKRAAAAAAAAAAAAAAAAAAAAAAAAAAAMRcqGvqTAABkiW3H/n8AANC4XduEAAAAAAAAAAAAAAAQ1eMIlAEAALC6XdsAAAAAICoOCpQBAAAHAAAAAAAAACAqDgqUAQAA7Lld24QAAABAul3bhAAAANHNeAz/fwAAAAAAAAAAAAAAAAAAAAAAAAAAAAAAAAAA0CcUCpQBAAAQ1eMIlAEAAKsyfAz/fwAAkLld24QAAABAul3bh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gBBdDJQBAABk63C2/n8AANAnFAqUAQAA0G6iDP9/AAAAAAAAAAAAAAGxqLb+fwAAAgAAAAAAAAACAAAAAAAAAAAAAAAAAAAAAAAAAAAAAADxFyoa+pMAACBJCwqUAQAAQKfKEJQBAAAAAAAAAAAAABDV4wiUAQAACLpd2wAAAADg////AAAAAAYAAAAAAAAAAgAAAAAAAAAsuV3bhAAAAIC5XduEAAAA0c14DP9/AAAAAAAAAAAAAADpWwwAAAAAAAAAAAAAAAALpXi2/n8AABDV4wiUAQAAqzJ8DP9/AADQuF3bhAAAAIC5XduEAAAAAAAAAAAAAAAAAAAAZHYACAAAAAAlAAAADAAAAAMAAAAYAAAADAAAAAAAAAISAAAADAAAAAEAAAAWAAAADAAAAAgAAABUAAAAVAAAAAoAAAAnAAAAHgAAAEoAAAABAAAAAADYQVVV1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MAAAC3AAAARwAAACkAAAAzAAAAjwAAABUAAAAhAPAAAAAAAAAAAAAAAIA/AAAAAAAAAAAAAIA/AAAAAAAAAAAAAAAAAAAAAAAAAAAAAAAAAAAAAAAAAAAlAAAADAAAAAAAAIAoAAAADAAAAAQAAABSAAAAcAEAAAQAAADw////AAAAAAAAAAAAAAAAkAEAAAAAAAEAAAAAcwBlAGcAbwBlACAAdQBpAAAAAAAAAAAAAAAAAAAAAAAAAAAAAAAAAAAAAAAAAAAAAAAAAAAAAAAAAAAAAAAAAAAAAAAgAAAAAAAAAAgAAAAAAAAAAAAbfZQBAADQbqIM/38AAAAAAAAAAAAAx7PtDv9/AAAAAAB9lAEAAAEAAAD+fwAAAAAAAAAAAAAAAAAAAAAAAFEUKhr6kwAAAQAAAAAAAACgbVYMAgAAAAAAAAAAAAAAENXjCJQBAABouV3bAAAAAPD///8AAAAACQAAAAAAAAADAAAAAAAAAIy4XduEAAAA4Lhd24QAAADRzXgM/38AAAAAAAAAAAAAAOlbDAAAAAAAAAAAAAAAAGC4XduEAAAAENXjCJQBAACrMnwM/38AADC4XduEAAAA4Lhd24QAAADAvCEKlAEAAAAAAABkdgAIAAAAACUAAAAMAAAABAAAABgAAAAMAAAAAAAAAhIAAAAMAAAAAQAAAB4AAAAYAAAAKQAAADMAAAC4AAAASAAAACUAAAAMAAAABAAAAFQAAAC4AAAAKgAAADMAAAC2AAAARwAAAAEAAAAAANhBVVXVQSoAAAAzAAAAEgAAAEwAAAAAAAAAAAAAAAAAAAD//////////3AAAABZAHMAYQBpAGEAcwAgAEwA8wBwAGUAegAgAEcA8wBtAGUAegAJAAAABwAAAAgAAAAEAAAACAAAAAcAAAAEAAAACAAAAAkAAAAJAAAACAAAAAcAAAAEAAAACwAAAAkAAAAOAAAACAAAAAcAAABLAAAAQAAAADAAAAAFAAAAIAAAAAEAAAABAAAAEAAAAAAAAAAAAAAAAAEAAIAAAAAAAAAAAAAAAAABAACAAAAAJQAAAAwAAAACAAAAJwAAABgAAAAFAAAAAAAAAP///wAAAAAAJQAAAAwAAAAFAAAATAAAAGQAAAAAAAAAUAAAAP8AAAB8AAAAAAAAAFAAAAAAAQAALQAAACEA8AAAAAAAAAAAAAAAgD8AAAAAAAAAAAAAgD8AAAAAAAAAAAAAAAAAAAAAAAAAAAAAAAAAAAAAAAAAACUAAAAMAAAAAAAAgCgAAAAMAAAABQAAACcAAAAYAAAABQAAAAAAAAD///8AAAAAACUAAAAMAAAABQAAAEwAAABkAAAACQAAAFAAAAD2AAAAXAAAAAkAAABQAAAA7gAAAA0AAAAhAPAAAAAAAAAAAAAAAIA/AAAAAAAAAAAAAIA/AAAAAAAAAAAAAAAAAAAAAAAAAAAAAAAAAAAAAAAAAAAlAAAADAAAAAAAAIAoAAAADAAAAAUAAAAlAAAADAAAAAEAAAAYAAAADAAAAAAAAAISAAAADAAAAAEAAAAeAAAAGAAAAAkAAABQAAAA9wAAAF0AAAAlAAAADAAAAAEAAABUAAAAlAAAAAoAAABQAAAASAAAAFwAAAABAAAAAADYQVVV1UEKAAAAUAAAAAwAAABMAAAAAAAAAAAAAAAAAAAA//////////9kAAAAWQBzAGEAaQBhAHMAIABMAG8AcABlAHoABQAAAAUAAAAGAAAAAwAAAAYAAAAFAAAAAwAAAAUAAAAHAAAABw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ISAAAADAAAAAEAAAAeAAAAGAAAAAkAAABgAAAA9wAAAG0AAAAlAAAADAAAAAEAAABUAAAAwAAAAAoAAABgAAAAbwAAAGwAAAABAAAAAADYQVVV1UEKAAAAYAAAABMAAABMAAAAAAAAAAAAAAAAAAAA//////////90AAAARwBlAHMAdABpAPMAbgAgAEUAbQBwAHIAZQBzAGEAcgBpAGEAbAAAAAgAAAAGAAAABQAAAAQAAAADAAAABwAAAAcAAAADAAAABgAAAAkAAAAHAAAABAAAAAYAAAAFAAAABgAAAAQAAAADAAAABgAAAAMAAABLAAAAQAAAADAAAAAFAAAAIAAAAAEAAAABAAAAEAAAAAAAAAAAAAAAAAEAAIAAAAAAAAAAAAAAAAABAACAAAAAJQAAAAwAAAACAAAAJwAAABgAAAAFAAAAAAAAAP///wAAAAAAJQAAAAwAAAAFAAAATAAAAGQAAAAJAAAAcAAAAL4AAAB8AAAACQAAAHAAAAC2AAAADQAAACEA8AAAAAAAAAAAAAAAgD8AAAAAAAAAAAAAgD8AAAAAAAAAAAAAAAAAAAAAAAAAAAAAAAAAAAAAAAAAACUAAAAMAAAAAAAAgCgAAAAMAAAABQAAACUAAAAMAAAAAQAAABgAAAAMAAAAAAAAAhIAAAAMAAAAAQAAABYAAAAMAAAAAAAAAFQAAAAIAQAACgAAAHAAAAC9AAAAfAAAAAEAAAAAANhBVVXVQQoAAABwAAAAHwAAAEwAAAAEAAAACQAAAHAAAAC/AAAAfQAAAIwAAABGAGkAcgBtAGEAZABvACAAcABvAHIAOgAgAFkAUwBBAEkAQQBTACAATABPAFAARQBaACAARwBPAE0ARQBaAAAABgAAAAMAAAAEAAAACQAAAAYAAAAHAAAABwAAAAMAAAAHAAAABwAAAAQAAAADAAAAAwAAAAUAAAAGAAAABwAAAAMAAAAHAAAABgAAAAMAAAAFAAAACQAAAAYAAAAGAAAABgAAAAMAAAAIAAAACQAAAAoAAAAGAAAABgAAABYAAAAMAAAAAAAAACUAAAAMAAAAAgAAAA4AAAAUAAAAAAAAABAAAAAUAAAA</Object>
</Signature>
</file>

<file path=_xmlsignatures/sig2.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FImh1w5ZFqKFkaqICA1mAXdyKxY=</DigestValue>
    </Reference>
    <Reference URI="#idOfficeObject" Type="http://www.w3.org/2000/09/xmldsig#Object">
      <DigestMethod Algorithm="http://www.w3.org/2000/09/xmldsig#sha1"/>
      <DigestValue>kP8kNwxBWU8NXQurPD3DB4nDmyo=</DigestValue>
    </Reference>
    <Reference URI="#idSignedProperties" Type="http://uri.etsi.org/01903#SignedProperties">
      <Transforms>
        <Transform Algorithm="http://www.w3.org/TR/2001/REC-xml-c14n-20010315"/>
      </Transforms>
      <DigestMethod Algorithm="http://www.w3.org/2000/09/xmldsig#sha1"/>
      <DigestValue>R18XTspuFeMtZB/ELFtjhleVHc4=</DigestValue>
    </Reference>
    <Reference URI="#idValidSigLnImg" Type="http://www.w3.org/2000/09/xmldsig#Object">
      <DigestMethod Algorithm="http://www.w3.org/2000/09/xmldsig#sha1"/>
      <DigestValue>dS35qr76HM6ZviJc7d+mszsLZqM=</DigestValue>
    </Reference>
    <Reference URI="#idInvalidSigLnImg" Type="http://www.w3.org/2000/09/xmldsig#Object">
      <DigestMethod Algorithm="http://www.w3.org/2000/09/xmldsig#sha1"/>
      <DigestValue>9wn9UA+5BR/Tj+iGeHlaPj7HvD8=</DigestValue>
    </Reference>
  </SignedInfo>
  <SignatureValue>GxtgDJHKXDDQLeDGnbWYcKqkvTpvU0hXRqsXrDn7yJnra+EJ9qgwbn47M0DyVF6v2Xyv3ofkHib3
CESG7hOZDl+uTG871bjo930tU3pUK3oZD3bXhLePaffRbGrpOhK7O2kaWo02PPgyxvPzye+BgS24
RgkKYM36A47Mmuti6IM3D87iHqh6rgg91AzRbgQ0pjsaZfJQnBf9KD0Auf/0cqEsq63cw5rwyl6z
XdF/e90LywtP6bCthb55g2sIAJDaxDeC8RwIpLBvJ30R8ZNtf+vgzjEYn0+Vt2cpHkesnGCKCiCr
1xeKaD3SrGVpMZJiLdIABkzmzTiPQPBvuMdmMw==</SignatureValue>
  <KeyInfo>
    <X509Data>
      <X509Certificate>MIIIcDCCBligAwIBAgIINhMgDBJSM7EwDQYJKoZIhvcNAQELBQAwWjEaMBgGA1UEAwwRQ0EtRE9D
VU1FTlRBIFMuQS4xFjAUBgNVBAUTDVJVQzgwMDUwMTcyLTExFzAVBgNVBAoMDkRPQ1VNRU5UQSBT
LkEuMQswCQYDVQQGEwJQWTAeFw0yNDAyMjcxODA3MDBaFw0yNjAyMjYxODA3MDBaMIGqMRwwGgYD
VQQDDBNHVUlMTEVSTU8gTEVPWiBQQU5FMREwDwYDVQQFEwhDSTM2NTYzMDESMBAGA1UEKgwJR1VJ
TExFUk1PMRIwEAYDVQQEDAlMRU9aIFBBTkUxCzAJBgNVBAsMAkYyMTUwMwYDVQQKDCxDRVJUSUZJ
Q0FETyBDVUFMSUZJQ0FETyBERSBGSVJNQSBFTEVDVFJPTklDQTELMAkGA1UEBhMCUFkwggEiMA0G
CSqGSIb3DQEBAQUAA4IBDwAwggEKAoIBAQDhm5/W8sZQBcE7GkMUBTE5mpZ1aF2SMkLJsv6VTeE3
sxm9Yl/iMn/dxlQ98EQziXyul2VPgw5cmUHhyradK3CQqvcN6YebVpIz4JQsj54vPVSVBXltfyWA
hYr06D6vf16WGV5TopvCOutD8Pfrako/HuWNWC1/0Iw/d5r6NXmsVHMcKv7OlwD7GgAbNuILhBs0
oFUSN7gd1G6bCHc0xiOfpOz0PCybN8VxQdscXUzcl0xgP8Fhc3Zqw2rg/fej0dfKLowOMH1rzpNE
EVuPi/awngLIOETikHV5FnETWG2U+pF2xDXgC6wYzanHzwpwaJIHWmUcO9bOjkKlbtpEq2p5AgMB
AAGjggPnMIID4zAMBgNVHRMBAf8EAjAAMB8GA1UdIwQYMBaAFKE9hSvN2CyWHzkCDJ9TO1jYlQt7
MIGUBggrBgEFBQcBAQSBhzCBhDBVBggrBgEFBQcwAoZJaHR0cHM6Ly93d3cuZGlnaXRvLmNvbS5w
eS91cGxvYWRzL2NlcnRpZmljYWRvLWRvY3VtZW50YS1zYS0xNTM1MTE3NzcxLmNydDArBggrBgEF
BQcwAYYfaHR0cHM6Ly93d3cuZGlnaXRvLmNvbS5weS9vY3NwLzBKBgNVHREEQzBBgRNnbGVvenBh
bmVAZ21haWwuY29tpCowKDEmMCQGA1UEDQwdRklSTUEgRUxFQ1RST05JQ0EgQ1VBTElGSUNBREEw
ggH1BgNVHSAEggHsMIIB6DCCAeQGDSsGAQQBgvk7AQEBCgEwggHRMC8GCCsGAQUFBwIBFiNodHRw
czovL3d3dy5kaWdpdG8uY29tLnB5L2Rlc2NhcmdhczCCAZwGCCsGAQUFBwICMIIBjh6CAYoAQwBl
AHIAdABpAGYAaQBjAGEAZABvACAAYwB1AGEAbABpAGYAaQBjAGEAZABvACAAZABlACAAZgBpAHIA
bQBhACAAZQBsAGUAYwB0AHIA8wBuAGkAYwBhACAAdABpAHAAbwAgAEYAMgAgACgAYwBsAGEAdgBl
AHMAIABlAG4AIABkAGkAcwBwAG8AcwBpAHQAaQB2AG8AIABjAHUAYQBsAGkAZgBpAGMAYQBkAG8A
KQAsACAAcwB1AGoAZQB0AGEAIABhACAAbABhAHMAIABjAG8AbgBkAGkAYwBpAG8AbgBlAHMAIABk
AGUAIAB1AHMAbwAgAGUAeABwAHUAZQBzAHQAYQBzACAAZQBuACAAbABhACAARABlAGMAbABhAHIA
YQBjAGkA8wBuACAAZABlACAAUAByAOEAYwB0AGkAYwBhAHMAIABkAGUAIABDAGUAcgB0AGkAZgBp
AGMAYQBjAGkA8wBuACAAZABlACAARABPAEMAVQBNAEUATgBUAEEAIABTAC4AQQAuMCoGA1UdJQEB
/wQgMB4GCCsGAQUFBwMCBggrBgEFBQcDBAYIKwYBBQUHAwEwewYDVR0fBHQwcjA0oDKgMIYuaHR0
cHM6Ly93d3cuZGlnaXRvLmNvbS5weS9jcmwvZG9jdW1lbnRhX2NhLmNybDA6oDigNoY0aHR0cHM6
Ly93d3cuZG9jdW1lbnRhLmNvbS5weS9kaWdpdG8vZG9jdW1lbnRhX2NhLmNybDAdBgNVHQ4EFgQU
81K2kXzZA5WnXlU6KFMuCHM2WfwwDgYDVR0PAQH/BAQDAgXgMA0GCSqGSIb3DQEBCwUAA4ICAQCK
J0y7W2MkKN1VaY+fJsHlAVoBgrIj0uLD1iMk8sKlCITWy3J5yvK3esokjBCcT6Ynbah62lTfsamX
7jwllY07AxPoNCA6SVhxC/uy1W09OhGcGSFNLzQk/jkd8HaMXbIbBtCYJseq1Y6EMt3BDY5PvEKg
pu5RxPpyaEvCk96fF1HoJllNs0sBUYgaU2YtaT+wV+fFAnksThjvDnX62MU2t78c2p51LPJYBy3A
G4Mq/totwNaHXGzFWJjvNJB7YZ1izR3rToqeb2hMp95RTWZpm18vfng8p19y2NvAx4VcjD9fAWt9
1ZWcVL2A0cKLBJpCuyQ1VMRgCu6IthHxdtwyb/qa8aavtcL31XVp0+2/tLGzz8ka8nANApUzJkfD
JvvXdm4QqhsukF7zLUyOt8sigftrdX9RkiPSUXVK/Ku1iX4AQgAqXZ8eyls4qVurKqFceJQoDlul
3NEfK+MOLqXc+TzMUO+ss8iT5ozduRm72oohSMWTcKUdNuEuWED7Qz2f1nWZO71S7HpZjKoyckWh
TQcBi+Q9mXlMC4pMjqw1XzaJ8Xwc6HA4ykN5tj7aXTqmt/Vdopm1Oe+S1V9EdFicTajFCDTls56l
pihFvLEWYWi4F7LUgQdRWIjazrcBOAXhPXxBvV5cMr0Pvvee1oNaOi9j1FW6VNQO+Q+fE3XgBA==
</X509Certificate>
    </X509Data>
  </KeyInfo>
  <Object xmlns:mdssi="http://schemas.openxmlformats.org/package/2006/digital-signature" Id="idPackageObject">
    <Manifest>
      <Reference URI="/xl/media/image5.emf?ContentType=image/x-emf">
        <DigestMethod Algorithm="http://www.w3.org/2000/09/xmldsig#sha1"/>
        <DigestValue>rVVXNClo44Gcs56wVArv8VA43Io=</DigestValue>
      </Reference>
      <Reference URI="/xl/printerSettings/printerSettings12.bin?ContentType=application/vnd.openxmlformats-officedocument.spreadsheetml.printerSettings">
        <DigestMethod Algorithm="http://www.w3.org/2000/09/xmldsig#sha1"/>
        <DigestValue>fffQ6wuikMCcnPeltvMA9iTY51w=</DigestValue>
      </Reference>
      <Reference URI="/xl/worksheets/sheet15.xml?ContentType=application/vnd.openxmlformats-officedocument.spreadsheetml.worksheet+xml">
        <DigestMethod Algorithm="http://www.w3.org/2000/09/xmldsig#sha1"/>
        <DigestValue>X7W8cIXzogGKel7+Hn/YHMZuW+c=</DigestValue>
      </Reference>
      <Reference URI="/xl/printerSettings/printerSettings13.bin?ContentType=application/vnd.openxmlformats-officedocument.spreadsheetml.printerSettings">
        <DigestMethod Algorithm="http://www.w3.org/2000/09/xmldsig#sha1"/>
        <DigestValue>3MtmVOus6OP3O2OkffebkcBcGhw=</DigestValue>
      </Reference>
      <Reference URI="/xl/worksheets/sheet14.xml?ContentType=application/vnd.openxmlformats-officedocument.spreadsheetml.worksheet+xml">
        <DigestMethod Algorithm="http://www.w3.org/2000/09/xmldsig#sha1"/>
        <DigestValue>33kC3Mdsiu1mE7LW0t/Xw0DBaAU=</DigestValue>
      </Reference>
      <Reference URI="/xl/printerSettings/printerSettings15.bin?ContentType=application/vnd.openxmlformats-officedocument.spreadsheetml.printerSettings">
        <DigestMethod Algorithm="http://www.w3.org/2000/09/xmldsig#sha1"/>
        <DigestValue>JBKenpstWJXzoapMmpFZhTkyFJs=</DigestValue>
      </Reference>
      <Reference URI="/xl/worksheets/sheet11.xml?ContentType=application/vnd.openxmlformats-officedocument.spreadsheetml.worksheet+xml">
        <DigestMethod Algorithm="http://www.w3.org/2000/09/xmldsig#sha1"/>
        <DigestValue>u5P2AasAxiP4wbsyoSnoWoSbIQw=</DigestValue>
      </Reference>
      <Reference URI="/xl/printerSettings/printerSettings20.bin?ContentType=application/vnd.openxmlformats-officedocument.spreadsheetml.printerSettings">
        <DigestMethod Algorithm="http://www.w3.org/2000/09/xmldsig#sha1"/>
        <DigestValue>JBKenpstWJXzoapMmpFZhTkyFJs=</DigestValue>
      </Reference>
      <Reference URI="/xl/worksheets/sheet10.xml?ContentType=application/vnd.openxmlformats-officedocument.spreadsheetml.worksheet+xml">
        <DigestMethod Algorithm="http://www.w3.org/2000/09/xmldsig#sha1"/>
        <DigestValue>pE6DmY52THVSfo7ZpBCpnTidRUM=</DigestValue>
      </Reference>
      <Reference URI="/xl/printerSettings/printerSettings21.bin?ContentType=application/vnd.openxmlformats-officedocument.spreadsheetml.printerSettings">
        <DigestMethod Algorithm="http://www.w3.org/2000/09/xmldsig#sha1"/>
        <DigestValue>fffQ6wuikMCcnPeltvMA9iTY51w=</DigestValue>
      </Reference>
      <Reference URI="/xl/worksheets/sheet8.xml?ContentType=application/vnd.openxmlformats-officedocument.spreadsheetml.worksheet+xml">
        <DigestMethod Algorithm="http://www.w3.org/2000/09/xmldsig#sha1"/>
        <DigestValue>hPQC02UEcP8hFhYXCIUFINzkg6E=</DigestValue>
      </Reference>
      <Reference URI="/xl/printerSettings/printerSettings2.bin?ContentType=application/vnd.openxmlformats-officedocument.spreadsheetml.printerSettings">
        <DigestMethod Algorithm="http://www.w3.org/2000/09/xmldsig#sha1"/>
        <DigestValue>fffQ6wuikMCcnPeltvMA9iTY51w=</DigestValue>
      </Reference>
      <Reference URI="/xl/worksheets/sheet9.xml?ContentType=application/vnd.openxmlformats-officedocument.spreadsheetml.worksheet+xml">
        <DigestMethod Algorithm="http://www.w3.org/2000/09/xmldsig#sha1"/>
        <DigestValue>7z9EpNS03LBh0sNbsr45kZ/PCWI=</DigestValue>
      </Reference>
      <Reference URI="/xl/printerSettings/printerSettings10.bin?ContentType=application/vnd.openxmlformats-officedocument.spreadsheetml.printerSettings">
        <DigestMethod Algorithm="http://www.w3.org/2000/09/xmldsig#sha1"/>
        <DigestValue>JBKenpstWJXzoapMmpFZhTkyFJs=</DigestValue>
      </Reference>
      <Reference URI="/xl/worksheets/sheet13.xml?ContentType=application/vnd.openxmlformats-officedocument.spreadsheetml.worksheet+xml">
        <DigestMethod Algorithm="http://www.w3.org/2000/09/xmldsig#sha1"/>
        <DigestValue>yS1yyitSXjECQn00L7aC43199+c=</DigestValue>
      </Reference>
      <Reference URI="/xl/printerSettings/printerSettings14.bin?ContentType=application/vnd.openxmlformats-officedocument.spreadsheetml.printerSettings">
        <DigestMethod Algorithm="http://www.w3.org/2000/09/xmldsig#sha1"/>
        <DigestValue>3MtmVOus6OP3O2OkffebkcBcGhw=</DigestValue>
      </Reference>
      <Reference URI="/xl/worksheets/sheet12.xml?ContentType=application/vnd.openxmlformats-officedocument.spreadsheetml.worksheet+xml">
        <DigestMethod Algorithm="http://www.w3.org/2000/09/xmldsig#sha1"/>
        <DigestValue>4/2SI4KuMn3OA9olRXTTVCeqtnE=</DigestValue>
      </Reference>
      <Reference URI="/xl/printerSettings/printerSettings19.bin?ContentType=application/vnd.openxmlformats-officedocument.spreadsheetml.printerSettings">
        <DigestMethod Algorithm="http://www.w3.org/2000/09/xmldsig#sha1"/>
        <DigestValue>3MtmVOus6OP3O2OkffebkcBcGhw=</DigestValue>
      </Reference>
      <Reference URI="/xl/worksheets/sheet46.xml?ContentType=application/vnd.openxmlformats-officedocument.spreadsheetml.worksheet+xml">
        <DigestMethod Algorithm="http://www.w3.org/2000/09/xmldsig#sha1"/>
        <DigestValue>LGGl/c7vM6O9W9Jdqp4z2Qcn8ms=</DigestValue>
      </Reference>
      <Reference URI="/xl/theme/theme1.xml?ContentType=application/vnd.openxmlformats-officedocument.theme+xml">
        <DigestMethod Algorithm="http://www.w3.org/2000/09/xmldsig#sha1"/>
        <DigestValue>PbdvkSDWboXE2WgpywxMwukKj94=</DigestValue>
      </Reference>
      <Reference URI="/xl/styles.xml?ContentType=application/vnd.openxmlformats-officedocument.spreadsheetml.styles+xml">
        <DigestMethod Algorithm="http://www.w3.org/2000/09/xmldsig#sha1"/>
        <DigestValue>NQPdlx2s2KDqNiezUlt5c6L4k1c=</DigestValue>
      </Reference>
      <Reference URI="/xl/sharedStrings.xml?ContentType=application/vnd.openxmlformats-officedocument.spreadsheetml.sharedStrings+xml">
        <DigestMethod Algorithm="http://www.w3.org/2000/09/xmldsig#sha1"/>
        <DigestValue>9GtReCWHguSbPgDZL56B4ktdZAs=</DigestValue>
      </Reference>
      <Reference URI="/xl/worksheets/sheet45.xml?ContentType=application/vnd.openxmlformats-officedocument.spreadsheetml.worksheet+xml">
        <DigestMethod Algorithm="http://www.w3.org/2000/09/xmldsig#sha1"/>
        <DigestValue>KRq0S83XHsbyWSEidfQPov3vKOI=</DigestValue>
      </Reference>
      <Reference URI="/xl/printerSettings/printerSettings18.bin?ContentType=application/vnd.openxmlformats-officedocument.spreadsheetml.printerSettings">
        <DigestMethod Algorithm="http://www.w3.org/2000/09/xmldsig#sha1"/>
        <DigestValue>aNq+/25yYBmndysB/6iloounmwU=</DigestValue>
      </Reference>
      <Reference URI="/xl/worksheets/sheet31.xml?ContentType=application/vnd.openxmlformats-officedocument.spreadsheetml.worksheet+xml">
        <DigestMethod Algorithm="http://www.w3.org/2000/09/xmldsig#sha1"/>
        <DigestValue>swY/+kN4ZU1wP4le1Upc7R8ELmw=</DigestValue>
      </Reference>
      <Reference URI="/xl/printerSettings/printerSettings16.bin?ContentType=application/vnd.openxmlformats-officedocument.spreadsheetml.printerSettings">
        <DigestMethod Algorithm="http://www.w3.org/2000/09/xmldsig#sha1"/>
        <DigestValue>aNq+/25yYBmndysB/6iloounmwU=</DigestValue>
      </Reference>
      <Reference URI="/xl/worksheets/sheet29.xml?ContentType=application/vnd.openxmlformats-officedocument.spreadsheetml.worksheet+xml">
        <DigestMethod Algorithm="http://www.w3.org/2000/09/xmldsig#sha1"/>
        <DigestValue>7/jLU1yaTThQL/lTnHrauQIxSCY=</DigestValue>
      </Reference>
      <Reference URI="/xl/printerSettings/printerSettings17.bin?ContentType=application/vnd.openxmlformats-officedocument.spreadsheetml.printerSettings">
        <DigestMethod Algorithm="http://www.w3.org/2000/09/xmldsig#sha1"/>
        <DigestValue>JBKenpstWJXzoapMmpFZhTkyFJs=</DigestValue>
      </Reference>
      <Reference URI="/xl/worksheets/sheet30.xml?ContentType=application/vnd.openxmlformats-officedocument.spreadsheetml.worksheet+xml">
        <DigestMethod Algorithm="http://www.w3.org/2000/09/xmldsig#sha1"/>
        <DigestValue>2Z5sIpcAo0e6K6eA1VqtUDOB7Ec=</DigestValue>
      </Reference>
      <Reference URI="/xl/printerSettings/printerSettings11.bin?ContentType=application/vnd.openxmlformats-officedocument.spreadsheetml.printerSettings">
        <DigestMethod Algorithm="http://www.w3.org/2000/09/xmldsig#sha1"/>
        <DigestValue>JBKenpstWJXzoapMmpFZhTkyFJs=</DigestValue>
      </Reference>
      <Reference URI="/xl/worksheets/sheet7.xml?ContentType=application/vnd.openxmlformats-officedocument.spreadsheetml.worksheet+xml">
        <DigestMethod Algorithm="http://www.w3.org/2000/09/xmldsig#sha1"/>
        <DigestValue>iuCiFczPnMVHdJnaLTVgzLLpdvM=</DigestValue>
      </Reference>
      <Reference URI="/xl/printerSettings/printerSettings29.bin?ContentType=application/vnd.openxmlformats-officedocument.spreadsheetml.printerSettings">
        <DigestMethod Algorithm="http://www.w3.org/2000/09/xmldsig#sha1"/>
        <DigestValue>fffQ6wuikMCcnPeltvMA9iTY51w=</DigestValue>
      </Reference>
      <Reference URI="/xl/worksheets/sheet6.xml?ContentType=application/vnd.openxmlformats-officedocument.spreadsheetml.worksheet+xml">
        <DigestMethod Algorithm="http://www.w3.org/2000/09/xmldsig#sha1"/>
        <DigestValue>JDa9RP09emw7IwZJ+hW/UEdgbg4=</DigestValue>
      </Reference>
      <Reference URI="/xl/worksheets/sheet22.xml?ContentType=application/vnd.openxmlformats-officedocument.spreadsheetml.worksheet+xml">
        <DigestMethod Algorithm="http://www.w3.org/2000/09/xmldsig#sha1"/>
        <DigestValue>rooZ5FJyXROdYjnboJIsXvoT5b0=</DigestValue>
      </Reference>
      <Reference URI="/xl/printerSettings/printerSettings46.bin?ContentType=application/vnd.openxmlformats-officedocument.spreadsheetml.printerSettings">
        <DigestMethod Algorithm="http://www.w3.org/2000/09/xmldsig#sha1"/>
        <DigestValue>P0P6g0bIKFbe8juZcnOoGf/rK0E=</DigestValue>
      </Reference>
      <Reference URI="/xl/worksheets/sheet23.xml?ContentType=application/vnd.openxmlformats-officedocument.spreadsheetml.worksheet+xml">
        <DigestMethod Algorithm="http://www.w3.org/2000/09/xmldsig#sha1"/>
        <DigestValue>ER/J8Jmws9TYRYc6PcAiVDoS7ek=</DigestValue>
      </Reference>
      <Reference URI="/xl/printerSettings/printerSettings25.bin?ContentType=application/vnd.openxmlformats-officedocument.spreadsheetml.printerSettings">
        <DigestMethod Algorithm="http://www.w3.org/2000/09/xmldsig#sha1"/>
        <DigestValue>fffQ6wuikMCcnPeltvMA9iTY51w=</DigestValue>
      </Reference>
      <Reference URI="/xl/worksheets/sheet24.xml?ContentType=application/vnd.openxmlformats-officedocument.spreadsheetml.worksheet+xml">
        <DigestMethod Algorithm="http://www.w3.org/2000/09/xmldsig#sha1"/>
        <DigestValue>VYW2Cn44sd2LPN2rG5P+0uV4LaQ=</DigestValue>
      </Reference>
      <Reference URI="/xl/media/image4.emf?ContentType=image/x-emf">
        <DigestMethod Algorithm="http://www.w3.org/2000/09/xmldsig#sha1"/>
        <DigestValue>jWXqZq4CMA5J5D/+6sInoG+6Bqw=</DigestValue>
      </Reference>
      <Reference URI="/xl/worksheets/sheet21.xml?ContentType=application/vnd.openxmlformats-officedocument.spreadsheetml.worksheet+xml">
        <DigestMethod Algorithm="http://www.w3.org/2000/09/xmldsig#sha1"/>
        <DigestValue>HO+WIDO65MVHMavZP/RWWT9sHck=</DigestValue>
      </Reference>
      <Reference URI="/xl/media/image6.emf?ContentType=image/x-emf">
        <DigestMethod Algorithm="http://www.w3.org/2000/09/xmldsig#sha1"/>
        <DigestValue>WHriqM4C2YIqoDS1ssdd7GYeLGo=</DigestValue>
      </Reference>
      <Reference URI="/xl/media/image2.emf?ContentType=image/x-emf">
        <DigestMethod Algorithm="http://www.w3.org/2000/09/xmldsig#sha1"/>
        <DigestValue>0QSACdoc23nciirdI+FkAyFpNfw=</DigestValue>
      </Reference>
      <Reference URI="/xl/media/image3.emf?ContentType=image/x-emf">
        <DigestMethod Algorithm="http://www.w3.org/2000/09/xmldsig#sha1"/>
        <DigestValue>b6xOFr2oOEf9eQB0YL5q5njqt6M=</DigestValue>
      </Reference>
      <Reference URI="/xl/drawings/drawing3.xml?ContentType=application/vnd.openxmlformats-officedocument.drawing+xml">
        <DigestMethod Algorithm="http://www.w3.org/2000/09/xmldsig#sha1"/>
        <DigestValue>AWcKec1nWmBNVQzzTya5+u56GDw=</DigestValue>
      </Reference>
      <Reference URI="/xl/worksheets/sheet19.xml?ContentType=application/vnd.openxmlformats-officedocument.spreadsheetml.worksheet+xml">
        <DigestMethod Algorithm="http://www.w3.org/2000/09/xmldsig#sha1"/>
        <DigestValue>ztMQey1sH1QHU10lzgJcDLDxabQ=</DigestValue>
      </Reference>
      <Reference URI="/xl/worksheets/sheet20.xml?ContentType=application/vnd.openxmlformats-officedocument.spreadsheetml.worksheet+xml">
        <DigestMethod Algorithm="http://www.w3.org/2000/09/xmldsig#sha1"/>
        <DigestValue>ok7spRUwr27QdwFoBwL2iSRFFbg=</DigestValue>
      </Reference>
      <Reference URI="/xl/printerSettings/printerSettings24.bin?ContentType=application/vnd.openxmlformats-officedocument.spreadsheetml.printerSettings">
        <DigestMethod Algorithm="http://www.w3.org/2000/09/xmldsig#sha1"/>
        <DigestValue>3MtmVOus6OP3O2OkffebkcBcGhw=</DigestValue>
      </Reference>
      <Reference URI="/xl/worksheets/sheet28.xml?ContentType=application/vnd.openxmlformats-officedocument.spreadsheetml.worksheet+xml">
        <DigestMethod Algorithm="http://www.w3.org/2000/09/xmldsig#sha1"/>
        <DigestValue>BueLScq8fncDtLbQ82foNfEwhPg=</DigestValue>
      </Reference>
      <Reference URI="/xl/printerSettings/printerSettings23.bin?ContentType=application/vnd.openxmlformats-officedocument.spreadsheetml.printerSettings">
        <DigestMethod Algorithm="http://www.w3.org/2000/09/xmldsig#sha1"/>
        <DigestValue>fffQ6wuikMCcnPeltvMA9iTY51w=</DigestValue>
      </Reference>
      <Reference URI="/xl/printerSettings/printerSettings27.bin?ContentType=application/vnd.openxmlformats-officedocument.spreadsheetml.printerSettings">
        <DigestMethod Algorithm="http://www.w3.org/2000/09/xmldsig#sha1"/>
        <DigestValue>JBKenpstWJXzoapMmpFZhTkyFJs=</DigestValue>
      </Reference>
      <Reference URI="/xl/worksheets/sheet17.xml?ContentType=application/vnd.openxmlformats-officedocument.spreadsheetml.worksheet+xml">
        <DigestMethod Algorithm="http://www.w3.org/2000/09/xmldsig#sha1"/>
        <DigestValue>bJ9GdIIavSk4ge1/Mih+6Nwd2S4=</DigestValue>
      </Reference>
      <Reference URI="/xl/printerSettings/printerSettings8.bin?ContentType=application/vnd.openxmlformats-officedocument.spreadsheetml.printerSettings">
        <DigestMethod Algorithm="http://www.w3.org/2000/09/xmldsig#sha1"/>
        <DigestValue>JBKenpstWJXzoapMmpFZhTkyFJs=</DigestValue>
      </Reference>
      <Reference URI="/xl/worksheets/sheet16.xml?ContentType=application/vnd.openxmlformats-officedocument.spreadsheetml.worksheet+xml">
        <DigestMethod Algorithm="http://www.w3.org/2000/09/xmldsig#sha1"/>
        <DigestValue>iWQ3OBG9Jki007svvtrZ0cMxpdQ=</DigestValue>
      </Reference>
      <Reference URI="/xl/printerSettings/printerSettings28.bin?ContentType=application/vnd.openxmlformats-officedocument.spreadsheetml.printerSettings">
        <DigestMethod Algorithm="http://www.w3.org/2000/09/xmldsig#sha1"/>
        <DigestValue>aj9w94Uq2zy1ld4yUqeCyKXaxZ8=</DigestValue>
      </Reference>
      <Reference URI="/xl/worksheets/sheet18.xml?ContentType=application/vnd.openxmlformats-officedocument.spreadsheetml.worksheet+xml">
        <DigestMethod Algorithm="http://www.w3.org/2000/09/xmldsig#sha1"/>
        <DigestValue>dnHgLgLCbKTOLoLC+iEDSTTdDYA=</DigestValue>
      </Reference>
      <Reference URI="/xl/printerSettings/printerSettings9.bin?ContentType=application/vnd.openxmlformats-officedocument.spreadsheetml.printerSettings">
        <DigestMethod Algorithm="http://www.w3.org/2000/09/xmldsig#sha1"/>
        <DigestValue>JBKenpstWJXzoapMmpFZhTkyFJs=</DigestValue>
      </Reference>
      <Reference URI="/xl/worksheets/sheet25.xml?ContentType=application/vnd.openxmlformats-officedocument.spreadsheetml.worksheet+xml">
        <DigestMethod Algorithm="http://www.w3.org/2000/09/xmldsig#sha1"/>
        <DigestValue>w3atvBauoHxPapGgYhsBQwI8SoY=</DigestValue>
      </Reference>
      <Reference URI="/xl/worksheets/sheet27.xml?ContentType=application/vnd.openxmlformats-officedocument.spreadsheetml.worksheet+xml">
        <DigestMethod Algorithm="http://www.w3.org/2000/09/xmldsig#sha1"/>
        <DigestValue>WOCe+f3E8Jw3zuspAS6hLJRP/9Y=</DigestValue>
      </Reference>
      <Reference URI="/xl/printerSettings/printerSettings22.bin?ContentType=application/vnd.openxmlformats-officedocument.spreadsheetml.printerSettings">
        <DigestMethod Algorithm="http://www.w3.org/2000/09/xmldsig#sha1"/>
        <DigestValue>fffQ6wuikMCcnPeltvMA9iTY51w=</DigestValue>
      </Reference>
      <Reference URI="/xl/worksheets/sheet26.xml?ContentType=application/vnd.openxmlformats-officedocument.spreadsheetml.worksheet+xml">
        <DigestMethod Algorithm="http://www.w3.org/2000/09/xmldsig#sha1"/>
        <DigestValue>WxgRYTfSrBtku0zT+2noOZeP/Os=</DigestValue>
      </Reference>
      <Reference URI="/xl/printerSettings/printerSettings26.bin?ContentType=application/vnd.openxmlformats-officedocument.spreadsheetml.printerSettings">
        <DigestMethod Algorithm="http://www.w3.org/2000/09/xmldsig#sha1"/>
        <DigestValue>JBKenpstWJXzoapMmpFZhTkyFJs=</DigestValue>
      </Reference>
      <Reference URI="/xl/drawings/drawing4.xml?ContentType=application/vnd.openxmlformats-officedocument.drawing+xml">
        <DigestMethod Algorithm="http://www.w3.org/2000/09/xmldsig#sha1"/>
        <DigestValue>py0//JojyTLLN/y6BbTIoF+AyvY=</DigestValue>
      </Reference>
      <Reference URI="/xl/printerSettings/printerSettings30.bin?ContentType=application/vnd.openxmlformats-officedocument.spreadsheetml.printerSettings">
        <DigestMethod Algorithm="http://www.w3.org/2000/09/xmldsig#sha1"/>
        <DigestValue>cZTKl6EkMrcKP3fKhM5rm/Nx7so=</DigestValue>
      </Reference>
      <Reference URI="/xl/drawings/drawing5.xml?ContentType=application/vnd.openxmlformats-officedocument.drawing+xml">
        <DigestMethod Algorithm="http://www.w3.org/2000/09/xmldsig#sha1"/>
        <DigestValue>hH03RrwYOhaP1j/CrvoSutUAZ8k=</DigestValue>
      </Reference>
      <Reference URI="/xl/drawings/drawing18.xml?ContentType=application/vnd.openxmlformats-officedocument.drawing+xml">
        <DigestMethod Algorithm="http://www.w3.org/2000/09/xmldsig#sha1"/>
        <DigestValue>/f3I2SSXg3uEFsJhcaugmzqtfw8=</DigestValue>
      </Reference>
      <Reference URI="/xl/printerSettings/printerSettings32.bin?ContentType=application/vnd.openxmlformats-officedocument.spreadsheetml.printerSettings">
        <DigestMethod Algorithm="http://www.w3.org/2000/09/xmldsig#sha1"/>
        <DigestValue>JBKenpstWJXzoapMmpFZhTkyFJs=</DigestValue>
      </Reference>
      <Reference URI="/xl/worksheets/sheet3.xml?ContentType=application/vnd.openxmlformats-officedocument.spreadsheetml.worksheet+xml">
        <DigestMethod Algorithm="http://www.w3.org/2000/09/xmldsig#sha1"/>
        <DigestValue>aTTQA9y0KuB9JRTOZaE3N4SEAzg=</DigestValue>
      </Reference>
      <Reference URI="/xl/printerSettings/printerSettings7.bin?ContentType=application/vnd.openxmlformats-officedocument.spreadsheetml.printerSettings">
        <DigestMethod Algorithm="http://www.w3.org/2000/09/xmldsig#sha1"/>
        <DigestValue>JBKenpstWJXzoapMmpFZhTkyFJs=</DigestValue>
      </Reference>
      <Reference URI="/xl/worksheets/sheet2.xml?ContentType=application/vnd.openxmlformats-officedocument.spreadsheetml.worksheet+xml">
        <DigestMethod Algorithm="http://www.w3.org/2000/09/xmldsig#sha1"/>
        <DigestValue>BgwWZ76wGYLgYeIzggRJFtVG6bo=</DigestValue>
      </Reference>
      <Reference URI="/xl/drawings/drawing17.xml?ContentType=application/vnd.openxmlformats-officedocument.drawing+xml">
        <DigestMethod Algorithm="http://www.w3.org/2000/09/xmldsig#sha1"/>
        <DigestValue>TM24SIr4Os+55qyqHHr3wPjMP9Y=</DigestValue>
      </Reference>
      <Reference URI="/xl/drawings/drawing16.xml?ContentType=application/vnd.openxmlformats-officedocument.drawing+xml">
        <DigestMethod Algorithm="http://www.w3.org/2000/09/xmldsig#sha1"/>
        <DigestValue>NgLicvDc5DL7SWtododiNQCRyFo=</DigestValue>
      </Reference>
      <Reference URI="/xl/drawings/drawing15.xml?ContentType=application/vnd.openxmlformats-officedocument.drawing+xml">
        <DigestMethod Algorithm="http://www.w3.org/2000/09/xmldsig#sha1"/>
        <DigestValue>2OH25uW3nXEGMYvzX2jnTRX/vZE=</DigestValue>
      </Reference>
      <Reference URI="/xl/printerSettings/printerSettings34.bin?ContentType=application/vnd.openxmlformats-officedocument.spreadsheetml.printerSettings">
        <DigestMethod Algorithm="http://www.w3.org/2000/09/xmldsig#sha1"/>
        <DigestValue>fffQ6wuikMCcnPeltvMA9iTY51w=</DigestValue>
      </Reference>
      <Reference URI="/xl/worksheets/sheet5.xml?ContentType=application/vnd.openxmlformats-officedocument.spreadsheetml.worksheet+xml">
        <DigestMethod Algorithm="http://www.w3.org/2000/09/xmldsig#sha1"/>
        <DigestValue>GZpO7WK0SQjxsZ4lqqrW7spk+ts=</DigestValue>
      </Reference>
      <Reference URI="/xl/drawings/drawing9.xml?ContentType=application/vnd.openxmlformats-officedocument.drawing+xml">
        <DigestMethod Algorithm="http://www.w3.org/2000/09/xmldsig#sha1"/>
        <DigestValue>mqK5QzXXwGXW2yA2HggN+qJ6gC4=</DigestValue>
      </Reference>
      <Reference URI="/xl/printerSettings/printerSettings33.bin?ContentType=application/vnd.openxmlformats-officedocument.spreadsheetml.printerSettings">
        <DigestMethod Algorithm="http://www.w3.org/2000/09/xmldsig#sha1"/>
        <DigestValue>3MtmVOus6OP3O2OkffebkcBcGhw=</DigestValue>
      </Reference>
      <Reference URI="/xl/drawings/drawing6.xml?ContentType=application/vnd.openxmlformats-officedocument.drawing+xml">
        <DigestMethod Algorithm="http://www.w3.org/2000/09/xmldsig#sha1"/>
        <DigestValue>dJxXL3SIMqFqfpJ6R9GRBslrVPQ=</DigestValue>
      </Reference>
      <Reference URI="/xl/drawings/drawing14.xml?ContentType=application/vnd.openxmlformats-officedocument.drawing+xml">
        <DigestMethod Algorithm="http://www.w3.org/2000/09/xmldsig#sha1"/>
        <DigestValue>oXdfxll/vTsTVM2a76uhmVDw7j0=</DigestValue>
      </Reference>
      <Reference URI="/xl/drawings/drawing13.xml?ContentType=application/vnd.openxmlformats-officedocument.drawing+xml">
        <DigestMethod Algorithm="http://www.w3.org/2000/09/xmldsig#sha1"/>
        <DigestValue>VsCT6BJKHB4+raKIR4FkI7GZQp4=</DigestValue>
      </Reference>
      <Reference URI="/xl/printerSettings/printerSettings36.bin?ContentType=application/vnd.openxmlformats-officedocument.spreadsheetml.printerSettings">
        <DigestMethod Algorithm="http://www.w3.org/2000/09/xmldsig#sha1"/>
        <DigestValue>P0P6g0bIKFbe8juZcnOoGf/rK0E=</DigestValue>
      </Reference>
      <Reference URI="/xl/drawings/drawing11.xml?ContentType=application/vnd.openxmlformats-officedocument.drawing+xml">
        <DigestMethod Algorithm="http://www.w3.org/2000/09/xmldsig#sha1"/>
        <DigestValue>mzxx9h+wKx0xdrRtus7FOBIWkZM=</DigestValue>
      </Reference>
      <Reference URI="/xl/printerSettings/printerSettings38.bin?ContentType=application/vnd.openxmlformats-officedocument.spreadsheetml.printerSettings">
        <DigestMethod Algorithm="http://www.w3.org/2000/09/xmldsig#sha1"/>
        <DigestValue>aj9w94Uq2zy1ld4yUqeCyKXaxZ8=</DigestValue>
      </Reference>
      <Reference URI="/xl/worksheets/sheet4.xml?ContentType=application/vnd.openxmlformats-officedocument.spreadsheetml.worksheet+xml">
        <DigestMethod Algorithm="http://www.w3.org/2000/09/xmldsig#sha1"/>
        <DigestValue>3I8hp9bpHIu/yxqJiOyIIjqfsCU=</DigestValue>
      </Reference>
      <Reference URI="/xl/printerSettings/printerSettings5.bin?ContentType=application/vnd.openxmlformats-officedocument.spreadsheetml.printerSettings">
        <DigestMethod Algorithm="http://www.w3.org/2000/09/xmldsig#sha1"/>
        <DigestValue>JBKenpstWJXzoapMmpFZhTkyFJs=</DigestValue>
      </Reference>
      <Reference URI="/xl/workbook.xml?ContentType=application/vnd.openxmlformats-officedocument.spreadsheetml.sheet.main+xml">
        <DigestMethod Algorithm="http://www.w3.org/2000/09/xmldsig#sha1"/>
        <DigestValue>ZV09aWUxTzYDmOgTLNfjCo2/6gY=</DigestValue>
      </Reference>
      <Reference URI="/xl/drawings/drawing10.xml?ContentType=application/vnd.openxmlformats-officedocument.drawing+xml">
        <DigestMethod Algorithm="http://www.w3.org/2000/09/xmldsig#sha1"/>
        <DigestValue>TDwZ+2gOrCgO3AkgxGT6nX02fyI=</DigestValue>
      </Reference>
      <Reference URI="/xl/worksheets/sheet1.xml?ContentType=application/vnd.openxmlformats-officedocument.spreadsheetml.worksheet+xml">
        <DigestMethod Algorithm="http://www.w3.org/2000/09/xmldsig#sha1"/>
        <DigestValue>GsvwDcfxhdnrXJeI4FpkMGPJ1d8=</DigestValue>
      </Reference>
      <Reference URI="/xl/printerSettings/printerSettings37.bin?ContentType=application/vnd.openxmlformats-officedocument.spreadsheetml.printerSettings">
        <DigestMethod Algorithm="http://www.w3.org/2000/09/xmldsig#sha1"/>
        <DigestValue>fffQ6wuikMCcnPeltvMA9iTY51w=</DigestValue>
      </Reference>
      <Reference URI="/xl/drawings/drawing12.xml?ContentType=application/vnd.openxmlformats-officedocument.drawing+xml">
        <DigestMethod Algorithm="http://www.w3.org/2000/09/xmldsig#sha1"/>
        <DigestValue>ZU7NFp2MgsfY/hpc9rLmfb4cc0c=</DigestValue>
      </Reference>
      <Reference URI="/xl/media/image7.png?ContentType=image/png">
        <DigestMethod Algorithm="http://www.w3.org/2000/09/xmldsig#sha1"/>
        <DigestValue>58v2Ih5DD5p08hphkqF2tCkETno=</DigestValue>
      </Reference>
      <Reference URI="/xl/printerSettings/printerSettings6.bin?ContentType=application/vnd.openxmlformats-officedocument.spreadsheetml.printerSettings">
        <DigestMethod Algorithm="http://www.w3.org/2000/09/xmldsig#sha1"/>
        <DigestValue>JBKenpstWJXzoapMmpFZhTkyFJs=</DigestValue>
      </Reference>
      <Reference URI="/xl/drawings/drawing7.xml?ContentType=application/vnd.openxmlformats-officedocument.drawing+xml">
        <DigestMethod Algorithm="http://www.w3.org/2000/09/xmldsig#sha1"/>
        <DigestValue>LNLnTlgxX0h6/CKQQw07rElTyP4=</DigestValue>
      </Reference>
      <Reference URI="/xl/drawings/drawing8.xml?ContentType=application/vnd.openxmlformats-officedocument.drawing+xml">
        <DigestMethod Algorithm="http://www.w3.org/2000/09/xmldsig#sha1"/>
        <DigestValue>Sd0yirJAVprODzCmm4eDxJQ9i10=</DigestValue>
      </Reference>
      <Reference URI="/xl/drawings/drawing1.xml?ContentType=application/vnd.openxmlformats-officedocument.drawing+xml">
        <DigestMethod Algorithm="http://www.w3.org/2000/09/xmldsig#sha1"/>
        <DigestValue>E+UtzzE2myu2HzXso1m3tILeruU=</DigestValue>
      </Reference>
      <Reference URI="/xl/worksheets/sheet38.xml?ContentType=application/vnd.openxmlformats-officedocument.spreadsheetml.worksheet+xml">
        <DigestMethod Algorithm="http://www.w3.org/2000/09/xmldsig#sha1"/>
        <DigestValue>EU8mfFcrOf2XX7bpoxkL8sP75yQ=</DigestValue>
      </Reference>
      <Reference URI="/xl/worksheets/sheet39.xml?ContentType=application/vnd.openxmlformats-officedocument.spreadsheetml.worksheet+xml">
        <DigestMethod Algorithm="http://www.w3.org/2000/09/xmldsig#sha1"/>
        <DigestValue>0jfut+noV78tZ4NrbeldaWH5y/s=</DigestValue>
      </Reference>
      <Reference URI="/xl/printerSettings/printerSettings41.bin?ContentType=application/vnd.openxmlformats-officedocument.spreadsheetml.printerSettings">
        <DigestMethod Algorithm="http://www.w3.org/2000/09/xmldsig#sha1"/>
        <DigestValue>aNq+/25yYBmndysB/6iloounmwU=</DigestValue>
      </Reference>
      <Reference URI="/xl/worksheets/sheet43.xml?ContentType=application/vnd.openxmlformats-officedocument.spreadsheetml.worksheet+xml">
        <DigestMethod Algorithm="http://www.w3.org/2000/09/xmldsig#sha1"/>
        <DigestValue>MUUnPuXgEfEuctAKcT1INBXsq1E=</DigestValue>
      </Reference>
      <Reference URI="/xl/externalLinks/externalLink1.xml?ContentType=application/vnd.openxmlformats-officedocument.spreadsheetml.externalLink+xml">
        <DigestMethod Algorithm="http://www.w3.org/2000/09/xmldsig#sha1"/>
        <DigestValue>Ky6mzGYJLwvurlzU5ODZwF3Z5vM=</DigestValue>
      </Reference>
      <Reference URI="/xl/worksheets/sheet42.xml?ContentType=application/vnd.openxmlformats-officedocument.spreadsheetml.worksheet+xml">
        <DigestMethod Algorithm="http://www.w3.org/2000/09/xmldsig#sha1"/>
        <DigestValue>lwOW/eYWaXLJboImx/fcdJ+EKAI=</DigestValue>
      </Reference>
      <Reference URI="/xl/worksheets/sheet32.xml?ContentType=application/vnd.openxmlformats-officedocument.spreadsheetml.worksheet+xml">
        <DigestMethod Algorithm="http://www.w3.org/2000/09/xmldsig#sha1"/>
        <DigestValue>JESqcx+dB9uaKF1jcpcfPICAyCI=</DigestValue>
      </Reference>
      <Reference URI="/xl/worksheets/sheet44.xml?ContentType=application/vnd.openxmlformats-officedocument.spreadsheetml.worksheet+xml">
        <DigestMethod Algorithm="http://www.w3.org/2000/09/xmldsig#sha1"/>
        <DigestValue>AF5mX2TrbGHvV8GW7qa9eZ1UQMk=</DigestValue>
      </Reference>
      <Reference URI="/xl/printerSettings/printerSettings3.bin?ContentType=application/vnd.openxmlformats-officedocument.spreadsheetml.printerSettings">
        <DigestMethod Algorithm="http://www.w3.org/2000/09/xmldsig#sha1"/>
        <DigestValue>fffQ6wuikMCcnPeltvMA9iTY51w=</DigestValue>
      </Reference>
      <Reference URI="/xl/media/image1.png?ContentType=image/png">
        <DigestMethod Algorithm="http://www.w3.org/2000/09/xmldsig#sha1"/>
        <DigestValue>4qmumS8Vkk1ib7+O7VZpxz3xt5E=</DigestValue>
      </Reference>
      <Reference URI="/xl/printerSettings/printerSettings31.bin?ContentType=application/vnd.openxmlformats-officedocument.spreadsheetml.printerSettings">
        <DigestMethod Algorithm="http://www.w3.org/2000/09/xmldsig#sha1"/>
        <DigestValue>P0P6g0bIKFbe8juZcnOoGf/rK0E=</DigestValue>
      </Reference>
      <Reference URI="/xl/drawings/vmlDrawing1.vml?ContentType=application/vnd.openxmlformats-officedocument.vmlDrawing">
        <DigestMethod Algorithm="http://www.w3.org/2000/09/xmldsig#sha1"/>
        <DigestValue>IqQBf1mxIBn7HD4FOz93JOG8xJA=</DigestValue>
      </Reference>
      <Reference URI="/xl/printerSettings/printerSettings42.bin?ContentType=application/vnd.openxmlformats-officedocument.spreadsheetml.printerSettings">
        <DigestMethod Algorithm="http://www.w3.org/2000/09/xmldsig#sha1"/>
        <DigestValue>fffQ6wuikMCcnPeltvMA9iTY51w=</DigestValue>
      </Reference>
      <Reference URI="/xl/drawings/drawing2.xml?ContentType=application/vnd.openxmlformats-officedocument.drawing+xml">
        <DigestMethod Algorithm="http://www.w3.org/2000/09/xmldsig#sha1"/>
        <DigestValue>r3uCFdkcc4XLPWJMszoiVoBKR+M=</DigestValue>
      </Reference>
      <Reference URI="/xl/printerSettings/printerSettings35.bin?ContentType=application/vnd.openxmlformats-officedocument.spreadsheetml.printerSettings">
        <DigestMethod Algorithm="http://www.w3.org/2000/09/xmldsig#sha1"/>
        <DigestValue>fffQ6wuikMCcnPeltvMA9iTY51w=</DigestValue>
      </Reference>
      <Reference URI="/xl/printerSettings/printerSettings43.bin?ContentType=application/vnd.openxmlformats-officedocument.spreadsheetml.printerSettings">
        <DigestMethod Algorithm="http://www.w3.org/2000/09/xmldsig#sha1"/>
        <DigestValue>aNq+/25yYBmndysB/6iloounmwU=</DigestValue>
      </Reference>
      <Reference URI="/xl/calcChain.xml?ContentType=application/vnd.openxmlformats-officedocument.spreadsheetml.calcChain+xml">
        <DigestMethod Algorithm="http://www.w3.org/2000/09/xmldsig#sha1"/>
        <DigestValue>8ZalLgk9bdVLqcfiM17BvSgn2zE=</DigestValue>
      </Reference>
      <Reference URI="/xl/printerSettings/printerSettings40.bin?ContentType=application/vnd.openxmlformats-officedocument.spreadsheetml.printerSettings">
        <DigestMethod Algorithm="http://www.w3.org/2000/09/xmldsig#sha1"/>
        <DigestValue>cZTKl6EkMrcKP3fKhM5rm/Nx7so=</DigestValue>
      </Reference>
      <Reference URI="/xl/worksheets/sheet41.xml?ContentType=application/vnd.openxmlformats-officedocument.spreadsheetml.worksheet+xml">
        <DigestMethod Algorithm="http://www.w3.org/2000/09/xmldsig#sha1"/>
        <DigestValue>pgEgk43Tz87EuLSENvkKvyV9rS0=</DigestValue>
      </Reference>
      <Reference URI="/xl/printerSettings/printerSettings4.bin?ContentType=application/vnd.openxmlformats-officedocument.spreadsheetml.printerSettings">
        <DigestMethod Algorithm="http://www.w3.org/2000/09/xmldsig#sha1"/>
        <DigestValue>3MtmVOus6OP3O2OkffebkcBcGhw=</DigestValue>
      </Reference>
      <Reference URI="/xl/worksheets/sheet40.xml?ContentType=application/vnd.openxmlformats-officedocument.spreadsheetml.worksheet+xml">
        <DigestMethod Algorithm="http://www.w3.org/2000/09/xmldsig#sha1"/>
        <DigestValue>buz4OAilVSv58vCqN2fJIMX4s+k=</DigestValue>
      </Reference>
      <Reference URI="/xl/printerSettings/printerSettings39.bin?ContentType=application/vnd.openxmlformats-officedocument.spreadsheetml.printerSettings">
        <DigestMethod Algorithm="http://www.w3.org/2000/09/xmldsig#sha1"/>
        <DigestValue>fffQ6wuikMCcnPeltvMA9iTY51w=</DigestValue>
      </Reference>
      <Reference URI="/xl/worksheets/sheet33.xml?ContentType=application/vnd.openxmlformats-officedocument.spreadsheetml.worksheet+xml">
        <DigestMethod Algorithm="http://www.w3.org/2000/09/xmldsig#sha1"/>
        <DigestValue>I51lbSMIxTh5UXQi832d6OXD7CQ=</DigestValue>
      </Reference>
      <Reference URI="/xl/worksheets/sheet37.xml?ContentType=application/vnd.openxmlformats-officedocument.spreadsheetml.worksheet+xml">
        <DigestMethod Algorithm="http://www.w3.org/2000/09/xmldsig#sha1"/>
        <DigestValue>IfWBdw1RsYJmHe+bygabgReZZvk=</DigestValue>
      </Reference>
      <Reference URI="/xl/worksheets/sheet36.xml?ContentType=application/vnd.openxmlformats-officedocument.spreadsheetml.worksheet+xml">
        <DigestMethod Algorithm="http://www.w3.org/2000/09/xmldsig#sha1"/>
        <DigestValue>DnGKcMI3NQmmW/eX/VRZVXKsMQk=</DigestValue>
      </Reference>
      <Reference URI="/xl/worksheets/sheet34.xml?ContentType=application/vnd.openxmlformats-officedocument.spreadsheetml.worksheet+xml">
        <DigestMethod Algorithm="http://www.w3.org/2000/09/xmldsig#sha1"/>
        <DigestValue>xVrLoY7J00Vxm7lhrk/N8G3FL44=</DigestValue>
      </Reference>
      <Reference URI="/xl/printerSettings/printerSettings45.bin?ContentType=application/vnd.openxmlformats-officedocument.spreadsheetml.printerSettings">
        <DigestMethod Algorithm="http://www.w3.org/2000/09/xmldsig#sha1"/>
        <DigestValue>P0P6g0bIKFbe8juZcnOoGf/rK0E=</DigestValue>
      </Reference>
      <Reference URI="/xl/printerSettings/printerSettings44.bin?ContentType=application/vnd.openxmlformats-officedocument.spreadsheetml.printerSettings">
        <DigestMethod Algorithm="http://www.w3.org/2000/09/xmldsig#sha1"/>
        <DigestValue>aNq+/25yYBmndysB/6iloounmwU=</DigestValue>
      </Reference>
      <Reference URI="/xl/printerSettings/printerSettings1.bin?ContentType=application/vnd.openxmlformats-officedocument.spreadsheetml.printerSettings">
        <DigestMethod Algorithm="http://www.w3.org/2000/09/xmldsig#sha1"/>
        <DigestValue>cZTKl6EkMrcKP3fKhM5rm/Nx7so=</DigestValue>
      </Reference>
      <Reference URI="/xl/worksheets/sheet35.xml?ContentType=application/vnd.openxmlformats-officedocument.spreadsheetml.worksheet+xml">
        <DigestMethod Algorithm="http://www.w3.org/2000/09/xmldsig#sha1"/>
        <DigestValue>QvE4nTt+4ui6/BJCFTGr9N0UR/8=</DigestValue>
      </Reference>
      <Reference URI="/xl/drawings/_rels/drawing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RD/0UD9MwYnMV7ndZg9KUDZErUw=</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N/uDggg8AIygyJh+dIPdIaS6kno=</DigestValue>
      </Reference>
      <Reference URI="/xl/worksheets/_rels/sheet1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4OyBNgaQZMCiDe/IHDjNth6hUhA=</DigestValue>
      </Reference>
      <Reference URI="/xl/worksheets/_rels/sheet4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lek47efS5/M6lB46SNFIz4c7SbU=</DigestValue>
      </Reference>
      <Reference URI="/xl/drawings/_rels/drawing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4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DkRFVHbRBGdMIJ1bMDlqDzaK8vI=</DigestValue>
      </Reference>
      <Reference URI="/xl/worksheets/_rels/sheet3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Y0XZ1NDQMJWvP1zJEB+83zFUlt4=</DigestValue>
      </Reference>
      <Reference URI="/xl/worksheets/_rels/sheet3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GS7RmXVBn/P3eAGo+nXKmb7blLc=</DigestValue>
      </Reference>
      <Reference URI="/xl/worksheets/_rels/sheet4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Q5n7QjRTkGdKHsotXOGPJDaWezc=</DigestValue>
      </Reference>
      <Reference URI="/xl/worksheets/_rels/sheet3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74tv9Rb4qFrEliWwteYyghpt1iw=</DigestValue>
      </Reference>
      <Reference URI="/xl/worksheets/_rels/sheet3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eT5oGdrKoU05mRiIBOmSLZn9F9c=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drawings/_rels/drawing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3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/WSWMsdhGwL/GTSYZR37v/jfcuU=</DigestValue>
      </Reference>
      <Reference URI="/xl/worksheets/_rels/sheet3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8Zljj1ffsmmrf+WGfpjluRm5K1c=</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4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A6hY66o+bxmwQsLOWT+7Cjf1jq0=</DigestValue>
      </Reference>
      <Reference URI="/xl/worksheets/_rels/sheet2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eOMIzz5kFNZXkkXzA/QG3y5Peew=</DigestValue>
      </Reference>
      <Reference URI="/xl/worksheets/_rels/sheet1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DFdJzDLZ8OTJcoQLID9K1l3GaC8=</DigestValue>
      </Reference>
      <Reference URI="/xl/worksheets/_rels/sheet2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IhTJiI3OEjL+6ddYq/bi5WEJH1U=</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ibkiIuzQ2e+YaSZ+kFpdH5M+LcA=</DigestValue>
      </Reference>
      <Reference URI="/xl/worksheets/_rels/sheet2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5sFr47hXze+BQ7GABZ2RzTOyQnM=</DigestValue>
      </Reference>
      <Reference URI="/xl/worksheets/_rels/sheet2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LyuePC7sNA3MdcTaQLhlPFZ2YQg=</DigestValue>
      </Reference>
      <Reference URI="/xl/worksheets/_rels/sheet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worksheets/_rels/sheet2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rp1OhALCHJoINApODzpEZbKO0xw=</DigestValue>
      </Reference>
      <Reference URI="/xl/worksheets/_rels/sheet2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0H3sB6Ny/QrLASS+bkgW4l8TWT0=</DigestValue>
      </Reference>
      <Reference URI="/xl/worksheets/_rels/sheet1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PxK0qP4o06/lzq3VVh8E9mUG7h0=</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worksheets/_rels/sheet1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LPejZ6yBAfuuMiUZm6rOO7mcndA=</DigestValue>
      </Reference>
      <Reference URI="/xl/_rels/workbook.xml.rels?ContentType=application/vnd.openxmlformats-package.relationships+xml">
        <Transforms>
          <Transform Algorithm="http://schemas.openxmlformats.org/package/2006/RelationshipTransform">
            <mdssi:RelationshipReference SourceId="rId13"/>
            <mdssi:RelationshipReference SourceId="rId18"/>
            <mdssi:RelationshipReference SourceId="rId26"/>
            <mdssi:RelationshipReference SourceId="rId39"/>
            <mdssi:RelationshipReference SourceId="rId21"/>
            <mdssi:RelationshipReference SourceId="rId34"/>
            <mdssi:RelationshipReference SourceId="rId42"/>
            <mdssi:RelationshipReference SourceId="rId47"/>
            <mdssi:RelationshipReference SourceId="rId50"/>
            <mdssi:RelationshipReference SourceId="rId7"/>
            <mdssi:RelationshipReference SourceId="rId2"/>
            <mdssi:RelationshipReference SourceId="rId16"/>
            <mdssi:RelationshipReference SourceId="rId29"/>
            <mdssi:RelationshipReference SourceId="rId11"/>
            <mdssi:RelationshipReference SourceId="rId24"/>
            <mdssi:RelationshipReference SourceId="rId32"/>
            <mdssi:RelationshipReference SourceId="rId37"/>
            <mdssi:RelationshipReference SourceId="rId40"/>
            <mdssi:RelationshipReference SourceId="rId45"/>
            <mdssi:RelationshipReference SourceId="rId5"/>
            <mdssi:RelationshipReference SourceId="rId15"/>
            <mdssi:RelationshipReference SourceId="rId23"/>
            <mdssi:RelationshipReference SourceId="rId28"/>
            <mdssi:RelationshipReference SourceId="rId36"/>
            <mdssi:RelationshipReference SourceId="rId49"/>
            <mdssi:RelationshipReference SourceId="rId10"/>
            <mdssi:RelationshipReference SourceId="rId19"/>
            <mdssi:RelationshipReference SourceId="rId31"/>
            <mdssi:RelationshipReference SourceId="rId44"/>
            <mdssi:RelationshipReference SourceId="rId4"/>
            <mdssi:RelationshipReference SourceId="rId9"/>
            <mdssi:RelationshipReference SourceId="rId14"/>
            <mdssi:RelationshipReference SourceId="rId22"/>
            <mdssi:RelationshipReference SourceId="rId27"/>
            <mdssi:RelationshipReference SourceId="rId30"/>
            <mdssi:RelationshipReference SourceId="rId35"/>
            <mdssi:RelationshipReference SourceId="rId43"/>
            <mdssi:RelationshipReference SourceId="rId48"/>
            <mdssi:RelationshipReference SourceId="rId8"/>
            <mdssi:RelationshipReference SourceId="rId51"/>
            <mdssi:RelationshipReference SourceId="rId3"/>
            <mdssi:RelationshipReference SourceId="rId12"/>
            <mdssi:RelationshipReference SourceId="rId17"/>
            <mdssi:RelationshipReference SourceId="rId25"/>
            <mdssi:RelationshipReference SourceId="rId33"/>
            <mdssi:RelationshipReference SourceId="rId38"/>
            <mdssi:RelationshipReference SourceId="rId46"/>
            <mdssi:RelationshipReference SourceId="rId20"/>
            <mdssi:RelationshipReference SourceId="rId41"/>
            <mdssi:RelationshipReference SourceId="rId1"/>
            <mdssi:RelationshipReference SourceId="rId6"/>
          </Transform>
          <Transform Algorithm="http://www.w3.org/TR/2001/REC-xml-c14n-20010315"/>
        </Transforms>
        <DigestMethod Algorithm="http://www.w3.org/2000/09/xmldsig#sha1"/>
        <DigestValue>GXwBe85pS1CHRBcTAXZ8MEmwvWA=</DigestValue>
      </Reference>
      <Reference URI="/xl/worksheets/_rels/sheet38.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hQpgWQyYISdzdDZ8IhzfO1zLEEY=</DigestValue>
      </Reference>
      <Reference URI="/xl/worksheets/_rels/sheet1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yiG2GJUf8qLysD9yHocCXgyUxkY=</DigestValue>
      </Reference>
      <Reference URI="/xl/worksheets/_rels/sheet3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oUJVc2OECSyJczajfIPJK3VvLys=</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worksheets/_rels/sheet2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LQVxqrbPk5sK0msBS64rvJTr0ZA=</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UIRlhld3tK0F6HdXYut+1mb+GAI=</DigestValue>
      </Reference>
      <Reference URI="/xl/worksheets/_rels/sheet3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44eECRckcauQDy1DRhf9LSuEn4U=</DigestValue>
      </Reference>
      <Reference URI="/xl/worksheets/_rels/sheet4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sB4wKkX4iJ14mD5STd88rEBmPG8=</DigestValue>
      </Reference>
      <Reference URI="/xl/worksheets/_rels/sheet1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sCzNSU34TSriFHpom5pYPfW+NOs=</DigestValue>
      </Reference>
      <Reference URI="/xl/worksheets/_rels/sheet2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821t2O0LHcbxz1R4b+avAilWiD8=</DigestValue>
      </Reference>
      <Reference URI="/xl/worksheets/_rels/sheet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Wf2iaNaasxvZ7VkS7OUbx0iDCpI=</DigestValue>
      </Reference>
      <Reference URI="/xl/worksheets/_rels/sheet1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4QSj05zYmntiWo3sIK0PAm9cu6o=</DigestValue>
      </Reference>
      <Reference URI="/xl/worksheets/_rels/sheet4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V9lnlYxuNS5qBxyQdpdX8yvDXMQ=</DigestValue>
      </Reference>
      <Reference URI="/xl/worksheets/_rels/sheet4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n82mfqvhNJJ97kzAaWKlObmrFSo=</DigestValue>
      </Reference>
      <Reference URI="/xl/worksheets/_rels/sheet3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FuOXy6Z7rx5SNPMks1rzyiF5SyE=</DigestValue>
      </Reference>
      <Reference URI="/xl/worksheets/_rels/sheet2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qdHAPHnUnbAq8lwByb3Du2apwYc=</DigestValue>
      </Reference>
      <Reference URI="/xl/worksheets/_rels/sheet2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wRMk6Z9KBGwTM3ZhS6TvpD5eysc=</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hfYRa+Yi48ejClydTQxXXdvnX+s=</DigestValue>
      </Reference>
      <Reference URI="/xl/drawings/_rels/vmlDrawing1.v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3kRtV4o/zZv4Fy24EzvXAy9N6zk=</DigestValue>
      </Reference>
    </Manifest>
    <SignatureProperties>
      <SignatureProperty Id="idSignatureTime" Target="#idPackageSignature">
        <mdssi:SignatureTime>
          <mdssi:Format>YYYY-MM-DDThh:mm:ssTZD</mdssi:Format>
          <mdssi:Value>2024-03-26T13:48:36Z</mdssi:Value>
        </mdssi:SignatureTime>
      </SignatureProperty>
    </SignatureProperties>
  </Object>
  <Object Id="idOfficeObject">
    <SignatureProperties>
      <SignatureProperty Id="idOfficeV1Details" Target="#idPackageSignature">
        <SignatureInfoV1 xmlns="http://schemas.microsoft.com/office/2006/digsig">
          <SetupID>{79FA6598-360C-4017-831B-979139BBAC3E}</SetupID>
          <SignatureText>Guillermo Leoz Pane</SignatureText>
          <SignatureImage/>
          <SignatureComments/>
          <WindowsVersion>6.2</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2</SignatureType>
        </SignatureInfoV1>
      </SignatureProperty>
    </SignatureProperties>
  </Object>
  <Object>
    <xd:QualifyingProperties xmlns:xd="http://uri.etsi.org/01903/v1.3.2#" Target="#idPackageSignature">
      <xd:SignedProperties Id="idSignedProperties">
        <xd:SignedSignatureProperties>
          <xd:SigningTime>2024-03-26T13:48:36Z</xd:SigningTime>
          <xd:SigningCertificate>
            <xd:Cert>
              <xd:CertDigest>
                <DigestMethod Algorithm="http://www.w3.org/2000/09/xmldsig#sha1"/>
                <DigestValue>9RirRsOpH7iSrHzYNyjSQqUo8yM=</DigestValue>
              </xd:CertDigest>
              <xd:IssuerSerial>
                <X509IssuerName>C=PY, O=DOCUMENTA S.A., SERIALNUMBER=RUC80050172-1, CN=CA-DOCUMENTA S.A.</X509IssuerName>
                <X509SerialNumber>3896493338824684465</X509SerialNumber>
              </xd:IssuerSerial>
            </xd:Cert>
          </xd:SigningCertificate>
          <xd:SignaturePolicyIdentifier>
            <xd:SignaturePolicyImplied/>
          </xd:SignaturePolicyIdentifier>
        </xd:SignedSignatureProperties>
      </xd:SignedProperties>
      <xd:UnsignedProperties/>
    </xd:QualifyingProperties>
  </Object>
  <Object Id="idValidSigLnImg">AQAAAGwAAAAAAAAAAAAAAP8AAAB/AAAAAAAAAAAAAAAvGQAAkQwAACBFTUYAAAEAlBs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NQAAALsAAABHAAAAKQAAADUAAACTAAAAEwAAACEA8AAAAAAAAAAAAAAAgD8AAAAAAAAAAAAAgD8AAAAAAAAAAAAAAAAAAAAAAAAAAAAAAAAAAAAAAAAAACUAAAAMAAAAAAAAgCgAAAAMAAAABAAAAFIAAABwAQAABAAAAPD///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LwAAABIAAAAJQAAAAwAAAAEAAAAVAAAAMAAAAAqAAAANQAAALoAAABHAAAAAQAAANF2yUGrCslBKgAAADUAAAATAAAATAAAAAAAAAAAAAAAAAAAAP//////////dAAAAEcAdQBpAGwAbABlAHIAbQBvACAATABlAG8AegAgAFAAYQBuAGUAAAALAAAACQAAAAQAAAAEAAAABAAAAAgAAAAGAAAADgAAAAkAAAAFAAAACAAAAAgAAAAJAAAABwAAAAUAAAAJAAAACAAAAAkAAAAI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MAAAAAKAAAAUAAAAGQAAABcAAAAAQAAANF2yUGrCslBCgAAAFAAAAATAAAATAAAAAAAAAAAAAAAAAAAAP//////////dAAAAEkAbgBnAC4AIABHAHUAaQBsAGwAZQByAG0AbwAgAEwAZQBvAHoAAAAEAAAABgAAAAYAAAAEAAAAAwAAAAcAAAAGAAAAAgAAAAIAAAACAAAABgAAAAQAAAAIAAAABgAAAAMAAAAFAAAABgAAAAYAAAAF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ISAAAADAAAAAEAAAAeAAAAGAAAAAkAAABgAAAA9wAAAG0AAAAlAAAADAAAAAEAAABUAAAAeAAAAAoAAABgAAAAKgAAAGwAAAABAAAA0XbJQasKyUEKAAAAYAAAAAcAAABMAAAAAAAAAAAAAAAAAAAA//////////9cAAAAUwDtAG4AZABpAGMAbwAAAAYAAAACAAAABgAAAAYAAAACAAAABQAAAAYAAABLAAAAQAAAADAAAAAFAAAAIAAAAAEAAAABAAAAEAAAAAAAAAAAAAAAAAEAAIAAAAAAAAAAAAAAAAABAACAAAAAJQAAAAwAAAACAAAAJwAAABgAAAAFAAAAAAAAAP///wAAAAAAJQAAAAwAAAAFAAAATAAAAGQAAAAJAAAAcAAAALwAAAB8AAAACQAAAHAAAAC0AAAADQAAACEA8AAAAAAAAAAAAAAAgD8AAAAAAAAAAAAAgD8AAAAAAAAAAAAAAAAAAAAAAAAAAAAAAAAAAAAAAAAAACUAAAAMAAAAAAAAgCgAAAAMAAAABQAAACUAAAAMAAAAAQAAABgAAAAMAAAAAAAAAhIAAAAMAAAAAQAAABYAAAAMAAAAAAAAAFQAAAAMAQAACgAAAHAAAAC7AAAAfAAAAAEAAADRdslBqwrJQQoAAABwAAAAIAAAAEwAAAAEAAAACQAAAHAAAAC9AAAAfQAAAIwAAABGAGkAcgBtAGEAZABvACAAcABvAHIAOgAgAEcAVQBJAEwATABFAFIATQBPACAATABFAE8AWgAgAFAAQQBOAEUABgAAAAIAAAAEAAAACAAAAAYAAAAGAAAABgAAAAMAAAAGAAAABgAAAAQAAAAEAAAAAwAAAAcAAAAHAAAABAAAAAUAAAAFAAAABgAAAAcAAAAIAAAACAAAAAMAAAAFAAAABgAAAAgAAAAGAAAAAwAAAAYAAAAHAAAABwAAAAYAAAAWAAAADAAAAAAAAAAlAAAADAAAAAIAAAAOAAAAFAAAAAAAAAAQAAAAFAAAAA==</Object>
  <Object Id="idInvalidSigLnImg">AQAAAGwAAAAAAAAAAAAAAP8AAAB/AAAAAAAAAAAAAAAvGQAAkQwAACBFTUYAAAEAN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OFPsgIesbXzHJD7bUVV6cgAGBgaHr79WdoZvkaNvj6NbdIuivsutytZ+k/cxVP9FY/M6We9ZaLEyMjRpABYWFn2er8y6rdrJvdrIvcy8tezj4vHq6Obm8oid/zld/3SI/3J0gg4OD2kAZ26Nu93o/9jA/9jA/9jA/93L/+zd/+7gyMr9aoH/W3j/X3z/lJ3GLy8wAABAQEB2jZnjwKugcFCpfWLSsJ367+b/+PBgeP97jv/b3P+tuP9ZfP9teq14ADk5Ob3j7/nt3uXe0t/WzvDn5pyq/I2e/4KT/Ozl9v/u5uXs6JGhzWt6x2UABwcHjrHD0evxQbrjJqfQhs3epLn3pLP67OXt/+zg/+fZwMfEhpypSUpKMQAAAACly9y86PYtvOk7w+1TvNvo7Oz/9PD/7uf/6OD/5tnDz89vj5sXGBg0AAAAAKXL3Nnx+GLJ6i266VvI6Ovv7//08P/v4P/r4P/o3cPR02mImwECAmkAAAAAmLzE+f392fD4vOf21PL5+vz6//36//Dp/+3g/+Xbs7y/ZISVAQICbgAAAACt2ueEpq2hx9CZw9B2mq295fPJ8v+Cnaqx0t9whJSStsRtjKEBAgImAHCYsHSaspCowIKhsoKhspCowGaMpGCIoImiuW2LnZCowGuIm1BwgAECAmUAJwAAABgAAAABAAAAAAAAAP///wAAAAAAJQAAAAwAAAABAAAATAAAAGQAAAAiAAAABAAAAGsAAAAQAAAAIgAAAAQAAABKAAAADQAAACEA8AAAAAAAAAAAAAAAgD8AAAAAAAAAAAAAgD8AAAAAAAAAAAAAAAAAAAAAAAAAAAAAAAAAAAAAAAAAACUAAAAMAAAAAAAAgCgAAAAMAAAAAQAAAFIAAABwAQAAAQAAAPX///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GwAAAARAAAAJQAAAAwAAAABAAAAVAAAAKgAAAAjAAAABAAAAGoAAAAQAAAAAQAAANF2yUGrCslBIwAAAAQAAAAPAAAATAAAAAAAAAAAAAAAAAAAAP//////////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C7AAAARwAAACkAAAA1AAAAkwAAABMAAAAhAPAAAAAAAAAAAAAAAIA/AAAAAAAAAAAAAIA/AAAAAAAAAAAAAAAAAAAAAAAAAAAAAAAAAAAAAAAAAAAlAAAADAAAAAAAAIAoAAAADAAAAAQAAABSAAAAcAEAAAQAAADw////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C8AAAASAAAACUAAAAMAAAABAAAAFQAAADAAAAAKgAAADUAAAC6AAAARwAAAAEAAADRdslBqwrJQSoAAAA1AAAAEwAAAEwAAAAAAAAAAAAAAAAAAAD//////////3QAAABHAHUAaQBsAGwAZQByAG0AbwAgAEwAZQBvAHoAIABQAGEAbgBlAAAACwAAAAkAAAAEAAAABAAAAAQAAAAIAAAABgAAAA4AAAAJAAAABQAAAAgAAAAIAAAACQAAAAcAAAAFAAAACQAAAAgAAAAJAAAACA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AAAAACgAAAFAAAABkAAAAXAAAAAEAAADRdslBqwrJQQoAAABQAAAAEwAAAEwAAAAAAAAAAAAAAAAAAAD//////////3QAAABJAG4AZwAuACAARwB1AGkAbABsAGUAcgBtAG8AIABMAGUAbwB6AAAABAAAAAYAAAAGAAAABAAAAAMAAAAHAAAABgAAAAIAAAACAAAAAgAAAAYAAAAEAAAACAAAAAYAAAADAAAABQAAAAYAAAAGAAAABQ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HgAAAAKAAAAYAAAACoAAABsAAAAAQAAANF2yUGrCslBCgAAAGAAAAAHAAAATAAAAAAAAAAAAAAAAAAAAP//////////XAAAAFMA7QBuAGQAaQBjAG8AAAAGAAAAAgAAAAYAAAAGAAAAAgAAAAUAAAAGAAAASwAAAEAAAAAwAAAABQAAACAAAAABAAAAAQAAABAAAAAAAAAAAAAAAAABAACAAAAAAAAAAAAAAAAAAQAAgAAAACUAAAAMAAAAAgAAACcAAAAYAAAABQAAAAAAAAD///8AAAAAACUAAAAMAAAABQAAAEwAAABkAAAACQAAAHAAAAC8AAAAfAAAAAkAAABwAAAAtAAAAA0AAAAhAPAAAAAAAAAAAAAAAIA/AAAAAAAAAAAAAIA/AAAAAAAAAAAAAAAAAAAAAAAAAAAAAAAAAAAAAAAAAAAlAAAADAAAAAAAAIAoAAAADAAAAAUAAAAlAAAADAAAAAEAAAAYAAAADAAAAAAAAAISAAAADAAAAAEAAAAWAAAADAAAAAAAAABUAAAADAEAAAoAAABwAAAAuwAAAHwAAAABAAAA0XbJQasKyUEKAAAAcAAAACAAAABMAAAABAAAAAkAAABwAAAAvQAAAH0AAACMAAAARgBpAHIAbQBhAGQAbwAgAHAAbwByADoAIABHAFUASQBMAEwARQBSAE0ATwAgAEwARQBPAFoAIABQAEEATgBFAAYAAAACAAAABAAAAAgAAAAGAAAABgAAAAYAAAADAAAABgAAAAYAAAAEAAAABAAAAAMAAAAHAAAABwAAAAQAAAAFAAAABQAAAAYAAAAHAAAACAAAAAgAAAADAAAABQAAAAYAAAAIAAAABgAAAAMAAAAGAAAABwAAAAcAAAAGAAAAFgAAAAwAAAAAAAAAJQAAAAwAAAACAAAADgAAABQAAAAAAAAAEAAAABQAAAA=</Object>
</Signature>
</file>

<file path=_xmlsignatures/sig5.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0SeEMxeG6op5bwbxBafgxc0oaDA=</DigestValue>
    </Reference>
    <Reference URI="#idOfficeObject" Type="http://www.w3.org/2000/09/xmldsig#Object">
      <DigestMethod Algorithm="http://www.w3.org/2000/09/xmldsig#sha1"/>
      <DigestValue>F3yxQE7YXhrJjG7N/oT8o1qbcW4=</DigestValue>
    </Reference>
    <Reference URI="#idSignedProperties" Type="http://uri.etsi.org/01903#SignedProperties">
      <Transforms>
        <Transform Algorithm="http://www.w3.org/TR/2001/REC-xml-c14n-20010315"/>
      </Transforms>
      <DigestMethod Algorithm="http://www.w3.org/2000/09/xmldsig#sha1"/>
      <DigestValue>n04VGHnvvcGTgLBfWU9iAqHAA7U=</DigestValue>
    </Reference>
    <Reference URI="#idValidSigLnImg" Type="http://www.w3.org/2000/09/xmldsig#Object">
      <DigestMethod Algorithm="http://www.w3.org/2000/09/xmldsig#sha1"/>
      <DigestValue>MOqgqAd5ttBQ0D2Tp+RATjJydLI=</DigestValue>
    </Reference>
    <Reference URI="#idInvalidSigLnImg" Type="http://www.w3.org/2000/09/xmldsig#Object">
      <DigestMethod Algorithm="http://www.w3.org/2000/09/xmldsig#sha1"/>
      <DigestValue>1zQO68+pUtYpfGvj/2kTOsYp8BA=</DigestValue>
    </Reference>
  </SignedInfo>
  <SignatureValue>PvUvzxdP4BY9SnG5YYoeI9vC/9Jp+GMP9PkwjvkRBsICFKF0WYHPbGwfyigk2yapzefintvqpHma
Va2Qf4W/jXSgX/mQ2ZKgEpbzCqrDJhzi+hSbYhRpGySoIfQl4pp1pb1IWm259Qq986ZtgY1uEydJ
gRnqq7xcpwDYVhW7Tb6R3+YFq0cSB30FQjRCneuwxX9TIZ3bgHIbJGJXOhOEZJPZIGLiB7h6nDuy
LgMawLsWqV9jdZ1JU4gQg7G/PvKFHqT3liETF12WQFNzuXzlMmwL6MgLFBA5S6TMVDysppe29QTU
3aHd2TaVkqH9CihZiqRm/TpLG1b2efOqusbfGg==</SignatureValue>
  <KeyInfo>
    <X509Data>
      <X509Certificate>MIIIkjCCBnqgAwIBAgIISxkbeNlvh8kwDQYJKoZIhvcNAQELBQAwWjEaMBgGA1UEAwwRQ0EtRE9D
VU1FTlRBIFMuQS4xFjAUBgNVBAUTDVJVQzgwMDUwMTcyLTExFzAVBgNVBAoMDkRPQ1VNRU5UQSBT
LkEuMQswCQYDVQQGEwJQWTAeFw0yMjEyMjYxNDM2MDBaFw0yNDEyMjUxNDM2MDBaMIHEMSkwJwYD
VQQDDCBBTEJFUlRPIENBWUVUQU5PIFNBTExVU1RSTyBNQVJJTjERMA8GA1UEBRMIQ0k0NDE3MDEx
GTAXBgNVBCoMEEFMQkVSVE8gQ0FZRVRBTk8xGDAWBgNVBAQMD1NBTExVU1RSTyBNQVJJTjELMAkG
A1UECwwCRjIxNTAzBgNVBAoMLENFUlRJRklDQURPIENVQUxJRklDQURPIERFIEZJUk1BIEVMRUNU
Uk9OSUNBMQswCQYDVQQGEwJQWTCCASIwDQYJKoZIhvcNAQEBBQADggEPADCCAQoCggEBAM/1uiry
2Dmu9VRfQdxTnd+4s8CNNX0r8ymFeQCY5ObdvvFNOp+tGzwud68d0GE026PVXsNRYyokO9cb5Iq+
C5d9bnnOcUOTSFLOWy4Iquadf9GEisYdBK1OFDZloEultTmDeg1cplyrZ9+OCsgeAUeA/UMmyvuW
/HOPw5Jn161LXH+f3MjpuSPEd63L1Jpzny2m6CWKFg3/hWvvcM1h14PiPvfV/XtYMCeh0s/TAj9O
4Iqro6PVHR4MmkmcQfco+RxMFfDjDlIO06mRUqvJe4bju4BH72zo4OKhVE6fZudXR2BxnknL08HL
rc2/2ItmOU7l0UChMQid5nRL9BxTym0CAwEAAaOCA+8wggPrMAwGA1UdEwEB/wQCMAAwHwYDVR0j
BBgwFoAUoT2FK83YLJYfOQIMn1M7WNiVC3swgZQGCCsGAQUFBwEBBIGHMIGEMFUGCCsGAQUFBzAC
hklodHRwczovL3d3dy5kaWdpdG8uY29tLnB5L3VwbG9hZHMvY2VydGlmaWNhZG8tZG9jdW1lbnRh
LXNhLTE1MzUxMTc3NzEuY3J0MCsGCCsGAQUFBzABhh9odHRwczovL3d3dy5kaWdpdG8uY29tLnB5
L29jc3AvMFIGA1UdEQRLMEmBG2FzYWxsdXN0cm9Ac2FsbHVzdHJvLmNvbS5weaQqMCgxJjAkBgNV
BA0MHUZJUk1BIEVMRUNUUk9OSUNBIENVQUxJRklDQURBMIIB9QYDVR0gBIIB7DCCAegwggHkBg0r
BgEEAYL5OwEBAQoBMIIB0TAvBggrBgEFBQcCARYjaHR0cHM6Ly93d3cuZGlnaXRvLmNvbS5weS9k
ZXNjYXJnYXMwggGcBggrBgEFBQcCAjCCAY4eggGKAEMAZQByAHQAaQBmAGkAYwBhAGQAbwAgAGMA
dQBhAGwAaQBmAGkAYwBhAGQAbwAgAGQAZQAgAGYAaQByAG0AYQAgAGUAbABlAGMAdAByAPMAbgBp
AGMAYQAgAHQAaQBwAG8AIABGADIAIAAoAGMAbABhAHYAZQBzACAAZQBuACAAZABpAHMAcABvAHMA
aQB0AGkAdgBvACAAYwB1AGEAbABpAGYAaQBjAGEAZABvACkALAAgAHMAdQBqAGUAdABhACAAYQAg
AGwAYQBzACAAYwBvAG4AZABpAGMAaQBvAG4AZQBzACAAZABlACAAdQBzAG8AIABlAHgAcAB1AGUA
cwB0AGEAcwAgAGUAbgAgAGwAYQAgAEQAZQBjAGwAYQByAGEAYwBpAPMAbgAgAGQAZQAgAFAAcgDh
AGMAdABpAGMAYQBzACAAZABlACAAQwBlAHIAdABpAGYAaQBjAGEAYwBpAPMAbgAgAGQAZQAgAEQA
TwBDAFUATQBFAE4AVABBACAAUwAuAEEALjAqBgNVHSUBAf8EIDAeBggrBgEFBQcDAgYIKwYBBQUH
AwQGCCsGAQUFBwMBMHsGA1UdHwR0MHIwNKAyoDCGLmh0dHBzOi8vd3d3LmRpZ2l0by5jb20ucHkv
Y3JsL2RvY3VtZW50YV9jYS5jcmwwOqA4oDaGNGh0dHBzOi8vd3d3LmRvY3VtZW50YS5jb20ucHkv
ZGlnaXRvL2RvY3VtZW50YV9jYS5jcmwwHQYDVR0OBBYEFOKhDyoGqj/kXAtPVQsiXtpFGb3DMA4G
A1UdDwEB/wQEAwIF4DANBgkqhkiG9w0BAQsFAAOCAgEAk+fr7Ld53bk7n8+k/0M7tlGPBH8aK8ax
wvRUOHYVyNNhhZnNPSbZk7Ga3VYBpiuMYJjrjZfZlA40KajohqWJEZ7L1xVcY3/CMlGmj5REcXXM
i7lMYpZAQATI2ZWBhZLIsd1lPqQP9pcfuqROIZFgdaUcVqr87IMYsIpg/+wFVdwNv4UcQIYm4WK5
Yk9naXpoTfU/+b09eCyecN2Vkry9uC65h6Q0I6G5t9lCIvwXLkmEUu0w+MwZ0An6iR7TcGjwer8q
ICKbRJ8ArTo9KuD4StzPiMb8pV7BEC70mP3oD1NS4BqjTpWTDVpWtn0E9UWqasnqtJ5k7NFyO8Aw
8SjS+6TyBY+bO806dmJsmXMGMKQdWmiDiifG1yv6mT0N4/xwuu4+Lkvc6ZM4cZBCZK0A0LT6rvQK
YR1hMpaW1wSOrixwCjuwzq0hm3lb61o/z98ETmV4g5mC5EVXpmv0AC6zBM9rk4MWlof3jzMjmyfu
TUgkwxqo0Qp7n0g8fqnPxFhtD/1GZTwD5CUqJoO7eAXNrd/T9SAYSqhU+vw5dDH2rQvZWs0I29IR
5IiH2Jb20RvQjMVyU8bDWlkDei1v1pvEPv4DYIa2zvoWQthQMKVY2RCHfO5bXIlaP8npX5UJyj8I
SJz3w/8Tmy4VklRKKQfxxKkqagNVK9i4AKyXJDrKgh4=</X509Certificate>
    </X509Data>
  </KeyInfo>
  <Object xmlns:mdssi="http://schemas.openxmlformats.org/package/2006/digital-signature" Id="idPackageObject">
    <Manifest>
      <Reference URI="/xl/media/image5.emf?ContentType=image/x-emf">
        <DigestMethod Algorithm="http://www.w3.org/2000/09/xmldsig#sha1"/>
        <DigestValue>rVVXNClo44Gcs56wVArv8VA43Io=</DigestValue>
      </Reference>
      <Reference URI="/xl/printerSettings/printerSettings12.bin?ContentType=application/vnd.openxmlformats-officedocument.spreadsheetml.printerSettings">
        <DigestMethod Algorithm="http://www.w3.org/2000/09/xmldsig#sha1"/>
        <DigestValue>fffQ6wuikMCcnPeltvMA9iTY51w=</DigestValue>
      </Reference>
      <Reference URI="/xl/worksheets/sheet15.xml?ContentType=application/vnd.openxmlformats-officedocument.spreadsheetml.worksheet+xml">
        <DigestMethod Algorithm="http://www.w3.org/2000/09/xmldsig#sha1"/>
        <DigestValue>X7W8cIXzogGKel7+Hn/YHMZuW+c=</DigestValue>
      </Reference>
      <Reference URI="/xl/printerSettings/printerSettings13.bin?ContentType=application/vnd.openxmlformats-officedocument.spreadsheetml.printerSettings">
        <DigestMethod Algorithm="http://www.w3.org/2000/09/xmldsig#sha1"/>
        <DigestValue>3MtmVOus6OP3O2OkffebkcBcGhw=</DigestValue>
      </Reference>
      <Reference URI="/xl/worksheets/sheet14.xml?ContentType=application/vnd.openxmlformats-officedocument.spreadsheetml.worksheet+xml">
        <DigestMethod Algorithm="http://www.w3.org/2000/09/xmldsig#sha1"/>
        <DigestValue>33kC3Mdsiu1mE7LW0t/Xw0DBaAU=</DigestValue>
      </Reference>
      <Reference URI="/xl/printerSettings/printerSettings15.bin?ContentType=application/vnd.openxmlformats-officedocument.spreadsheetml.printerSettings">
        <DigestMethod Algorithm="http://www.w3.org/2000/09/xmldsig#sha1"/>
        <DigestValue>JBKenpstWJXzoapMmpFZhTkyFJs=</DigestValue>
      </Reference>
      <Reference URI="/xl/worksheets/sheet11.xml?ContentType=application/vnd.openxmlformats-officedocument.spreadsheetml.worksheet+xml">
        <DigestMethod Algorithm="http://www.w3.org/2000/09/xmldsig#sha1"/>
        <DigestValue>u5P2AasAxiP4wbsyoSnoWoSbIQw=</DigestValue>
      </Reference>
      <Reference URI="/xl/printerSettings/printerSettings20.bin?ContentType=application/vnd.openxmlformats-officedocument.spreadsheetml.printerSettings">
        <DigestMethod Algorithm="http://www.w3.org/2000/09/xmldsig#sha1"/>
        <DigestValue>JBKenpstWJXzoapMmpFZhTkyFJs=</DigestValue>
      </Reference>
      <Reference URI="/xl/worksheets/sheet10.xml?ContentType=application/vnd.openxmlformats-officedocument.spreadsheetml.worksheet+xml">
        <DigestMethod Algorithm="http://www.w3.org/2000/09/xmldsig#sha1"/>
        <DigestValue>pE6DmY52THVSfo7ZpBCpnTidRUM=</DigestValue>
      </Reference>
      <Reference URI="/xl/printerSettings/printerSettings21.bin?ContentType=application/vnd.openxmlformats-officedocument.spreadsheetml.printerSettings">
        <DigestMethod Algorithm="http://www.w3.org/2000/09/xmldsig#sha1"/>
        <DigestValue>fffQ6wuikMCcnPeltvMA9iTY51w=</DigestValue>
      </Reference>
      <Reference URI="/xl/worksheets/sheet8.xml?ContentType=application/vnd.openxmlformats-officedocument.spreadsheetml.worksheet+xml">
        <DigestMethod Algorithm="http://www.w3.org/2000/09/xmldsig#sha1"/>
        <DigestValue>hPQC02UEcP8hFhYXCIUFINzkg6E=</DigestValue>
      </Reference>
      <Reference URI="/xl/printerSettings/printerSettings2.bin?ContentType=application/vnd.openxmlformats-officedocument.spreadsheetml.printerSettings">
        <DigestMethod Algorithm="http://www.w3.org/2000/09/xmldsig#sha1"/>
        <DigestValue>fffQ6wuikMCcnPeltvMA9iTY51w=</DigestValue>
      </Reference>
      <Reference URI="/xl/worksheets/sheet9.xml?ContentType=application/vnd.openxmlformats-officedocument.spreadsheetml.worksheet+xml">
        <DigestMethod Algorithm="http://www.w3.org/2000/09/xmldsig#sha1"/>
        <DigestValue>7z9EpNS03LBh0sNbsr45kZ/PCWI=</DigestValue>
      </Reference>
      <Reference URI="/xl/printerSettings/printerSettings10.bin?ContentType=application/vnd.openxmlformats-officedocument.spreadsheetml.printerSettings">
        <DigestMethod Algorithm="http://www.w3.org/2000/09/xmldsig#sha1"/>
        <DigestValue>JBKenpstWJXzoapMmpFZhTkyFJs=</DigestValue>
      </Reference>
      <Reference URI="/xl/worksheets/sheet13.xml?ContentType=application/vnd.openxmlformats-officedocument.spreadsheetml.worksheet+xml">
        <DigestMethod Algorithm="http://www.w3.org/2000/09/xmldsig#sha1"/>
        <DigestValue>yS1yyitSXjECQn00L7aC43199+c=</DigestValue>
      </Reference>
      <Reference URI="/xl/printerSettings/printerSettings14.bin?ContentType=application/vnd.openxmlformats-officedocument.spreadsheetml.printerSettings">
        <DigestMethod Algorithm="http://www.w3.org/2000/09/xmldsig#sha1"/>
        <DigestValue>3MtmVOus6OP3O2OkffebkcBcGhw=</DigestValue>
      </Reference>
      <Reference URI="/xl/worksheets/sheet12.xml?ContentType=application/vnd.openxmlformats-officedocument.spreadsheetml.worksheet+xml">
        <DigestMethod Algorithm="http://www.w3.org/2000/09/xmldsig#sha1"/>
        <DigestValue>4/2SI4KuMn3OA9olRXTTVCeqtnE=</DigestValue>
      </Reference>
      <Reference URI="/xl/printerSettings/printerSettings19.bin?ContentType=application/vnd.openxmlformats-officedocument.spreadsheetml.printerSettings">
        <DigestMethod Algorithm="http://www.w3.org/2000/09/xmldsig#sha1"/>
        <DigestValue>3MtmVOus6OP3O2OkffebkcBcGhw=</DigestValue>
      </Reference>
      <Reference URI="/xl/worksheets/sheet46.xml?ContentType=application/vnd.openxmlformats-officedocument.spreadsheetml.worksheet+xml">
        <DigestMethod Algorithm="http://www.w3.org/2000/09/xmldsig#sha1"/>
        <DigestValue>LGGl/c7vM6O9W9Jdqp4z2Qcn8ms=</DigestValue>
      </Reference>
      <Reference URI="/xl/theme/theme1.xml?ContentType=application/vnd.openxmlformats-officedocument.theme+xml">
        <DigestMethod Algorithm="http://www.w3.org/2000/09/xmldsig#sha1"/>
        <DigestValue>PbdvkSDWboXE2WgpywxMwukKj94=</DigestValue>
      </Reference>
      <Reference URI="/xl/styles.xml?ContentType=application/vnd.openxmlformats-officedocument.spreadsheetml.styles+xml">
        <DigestMethod Algorithm="http://www.w3.org/2000/09/xmldsig#sha1"/>
        <DigestValue>NQPdlx2s2KDqNiezUlt5c6L4k1c=</DigestValue>
      </Reference>
      <Reference URI="/xl/sharedStrings.xml?ContentType=application/vnd.openxmlformats-officedocument.spreadsheetml.sharedStrings+xml">
        <DigestMethod Algorithm="http://www.w3.org/2000/09/xmldsig#sha1"/>
        <DigestValue>9GtReCWHguSbPgDZL56B4ktdZAs=</DigestValue>
      </Reference>
      <Reference URI="/xl/worksheets/sheet45.xml?ContentType=application/vnd.openxmlformats-officedocument.spreadsheetml.worksheet+xml">
        <DigestMethod Algorithm="http://www.w3.org/2000/09/xmldsig#sha1"/>
        <DigestValue>KRq0S83XHsbyWSEidfQPov3vKOI=</DigestValue>
      </Reference>
      <Reference URI="/xl/printerSettings/printerSettings18.bin?ContentType=application/vnd.openxmlformats-officedocument.spreadsheetml.printerSettings">
        <DigestMethod Algorithm="http://www.w3.org/2000/09/xmldsig#sha1"/>
        <DigestValue>aNq+/25yYBmndysB/6iloounmwU=</DigestValue>
      </Reference>
      <Reference URI="/xl/worksheets/sheet31.xml?ContentType=application/vnd.openxmlformats-officedocument.spreadsheetml.worksheet+xml">
        <DigestMethod Algorithm="http://www.w3.org/2000/09/xmldsig#sha1"/>
        <DigestValue>swY/+kN4ZU1wP4le1Upc7R8ELmw=</DigestValue>
      </Reference>
      <Reference URI="/xl/printerSettings/printerSettings16.bin?ContentType=application/vnd.openxmlformats-officedocument.spreadsheetml.printerSettings">
        <DigestMethod Algorithm="http://www.w3.org/2000/09/xmldsig#sha1"/>
        <DigestValue>aNq+/25yYBmndysB/6iloounmwU=</DigestValue>
      </Reference>
      <Reference URI="/xl/worksheets/sheet29.xml?ContentType=application/vnd.openxmlformats-officedocument.spreadsheetml.worksheet+xml">
        <DigestMethod Algorithm="http://www.w3.org/2000/09/xmldsig#sha1"/>
        <DigestValue>7/jLU1yaTThQL/lTnHrauQIxSCY=</DigestValue>
      </Reference>
      <Reference URI="/xl/printerSettings/printerSettings17.bin?ContentType=application/vnd.openxmlformats-officedocument.spreadsheetml.printerSettings">
        <DigestMethod Algorithm="http://www.w3.org/2000/09/xmldsig#sha1"/>
        <DigestValue>JBKenpstWJXzoapMmpFZhTkyFJs=</DigestValue>
      </Reference>
      <Reference URI="/xl/worksheets/sheet30.xml?ContentType=application/vnd.openxmlformats-officedocument.spreadsheetml.worksheet+xml">
        <DigestMethod Algorithm="http://www.w3.org/2000/09/xmldsig#sha1"/>
        <DigestValue>2Z5sIpcAo0e6K6eA1VqtUDOB7Ec=</DigestValue>
      </Reference>
      <Reference URI="/xl/printerSettings/printerSettings11.bin?ContentType=application/vnd.openxmlformats-officedocument.spreadsheetml.printerSettings">
        <DigestMethod Algorithm="http://www.w3.org/2000/09/xmldsig#sha1"/>
        <DigestValue>JBKenpstWJXzoapMmpFZhTkyFJs=</DigestValue>
      </Reference>
      <Reference URI="/xl/worksheets/sheet7.xml?ContentType=application/vnd.openxmlformats-officedocument.spreadsheetml.worksheet+xml">
        <DigestMethod Algorithm="http://www.w3.org/2000/09/xmldsig#sha1"/>
        <DigestValue>iuCiFczPnMVHdJnaLTVgzLLpdvM=</DigestValue>
      </Reference>
      <Reference URI="/xl/printerSettings/printerSettings29.bin?ContentType=application/vnd.openxmlformats-officedocument.spreadsheetml.printerSettings">
        <DigestMethod Algorithm="http://www.w3.org/2000/09/xmldsig#sha1"/>
        <DigestValue>fffQ6wuikMCcnPeltvMA9iTY51w=</DigestValue>
      </Reference>
      <Reference URI="/xl/worksheets/sheet6.xml?ContentType=application/vnd.openxmlformats-officedocument.spreadsheetml.worksheet+xml">
        <DigestMethod Algorithm="http://www.w3.org/2000/09/xmldsig#sha1"/>
        <DigestValue>JDa9RP09emw7IwZJ+hW/UEdgbg4=</DigestValue>
      </Reference>
      <Reference URI="/xl/worksheets/sheet22.xml?ContentType=application/vnd.openxmlformats-officedocument.spreadsheetml.worksheet+xml">
        <DigestMethod Algorithm="http://www.w3.org/2000/09/xmldsig#sha1"/>
        <DigestValue>rooZ5FJyXROdYjnboJIsXvoT5b0=</DigestValue>
      </Reference>
      <Reference URI="/xl/printerSettings/printerSettings46.bin?ContentType=application/vnd.openxmlformats-officedocument.spreadsheetml.printerSettings">
        <DigestMethod Algorithm="http://www.w3.org/2000/09/xmldsig#sha1"/>
        <DigestValue>P0P6g0bIKFbe8juZcnOoGf/rK0E=</DigestValue>
      </Reference>
      <Reference URI="/xl/worksheets/sheet23.xml?ContentType=application/vnd.openxmlformats-officedocument.spreadsheetml.worksheet+xml">
        <DigestMethod Algorithm="http://www.w3.org/2000/09/xmldsig#sha1"/>
        <DigestValue>ER/J8Jmws9TYRYc6PcAiVDoS7ek=</DigestValue>
      </Reference>
      <Reference URI="/xl/printerSettings/printerSettings25.bin?ContentType=application/vnd.openxmlformats-officedocument.spreadsheetml.printerSettings">
        <DigestMethod Algorithm="http://www.w3.org/2000/09/xmldsig#sha1"/>
        <DigestValue>fffQ6wuikMCcnPeltvMA9iTY51w=</DigestValue>
      </Reference>
      <Reference URI="/xl/worksheets/sheet24.xml?ContentType=application/vnd.openxmlformats-officedocument.spreadsheetml.worksheet+xml">
        <DigestMethod Algorithm="http://www.w3.org/2000/09/xmldsig#sha1"/>
        <DigestValue>VYW2Cn44sd2LPN2rG5P+0uV4LaQ=</DigestValue>
      </Reference>
      <Reference URI="/xl/media/image4.emf?ContentType=image/x-emf">
        <DigestMethod Algorithm="http://www.w3.org/2000/09/xmldsig#sha1"/>
        <DigestValue>jWXqZq4CMA5J5D/+6sInoG+6Bqw=</DigestValue>
      </Reference>
      <Reference URI="/xl/worksheets/sheet21.xml?ContentType=application/vnd.openxmlformats-officedocument.spreadsheetml.worksheet+xml">
        <DigestMethod Algorithm="http://www.w3.org/2000/09/xmldsig#sha1"/>
        <DigestValue>HO+WIDO65MVHMavZP/RWWT9sHck=</DigestValue>
      </Reference>
      <Reference URI="/xl/media/image6.emf?ContentType=image/x-emf">
        <DigestMethod Algorithm="http://www.w3.org/2000/09/xmldsig#sha1"/>
        <DigestValue>WHriqM4C2YIqoDS1ssdd7GYeLGo=</DigestValue>
      </Reference>
      <Reference URI="/xl/media/image2.emf?ContentType=image/x-emf">
        <DigestMethod Algorithm="http://www.w3.org/2000/09/xmldsig#sha1"/>
        <DigestValue>0QSACdoc23nciirdI+FkAyFpNfw=</DigestValue>
      </Reference>
      <Reference URI="/xl/media/image3.emf?ContentType=image/x-emf">
        <DigestMethod Algorithm="http://www.w3.org/2000/09/xmldsig#sha1"/>
        <DigestValue>b6xOFr2oOEf9eQB0YL5q5njqt6M=</DigestValue>
      </Reference>
      <Reference URI="/xl/drawings/drawing3.xml?ContentType=application/vnd.openxmlformats-officedocument.drawing+xml">
        <DigestMethod Algorithm="http://www.w3.org/2000/09/xmldsig#sha1"/>
        <DigestValue>AWcKec1nWmBNVQzzTya5+u56GDw=</DigestValue>
      </Reference>
      <Reference URI="/xl/worksheets/sheet19.xml?ContentType=application/vnd.openxmlformats-officedocument.spreadsheetml.worksheet+xml">
        <DigestMethod Algorithm="http://www.w3.org/2000/09/xmldsig#sha1"/>
        <DigestValue>ztMQey1sH1QHU10lzgJcDLDxabQ=</DigestValue>
      </Reference>
      <Reference URI="/xl/worksheets/sheet20.xml?ContentType=application/vnd.openxmlformats-officedocument.spreadsheetml.worksheet+xml">
        <DigestMethod Algorithm="http://www.w3.org/2000/09/xmldsig#sha1"/>
        <DigestValue>ok7spRUwr27QdwFoBwL2iSRFFbg=</DigestValue>
      </Reference>
      <Reference URI="/xl/printerSettings/printerSettings24.bin?ContentType=application/vnd.openxmlformats-officedocument.spreadsheetml.printerSettings">
        <DigestMethod Algorithm="http://www.w3.org/2000/09/xmldsig#sha1"/>
        <DigestValue>3MtmVOus6OP3O2OkffebkcBcGhw=</DigestValue>
      </Reference>
      <Reference URI="/xl/worksheets/sheet28.xml?ContentType=application/vnd.openxmlformats-officedocument.spreadsheetml.worksheet+xml">
        <DigestMethod Algorithm="http://www.w3.org/2000/09/xmldsig#sha1"/>
        <DigestValue>BueLScq8fncDtLbQ82foNfEwhPg=</DigestValue>
      </Reference>
      <Reference URI="/xl/printerSettings/printerSettings23.bin?ContentType=application/vnd.openxmlformats-officedocument.spreadsheetml.printerSettings">
        <DigestMethod Algorithm="http://www.w3.org/2000/09/xmldsig#sha1"/>
        <DigestValue>fffQ6wuikMCcnPeltvMA9iTY51w=</DigestValue>
      </Reference>
      <Reference URI="/xl/printerSettings/printerSettings27.bin?ContentType=application/vnd.openxmlformats-officedocument.spreadsheetml.printerSettings">
        <DigestMethod Algorithm="http://www.w3.org/2000/09/xmldsig#sha1"/>
        <DigestValue>JBKenpstWJXzoapMmpFZhTkyFJs=</DigestValue>
      </Reference>
      <Reference URI="/xl/worksheets/sheet17.xml?ContentType=application/vnd.openxmlformats-officedocument.spreadsheetml.worksheet+xml">
        <DigestMethod Algorithm="http://www.w3.org/2000/09/xmldsig#sha1"/>
        <DigestValue>bJ9GdIIavSk4ge1/Mih+6Nwd2S4=</DigestValue>
      </Reference>
      <Reference URI="/xl/printerSettings/printerSettings8.bin?ContentType=application/vnd.openxmlformats-officedocument.spreadsheetml.printerSettings">
        <DigestMethod Algorithm="http://www.w3.org/2000/09/xmldsig#sha1"/>
        <DigestValue>JBKenpstWJXzoapMmpFZhTkyFJs=</DigestValue>
      </Reference>
      <Reference URI="/xl/worksheets/sheet16.xml?ContentType=application/vnd.openxmlformats-officedocument.spreadsheetml.worksheet+xml">
        <DigestMethod Algorithm="http://www.w3.org/2000/09/xmldsig#sha1"/>
        <DigestValue>iWQ3OBG9Jki007svvtrZ0cMxpdQ=</DigestValue>
      </Reference>
      <Reference URI="/xl/printerSettings/printerSettings28.bin?ContentType=application/vnd.openxmlformats-officedocument.spreadsheetml.printerSettings">
        <DigestMethod Algorithm="http://www.w3.org/2000/09/xmldsig#sha1"/>
        <DigestValue>aj9w94Uq2zy1ld4yUqeCyKXaxZ8=</DigestValue>
      </Reference>
      <Reference URI="/xl/worksheets/sheet18.xml?ContentType=application/vnd.openxmlformats-officedocument.spreadsheetml.worksheet+xml">
        <DigestMethod Algorithm="http://www.w3.org/2000/09/xmldsig#sha1"/>
        <DigestValue>dnHgLgLCbKTOLoLC+iEDSTTdDYA=</DigestValue>
      </Reference>
      <Reference URI="/xl/printerSettings/printerSettings9.bin?ContentType=application/vnd.openxmlformats-officedocument.spreadsheetml.printerSettings">
        <DigestMethod Algorithm="http://www.w3.org/2000/09/xmldsig#sha1"/>
        <DigestValue>JBKenpstWJXzoapMmpFZhTkyFJs=</DigestValue>
      </Reference>
      <Reference URI="/xl/worksheets/sheet25.xml?ContentType=application/vnd.openxmlformats-officedocument.spreadsheetml.worksheet+xml">
        <DigestMethod Algorithm="http://www.w3.org/2000/09/xmldsig#sha1"/>
        <DigestValue>w3atvBauoHxPapGgYhsBQwI8SoY=</DigestValue>
      </Reference>
      <Reference URI="/xl/worksheets/sheet27.xml?ContentType=application/vnd.openxmlformats-officedocument.spreadsheetml.worksheet+xml">
        <DigestMethod Algorithm="http://www.w3.org/2000/09/xmldsig#sha1"/>
        <DigestValue>WOCe+f3E8Jw3zuspAS6hLJRP/9Y=</DigestValue>
      </Reference>
      <Reference URI="/xl/printerSettings/printerSettings22.bin?ContentType=application/vnd.openxmlformats-officedocument.spreadsheetml.printerSettings">
        <DigestMethod Algorithm="http://www.w3.org/2000/09/xmldsig#sha1"/>
        <DigestValue>fffQ6wuikMCcnPeltvMA9iTY51w=</DigestValue>
      </Reference>
      <Reference URI="/xl/worksheets/sheet26.xml?ContentType=application/vnd.openxmlformats-officedocument.spreadsheetml.worksheet+xml">
        <DigestMethod Algorithm="http://www.w3.org/2000/09/xmldsig#sha1"/>
        <DigestValue>WxgRYTfSrBtku0zT+2noOZeP/Os=</DigestValue>
      </Reference>
      <Reference URI="/xl/printerSettings/printerSettings26.bin?ContentType=application/vnd.openxmlformats-officedocument.spreadsheetml.printerSettings">
        <DigestMethod Algorithm="http://www.w3.org/2000/09/xmldsig#sha1"/>
        <DigestValue>JBKenpstWJXzoapMmpFZhTkyFJs=</DigestValue>
      </Reference>
      <Reference URI="/xl/drawings/drawing4.xml?ContentType=application/vnd.openxmlformats-officedocument.drawing+xml">
        <DigestMethod Algorithm="http://www.w3.org/2000/09/xmldsig#sha1"/>
        <DigestValue>py0//JojyTLLN/y6BbTIoF+AyvY=</DigestValue>
      </Reference>
      <Reference URI="/xl/printerSettings/printerSettings30.bin?ContentType=application/vnd.openxmlformats-officedocument.spreadsheetml.printerSettings">
        <DigestMethod Algorithm="http://www.w3.org/2000/09/xmldsig#sha1"/>
        <DigestValue>cZTKl6EkMrcKP3fKhM5rm/Nx7so=</DigestValue>
      </Reference>
      <Reference URI="/xl/drawings/drawing5.xml?ContentType=application/vnd.openxmlformats-officedocument.drawing+xml">
        <DigestMethod Algorithm="http://www.w3.org/2000/09/xmldsig#sha1"/>
        <DigestValue>hH03RrwYOhaP1j/CrvoSutUAZ8k=</DigestValue>
      </Reference>
      <Reference URI="/xl/drawings/drawing18.xml?ContentType=application/vnd.openxmlformats-officedocument.drawing+xml">
        <DigestMethod Algorithm="http://www.w3.org/2000/09/xmldsig#sha1"/>
        <DigestValue>/f3I2SSXg3uEFsJhcaugmzqtfw8=</DigestValue>
      </Reference>
      <Reference URI="/xl/printerSettings/printerSettings32.bin?ContentType=application/vnd.openxmlformats-officedocument.spreadsheetml.printerSettings">
        <DigestMethod Algorithm="http://www.w3.org/2000/09/xmldsig#sha1"/>
        <DigestValue>JBKenpstWJXzoapMmpFZhTkyFJs=</DigestValue>
      </Reference>
      <Reference URI="/xl/worksheets/sheet3.xml?ContentType=application/vnd.openxmlformats-officedocument.spreadsheetml.worksheet+xml">
        <DigestMethod Algorithm="http://www.w3.org/2000/09/xmldsig#sha1"/>
        <DigestValue>aTTQA9y0KuB9JRTOZaE3N4SEAzg=</DigestValue>
      </Reference>
      <Reference URI="/xl/printerSettings/printerSettings7.bin?ContentType=application/vnd.openxmlformats-officedocument.spreadsheetml.printerSettings">
        <DigestMethod Algorithm="http://www.w3.org/2000/09/xmldsig#sha1"/>
        <DigestValue>JBKenpstWJXzoapMmpFZhTkyFJs=</DigestValue>
      </Reference>
      <Reference URI="/xl/worksheets/sheet2.xml?ContentType=application/vnd.openxmlformats-officedocument.spreadsheetml.worksheet+xml">
        <DigestMethod Algorithm="http://www.w3.org/2000/09/xmldsig#sha1"/>
        <DigestValue>BgwWZ76wGYLgYeIzggRJFtVG6bo=</DigestValue>
      </Reference>
      <Reference URI="/xl/drawings/drawing17.xml?ContentType=application/vnd.openxmlformats-officedocument.drawing+xml">
        <DigestMethod Algorithm="http://www.w3.org/2000/09/xmldsig#sha1"/>
        <DigestValue>TM24SIr4Os+55qyqHHr3wPjMP9Y=</DigestValue>
      </Reference>
      <Reference URI="/xl/drawings/drawing16.xml?ContentType=application/vnd.openxmlformats-officedocument.drawing+xml">
        <DigestMethod Algorithm="http://www.w3.org/2000/09/xmldsig#sha1"/>
        <DigestValue>NgLicvDc5DL7SWtododiNQCRyFo=</DigestValue>
      </Reference>
      <Reference URI="/xl/drawings/drawing15.xml?ContentType=application/vnd.openxmlformats-officedocument.drawing+xml">
        <DigestMethod Algorithm="http://www.w3.org/2000/09/xmldsig#sha1"/>
        <DigestValue>2OH25uW3nXEGMYvzX2jnTRX/vZE=</DigestValue>
      </Reference>
      <Reference URI="/xl/printerSettings/printerSettings34.bin?ContentType=application/vnd.openxmlformats-officedocument.spreadsheetml.printerSettings">
        <DigestMethod Algorithm="http://www.w3.org/2000/09/xmldsig#sha1"/>
        <DigestValue>fffQ6wuikMCcnPeltvMA9iTY51w=</DigestValue>
      </Reference>
      <Reference URI="/xl/worksheets/sheet5.xml?ContentType=application/vnd.openxmlformats-officedocument.spreadsheetml.worksheet+xml">
        <DigestMethod Algorithm="http://www.w3.org/2000/09/xmldsig#sha1"/>
        <DigestValue>GZpO7WK0SQjxsZ4lqqrW7spk+ts=</DigestValue>
      </Reference>
      <Reference URI="/xl/drawings/drawing9.xml?ContentType=application/vnd.openxmlformats-officedocument.drawing+xml">
        <DigestMethod Algorithm="http://www.w3.org/2000/09/xmldsig#sha1"/>
        <DigestValue>mqK5QzXXwGXW2yA2HggN+qJ6gC4=</DigestValue>
      </Reference>
      <Reference URI="/xl/printerSettings/printerSettings33.bin?ContentType=application/vnd.openxmlformats-officedocument.spreadsheetml.printerSettings">
        <DigestMethod Algorithm="http://www.w3.org/2000/09/xmldsig#sha1"/>
        <DigestValue>3MtmVOus6OP3O2OkffebkcBcGhw=</DigestValue>
      </Reference>
      <Reference URI="/xl/drawings/drawing6.xml?ContentType=application/vnd.openxmlformats-officedocument.drawing+xml">
        <DigestMethod Algorithm="http://www.w3.org/2000/09/xmldsig#sha1"/>
        <DigestValue>dJxXL3SIMqFqfpJ6R9GRBslrVPQ=</DigestValue>
      </Reference>
      <Reference URI="/xl/drawings/drawing14.xml?ContentType=application/vnd.openxmlformats-officedocument.drawing+xml">
        <DigestMethod Algorithm="http://www.w3.org/2000/09/xmldsig#sha1"/>
        <DigestValue>oXdfxll/vTsTVM2a76uhmVDw7j0=</DigestValue>
      </Reference>
      <Reference URI="/xl/drawings/drawing13.xml?ContentType=application/vnd.openxmlformats-officedocument.drawing+xml">
        <DigestMethod Algorithm="http://www.w3.org/2000/09/xmldsig#sha1"/>
        <DigestValue>VsCT6BJKHB4+raKIR4FkI7GZQp4=</DigestValue>
      </Reference>
      <Reference URI="/xl/printerSettings/printerSettings36.bin?ContentType=application/vnd.openxmlformats-officedocument.spreadsheetml.printerSettings">
        <DigestMethod Algorithm="http://www.w3.org/2000/09/xmldsig#sha1"/>
        <DigestValue>P0P6g0bIKFbe8juZcnOoGf/rK0E=</DigestValue>
      </Reference>
      <Reference URI="/xl/drawings/drawing11.xml?ContentType=application/vnd.openxmlformats-officedocument.drawing+xml">
        <DigestMethod Algorithm="http://www.w3.org/2000/09/xmldsig#sha1"/>
        <DigestValue>mzxx9h+wKx0xdrRtus7FOBIWkZM=</DigestValue>
      </Reference>
      <Reference URI="/xl/printerSettings/printerSettings38.bin?ContentType=application/vnd.openxmlformats-officedocument.spreadsheetml.printerSettings">
        <DigestMethod Algorithm="http://www.w3.org/2000/09/xmldsig#sha1"/>
        <DigestValue>aj9w94Uq2zy1ld4yUqeCyKXaxZ8=</DigestValue>
      </Reference>
      <Reference URI="/xl/worksheets/sheet4.xml?ContentType=application/vnd.openxmlformats-officedocument.spreadsheetml.worksheet+xml">
        <DigestMethod Algorithm="http://www.w3.org/2000/09/xmldsig#sha1"/>
        <DigestValue>3I8hp9bpHIu/yxqJiOyIIjqfsCU=</DigestValue>
      </Reference>
      <Reference URI="/xl/printerSettings/printerSettings5.bin?ContentType=application/vnd.openxmlformats-officedocument.spreadsheetml.printerSettings">
        <DigestMethod Algorithm="http://www.w3.org/2000/09/xmldsig#sha1"/>
        <DigestValue>JBKenpstWJXzoapMmpFZhTkyFJs=</DigestValue>
      </Reference>
      <Reference URI="/xl/workbook.xml?ContentType=application/vnd.openxmlformats-officedocument.spreadsheetml.sheet.main+xml">
        <DigestMethod Algorithm="http://www.w3.org/2000/09/xmldsig#sha1"/>
        <DigestValue>ZV09aWUxTzYDmOgTLNfjCo2/6gY=</DigestValue>
      </Reference>
      <Reference URI="/xl/drawings/drawing10.xml?ContentType=application/vnd.openxmlformats-officedocument.drawing+xml">
        <DigestMethod Algorithm="http://www.w3.org/2000/09/xmldsig#sha1"/>
        <DigestValue>TDwZ+2gOrCgO3AkgxGT6nX02fyI=</DigestValue>
      </Reference>
      <Reference URI="/xl/worksheets/sheet1.xml?ContentType=application/vnd.openxmlformats-officedocument.spreadsheetml.worksheet+xml">
        <DigestMethod Algorithm="http://www.w3.org/2000/09/xmldsig#sha1"/>
        <DigestValue>GsvwDcfxhdnrXJeI4FpkMGPJ1d8=</DigestValue>
      </Reference>
      <Reference URI="/xl/printerSettings/printerSettings37.bin?ContentType=application/vnd.openxmlformats-officedocument.spreadsheetml.printerSettings">
        <DigestMethod Algorithm="http://www.w3.org/2000/09/xmldsig#sha1"/>
        <DigestValue>fffQ6wuikMCcnPeltvMA9iTY51w=</DigestValue>
      </Reference>
      <Reference URI="/xl/drawings/drawing12.xml?ContentType=application/vnd.openxmlformats-officedocument.drawing+xml">
        <DigestMethod Algorithm="http://www.w3.org/2000/09/xmldsig#sha1"/>
        <DigestValue>ZU7NFp2MgsfY/hpc9rLmfb4cc0c=</DigestValue>
      </Reference>
      <Reference URI="/xl/media/image7.png?ContentType=image/png">
        <DigestMethod Algorithm="http://www.w3.org/2000/09/xmldsig#sha1"/>
        <DigestValue>58v2Ih5DD5p08hphkqF2tCkETno=</DigestValue>
      </Reference>
      <Reference URI="/xl/printerSettings/printerSettings6.bin?ContentType=application/vnd.openxmlformats-officedocument.spreadsheetml.printerSettings">
        <DigestMethod Algorithm="http://www.w3.org/2000/09/xmldsig#sha1"/>
        <DigestValue>JBKenpstWJXzoapMmpFZhTkyFJs=</DigestValue>
      </Reference>
      <Reference URI="/xl/drawings/drawing7.xml?ContentType=application/vnd.openxmlformats-officedocument.drawing+xml">
        <DigestMethod Algorithm="http://www.w3.org/2000/09/xmldsig#sha1"/>
        <DigestValue>LNLnTlgxX0h6/CKQQw07rElTyP4=</DigestValue>
      </Reference>
      <Reference URI="/xl/drawings/drawing8.xml?ContentType=application/vnd.openxmlformats-officedocument.drawing+xml">
        <DigestMethod Algorithm="http://www.w3.org/2000/09/xmldsig#sha1"/>
        <DigestValue>Sd0yirJAVprODzCmm4eDxJQ9i10=</DigestValue>
      </Reference>
      <Reference URI="/xl/drawings/drawing1.xml?ContentType=application/vnd.openxmlformats-officedocument.drawing+xml">
        <DigestMethod Algorithm="http://www.w3.org/2000/09/xmldsig#sha1"/>
        <DigestValue>E+UtzzE2myu2HzXso1m3tILeruU=</DigestValue>
      </Reference>
      <Reference URI="/xl/worksheets/sheet38.xml?ContentType=application/vnd.openxmlformats-officedocument.spreadsheetml.worksheet+xml">
        <DigestMethod Algorithm="http://www.w3.org/2000/09/xmldsig#sha1"/>
        <DigestValue>EU8mfFcrOf2XX7bpoxkL8sP75yQ=</DigestValue>
      </Reference>
      <Reference URI="/xl/worksheets/sheet39.xml?ContentType=application/vnd.openxmlformats-officedocument.spreadsheetml.worksheet+xml">
        <DigestMethod Algorithm="http://www.w3.org/2000/09/xmldsig#sha1"/>
        <DigestValue>0jfut+noV78tZ4NrbeldaWH5y/s=</DigestValue>
      </Reference>
      <Reference URI="/xl/printerSettings/printerSettings41.bin?ContentType=application/vnd.openxmlformats-officedocument.spreadsheetml.printerSettings">
        <DigestMethod Algorithm="http://www.w3.org/2000/09/xmldsig#sha1"/>
        <DigestValue>aNq+/25yYBmndysB/6iloounmwU=</DigestValue>
      </Reference>
      <Reference URI="/xl/worksheets/sheet43.xml?ContentType=application/vnd.openxmlformats-officedocument.spreadsheetml.worksheet+xml">
        <DigestMethod Algorithm="http://www.w3.org/2000/09/xmldsig#sha1"/>
        <DigestValue>MUUnPuXgEfEuctAKcT1INBXsq1E=</DigestValue>
      </Reference>
      <Reference URI="/xl/externalLinks/externalLink1.xml?ContentType=application/vnd.openxmlformats-officedocument.spreadsheetml.externalLink+xml">
        <DigestMethod Algorithm="http://www.w3.org/2000/09/xmldsig#sha1"/>
        <DigestValue>Ky6mzGYJLwvurlzU5ODZwF3Z5vM=</DigestValue>
      </Reference>
      <Reference URI="/xl/worksheets/sheet42.xml?ContentType=application/vnd.openxmlformats-officedocument.spreadsheetml.worksheet+xml">
        <DigestMethod Algorithm="http://www.w3.org/2000/09/xmldsig#sha1"/>
        <DigestValue>lwOW/eYWaXLJboImx/fcdJ+EKAI=</DigestValue>
      </Reference>
      <Reference URI="/xl/worksheets/sheet32.xml?ContentType=application/vnd.openxmlformats-officedocument.spreadsheetml.worksheet+xml">
        <DigestMethod Algorithm="http://www.w3.org/2000/09/xmldsig#sha1"/>
        <DigestValue>JESqcx+dB9uaKF1jcpcfPICAyCI=</DigestValue>
      </Reference>
      <Reference URI="/xl/worksheets/sheet44.xml?ContentType=application/vnd.openxmlformats-officedocument.spreadsheetml.worksheet+xml">
        <DigestMethod Algorithm="http://www.w3.org/2000/09/xmldsig#sha1"/>
        <DigestValue>AF5mX2TrbGHvV8GW7qa9eZ1UQMk=</DigestValue>
      </Reference>
      <Reference URI="/xl/printerSettings/printerSettings3.bin?ContentType=application/vnd.openxmlformats-officedocument.spreadsheetml.printerSettings">
        <DigestMethod Algorithm="http://www.w3.org/2000/09/xmldsig#sha1"/>
        <DigestValue>fffQ6wuikMCcnPeltvMA9iTY51w=</DigestValue>
      </Reference>
      <Reference URI="/xl/media/image1.png?ContentType=image/png">
        <DigestMethod Algorithm="http://www.w3.org/2000/09/xmldsig#sha1"/>
        <DigestValue>4qmumS8Vkk1ib7+O7VZpxz3xt5E=</DigestValue>
      </Reference>
      <Reference URI="/xl/printerSettings/printerSettings31.bin?ContentType=application/vnd.openxmlformats-officedocument.spreadsheetml.printerSettings">
        <DigestMethod Algorithm="http://www.w3.org/2000/09/xmldsig#sha1"/>
        <DigestValue>P0P6g0bIKFbe8juZcnOoGf/rK0E=</DigestValue>
      </Reference>
      <Reference URI="/xl/drawings/vmlDrawing1.vml?ContentType=application/vnd.openxmlformats-officedocument.vmlDrawing">
        <DigestMethod Algorithm="http://www.w3.org/2000/09/xmldsig#sha1"/>
        <DigestValue>IqQBf1mxIBn7HD4FOz93JOG8xJA=</DigestValue>
      </Reference>
      <Reference URI="/xl/printerSettings/printerSettings42.bin?ContentType=application/vnd.openxmlformats-officedocument.spreadsheetml.printerSettings">
        <DigestMethod Algorithm="http://www.w3.org/2000/09/xmldsig#sha1"/>
        <DigestValue>fffQ6wuikMCcnPeltvMA9iTY51w=</DigestValue>
      </Reference>
      <Reference URI="/xl/drawings/drawing2.xml?ContentType=application/vnd.openxmlformats-officedocument.drawing+xml">
        <DigestMethod Algorithm="http://www.w3.org/2000/09/xmldsig#sha1"/>
        <DigestValue>r3uCFdkcc4XLPWJMszoiVoBKR+M=</DigestValue>
      </Reference>
      <Reference URI="/xl/printerSettings/printerSettings35.bin?ContentType=application/vnd.openxmlformats-officedocument.spreadsheetml.printerSettings">
        <DigestMethod Algorithm="http://www.w3.org/2000/09/xmldsig#sha1"/>
        <DigestValue>fffQ6wuikMCcnPeltvMA9iTY51w=</DigestValue>
      </Reference>
      <Reference URI="/xl/printerSettings/printerSettings43.bin?ContentType=application/vnd.openxmlformats-officedocument.spreadsheetml.printerSettings">
        <DigestMethod Algorithm="http://www.w3.org/2000/09/xmldsig#sha1"/>
        <DigestValue>aNq+/25yYBmndysB/6iloounmwU=</DigestValue>
      </Reference>
      <Reference URI="/xl/calcChain.xml?ContentType=application/vnd.openxmlformats-officedocument.spreadsheetml.calcChain+xml">
        <DigestMethod Algorithm="http://www.w3.org/2000/09/xmldsig#sha1"/>
        <DigestValue>8ZalLgk9bdVLqcfiM17BvSgn2zE=</DigestValue>
      </Reference>
      <Reference URI="/xl/printerSettings/printerSettings40.bin?ContentType=application/vnd.openxmlformats-officedocument.spreadsheetml.printerSettings">
        <DigestMethod Algorithm="http://www.w3.org/2000/09/xmldsig#sha1"/>
        <DigestValue>cZTKl6EkMrcKP3fKhM5rm/Nx7so=</DigestValue>
      </Reference>
      <Reference URI="/xl/worksheets/sheet41.xml?ContentType=application/vnd.openxmlformats-officedocument.spreadsheetml.worksheet+xml">
        <DigestMethod Algorithm="http://www.w3.org/2000/09/xmldsig#sha1"/>
        <DigestValue>pgEgk43Tz87EuLSENvkKvyV9rS0=</DigestValue>
      </Reference>
      <Reference URI="/xl/printerSettings/printerSettings4.bin?ContentType=application/vnd.openxmlformats-officedocument.spreadsheetml.printerSettings">
        <DigestMethod Algorithm="http://www.w3.org/2000/09/xmldsig#sha1"/>
        <DigestValue>3MtmVOus6OP3O2OkffebkcBcGhw=</DigestValue>
      </Reference>
      <Reference URI="/xl/worksheets/sheet40.xml?ContentType=application/vnd.openxmlformats-officedocument.spreadsheetml.worksheet+xml">
        <DigestMethod Algorithm="http://www.w3.org/2000/09/xmldsig#sha1"/>
        <DigestValue>buz4OAilVSv58vCqN2fJIMX4s+k=</DigestValue>
      </Reference>
      <Reference URI="/xl/printerSettings/printerSettings39.bin?ContentType=application/vnd.openxmlformats-officedocument.spreadsheetml.printerSettings">
        <DigestMethod Algorithm="http://www.w3.org/2000/09/xmldsig#sha1"/>
        <DigestValue>fffQ6wuikMCcnPeltvMA9iTY51w=</DigestValue>
      </Reference>
      <Reference URI="/xl/worksheets/sheet33.xml?ContentType=application/vnd.openxmlformats-officedocument.spreadsheetml.worksheet+xml">
        <DigestMethod Algorithm="http://www.w3.org/2000/09/xmldsig#sha1"/>
        <DigestValue>I51lbSMIxTh5UXQi832d6OXD7CQ=</DigestValue>
      </Reference>
      <Reference URI="/xl/worksheets/sheet37.xml?ContentType=application/vnd.openxmlformats-officedocument.spreadsheetml.worksheet+xml">
        <DigestMethod Algorithm="http://www.w3.org/2000/09/xmldsig#sha1"/>
        <DigestValue>IfWBdw1RsYJmHe+bygabgReZZvk=</DigestValue>
      </Reference>
      <Reference URI="/xl/worksheets/sheet36.xml?ContentType=application/vnd.openxmlformats-officedocument.spreadsheetml.worksheet+xml">
        <DigestMethod Algorithm="http://www.w3.org/2000/09/xmldsig#sha1"/>
        <DigestValue>DnGKcMI3NQmmW/eX/VRZVXKsMQk=</DigestValue>
      </Reference>
      <Reference URI="/xl/worksheets/sheet34.xml?ContentType=application/vnd.openxmlformats-officedocument.spreadsheetml.worksheet+xml">
        <DigestMethod Algorithm="http://www.w3.org/2000/09/xmldsig#sha1"/>
        <DigestValue>xVrLoY7J00Vxm7lhrk/N8G3FL44=</DigestValue>
      </Reference>
      <Reference URI="/xl/printerSettings/printerSettings45.bin?ContentType=application/vnd.openxmlformats-officedocument.spreadsheetml.printerSettings">
        <DigestMethod Algorithm="http://www.w3.org/2000/09/xmldsig#sha1"/>
        <DigestValue>P0P6g0bIKFbe8juZcnOoGf/rK0E=</DigestValue>
      </Reference>
      <Reference URI="/xl/printerSettings/printerSettings44.bin?ContentType=application/vnd.openxmlformats-officedocument.spreadsheetml.printerSettings">
        <DigestMethod Algorithm="http://www.w3.org/2000/09/xmldsig#sha1"/>
        <DigestValue>aNq+/25yYBmndysB/6iloounmwU=</DigestValue>
      </Reference>
      <Reference URI="/xl/printerSettings/printerSettings1.bin?ContentType=application/vnd.openxmlformats-officedocument.spreadsheetml.printerSettings">
        <DigestMethod Algorithm="http://www.w3.org/2000/09/xmldsig#sha1"/>
        <DigestValue>cZTKl6EkMrcKP3fKhM5rm/Nx7so=</DigestValue>
      </Reference>
      <Reference URI="/xl/worksheets/sheet35.xml?ContentType=application/vnd.openxmlformats-officedocument.spreadsheetml.worksheet+xml">
        <DigestMethod Algorithm="http://www.w3.org/2000/09/xmldsig#sha1"/>
        <DigestValue>QvE4nTt+4ui6/BJCFTGr9N0UR/8=</DigestValue>
      </Reference>
      <Reference URI="/xl/drawings/_rels/drawing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RD/0UD9MwYnMV7ndZg9KUDZErUw=</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N/uDggg8AIygyJh+dIPdIaS6kno=</DigestValue>
      </Reference>
      <Reference URI="/xl/worksheets/_rels/sheet1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4OyBNgaQZMCiDe/IHDjNth6hUhA=</DigestValue>
      </Reference>
      <Reference URI="/xl/worksheets/_rels/sheet4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lek47efS5/M6lB46SNFIz4c7SbU=</DigestValue>
      </Reference>
      <Reference URI="/xl/drawings/_rels/drawing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4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DkRFVHbRBGdMIJ1bMDlqDzaK8vI=</DigestValue>
      </Reference>
      <Reference URI="/xl/worksheets/_rels/sheet3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Y0XZ1NDQMJWvP1zJEB+83zFUlt4=</DigestValue>
      </Reference>
      <Reference URI="/xl/worksheets/_rels/sheet3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GS7RmXVBn/P3eAGo+nXKmb7blLc=</DigestValue>
      </Reference>
      <Reference URI="/xl/worksheets/_rels/sheet4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Q5n7QjRTkGdKHsotXOGPJDaWezc=</DigestValue>
      </Reference>
      <Reference URI="/xl/worksheets/_rels/sheet3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74tv9Rb4qFrEliWwteYyghpt1iw=</DigestValue>
      </Reference>
      <Reference URI="/xl/worksheets/_rels/sheet3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eT5oGdrKoU05mRiIBOmSLZn9F9c=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drawings/_rels/drawing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3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/WSWMsdhGwL/GTSYZR37v/jfcuU=</DigestValue>
      </Reference>
      <Reference URI="/xl/worksheets/_rels/sheet3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8Zljj1ffsmmrf+WGfpjluRm5K1c=</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4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A6hY66o+bxmwQsLOWT+7Cjf1jq0=</DigestValue>
      </Reference>
      <Reference URI="/xl/worksheets/_rels/sheet2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eOMIzz5kFNZXkkXzA/QG3y5Peew=</DigestValue>
      </Reference>
      <Reference URI="/xl/worksheets/_rels/sheet1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DFdJzDLZ8OTJcoQLID9K1l3GaC8=</DigestValue>
      </Reference>
      <Reference URI="/xl/worksheets/_rels/sheet2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IhTJiI3OEjL+6ddYq/bi5WEJH1U=</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ibkiIuzQ2e+YaSZ+kFpdH5M+LcA=</DigestValue>
      </Reference>
      <Reference URI="/xl/worksheets/_rels/sheet2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5sFr47hXze+BQ7GABZ2RzTOyQnM=</DigestValue>
      </Reference>
      <Reference URI="/xl/worksheets/_rels/sheet2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LyuePC7sNA3MdcTaQLhlPFZ2YQg=</DigestValue>
      </Reference>
      <Reference URI="/xl/worksheets/_rels/sheet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worksheets/_rels/sheet2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rp1OhALCHJoINApODzpEZbKO0xw=</DigestValue>
      </Reference>
      <Reference URI="/xl/worksheets/_rels/sheet2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0H3sB6Ny/QrLASS+bkgW4l8TWT0=</DigestValue>
      </Reference>
      <Reference URI="/xl/worksheets/_rels/sheet1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PxK0qP4o06/lzq3VVh8E9mUG7h0=</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worksheets/_rels/sheet1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LPejZ6yBAfuuMiUZm6rOO7mcndA=</DigestValue>
      </Reference>
      <Reference URI="/xl/_rels/workbook.xml.rels?ContentType=application/vnd.openxmlformats-package.relationships+xml">
        <Transforms>
          <Transform Algorithm="http://schemas.openxmlformats.org/package/2006/RelationshipTransform">
            <mdssi:RelationshipReference SourceId="rId13"/>
            <mdssi:RelationshipReference SourceId="rId18"/>
            <mdssi:RelationshipReference SourceId="rId26"/>
            <mdssi:RelationshipReference SourceId="rId39"/>
            <mdssi:RelationshipReference SourceId="rId21"/>
            <mdssi:RelationshipReference SourceId="rId34"/>
            <mdssi:RelationshipReference SourceId="rId42"/>
            <mdssi:RelationshipReference SourceId="rId47"/>
            <mdssi:RelationshipReference SourceId="rId50"/>
            <mdssi:RelationshipReference SourceId="rId7"/>
            <mdssi:RelationshipReference SourceId="rId2"/>
            <mdssi:RelationshipReference SourceId="rId16"/>
            <mdssi:RelationshipReference SourceId="rId29"/>
            <mdssi:RelationshipReference SourceId="rId11"/>
            <mdssi:RelationshipReference SourceId="rId24"/>
            <mdssi:RelationshipReference SourceId="rId32"/>
            <mdssi:RelationshipReference SourceId="rId37"/>
            <mdssi:RelationshipReference SourceId="rId40"/>
            <mdssi:RelationshipReference SourceId="rId45"/>
            <mdssi:RelationshipReference SourceId="rId5"/>
            <mdssi:RelationshipReference SourceId="rId15"/>
            <mdssi:RelationshipReference SourceId="rId23"/>
            <mdssi:RelationshipReference SourceId="rId28"/>
            <mdssi:RelationshipReference SourceId="rId36"/>
            <mdssi:RelationshipReference SourceId="rId49"/>
            <mdssi:RelationshipReference SourceId="rId10"/>
            <mdssi:RelationshipReference SourceId="rId19"/>
            <mdssi:RelationshipReference SourceId="rId31"/>
            <mdssi:RelationshipReference SourceId="rId44"/>
            <mdssi:RelationshipReference SourceId="rId4"/>
            <mdssi:RelationshipReference SourceId="rId9"/>
            <mdssi:RelationshipReference SourceId="rId14"/>
            <mdssi:RelationshipReference SourceId="rId22"/>
            <mdssi:RelationshipReference SourceId="rId27"/>
            <mdssi:RelationshipReference SourceId="rId30"/>
            <mdssi:RelationshipReference SourceId="rId35"/>
            <mdssi:RelationshipReference SourceId="rId43"/>
            <mdssi:RelationshipReference SourceId="rId48"/>
            <mdssi:RelationshipReference SourceId="rId8"/>
            <mdssi:RelationshipReference SourceId="rId51"/>
            <mdssi:RelationshipReference SourceId="rId3"/>
            <mdssi:RelationshipReference SourceId="rId12"/>
            <mdssi:RelationshipReference SourceId="rId17"/>
            <mdssi:RelationshipReference SourceId="rId25"/>
            <mdssi:RelationshipReference SourceId="rId33"/>
            <mdssi:RelationshipReference SourceId="rId38"/>
            <mdssi:RelationshipReference SourceId="rId46"/>
            <mdssi:RelationshipReference SourceId="rId20"/>
            <mdssi:RelationshipReference SourceId="rId41"/>
            <mdssi:RelationshipReference SourceId="rId1"/>
            <mdssi:RelationshipReference SourceId="rId6"/>
          </Transform>
          <Transform Algorithm="http://www.w3.org/TR/2001/REC-xml-c14n-20010315"/>
        </Transforms>
        <DigestMethod Algorithm="http://www.w3.org/2000/09/xmldsig#sha1"/>
        <DigestValue>GXwBe85pS1CHRBcTAXZ8MEmwvWA=</DigestValue>
      </Reference>
      <Reference URI="/xl/worksheets/_rels/sheet38.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hQpgWQyYISdzdDZ8IhzfO1zLEEY=</DigestValue>
      </Reference>
      <Reference URI="/xl/worksheets/_rels/sheet1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yiG2GJUf8qLysD9yHocCXgyUxkY=</DigestValue>
      </Reference>
      <Reference URI="/xl/worksheets/_rels/sheet3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oUJVc2OECSyJczajfIPJK3VvLys=</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worksheets/_rels/sheet2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LQVxqrbPk5sK0msBS64rvJTr0ZA=</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UIRlhld3tK0F6HdXYut+1mb+GAI=</DigestValue>
      </Reference>
      <Reference URI="/xl/worksheets/_rels/sheet3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44eECRckcauQDy1DRhf9LSuEn4U=</DigestValue>
      </Reference>
      <Reference URI="/xl/worksheets/_rels/sheet4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sB4wKkX4iJ14mD5STd88rEBmPG8=</DigestValue>
      </Reference>
      <Reference URI="/xl/worksheets/_rels/sheet1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sCzNSU34TSriFHpom5pYPfW+NOs=</DigestValue>
      </Reference>
      <Reference URI="/xl/worksheets/_rels/sheet2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821t2O0LHcbxz1R4b+avAilWiD8=</DigestValue>
      </Reference>
      <Reference URI="/xl/worksheets/_rels/sheet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Wf2iaNaasxvZ7VkS7OUbx0iDCpI=</DigestValue>
      </Reference>
      <Reference URI="/xl/worksheets/_rels/sheet1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4QSj05zYmntiWo3sIK0PAm9cu6o=</DigestValue>
      </Reference>
      <Reference URI="/xl/worksheets/_rels/sheet4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V9lnlYxuNS5qBxyQdpdX8yvDXMQ=</DigestValue>
      </Reference>
      <Reference URI="/xl/worksheets/_rels/sheet4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n82mfqvhNJJ97kzAaWKlObmrFSo=</DigestValue>
      </Reference>
      <Reference URI="/xl/worksheets/_rels/sheet3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FuOXy6Z7rx5SNPMks1rzyiF5SyE=</DigestValue>
      </Reference>
      <Reference URI="/xl/worksheets/_rels/sheet2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qdHAPHnUnbAq8lwByb3Du2apwYc=</DigestValue>
      </Reference>
      <Reference URI="/xl/worksheets/_rels/sheet2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wRMk6Z9KBGwTM3ZhS6TvpD5eysc=</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hfYRa+Yi48ejClydTQxXXdvnX+s=</DigestValue>
      </Reference>
      <Reference URI="/xl/drawings/_rels/vmlDrawing1.v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3kRtV4o/zZv4Fy24EzvXAy9N6zk=</DigestValue>
      </Reference>
    </Manifest>
    <SignatureProperties>
      <SignatureProperty Id="idSignatureTime" Target="#idPackageSignature">
        <mdssi:SignatureTime>
          <mdssi:Format>YYYY-MM-DDThh:mm:ssTZD</mdssi:Format>
          <mdssi:Value>2024-03-26T14:00:36Z</mdssi:Value>
        </mdssi:SignatureTime>
      </SignatureProperty>
    </SignatureProperties>
  </Object>
  <Object Id="idOfficeObject">
    <SignatureProperties>
      <SignatureProperty Id="idOfficeV1Details" Target="#idPackageSignature">
        <SignatureInfoV1 xmlns="http://schemas.microsoft.com/office/2006/digsig">
          <SetupID>{36C5729C-CE5D-4B58-AEF4-AFE4E5BB66AB}</SetupID>
          <SignatureText>Alberto Sallustro Marin</SignatureText>
          <SignatureImage/>
          <SignatureComments/>
          <WindowsVersion>6.2</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2</SignatureType>
        </SignatureInfoV1>
      </SignatureProperty>
    </SignatureProperties>
  </Object>
  <Object>
    <xd:QualifyingProperties xmlns:xd="http://uri.etsi.org/01903/v1.3.2#" Target="#idPackageSignature">
      <xd:SignedProperties Id="idSignedProperties">
        <xd:SignedSignatureProperties>
          <xd:SigningTime>2024-03-26T14:00:36Z</xd:SigningTime>
          <xd:SigningCertificate>
            <xd:Cert>
              <xd:CertDigest>
                <DigestMethod Algorithm="http://www.w3.org/2000/09/xmldsig#sha1"/>
                <DigestValue>/+iwtzqgDfhuW/3Bq9+m3yrfP+w=</DigestValue>
              </xd:CertDigest>
              <xd:IssuerSerial>
                <X509IssuerName>C=PY, O=DOCUMENTA S.A., SERIALNUMBER=RUC80050172-1, CN=CA-DOCUMENTA S.A.</X509IssuerName>
                <X509SerialNumber>5411386633120352201</X509SerialNumber>
              </xd:IssuerSerial>
            </xd:Cert>
          </xd:SigningCertificate>
          <xd:SignaturePolicyIdentifier>
            <xd:SignaturePolicyImplied/>
          </xd:SignaturePolicyIdentifier>
        </xd:SignedSignatureProperties>
      </xd:SignedProperties>
      <xd:UnsignedProperties/>
    </xd:QualifyingProperties>
  </Object>
  <Object Id="idValidSigLnImg">AQAAAGwAAAAAAAAAAAAAABkBAAB/AAAAAAAAAAAAAAC+GwAAkQwAACBFTUYAAAEAJBwAAKoAAAAGAAAAAAAAAAAAAAAAAAAAVgUAAAADAABYAQAAwQAAAAAAAAAAAAAAAAAAAMA/BQDo8QI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9gAAAAMgA2AC8AMwAvADIAMAAyADQAAAAGAAAABgAAAAQAAAAGAAAABAAAAAYAAAAGAAAABgAAAAYAAABLAAAAQAAAADAAAAAFAAAAIAAAAAEAAAABAAAAEAAAAAAAAAAAAAAAGgEAAIAAAAAAAAAAAAAAABo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AA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NQAAAMwAAABHAAAAKQAAADUAAACkAAAAEwAAACEA8AAAAAAAAAAAAAAAgD8AAAAAAAAAAAAAgD8AAAAAAAAAAAAAAAAAAAAAAAAAAAAAAAAAAAAAAAAAACUAAAAMAAAAAAAAgCgAAAAMAAAABAAAAFIAAABwAQAABAAAAPD///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M0AAABIAAAAJQAAAAwAAAAEAAAAVAAAANgAAAAqAAAANQAAAMsAAABHAAAAAQAAANF2yUGrCslBKgAAADUAAAAXAAAATAAAAAAAAAAAAAAAAAAAAP//////////fAAAAEEAbABiAGUAcgB0AG8AIABTAGEAbABsAHUAcwB0AHIAbwAgAE0AYQByAGkAbgAAAAsAAAAEAAAACQAAAAgAAAAGAAAABQAAAAkAAAAFAAAACQAAAAgAAAAEAAAABAAAAAkAAAAHAAAABQAAAAYAAAAJAAAABQAAAAwAAAAIAAAABgAAAAQAAAAJAAAASwAAAEAAAAAwAAAABQAAACAAAAABAAAAAQAAABAAAAAAAAAAAAAAABoBAACAAAAAAAAAAAAAAAAaAQAAgAAAACUAAAAMAAAAAgAAACcAAAAYAAAABQAAAAAAAAD///8AAAAAACUAAAAMAAAABQAAAEwAAABkAAAAAAAAAFAAAAAZAQAAfAAAAAAAAABQAAAAGg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CEgAAAAwAAAABAAAAHgAAABgAAAAJAAAAUAAAAAABAABdAAAAJQAAAAwAAAABAAAAVAAAANgAAAAKAAAAUAAAAHUAAABcAAAAAQAAANF2yUGrCslBCgAAAFAAAAAXAAAATAAAAAAAAAAAAAAAAAAAAP//////////fAAAAEEAbABiAGUAcgB0AG8AIABTAGEAbABsAHUAcwB0AHIAbwAgAE0AYQByAO0AbgAAAAcAAAACAAAABgAAAAYAAAAEAAAABAAAAAYAAAADAAAABgAAAAYAAAACAAAAAgAAAAYAAAAFAAAABAAAAAQAAAAGAAAAAwAAAAgAAAAGAAAABAAAAAIAAAAGAAAASwAAAEAAAAAwAAAABQAAACAAAAABAAAAAQAAABAAAAAAAAAAAAAAABoBAACAAAAAAAAAAAAAAAAa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iAAAAAoAAABgAAAAPAAAAGwAAAABAAAA0XbJQasKyUEKAAAAYAAAAAoAAABMAAAAAAAAAAAAAAAAAAAA//////////9gAAAAUAByAGUAcwBpAGQAZQBuAHQAZQAGAAAABAAAAAYAAAAFAAAAAgAAAAYAAAAGAAAABgAAAAQAAAAGAAAASwAAAEAAAAAwAAAABQAAACAAAAABAAAAAQAAABAAAAAAAAAAAAAAABoBAACAAAAAAAAAAAAAAAAaAQAAgAAAACUAAAAMAAAAAgAAACcAAAAYAAAABQAAAAAAAAD///8AAAAAACUAAAAMAAAABQAAAEwAAABkAAAACQAAAHAAAAAQAQAAfAAAAAkAAABwAAAACAEAAA0AAAAhAPAAAAAAAAAAAAAAAIA/AAAAAAAAAAAAAIA/AAAAAAAAAAAAAAAAAAAAAAAAAAAAAAAAAAAAAAAAAAAlAAAADAAAAAAAAIAoAAAADAAAAAUAAAAlAAAADAAAAAEAAAAYAAAADAAAAAAAAAISAAAADAAAAAEAAAAWAAAADAAAAAAAAABUAAAAXAEAAAoAAABwAAAADwEAAHwAAAABAAAA0XbJQasKyUEKAAAAcAAAAC0AAABMAAAABAAAAAkAAABwAAAAEQEAAH0AAACoAAAARgBpAHIAbQBhAGQAbwAgAHAAbwByADoAIABBAEwAQgBFAFIAVABPACAAQwBBAFkARQBUAEEATgBPACAAUwBBAEwATABVAFMAVABSAE8AIABNAEEAUgBJAE4AAAAGAAAAAgAAAAQAAAAIAAAABgAAAAYAAAAGAAAAAwAAAAYAAAAGAAAABAAAAAQAAAADAAAABwAAAAUAAAAGAAAABgAAAAcAAAAGAAAACAAAAAMAAAAHAAAABwAAAAYAAAAGAAAABgAAAAcAAAAHAAAACAAAAAMAAAAGAAAABwAAAAUAAAAFAAAABwAAAAYAAAAGAAAABwAAAAgAAAADAAAACAAAAAcAAAAHAAAABAAAAAcAAAAWAAAADAAAAAAAAAAlAAAADAAAAAIAAAAOAAAAFAAAAAAAAAAQAAAAFAAAAA==</Object>
  <Object Id="idInvalidSigLnImg">AQAAAGwAAAAAAAAAAAAAABkBAAB/AAAAAAAAAAAAAAC+GwAAkQwAACBFTUYAAAEAxB8AALAAAAAGAAAAAAAAAAAAAAAAAAAAVgUAAAADAABYAQAAwQAAAAAAAAAAAAAAAAAAAMA/BQDo8QIACgAAABAAAAAAAAAAAAAAAEsAAAAQAAAAAAAAAAUAAAAeAAAAGAAAAAAAAAAAAAAAGgEAAIAAAAAnAAAAGAAAAAEAAAAAAAAAAAAAAAAAAAAlAAAADAAAAAEAAABMAAAAZAAAAAAAAAAAAAAAGQEAAH8AAAAAAAAAAAAAABo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8PDwAAAAAAAlAAAADAAAAAEAAABMAAAAZAAAAAAAAAAAAAAAGQEAAH8AAAAAAAAAAAAAABoBAACAAAAAIQDwAAAAAAAAAAAAAACAPwAAAAAAAAAAAACAPwAAAAAAAAAAAAAAAAAAAAAAAAAAAAAAAAAAAAAAAAAAJQAAAAwAAAAAAACAKAAAAAwAAAABAAAAJwAAABgAAAABAAAAAAAAAPDw8AAAAAAAJQAAAAwAAAABAAAATAAAAGQAAAAAAAAAAAAAABkBAAB/AAAAAAAAAAAAAAAaAQAAgAAAACEA8AAAAAAAAAAAAAAAgD8AAAAAAAAAAAAAgD8AAAAAAAAAAAAAAAAAAAAAAAAAAAAAAAAAAAAAAAAAACUAAAAMAAAAAAAAgCgAAAAMAAAAAQAAACcAAAAYAAAAAQAAAAAAAADw8PAAAAAAACUAAAAMAAAAAQAAAEwAAABkAAAAAAAAAAAAAAAZAQAAfwAAAAAAAAAAAAAAGgEAAIAAAAAhAPAAAAAAAAAAAAAAAIA/AAAAAAAAAAAAAIA/AAAAAAAAAAAAAAAAAAAAAAAAAAAAAAAAAAAAAAAAAAAlAAAADAAAAAAAAIAoAAAADAAAAAEAAAAnAAAAGAAAAAEAAAAAAAAA////AAAAAAAlAAAADAAAAAEAAABMAAAAZAAAAAAAAAAAAAAAGQEAAH8AAAAAAAAAAAAAABoBAACAAAAAIQDwAAAAAAAAAAAAAACAPwAAAAAAAAAAAACAPwAAAAAAAAAAAAAAAAAAAAAAAAAAAAAAAAAAAAAAAAAAJQAAAAwAAAAAAACAKAAAAAwAAAABAAAAJwAAABgAAAABAAAAAAAAAP///wAAAAAAJQAAAAwAAAABAAAATAAAAGQAAAAAAAAAAAAAABkB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OFPsgIesbXzHJD7bUVV6cgAGBgaHr79WdoZvkaNvj6NbdIuivsutytZ+k/cxVP9FY/M6We9ZaLEyMjRpABYWFn2er8y6rdrJvdrIvcy8tezj4vHq6Obm8oid/zld/3SI/3J0gg4OD2kAZ26Nu93o/9jA/9jA/9jA/93L/+zd/+7gyMr9aoH/W3j/X3z/lJ3GLy8wAABAQEB2jZnjwKugcFCpfWLSsJ367+b/+PBgeP97jv/b3P+tuP9ZfP9teq14ADk5Ob3j7/nt3uXe0t/WzvDn5pyq/I2e/4KT/Ozl9v/u5uXs6JGhzWt6x2UABwcHjrHD0evxQbrjJqfQhs3epLn3pLP67OXt/+zg/+fZwMfEhpypSUpKMQAAAACly9y86PYtvOk7w+1TvNvo7Oz/9PD/7uf/6OD/5tnDz89vj5sXGBg0AAAAAKXL3Nnx+GLJ6i266VvI6Ovv7//08P/v4P/r4P/o3cPR02mImwECAmkAAAAAmLzE+f392fD4vOf21PL5+vz6//36//Dp/+3g/+Xbs7y/ZISVAQICbgAAAACt2ueEpq2hx9CZw9B2mq295fPJ8v+Cnaqx0t9whJSStsRtjKEBAgImAHCYsHSaspCowIKhsoKhspCowGaMpGCIoImiuW2LnZCowGuIm1BwgAECAmUAJwAAABgAAAABAAAAAAAAAP///wAAAAAAJQAAAAwAAAABAAAATAAAAGQAAAAiAAAABAAAAGsAAAAQAAAAIgAAAAQAAABKAAAADQAAACEA8AAAAAAAAAAAAAAAgD8AAAAAAAAAAAAAgD8AAAAAAAAAAAAAAAAAAAAAAAAAAAAAAAAAAAAAAAAAACUAAAAMAAAAAAAAgCgAAAAMAAAAAQAAAFIAAABwAQAAAQAAAPX///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GwAAAARAAAAJQAAAAwAAAABAAAAVAAAAKgAAAAjAAAABAAAAGoAAAAQAAAAAQAAANF2yUGrCslBIwAAAAQAAAAPAAAATAAAAAAAAAAAAAAAAAAAAP//////////bAAAAEYAaQByAG0AYQAgAG4AbwAgAHYA4QBsAGkAZABhAAAABgAAAAIAAAAEAAAACAAAAAYAAAADAAAABgAAAAYAAAADAAAABgAAAAYAAAACAAAAAgAAAAYAAAAGAAAASwAAAEAAAAAwAAAABQAAACAAAAABAAAAAQAAABAAAAAAAAAAAAAAABo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DMAAAARwAAACkAAAA1AAAApAAAABMAAAAhAPAAAAAAAAAAAAAAAIA/AAAAAAAAAAAAAIA/AAAAAAAAAAAAAAAAAAAAAAAAAAAAAAAAAAAAAAAAAAAlAAAADAAAAAAAAIAoAAAADAAAAAQAAABSAAAAcAEAAAQAAADw////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NAAAASAAAACUAAAAMAAAABAAAAFQAAADYAAAAKgAAADUAAADLAAAARwAAAAEAAADRdslBqwrJQSoAAAA1AAAAFwAAAEwAAAAAAAAAAAAAAAAAAAD//////////3wAAABBAGwAYgBlAHIAdABvACAAUwBhAGwAbAB1AHMAdAByAG8AIABNAGEAcgBpAG4AAAALAAAABAAAAAkAAAAIAAAABgAAAAUAAAAJAAAABQAAAAkAAAAIAAAABAAAAAQAAAAJAAAABwAAAAUAAAAGAAAACQAAAAUAAAAMAAAACAAAAAYAAAAEAAAACQAAAEsAAABAAAAAMAAAAAUAAAAgAAAAAQAAAAEAAAAQAAAAAAAAAAAAAAAaAQAAgAAAAAAAAAAAAAAAGgEAAIAAAAAlAAAADAAAAAIAAAAnAAAAGAAAAAUAAAAAAAAA////AAAAAAAlAAAADAAAAAUAAABMAAAAZAAAAAAAAABQAAAAGQEAAHwAAAAAAAAAUAAAABo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YAAAACgAAAFAAAAB1AAAAXAAAAAEAAADRdslBqwrJQQoAAABQAAAAFwAAAEwAAAAAAAAAAAAAAAAAAAD//////////3wAAABBAGwAYgBlAHIAdABvACAAUwBhAGwAbAB1AHMAdAByAG8AIABNAGEAcgDtAG4AAAAHAAAAAgAAAAYAAAAGAAAABAAAAAQAAAAGAAAAAwAAAAYAAAAGAAAAAgAAAAIAAAAGAAAABQAAAAQAAAAEAAAABgAAAAMAAAAIAAAABgAAAAQAAAACAAAABgAAAEsAAABAAAAAMAAAAAUAAAAgAAAAAQAAAAEAAAAQAAAAAAAAAAAAAAAaAQAAgAAAAAAAAAAAAAAAGg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IgAAAAKAAAAYAAAADwAAABsAAAAAQAAANF2yUGrCslBCgAAAGAAAAAKAAAATAAAAAAAAAAAAAAAAAAAAP//////////YAAAAFAAcgBlAHMAaQBkAGUAbgB0AGUABgAAAAQAAAAGAAAABQAAAAIAAAAGAAAABgAAAAYAAAAEAAAABgAAAEsAAABAAAAAMAAAAAUAAAAgAAAAAQAAAAEAAAAQAAAAAAAAAAAAAAAaAQAAgAAAAAAAAAAAAAAAGgEAAIAAAAAlAAAADAAAAAIAAAAnAAAAGAAAAAUAAAAAAAAA////AAAAAAAlAAAADAAAAAUAAABMAAAAZAAAAAkAAABwAAAAEAEAAHwAAAAJAAAAcAAAAAgBAAANAAAAIQDwAAAAAAAAAAAAAACAPwAAAAAAAAAAAACAPwAAAAAAAAAAAAAAAAAAAAAAAAAAAAAAAAAAAAAAAAAAJQAAAAwAAAAAAACAKAAAAAwAAAAFAAAAJQAAAAwAAAABAAAAGAAAAAwAAAAAAAACEgAAAAwAAAABAAAAFgAAAAwAAAAAAAAAVAAAAFwBAAAKAAAAcAAAAA8BAAB8AAAAAQAAANF2yUGrCslBCgAAAHAAAAAtAAAATAAAAAQAAAAJAAAAcAAAABEBAAB9AAAAqAAAAEYAaQByAG0AYQBkAG8AIABwAG8AcgA6ACAAQQBMAEIARQBSAFQATwAgAEMAQQBZAEUAVABBAE4ATwAgAFMAQQBMAEwAVQBTAFQAUgBPACAATQBBAFIASQBOAAAABgAAAAIAAAAEAAAACAAAAAYAAAAGAAAABgAAAAMAAAAGAAAABgAAAAQAAAAEAAAAAwAAAAcAAAAFAAAABgAAAAYAAAAHAAAABgAAAAgAAAADAAAABwAAAAcAAAAGAAAABgAAAAYAAAAHAAAABwAAAAgAAAADAAAABgAAAAcAAAAFAAAABQAAAAcAAAAGAAAABgAAAAcAAAAIAAAAAwAAAAgAAAAHAAAABwAAAAQAAAAHAAAAFgAAAAwAAAAAAAAAJQAAAAwAAAACAAAADgAAABQAAAAAAAAAEAAAABQAAAA=</Object>
</Signature>
</file>

<file path=_xmlsignatures/sig6.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/MBOVoIn2jt9+1vHjdnOpaoQ7pk=</DigestValue>
    </Reference>
    <Reference URI="#idOfficeObject" Type="http://www.w3.org/2000/09/xmldsig#Object">
      <DigestMethod Algorithm="http://www.w3.org/2000/09/xmldsig#sha1"/>
      <DigestValue>94QyWvqG+T5ooySL1KW02laVJKI=</DigestValue>
    </Reference>
    <Reference URI="#idSignedProperties" Type="http://uri.etsi.org/01903#SignedProperties">
      <Transforms>
        <Transform Algorithm="http://www.w3.org/TR/2001/REC-xml-c14n-20010315"/>
      </Transforms>
      <DigestMethod Algorithm="http://www.w3.org/2000/09/xmldsig#sha1"/>
      <DigestValue>c4fbLMy9bh9TRKTN3s38Z70Z1P0=</DigestValue>
    </Reference>
    <Reference URI="#idValidSigLnImg" Type="http://www.w3.org/2000/09/xmldsig#Object">
      <DigestMethod Algorithm="http://www.w3.org/2000/09/xmldsig#sha1"/>
      <DigestValue>bdCSaM/SpK4KlEt3nu5X53XFmQI=</DigestValue>
    </Reference>
    <Reference URI="#idInvalidSigLnImg" Type="http://www.w3.org/2000/09/xmldsig#Object">
      <DigestMethod Algorithm="http://www.w3.org/2000/09/xmldsig#sha1"/>
      <DigestValue>u4YMIwYuSDurSbINw3TbnVdel6Q=</DigestValue>
    </Reference>
  </SignedInfo>
  <SignatureValue>Gp19+aLL7TAZm5fgnK+h2Gt16dnpk01VjJhiw/v5FzYXARzTFd1rKJck5y8Ougr839WwSPYNHr96
XW/DfNxjqUxbHLpcU9ZhEToKg4Oydw6PfE+X191gSQ5XJdSR3/WAwi9zxF++W20PyDx1fjveFhxp
UgTKM5MOah0ZoljJYQSnVo3nLIuy84SFQ0ZT4sMpDmd/FPvc3Q+zqw//U9lXCqKSOJY/NFHTwMx7
b2kV2eM6Xx2od1rREBqDY0I1eQ5JJyPMVaGTg6ARpey3kKWxaruKT6cSnR6LCP45kPQuPvQ70Cka
0C4dGcTEHILh3Kwiw2r629qTTjblzBTsJaAG8Q==</SignatureValue>
  <KeyInfo>
    <X509Data>
      <X509Certificate>MIIIkjCCBnqgAwIBAgIIJvm9OXFmFOgwDQYJKoZIhvcNAQELBQAwWjEaMBgGA1UEAwwRQ0EtRE9D
VU1FTlRBIFMuQS4xFjAUBgNVBAUTDVJVQzgwMDUwMTcyLTExFzAVBgNVBAoMDkRPQ1VNRU5UQSBT
LkEuMQswCQYDVQQGEwJQWTAeFw0yMjEyMjYxNDExMDBaFw0yNDEyMjUxNDExMDBaMIHHMSowKAYD
VQQDDCFPQ1RBVklPIEFMQkVSVE8gU0FMTFVTVFJPIENBTExJWk8xEjAQBgNVBAUTCUNJMjA4MzM4
MDEYMBYGA1UEKgwPT0NUQVZJTyBBTEJFUlRPMRowGAYDVQQEDBFTQUxMVVNUUk8gQ0FMTElaTzEL
MAkGA1UECwwCRjIxNTAzBgNVBAoMLENFUlRJRklDQURPIENVQUxJRklDQURPIERFIEZJUk1BIEVM
RUNUUk9OSUNBMQswCQYDVQQGEwJQWTCCASIwDQYJKoZIhvcNAQEBBQADggEPADCCAQoCggEBAJ0j
rCKnfIPNckcw68p93C+L+q29k2uV8yMyHWfzYlbw/v9+gBH3tdl35jq3VhKFv49D0Nd3IBi+25bO
gNHQ6PdugcfBY8UdhHPztFHHW5Bf/N++OEE/QdSjkVaDp9KXPYz6t2bUYP7KFDCxRT5RqMJ5Pa+0
ArzgGj/xrTYYfuZdRUeQ8b9n2QGwvIq1MEXmBiVONlQKoObxBpnIqjBF7GvHTQXWp8lLJur3snal
IEN2wVB4V0lT9lQDjVzkjnF5VGSJJdgIIjja0rGZa4aCSHQZi3FMnIPQGp1rdi0PUrHxdaz2JO8t
/BwSTmFn7T4tLXqs5NcyqnqEddYUcMQr4f0CAwEAAaOCA+wwggPoMAwGA1UdEwEB/wQCMAAwHwYD
VR0jBBgwFoAUoT2FK83YLJYfOQIMn1M7WNiVC3swgZQGCCsGAQUFBwEBBIGHMIGEMFUGCCsGAQUF
BzAChklodHRwczovL3d3dy5kaWdpdG8uY29tLnB5L3VwbG9hZHMvY2VydGlmaWNhZG8tZG9jdW1l
bnRhLXNhLTE1MzUxMTc3NzEuY3J0MCsGCCsGAQUFBzABhh9odHRwczovL3d3dy5kaWdpdG8uY29t
LnB5L29jc3AvME8GA1UdEQRIMEaBGG9jdGF2aW9Ac2FsbHVzdHJvLmNvbS5weaQqMCgxJjAkBgNV
BA0MHUZJUk1BIEVMRUNUUk9OSUNBIENVQUxJRklDQURBMIIB9QYDVR0gBIIB7DCCAegwggHkBg0r
BgEEAYL5OwEBAQoBMIIB0TAvBggrBgEFBQcCARYjaHR0cHM6Ly93d3cuZGlnaXRvLmNvbS5weS9k
ZXNjYXJnYXMwggGcBggrBgEFBQcCAjCCAY4eggGKAEMAZQByAHQAaQBmAGkAYwBhAGQAbwAgAGMA
dQBhAGwAaQBmAGkAYwBhAGQAbwAgAGQAZQAgAGYAaQByAG0AYQAgAGUAbABlAGMAdAByAPMAbgBp
AGMAYQAgAHQAaQBwAG8AIABGADIAIAAoAGMAbABhAHYAZQBzACAAZQBuACAAZABpAHMAcABvAHMA
aQB0AGkAdgBvACAAYwB1AGEAbABpAGYAaQBjAGEAZABvACkALAAgAHMAdQBqAGUAdABhACAAYQAg
AGwAYQBzACAAYwBvAG4AZABpAGMAaQBvAG4AZQBzACAAZABlACAAdQBzAG8AIABlAHgAcAB1AGUA
cwB0AGEAcwAgAGUAbgAgAGwAYQAgAEQAZQBjAGwAYQByAGEAYwBpAPMAbgAgAGQAZQAgAFAAcgDh
AGMAdABpAGMAYQBzACAAZABlACAAQwBlAHIAdABpAGYAaQBjAGEAYwBpAPMAbgAgAGQAZQAgAEQA
TwBDAFUATQBFAE4AVABBACAAUwAuAEEALjAqBgNVHSUBAf8EIDAeBggrBgEFBQcDAgYIKwYBBQUH
AwQGCCsGAQUFBwMBMHsGA1UdHwR0MHIwNKAyoDCGLmh0dHBzOi8vd3d3LmRpZ2l0by5jb20ucHkv
Y3JsL2RvY3VtZW50YV9jYS5jcmwwOqA4oDaGNGh0dHBzOi8vd3d3LmRvY3VtZW50YS5jb20ucHkv
ZGlnaXRvL2RvY3VtZW50YV9jYS5jcmwwHQYDVR0OBBYEFBWekzBqywRRux/rIXSpM9BBUlFMMA4G
A1UdDwEB/wQEAwIF4DANBgkqhkiG9w0BAQsFAAOCAgEAsPp0lel4qBogMXkIaFmtWD2h4JKKYp26
VGXcw26fz9oVo84fmDv6+PVHnbod6bfaT3d56W09sY4WksYUiiiIQimbQ3u9qAgh2LXwcMCRSa62
Mw5Aypaqpsg2ksR5Sdlghhipp43Z8dieRE2pjdAus56g5NniY2xLE+MHd4imEuLdY9zopxJN8X9U
o3Zrc22VihtNk7eeDDWmKvXLybGq7W1a4TYyhGQPMIpn6QbGg6QY2CwnQnuu62H01GoPfrPmeTMs
ZzRqg4jfBdONvXMFhiOPx9MTfhWsx1B1R67h5l/i6yTN8TO+sSvYmx17eWtFOhKXpbfUSAn1vpz1
fR0b2SD1XbFGV3t47/SlazHy6QTs4OqdLVi6LeZFq05/emUfxaME8L7rNqxhgRwKqIIXjmWxiDK5
5AfsOFrXdaWOPfa/pKmBUOty1GiY48OIQE5cAT96ws5BhJzuxF5w80v1DnxrKUmuNJO+Y2WC2JKW
iqQoRJR5WesEmW8tBt3ZBcdQbdyKE1Lhj+t+arDneSMhZmpm3x872fnsAKR8qDm2R7pH8SaHcB3T
v1jcAmoonbbSk5X7Zhz7m0/rOzXJUdpZ5qHEB7B9jmb1CcnMLwK7gH1XK7IuVI27wDRs47StdwKh
y3jp4L97PpVdme7as0rFdd1RI/Qq106kbrWImbeZ/yI=</X509Certificate>
    </X509Data>
  </KeyInfo>
  <Object xmlns:mdssi="http://schemas.openxmlformats.org/package/2006/digital-signature" Id="idPackageObject">
    <Manifest>
      <Reference URI="/xl/media/image5.emf?ContentType=image/x-emf">
        <DigestMethod Algorithm="http://www.w3.org/2000/09/xmldsig#sha1"/>
        <DigestValue>rVVXNClo44Gcs56wVArv8VA43Io=</DigestValue>
      </Reference>
      <Reference URI="/xl/printerSettings/printerSettings12.bin?ContentType=application/vnd.openxmlformats-officedocument.spreadsheetml.printerSettings">
        <DigestMethod Algorithm="http://www.w3.org/2000/09/xmldsig#sha1"/>
        <DigestValue>fffQ6wuikMCcnPeltvMA9iTY51w=</DigestValue>
      </Reference>
      <Reference URI="/xl/worksheets/sheet15.xml?ContentType=application/vnd.openxmlformats-officedocument.spreadsheetml.worksheet+xml">
        <DigestMethod Algorithm="http://www.w3.org/2000/09/xmldsig#sha1"/>
        <DigestValue>X7W8cIXzogGKel7+Hn/YHMZuW+c=</DigestValue>
      </Reference>
      <Reference URI="/xl/printerSettings/printerSettings13.bin?ContentType=application/vnd.openxmlformats-officedocument.spreadsheetml.printerSettings">
        <DigestMethod Algorithm="http://www.w3.org/2000/09/xmldsig#sha1"/>
        <DigestValue>3MtmVOus6OP3O2OkffebkcBcGhw=</DigestValue>
      </Reference>
      <Reference URI="/xl/worksheets/sheet14.xml?ContentType=application/vnd.openxmlformats-officedocument.spreadsheetml.worksheet+xml">
        <DigestMethod Algorithm="http://www.w3.org/2000/09/xmldsig#sha1"/>
        <DigestValue>33kC3Mdsiu1mE7LW0t/Xw0DBaAU=</DigestValue>
      </Reference>
      <Reference URI="/xl/printerSettings/printerSettings15.bin?ContentType=application/vnd.openxmlformats-officedocument.spreadsheetml.printerSettings">
        <DigestMethod Algorithm="http://www.w3.org/2000/09/xmldsig#sha1"/>
        <DigestValue>JBKenpstWJXzoapMmpFZhTkyFJs=</DigestValue>
      </Reference>
      <Reference URI="/xl/worksheets/sheet11.xml?ContentType=application/vnd.openxmlformats-officedocument.spreadsheetml.worksheet+xml">
        <DigestMethod Algorithm="http://www.w3.org/2000/09/xmldsig#sha1"/>
        <DigestValue>u5P2AasAxiP4wbsyoSnoWoSbIQw=</DigestValue>
      </Reference>
      <Reference URI="/xl/printerSettings/printerSettings20.bin?ContentType=application/vnd.openxmlformats-officedocument.spreadsheetml.printerSettings">
        <DigestMethod Algorithm="http://www.w3.org/2000/09/xmldsig#sha1"/>
        <DigestValue>JBKenpstWJXzoapMmpFZhTkyFJs=</DigestValue>
      </Reference>
      <Reference URI="/xl/worksheets/sheet10.xml?ContentType=application/vnd.openxmlformats-officedocument.spreadsheetml.worksheet+xml">
        <DigestMethod Algorithm="http://www.w3.org/2000/09/xmldsig#sha1"/>
        <DigestValue>pE6DmY52THVSfo7ZpBCpnTidRUM=</DigestValue>
      </Reference>
      <Reference URI="/xl/printerSettings/printerSettings21.bin?ContentType=application/vnd.openxmlformats-officedocument.spreadsheetml.printerSettings">
        <DigestMethod Algorithm="http://www.w3.org/2000/09/xmldsig#sha1"/>
        <DigestValue>fffQ6wuikMCcnPeltvMA9iTY51w=</DigestValue>
      </Reference>
      <Reference URI="/xl/worksheets/sheet8.xml?ContentType=application/vnd.openxmlformats-officedocument.spreadsheetml.worksheet+xml">
        <DigestMethod Algorithm="http://www.w3.org/2000/09/xmldsig#sha1"/>
        <DigestValue>hPQC02UEcP8hFhYXCIUFINzkg6E=</DigestValue>
      </Reference>
      <Reference URI="/xl/printerSettings/printerSettings2.bin?ContentType=application/vnd.openxmlformats-officedocument.spreadsheetml.printerSettings">
        <DigestMethod Algorithm="http://www.w3.org/2000/09/xmldsig#sha1"/>
        <DigestValue>fffQ6wuikMCcnPeltvMA9iTY51w=</DigestValue>
      </Reference>
      <Reference URI="/xl/worksheets/sheet9.xml?ContentType=application/vnd.openxmlformats-officedocument.spreadsheetml.worksheet+xml">
        <DigestMethod Algorithm="http://www.w3.org/2000/09/xmldsig#sha1"/>
        <DigestValue>7z9EpNS03LBh0sNbsr45kZ/PCWI=</DigestValue>
      </Reference>
      <Reference URI="/xl/printerSettings/printerSettings10.bin?ContentType=application/vnd.openxmlformats-officedocument.spreadsheetml.printerSettings">
        <DigestMethod Algorithm="http://www.w3.org/2000/09/xmldsig#sha1"/>
        <DigestValue>JBKenpstWJXzoapMmpFZhTkyFJs=</DigestValue>
      </Reference>
      <Reference URI="/xl/worksheets/sheet13.xml?ContentType=application/vnd.openxmlformats-officedocument.spreadsheetml.worksheet+xml">
        <DigestMethod Algorithm="http://www.w3.org/2000/09/xmldsig#sha1"/>
        <DigestValue>yS1yyitSXjECQn00L7aC43199+c=</DigestValue>
      </Reference>
      <Reference URI="/xl/printerSettings/printerSettings14.bin?ContentType=application/vnd.openxmlformats-officedocument.spreadsheetml.printerSettings">
        <DigestMethod Algorithm="http://www.w3.org/2000/09/xmldsig#sha1"/>
        <DigestValue>3MtmVOus6OP3O2OkffebkcBcGhw=</DigestValue>
      </Reference>
      <Reference URI="/xl/worksheets/sheet12.xml?ContentType=application/vnd.openxmlformats-officedocument.spreadsheetml.worksheet+xml">
        <DigestMethod Algorithm="http://www.w3.org/2000/09/xmldsig#sha1"/>
        <DigestValue>4/2SI4KuMn3OA9olRXTTVCeqtnE=</DigestValue>
      </Reference>
      <Reference URI="/xl/printerSettings/printerSettings19.bin?ContentType=application/vnd.openxmlformats-officedocument.spreadsheetml.printerSettings">
        <DigestMethod Algorithm="http://www.w3.org/2000/09/xmldsig#sha1"/>
        <DigestValue>3MtmVOus6OP3O2OkffebkcBcGhw=</DigestValue>
      </Reference>
      <Reference URI="/xl/worksheets/sheet46.xml?ContentType=application/vnd.openxmlformats-officedocument.spreadsheetml.worksheet+xml">
        <DigestMethod Algorithm="http://www.w3.org/2000/09/xmldsig#sha1"/>
        <DigestValue>LGGl/c7vM6O9W9Jdqp4z2Qcn8ms=</DigestValue>
      </Reference>
      <Reference URI="/xl/theme/theme1.xml?ContentType=application/vnd.openxmlformats-officedocument.theme+xml">
        <DigestMethod Algorithm="http://www.w3.org/2000/09/xmldsig#sha1"/>
        <DigestValue>PbdvkSDWboXE2WgpywxMwukKj94=</DigestValue>
      </Reference>
      <Reference URI="/xl/styles.xml?ContentType=application/vnd.openxmlformats-officedocument.spreadsheetml.styles+xml">
        <DigestMethod Algorithm="http://www.w3.org/2000/09/xmldsig#sha1"/>
        <DigestValue>NQPdlx2s2KDqNiezUlt5c6L4k1c=</DigestValue>
      </Reference>
      <Reference URI="/xl/sharedStrings.xml?ContentType=application/vnd.openxmlformats-officedocument.spreadsheetml.sharedStrings+xml">
        <DigestMethod Algorithm="http://www.w3.org/2000/09/xmldsig#sha1"/>
        <DigestValue>9GtReCWHguSbPgDZL56B4ktdZAs=</DigestValue>
      </Reference>
      <Reference URI="/xl/worksheets/sheet45.xml?ContentType=application/vnd.openxmlformats-officedocument.spreadsheetml.worksheet+xml">
        <DigestMethod Algorithm="http://www.w3.org/2000/09/xmldsig#sha1"/>
        <DigestValue>KRq0S83XHsbyWSEidfQPov3vKOI=</DigestValue>
      </Reference>
      <Reference URI="/xl/printerSettings/printerSettings18.bin?ContentType=application/vnd.openxmlformats-officedocument.spreadsheetml.printerSettings">
        <DigestMethod Algorithm="http://www.w3.org/2000/09/xmldsig#sha1"/>
        <DigestValue>aNq+/25yYBmndysB/6iloounmwU=</DigestValue>
      </Reference>
      <Reference URI="/xl/worksheets/sheet31.xml?ContentType=application/vnd.openxmlformats-officedocument.spreadsheetml.worksheet+xml">
        <DigestMethod Algorithm="http://www.w3.org/2000/09/xmldsig#sha1"/>
        <DigestValue>swY/+kN4ZU1wP4le1Upc7R8ELmw=</DigestValue>
      </Reference>
      <Reference URI="/xl/printerSettings/printerSettings16.bin?ContentType=application/vnd.openxmlformats-officedocument.spreadsheetml.printerSettings">
        <DigestMethod Algorithm="http://www.w3.org/2000/09/xmldsig#sha1"/>
        <DigestValue>aNq+/25yYBmndysB/6iloounmwU=</DigestValue>
      </Reference>
      <Reference URI="/xl/worksheets/sheet29.xml?ContentType=application/vnd.openxmlformats-officedocument.spreadsheetml.worksheet+xml">
        <DigestMethod Algorithm="http://www.w3.org/2000/09/xmldsig#sha1"/>
        <DigestValue>7/jLU1yaTThQL/lTnHrauQIxSCY=</DigestValue>
      </Reference>
      <Reference URI="/xl/printerSettings/printerSettings17.bin?ContentType=application/vnd.openxmlformats-officedocument.spreadsheetml.printerSettings">
        <DigestMethod Algorithm="http://www.w3.org/2000/09/xmldsig#sha1"/>
        <DigestValue>JBKenpstWJXzoapMmpFZhTkyFJs=</DigestValue>
      </Reference>
      <Reference URI="/xl/worksheets/sheet30.xml?ContentType=application/vnd.openxmlformats-officedocument.spreadsheetml.worksheet+xml">
        <DigestMethod Algorithm="http://www.w3.org/2000/09/xmldsig#sha1"/>
        <DigestValue>2Z5sIpcAo0e6K6eA1VqtUDOB7Ec=</DigestValue>
      </Reference>
      <Reference URI="/xl/printerSettings/printerSettings11.bin?ContentType=application/vnd.openxmlformats-officedocument.spreadsheetml.printerSettings">
        <DigestMethod Algorithm="http://www.w3.org/2000/09/xmldsig#sha1"/>
        <DigestValue>JBKenpstWJXzoapMmpFZhTkyFJs=</DigestValue>
      </Reference>
      <Reference URI="/xl/worksheets/sheet7.xml?ContentType=application/vnd.openxmlformats-officedocument.spreadsheetml.worksheet+xml">
        <DigestMethod Algorithm="http://www.w3.org/2000/09/xmldsig#sha1"/>
        <DigestValue>iuCiFczPnMVHdJnaLTVgzLLpdvM=</DigestValue>
      </Reference>
      <Reference URI="/xl/printerSettings/printerSettings29.bin?ContentType=application/vnd.openxmlformats-officedocument.spreadsheetml.printerSettings">
        <DigestMethod Algorithm="http://www.w3.org/2000/09/xmldsig#sha1"/>
        <DigestValue>fffQ6wuikMCcnPeltvMA9iTY51w=</DigestValue>
      </Reference>
      <Reference URI="/xl/worksheets/sheet6.xml?ContentType=application/vnd.openxmlformats-officedocument.spreadsheetml.worksheet+xml">
        <DigestMethod Algorithm="http://www.w3.org/2000/09/xmldsig#sha1"/>
        <DigestValue>JDa9RP09emw7IwZJ+hW/UEdgbg4=</DigestValue>
      </Reference>
      <Reference URI="/xl/worksheets/sheet22.xml?ContentType=application/vnd.openxmlformats-officedocument.spreadsheetml.worksheet+xml">
        <DigestMethod Algorithm="http://www.w3.org/2000/09/xmldsig#sha1"/>
        <DigestValue>rooZ5FJyXROdYjnboJIsXvoT5b0=</DigestValue>
      </Reference>
      <Reference URI="/xl/printerSettings/printerSettings46.bin?ContentType=application/vnd.openxmlformats-officedocument.spreadsheetml.printerSettings">
        <DigestMethod Algorithm="http://www.w3.org/2000/09/xmldsig#sha1"/>
        <DigestValue>P0P6g0bIKFbe8juZcnOoGf/rK0E=</DigestValue>
      </Reference>
      <Reference URI="/xl/worksheets/sheet23.xml?ContentType=application/vnd.openxmlformats-officedocument.spreadsheetml.worksheet+xml">
        <DigestMethod Algorithm="http://www.w3.org/2000/09/xmldsig#sha1"/>
        <DigestValue>ER/J8Jmws9TYRYc6PcAiVDoS7ek=</DigestValue>
      </Reference>
      <Reference URI="/xl/printerSettings/printerSettings25.bin?ContentType=application/vnd.openxmlformats-officedocument.spreadsheetml.printerSettings">
        <DigestMethod Algorithm="http://www.w3.org/2000/09/xmldsig#sha1"/>
        <DigestValue>fffQ6wuikMCcnPeltvMA9iTY51w=</DigestValue>
      </Reference>
      <Reference URI="/xl/worksheets/sheet24.xml?ContentType=application/vnd.openxmlformats-officedocument.spreadsheetml.worksheet+xml">
        <DigestMethod Algorithm="http://www.w3.org/2000/09/xmldsig#sha1"/>
        <DigestValue>VYW2Cn44sd2LPN2rG5P+0uV4LaQ=</DigestValue>
      </Reference>
      <Reference URI="/xl/media/image4.emf?ContentType=image/x-emf">
        <DigestMethod Algorithm="http://www.w3.org/2000/09/xmldsig#sha1"/>
        <DigestValue>jWXqZq4CMA5J5D/+6sInoG+6Bqw=</DigestValue>
      </Reference>
      <Reference URI="/xl/worksheets/sheet21.xml?ContentType=application/vnd.openxmlformats-officedocument.spreadsheetml.worksheet+xml">
        <DigestMethod Algorithm="http://www.w3.org/2000/09/xmldsig#sha1"/>
        <DigestValue>HO+WIDO65MVHMavZP/RWWT9sHck=</DigestValue>
      </Reference>
      <Reference URI="/xl/media/image6.emf?ContentType=image/x-emf">
        <DigestMethod Algorithm="http://www.w3.org/2000/09/xmldsig#sha1"/>
        <DigestValue>WHriqM4C2YIqoDS1ssdd7GYeLGo=</DigestValue>
      </Reference>
      <Reference URI="/xl/media/image2.emf?ContentType=image/x-emf">
        <DigestMethod Algorithm="http://www.w3.org/2000/09/xmldsig#sha1"/>
        <DigestValue>0QSACdoc23nciirdI+FkAyFpNfw=</DigestValue>
      </Reference>
      <Reference URI="/xl/media/image3.emf?ContentType=image/x-emf">
        <DigestMethod Algorithm="http://www.w3.org/2000/09/xmldsig#sha1"/>
        <DigestValue>b6xOFr2oOEf9eQB0YL5q5njqt6M=</DigestValue>
      </Reference>
      <Reference URI="/xl/drawings/drawing3.xml?ContentType=application/vnd.openxmlformats-officedocument.drawing+xml">
        <DigestMethod Algorithm="http://www.w3.org/2000/09/xmldsig#sha1"/>
        <DigestValue>AWcKec1nWmBNVQzzTya5+u56GDw=</DigestValue>
      </Reference>
      <Reference URI="/xl/worksheets/sheet19.xml?ContentType=application/vnd.openxmlformats-officedocument.spreadsheetml.worksheet+xml">
        <DigestMethod Algorithm="http://www.w3.org/2000/09/xmldsig#sha1"/>
        <DigestValue>ztMQey1sH1QHU10lzgJcDLDxabQ=</DigestValue>
      </Reference>
      <Reference URI="/xl/worksheets/sheet20.xml?ContentType=application/vnd.openxmlformats-officedocument.spreadsheetml.worksheet+xml">
        <DigestMethod Algorithm="http://www.w3.org/2000/09/xmldsig#sha1"/>
        <DigestValue>ok7spRUwr27QdwFoBwL2iSRFFbg=</DigestValue>
      </Reference>
      <Reference URI="/xl/printerSettings/printerSettings24.bin?ContentType=application/vnd.openxmlformats-officedocument.spreadsheetml.printerSettings">
        <DigestMethod Algorithm="http://www.w3.org/2000/09/xmldsig#sha1"/>
        <DigestValue>3MtmVOus6OP3O2OkffebkcBcGhw=</DigestValue>
      </Reference>
      <Reference URI="/xl/worksheets/sheet28.xml?ContentType=application/vnd.openxmlformats-officedocument.spreadsheetml.worksheet+xml">
        <DigestMethod Algorithm="http://www.w3.org/2000/09/xmldsig#sha1"/>
        <DigestValue>BueLScq8fncDtLbQ82foNfEwhPg=</DigestValue>
      </Reference>
      <Reference URI="/xl/printerSettings/printerSettings23.bin?ContentType=application/vnd.openxmlformats-officedocument.spreadsheetml.printerSettings">
        <DigestMethod Algorithm="http://www.w3.org/2000/09/xmldsig#sha1"/>
        <DigestValue>fffQ6wuikMCcnPeltvMA9iTY51w=</DigestValue>
      </Reference>
      <Reference URI="/xl/printerSettings/printerSettings27.bin?ContentType=application/vnd.openxmlformats-officedocument.spreadsheetml.printerSettings">
        <DigestMethod Algorithm="http://www.w3.org/2000/09/xmldsig#sha1"/>
        <DigestValue>JBKenpstWJXzoapMmpFZhTkyFJs=</DigestValue>
      </Reference>
      <Reference URI="/xl/worksheets/sheet17.xml?ContentType=application/vnd.openxmlformats-officedocument.spreadsheetml.worksheet+xml">
        <DigestMethod Algorithm="http://www.w3.org/2000/09/xmldsig#sha1"/>
        <DigestValue>bJ9GdIIavSk4ge1/Mih+6Nwd2S4=</DigestValue>
      </Reference>
      <Reference URI="/xl/printerSettings/printerSettings8.bin?ContentType=application/vnd.openxmlformats-officedocument.spreadsheetml.printerSettings">
        <DigestMethod Algorithm="http://www.w3.org/2000/09/xmldsig#sha1"/>
        <DigestValue>JBKenpstWJXzoapMmpFZhTkyFJs=</DigestValue>
      </Reference>
      <Reference URI="/xl/worksheets/sheet16.xml?ContentType=application/vnd.openxmlformats-officedocument.spreadsheetml.worksheet+xml">
        <DigestMethod Algorithm="http://www.w3.org/2000/09/xmldsig#sha1"/>
        <DigestValue>iWQ3OBG9Jki007svvtrZ0cMxpdQ=</DigestValue>
      </Reference>
      <Reference URI="/xl/printerSettings/printerSettings28.bin?ContentType=application/vnd.openxmlformats-officedocument.spreadsheetml.printerSettings">
        <DigestMethod Algorithm="http://www.w3.org/2000/09/xmldsig#sha1"/>
        <DigestValue>aj9w94Uq2zy1ld4yUqeCyKXaxZ8=</DigestValue>
      </Reference>
      <Reference URI="/xl/worksheets/sheet18.xml?ContentType=application/vnd.openxmlformats-officedocument.spreadsheetml.worksheet+xml">
        <DigestMethod Algorithm="http://www.w3.org/2000/09/xmldsig#sha1"/>
        <DigestValue>dnHgLgLCbKTOLoLC+iEDSTTdDYA=</DigestValue>
      </Reference>
      <Reference URI="/xl/printerSettings/printerSettings9.bin?ContentType=application/vnd.openxmlformats-officedocument.spreadsheetml.printerSettings">
        <DigestMethod Algorithm="http://www.w3.org/2000/09/xmldsig#sha1"/>
        <DigestValue>JBKenpstWJXzoapMmpFZhTkyFJs=</DigestValue>
      </Reference>
      <Reference URI="/xl/worksheets/sheet25.xml?ContentType=application/vnd.openxmlformats-officedocument.spreadsheetml.worksheet+xml">
        <DigestMethod Algorithm="http://www.w3.org/2000/09/xmldsig#sha1"/>
        <DigestValue>w3atvBauoHxPapGgYhsBQwI8SoY=</DigestValue>
      </Reference>
      <Reference URI="/xl/worksheets/sheet27.xml?ContentType=application/vnd.openxmlformats-officedocument.spreadsheetml.worksheet+xml">
        <DigestMethod Algorithm="http://www.w3.org/2000/09/xmldsig#sha1"/>
        <DigestValue>WOCe+f3E8Jw3zuspAS6hLJRP/9Y=</DigestValue>
      </Reference>
      <Reference URI="/xl/printerSettings/printerSettings22.bin?ContentType=application/vnd.openxmlformats-officedocument.spreadsheetml.printerSettings">
        <DigestMethod Algorithm="http://www.w3.org/2000/09/xmldsig#sha1"/>
        <DigestValue>fffQ6wuikMCcnPeltvMA9iTY51w=</DigestValue>
      </Reference>
      <Reference URI="/xl/worksheets/sheet26.xml?ContentType=application/vnd.openxmlformats-officedocument.spreadsheetml.worksheet+xml">
        <DigestMethod Algorithm="http://www.w3.org/2000/09/xmldsig#sha1"/>
        <DigestValue>WxgRYTfSrBtku0zT+2noOZeP/Os=</DigestValue>
      </Reference>
      <Reference URI="/xl/printerSettings/printerSettings26.bin?ContentType=application/vnd.openxmlformats-officedocument.spreadsheetml.printerSettings">
        <DigestMethod Algorithm="http://www.w3.org/2000/09/xmldsig#sha1"/>
        <DigestValue>JBKenpstWJXzoapMmpFZhTkyFJs=</DigestValue>
      </Reference>
      <Reference URI="/xl/drawings/drawing4.xml?ContentType=application/vnd.openxmlformats-officedocument.drawing+xml">
        <DigestMethod Algorithm="http://www.w3.org/2000/09/xmldsig#sha1"/>
        <DigestValue>py0//JojyTLLN/y6BbTIoF+AyvY=</DigestValue>
      </Reference>
      <Reference URI="/xl/printerSettings/printerSettings30.bin?ContentType=application/vnd.openxmlformats-officedocument.spreadsheetml.printerSettings">
        <DigestMethod Algorithm="http://www.w3.org/2000/09/xmldsig#sha1"/>
        <DigestValue>cZTKl6EkMrcKP3fKhM5rm/Nx7so=</DigestValue>
      </Reference>
      <Reference URI="/xl/drawings/drawing5.xml?ContentType=application/vnd.openxmlformats-officedocument.drawing+xml">
        <DigestMethod Algorithm="http://www.w3.org/2000/09/xmldsig#sha1"/>
        <DigestValue>hH03RrwYOhaP1j/CrvoSutUAZ8k=</DigestValue>
      </Reference>
      <Reference URI="/xl/drawings/drawing18.xml?ContentType=application/vnd.openxmlformats-officedocument.drawing+xml">
        <DigestMethod Algorithm="http://www.w3.org/2000/09/xmldsig#sha1"/>
        <DigestValue>/f3I2SSXg3uEFsJhcaugmzqtfw8=</DigestValue>
      </Reference>
      <Reference URI="/xl/printerSettings/printerSettings32.bin?ContentType=application/vnd.openxmlformats-officedocument.spreadsheetml.printerSettings">
        <DigestMethod Algorithm="http://www.w3.org/2000/09/xmldsig#sha1"/>
        <DigestValue>JBKenpstWJXzoapMmpFZhTkyFJs=</DigestValue>
      </Reference>
      <Reference URI="/xl/worksheets/sheet3.xml?ContentType=application/vnd.openxmlformats-officedocument.spreadsheetml.worksheet+xml">
        <DigestMethod Algorithm="http://www.w3.org/2000/09/xmldsig#sha1"/>
        <DigestValue>aTTQA9y0KuB9JRTOZaE3N4SEAzg=</DigestValue>
      </Reference>
      <Reference URI="/xl/printerSettings/printerSettings7.bin?ContentType=application/vnd.openxmlformats-officedocument.spreadsheetml.printerSettings">
        <DigestMethod Algorithm="http://www.w3.org/2000/09/xmldsig#sha1"/>
        <DigestValue>JBKenpstWJXzoapMmpFZhTkyFJs=</DigestValue>
      </Reference>
      <Reference URI="/xl/worksheets/sheet2.xml?ContentType=application/vnd.openxmlformats-officedocument.spreadsheetml.worksheet+xml">
        <DigestMethod Algorithm="http://www.w3.org/2000/09/xmldsig#sha1"/>
        <DigestValue>BgwWZ76wGYLgYeIzggRJFtVG6bo=</DigestValue>
      </Reference>
      <Reference URI="/xl/drawings/drawing17.xml?ContentType=application/vnd.openxmlformats-officedocument.drawing+xml">
        <DigestMethod Algorithm="http://www.w3.org/2000/09/xmldsig#sha1"/>
        <DigestValue>TM24SIr4Os+55qyqHHr3wPjMP9Y=</DigestValue>
      </Reference>
      <Reference URI="/xl/drawings/drawing16.xml?ContentType=application/vnd.openxmlformats-officedocument.drawing+xml">
        <DigestMethod Algorithm="http://www.w3.org/2000/09/xmldsig#sha1"/>
        <DigestValue>NgLicvDc5DL7SWtododiNQCRyFo=</DigestValue>
      </Reference>
      <Reference URI="/xl/drawings/drawing15.xml?ContentType=application/vnd.openxmlformats-officedocument.drawing+xml">
        <DigestMethod Algorithm="http://www.w3.org/2000/09/xmldsig#sha1"/>
        <DigestValue>2OH25uW3nXEGMYvzX2jnTRX/vZE=</DigestValue>
      </Reference>
      <Reference URI="/xl/printerSettings/printerSettings34.bin?ContentType=application/vnd.openxmlformats-officedocument.spreadsheetml.printerSettings">
        <DigestMethod Algorithm="http://www.w3.org/2000/09/xmldsig#sha1"/>
        <DigestValue>fffQ6wuikMCcnPeltvMA9iTY51w=</DigestValue>
      </Reference>
      <Reference URI="/xl/worksheets/sheet5.xml?ContentType=application/vnd.openxmlformats-officedocument.spreadsheetml.worksheet+xml">
        <DigestMethod Algorithm="http://www.w3.org/2000/09/xmldsig#sha1"/>
        <DigestValue>GZpO7WK0SQjxsZ4lqqrW7spk+ts=</DigestValue>
      </Reference>
      <Reference URI="/xl/drawings/drawing9.xml?ContentType=application/vnd.openxmlformats-officedocument.drawing+xml">
        <DigestMethod Algorithm="http://www.w3.org/2000/09/xmldsig#sha1"/>
        <DigestValue>mqK5QzXXwGXW2yA2HggN+qJ6gC4=</DigestValue>
      </Reference>
      <Reference URI="/xl/printerSettings/printerSettings33.bin?ContentType=application/vnd.openxmlformats-officedocument.spreadsheetml.printerSettings">
        <DigestMethod Algorithm="http://www.w3.org/2000/09/xmldsig#sha1"/>
        <DigestValue>3MtmVOus6OP3O2OkffebkcBcGhw=</DigestValue>
      </Reference>
      <Reference URI="/xl/drawings/drawing6.xml?ContentType=application/vnd.openxmlformats-officedocument.drawing+xml">
        <DigestMethod Algorithm="http://www.w3.org/2000/09/xmldsig#sha1"/>
        <DigestValue>dJxXL3SIMqFqfpJ6R9GRBslrVPQ=</DigestValue>
      </Reference>
      <Reference URI="/xl/drawings/drawing14.xml?ContentType=application/vnd.openxmlformats-officedocument.drawing+xml">
        <DigestMethod Algorithm="http://www.w3.org/2000/09/xmldsig#sha1"/>
        <DigestValue>oXdfxll/vTsTVM2a76uhmVDw7j0=</DigestValue>
      </Reference>
      <Reference URI="/xl/drawings/drawing13.xml?ContentType=application/vnd.openxmlformats-officedocument.drawing+xml">
        <DigestMethod Algorithm="http://www.w3.org/2000/09/xmldsig#sha1"/>
        <DigestValue>VsCT6BJKHB4+raKIR4FkI7GZQp4=</DigestValue>
      </Reference>
      <Reference URI="/xl/printerSettings/printerSettings36.bin?ContentType=application/vnd.openxmlformats-officedocument.spreadsheetml.printerSettings">
        <DigestMethod Algorithm="http://www.w3.org/2000/09/xmldsig#sha1"/>
        <DigestValue>P0P6g0bIKFbe8juZcnOoGf/rK0E=</DigestValue>
      </Reference>
      <Reference URI="/xl/drawings/drawing11.xml?ContentType=application/vnd.openxmlformats-officedocument.drawing+xml">
        <DigestMethod Algorithm="http://www.w3.org/2000/09/xmldsig#sha1"/>
        <DigestValue>mzxx9h+wKx0xdrRtus7FOBIWkZM=</DigestValue>
      </Reference>
      <Reference URI="/xl/printerSettings/printerSettings38.bin?ContentType=application/vnd.openxmlformats-officedocument.spreadsheetml.printerSettings">
        <DigestMethod Algorithm="http://www.w3.org/2000/09/xmldsig#sha1"/>
        <DigestValue>aj9w94Uq2zy1ld4yUqeCyKXaxZ8=</DigestValue>
      </Reference>
      <Reference URI="/xl/worksheets/sheet4.xml?ContentType=application/vnd.openxmlformats-officedocument.spreadsheetml.worksheet+xml">
        <DigestMethod Algorithm="http://www.w3.org/2000/09/xmldsig#sha1"/>
        <DigestValue>3I8hp9bpHIu/yxqJiOyIIjqfsCU=</DigestValue>
      </Reference>
      <Reference URI="/xl/printerSettings/printerSettings5.bin?ContentType=application/vnd.openxmlformats-officedocument.spreadsheetml.printerSettings">
        <DigestMethod Algorithm="http://www.w3.org/2000/09/xmldsig#sha1"/>
        <DigestValue>JBKenpstWJXzoapMmpFZhTkyFJs=</DigestValue>
      </Reference>
      <Reference URI="/xl/workbook.xml?ContentType=application/vnd.openxmlformats-officedocument.spreadsheetml.sheet.main+xml">
        <DigestMethod Algorithm="http://www.w3.org/2000/09/xmldsig#sha1"/>
        <DigestValue>ZV09aWUxTzYDmOgTLNfjCo2/6gY=</DigestValue>
      </Reference>
      <Reference URI="/xl/drawings/drawing10.xml?ContentType=application/vnd.openxmlformats-officedocument.drawing+xml">
        <DigestMethod Algorithm="http://www.w3.org/2000/09/xmldsig#sha1"/>
        <DigestValue>TDwZ+2gOrCgO3AkgxGT6nX02fyI=</DigestValue>
      </Reference>
      <Reference URI="/xl/worksheets/sheet1.xml?ContentType=application/vnd.openxmlformats-officedocument.spreadsheetml.worksheet+xml">
        <DigestMethod Algorithm="http://www.w3.org/2000/09/xmldsig#sha1"/>
        <DigestValue>GsvwDcfxhdnrXJeI4FpkMGPJ1d8=</DigestValue>
      </Reference>
      <Reference URI="/xl/printerSettings/printerSettings37.bin?ContentType=application/vnd.openxmlformats-officedocument.spreadsheetml.printerSettings">
        <DigestMethod Algorithm="http://www.w3.org/2000/09/xmldsig#sha1"/>
        <DigestValue>fffQ6wuikMCcnPeltvMA9iTY51w=</DigestValue>
      </Reference>
      <Reference URI="/xl/drawings/drawing12.xml?ContentType=application/vnd.openxmlformats-officedocument.drawing+xml">
        <DigestMethod Algorithm="http://www.w3.org/2000/09/xmldsig#sha1"/>
        <DigestValue>ZU7NFp2MgsfY/hpc9rLmfb4cc0c=</DigestValue>
      </Reference>
      <Reference URI="/xl/media/image7.png?ContentType=image/png">
        <DigestMethod Algorithm="http://www.w3.org/2000/09/xmldsig#sha1"/>
        <DigestValue>58v2Ih5DD5p08hphkqF2tCkETno=</DigestValue>
      </Reference>
      <Reference URI="/xl/printerSettings/printerSettings6.bin?ContentType=application/vnd.openxmlformats-officedocument.spreadsheetml.printerSettings">
        <DigestMethod Algorithm="http://www.w3.org/2000/09/xmldsig#sha1"/>
        <DigestValue>JBKenpstWJXzoapMmpFZhTkyFJs=</DigestValue>
      </Reference>
      <Reference URI="/xl/drawings/drawing7.xml?ContentType=application/vnd.openxmlformats-officedocument.drawing+xml">
        <DigestMethod Algorithm="http://www.w3.org/2000/09/xmldsig#sha1"/>
        <DigestValue>LNLnTlgxX0h6/CKQQw07rElTyP4=</DigestValue>
      </Reference>
      <Reference URI="/xl/drawings/drawing8.xml?ContentType=application/vnd.openxmlformats-officedocument.drawing+xml">
        <DigestMethod Algorithm="http://www.w3.org/2000/09/xmldsig#sha1"/>
        <DigestValue>Sd0yirJAVprODzCmm4eDxJQ9i10=</DigestValue>
      </Reference>
      <Reference URI="/xl/drawings/drawing1.xml?ContentType=application/vnd.openxmlformats-officedocument.drawing+xml">
        <DigestMethod Algorithm="http://www.w3.org/2000/09/xmldsig#sha1"/>
        <DigestValue>E+UtzzE2myu2HzXso1m3tILeruU=</DigestValue>
      </Reference>
      <Reference URI="/xl/worksheets/sheet38.xml?ContentType=application/vnd.openxmlformats-officedocument.spreadsheetml.worksheet+xml">
        <DigestMethod Algorithm="http://www.w3.org/2000/09/xmldsig#sha1"/>
        <DigestValue>EU8mfFcrOf2XX7bpoxkL8sP75yQ=</DigestValue>
      </Reference>
      <Reference URI="/xl/worksheets/sheet39.xml?ContentType=application/vnd.openxmlformats-officedocument.spreadsheetml.worksheet+xml">
        <DigestMethod Algorithm="http://www.w3.org/2000/09/xmldsig#sha1"/>
        <DigestValue>0jfut+noV78tZ4NrbeldaWH5y/s=</DigestValue>
      </Reference>
      <Reference URI="/xl/printerSettings/printerSettings41.bin?ContentType=application/vnd.openxmlformats-officedocument.spreadsheetml.printerSettings">
        <DigestMethod Algorithm="http://www.w3.org/2000/09/xmldsig#sha1"/>
        <DigestValue>aNq+/25yYBmndysB/6iloounmwU=</DigestValue>
      </Reference>
      <Reference URI="/xl/worksheets/sheet43.xml?ContentType=application/vnd.openxmlformats-officedocument.spreadsheetml.worksheet+xml">
        <DigestMethod Algorithm="http://www.w3.org/2000/09/xmldsig#sha1"/>
        <DigestValue>MUUnPuXgEfEuctAKcT1INBXsq1E=</DigestValue>
      </Reference>
      <Reference URI="/xl/externalLinks/externalLink1.xml?ContentType=application/vnd.openxmlformats-officedocument.spreadsheetml.externalLink+xml">
        <DigestMethod Algorithm="http://www.w3.org/2000/09/xmldsig#sha1"/>
        <DigestValue>Ky6mzGYJLwvurlzU5ODZwF3Z5vM=</DigestValue>
      </Reference>
      <Reference URI="/xl/worksheets/sheet42.xml?ContentType=application/vnd.openxmlformats-officedocument.spreadsheetml.worksheet+xml">
        <DigestMethod Algorithm="http://www.w3.org/2000/09/xmldsig#sha1"/>
        <DigestValue>lwOW/eYWaXLJboImx/fcdJ+EKAI=</DigestValue>
      </Reference>
      <Reference URI="/xl/worksheets/sheet32.xml?ContentType=application/vnd.openxmlformats-officedocument.spreadsheetml.worksheet+xml">
        <DigestMethod Algorithm="http://www.w3.org/2000/09/xmldsig#sha1"/>
        <DigestValue>JESqcx+dB9uaKF1jcpcfPICAyCI=</DigestValue>
      </Reference>
      <Reference URI="/xl/worksheets/sheet44.xml?ContentType=application/vnd.openxmlformats-officedocument.spreadsheetml.worksheet+xml">
        <DigestMethod Algorithm="http://www.w3.org/2000/09/xmldsig#sha1"/>
        <DigestValue>AF5mX2TrbGHvV8GW7qa9eZ1UQMk=</DigestValue>
      </Reference>
      <Reference URI="/xl/printerSettings/printerSettings3.bin?ContentType=application/vnd.openxmlformats-officedocument.spreadsheetml.printerSettings">
        <DigestMethod Algorithm="http://www.w3.org/2000/09/xmldsig#sha1"/>
        <DigestValue>fffQ6wuikMCcnPeltvMA9iTY51w=</DigestValue>
      </Reference>
      <Reference URI="/xl/media/image1.png?ContentType=image/png">
        <DigestMethod Algorithm="http://www.w3.org/2000/09/xmldsig#sha1"/>
        <DigestValue>4qmumS8Vkk1ib7+O7VZpxz3xt5E=</DigestValue>
      </Reference>
      <Reference URI="/xl/printerSettings/printerSettings31.bin?ContentType=application/vnd.openxmlformats-officedocument.spreadsheetml.printerSettings">
        <DigestMethod Algorithm="http://www.w3.org/2000/09/xmldsig#sha1"/>
        <DigestValue>P0P6g0bIKFbe8juZcnOoGf/rK0E=</DigestValue>
      </Reference>
      <Reference URI="/xl/drawings/vmlDrawing1.vml?ContentType=application/vnd.openxmlformats-officedocument.vmlDrawing">
        <DigestMethod Algorithm="http://www.w3.org/2000/09/xmldsig#sha1"/>
        <DigestValue>IqQBf1mxIBn7HD4FOz93JOG8xJA=</DigestValue>
      </Reference>
      <Reference URI="/xl/printerSettings/printerSettings42.bin?ContentType=application/vnd.openxmlformats-officedocument.spreadsheetml.printerSettings">
        <DigestMethod Algorithm="http://www.w3.org/2000/09/xmldsig#sha1"/>
        <DigestValue>fffQ6wuikMCcnPeltvMA9iTY51w=</DigestValue>
      </Reference>
      <Reference URI="/xl/drawings/drawing2.xml?ContentType=application/vnd.openxmlformats-officedocument.drawing+xml">
        <DigestMethod Algorithm="http://www.w3.org/2000/09/xmldsig#sha1"/>
        <DigestValue>r3uCFdkcc4XLPWJMszoiVoBKR+M=</DigestValue>
      </Reference>
      <Reference URI="/xl/printerSettings/printerSettings35.bin?ContentType=application/vnd.openxmlformats-officedocument.spreadsheetml.printerSettings">
        <DigestMethod Algorithm="http://www.w3.org/2000/09/xmldsig#sha1"/>
        <DigestValue>fffQ6wuikMCcnPeltvMA9iTY51w=</DigestValue>
      </Reference>
      <Reference URI="/xl/printerSettings/printerSettings43.bin?ContentType=application/vnd.openxmlformats-officedocument.spreadsheetml.printerSettings">
        <DigestMethod Algorithm="http://www.w3.org/2000/09/xmldsig#sha1"/>
        <DigestValue>aNq+/25yYBmndysB/6iloounmwU=</DigestValue>
      </Reference>
      <Reference URI="/xl/calcChain.xml?ContentType=application/vnd.openxmlformats-officedocument.spreadsheetml.calcChain+xml">
        <DigestMethod Algorithm="http://www.w3.org/2000/09/xmldsig#sha1"/>
        <DigestValue>8ZalLgk9bdVLqcfiM17BvSgn2zE=</DigestValue>
      </Reference>
      <Reference URI="/xl/printerSettings/printerSettings40.bin?ContentType=application/vnd.openxmlformats-officedocument.spreadsheetml.printerSettings">
        <DigestMethod Algorithm="http://www.w3.org/2000/09/xmldsig#sha1"/>
        <DigestValue>cZTKl6EkMrcKP3fKhM5rm/Nx7so=</DigestValue>
      </Reference>
      <Reference URI="/xl/worksheets/sheet41.xml?ContentType=application/vnd.openxmlformats-officedocument.spreadsheetml.worksheet+xml">
        <DigestMethod Algorithm="http://www.w3.org/2000/09/xmldsig#sha1"/>
        <DigestValue>pgEgk43Tz87EuLSENvkKvyV9rS0=</DigestValue>
      </Reference>
      <Reference URI="/xl/printerSettings/printerSettings4.bin?ContentType=application/vnd.openxmlformats-officedocument.spreadsheetml.printerSettings">
        <DigestMethod Algorithm="http://www.w3.org/2000/09/xmldsig#sha1"/>
        <DigestValue>3MtmVOus6OP3O2OkffebkcBcGhw=</DigestValue>
      </Reference>
      <Reference URI="/xl/worksheets/sheet40.xml?ContentType=application/vnd.openxmlformats-officedocument.spreadsheetml.worksheet+xml">
        <DigestMethod Algorithm="http://www.w3.org/2000/09/xmldsig#sha1"/>
        <DigestValue>buz4OAilVSv58vCqN2fJIMX4s+k=</DigestValue>
      </Reference>
      <Reference URI="/xl/printerSettings/printerSettings39.bin?ContentType=application/vnd.openxmlformats-officedocument.spreadsheetml.printerSettings">
        <DigestMethod Algorithm="http://www.w3.org/2000/09/xmldsig#sha1"/>
        <DigestValue>fffQ6wuikMCcnPeltvMA9iTY51w=</DigestValue>
      </Reference>
      <Reference URI="/xl/worksheets/sheet33.xml?ContentType=application/vnd.openxmlformats-officedocument.spreadsheetml.worksheet+xml">
        <DigestMethod Algorithm="http://www.w3.org/2000/09/xmldsig#sha1"/>
        <DigestValue>I51lbSMIxTh5UXQi832d6OXD7CQ=</DigestValue>
      </Reference>
      <Reference URI="/xl/worksheets/sheet37.xml?ContentType=application/vnd.openxmlformats-officedocument.spreadsheetml.worksheet+xml">
        <DigestMethod Algorithm="http://www.w3.org/2000/09/xmldsig#sha1"/>
        <DigestValue>IfWBdw1RsYJmHe+bygabgReZZvk=</DigestValue>
      </Reference>
      <Reference URI="/xl/worksheets/sheet36.xml?ContentType=application/vnd.openxmlformats-officedocument.spreadsheetml.worksheet+xml">
        <DigestMethod Algorithm="http://www.w3.org/2000/09/xmldsig#sha1"/>
        <DigestValue>DnGKcMI3NQmmW/eX/VRZVXKsMQk=</DigestValue>
      </Reference>
      <Reference URI="/xl/worksheets/sheet34.xml?ContentType=application/vnd.openxmlformats-officedocument.spreadsheetml.worksheet+xml">
        <DigestMethod Algorithm="http://www.w3.org/2000/09/xmldsig#sha1"/>
        <DigestValue>xVrLoY7J00Vxm7lhrk/N8G3FL44=</DigestValue>
      </Reference>
      <Reference URI="/xl/printerSettings/printerSettings45.bin?ContentType=application/vnd.openxmlformats-officedocument.spreadsheetml.printerSettings">
        <DigestMethod Algorithm="http://www.w3.org/2000/09/xmldsig#sha1"/>
        <DigestValue>P0P6g0bIKFbe8juZcnOoGf/rK0E=</DigestValue>
      </Reference>
      <Reference URI="/xl/printerSettings/printerSettings44.bin?ContentType=application/vnd.openxmlformats-officedocument.spreadsheetml.printerSettings">
        <DigestMethod Algorithm="http://www.w3.org/2000/09/xmldsig#sha1"/>
        <DigestValue>aNq+/25yYBmndysB/6iloounmwU=</DigestValue>
      </Reference>
      <Reference URI="/xl/printerSettings/printerSettings1.bin?ContentType=application/vnd.openxmlformats-officedocument.spreadsheetml.printerSettings">
        <DigestMethod Algorithm="http://www.w3.org/2000/09/xmldsig#sha1"/>
        <DigestValue>cZTKl6EkMrcKP3fKhM5rm/Nx7so=</DigestValue>
      </Reference>
      <Reference URI="/xl/worksheets/sheet35.xml?ContentType=application/vnd.openxmlformats-officedocument.spreadsheetml.worksheet+xml">
        <DigestMethod Algorithm="http://www.w3.org/2000/09/xmldsig#sha1"/>
        <DigestValue>QvE4nTt+4ui6/BJCFTGr9N0UR/8=</DigestValue>
      </Reference>
      <Reference URI="/xl/drawings/_rels/drawing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RD/0UD9MwYnMV7ndZg9KUDZErUw=</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N/uDggg8AIygyJh+dIPdIaS6kno=</DigestValue>
      </Reference>
      <Reference URI="/xl/worksheets/_rels/sheet1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4OyBNgaQZMCiDe/IHDjNth6hUhA=</DigestValue>
      </Reference>
      <Reference URI="/xl/worksheets/_rels/sheet4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lek47efS5/M6lB46SNFIz4c7SbU=</DigestValue>
      </Reference>
      <Reference URI="/xl/drawings/_rels/drawing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4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DkRFVHbRBGdMIJ1bMDlqDzaK8vI=</DigestValue>
      </Reference>
      <Reference URI="/xl/worksheets/_rels/sheet3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Y0XZ1NDQMJWvP1zJEB+83zFUlt4=</DigestValue>
      </Reference>
      <Reference URI="/xl/worksheets/_rels/sheet3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GS7RmXVBn/P3eAGo+nXKmb7blLc=</DigestValue>
      </Reference>
      <Reference URI="/xl/worksheets/_rels/sheet4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Q5n7QjRTkGdKHsotXOGPJDaWezc=</DigestValue>
      </Reference>
      <Reference URI="/xl/worksheets/_rels/sheet3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74tv9Rb4qFrEliWwteYyghpt1iw=</DigestValue>
      </Reference>
      <Reference URI="/xl/worksheets/_rels/sheet3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eT5oGdrKoU05mRiIBOmSLZn9F9c=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drawings/_rels/drawing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3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/WSWMsdhGwL/GTSYZR37v/jfcuU=</DigestValue>
      </Reference>
      <Reference URI="/xl/worksheets/_rels/sheet3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8Zljj1ffsmmrf+WGfpjluRm5K1c=</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4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A6hY66o+bxmwQsLOWT+7Cjf1jq0=</DigestValue>
      </Reference>
      <Reference URI="/xl/worksheets/_rels/sheet2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eOMIzz5kFNZXkkXzA/QG3y5Peew=</DigestValue>
      </Reference>
      <Reference URI="/xl/worksheets/_rels/sheet1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DFdJzDLZ8OTJcoQLID9K1l3GaC8=</DigestValue>
      </Reference>
      <Reference URI="/xl/worksheets/_rels/sheet2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IhTJiI3OEjL+6ddYq/bi5WEJH1U=</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ibkiIuzQ2e+YaSZ+kFpdH5M+LcA=</DigestValue>
      </Reference>
      <Reference URI="/xl/worksheets/_rels/sheet2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5sFr47hXze+BQ7GABZ2RzTOyQnM=</DigestValue>
      </Reference>
      <Reference URI="/xl/worksheets/_rels/sheet2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LyuePC7sNA3MdcTaQLhlPFZ2YQg=</DigestValue>
      </Reference>
      <Reference URI="/xl/worksheets/_rels/sheet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worksheets/_rels/sheet2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rp1OhALCHJoINApODzpEZbKO0xw=</DigestValue>
      </Reference>
      <Reference URI="/xl/worksheets/_rels/sheet2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0H3sB6Ny/QrLASS+bkgW4l8TWT0=</DigestValue>
      </Reference>
      <Reference URI="/xl/worksheets/_rels/sheet1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PxK0qP4o06/lzq3VVh8E9mUG7h0=</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worksheets/_rels/sheet1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LPejZ6yBAfuuMiUZm6rOO7mcndA=</DigestValue>
      </Reference>
      <Reference URI="/xl/_rels/workbook.xml.rels?ContentType=application/vnd.openxmlformats-package.relationships+xml">
        <Transforms>
          <Transform Algorithm="http://schemas.openxmlformats.org/package/2006/RelationshipTransform">
            <mdssi:RelationshipReference SourceId="rId13"/>
            <mdssi:RelationshipReference SourceId="rId18"/>
            <mdssi:RelationshipReference SourceId="rId26"/>
            <mdssi:RelationshipReference SourceId="rId39"/>
            <mdssi:RelationshipReference SourceId="rId21"/>
            <mdssi:RelationshipReference SourceId="rId34"/>
            <mdssi:RelationshipReference SourceId="rId42"/>
            <mdssi:RelationshipReference SourceId="rId47"/>
            <mdssi:RelationshipReference SourceId="rId50"/>
            <mdssi:RelationshipReference SourceId="rId7"/>
            <mdssi:RelationshipReference SourceId="rId2"/>
            <mdssi:RelationshipReference SourceId="rId16"/>
            <mdssi:RelationshipReference SourceId="rId29"/>
            <mdssi:RelationshipReference SourceId="rId11"/>
            <mdssi:RelationshipReference SourceId="rId24"/>
            <mdssi:RelationshipReference SourceId="rId32"/>
            <mdssi:RelationshipReference SourceId="rId37"/>
            <mdssi:RelationshipReference SourceId="rId40"/>
            <mdssi:RelationshipReference SourceId="rId45"/>
            <mdssi:RelationshipReference SourceId="rId5"/>
            <mdssi:RelationshipReference SourceId="rId15"/>
            <mdssi:RelationshipReference SourceId="rId23"/>
            <mdssi:RelationshipReference SourceId="rId28"/>
            <mdssi:RelationshipReference SourceId="rId36"/>
            <mdssi:RelationshipReference SourceId="rId49"/>
            <mdssi:RelationshipReference SourceId="rId10"/>
            <mdssi:RelationshipReference SourceId="rId19"/>
            <mdssi:RelationshipReference SourceId="rId31"/>
            <mdssi:RelationshipReference SourceId="rId44"/>
            <mdssi:RelationshipReference SourceId="rId4"/>
            <mdssi:RelationshipReference SourceId="rId9"/>
            <mdssi:RelationshipReference SourceId="rId14"/>
            <mdssi:RelationshipReference SourceId="rId22"/>
            <mdssi:RelationshipReference SourceId="rId27"/>
            <mdssi:RelationshipReference SourceId="rId30"/>
            <mdssi:RelationshipReference SourceId="rId35"/>
            <mdssi:RelationshipReference SourceId="rId43"/>
            <mdssi:RelationshipReference SourceId="rId48"/>
            <mdssi:RelationshipReference SourceId="rId8"/>
            <mdssi:RelationshipReference SourceId="rId51"/>
            <mdssi:RelationshipReference SourceId="rId3"/>
            <mdssi:RelationshipReference SourceId="rId12"/>
            <mdssi:RelationshipReference SourceId="rId17"/>
            <mdssi:RelationshipReference SourceId="rId25"/>
            <mdssi:RelationshipReference SourceId="rId33"/>
            <mdssi:RelationshipReference SourceId="rId38"/>
            <mdssi:RelationshipReference SourceId="rId46"/>
            <mdssi:RelationshipReference SourceId="rId20"/>
            <mdssi:RelationshipReference SourceId="rId41"/>
            <mdssi:RelationshipReference SourceId="rId1"/>
            <mdssi:RelationshipReference SourceId="rId6"/>
          </Transform>
          <Transform Algorithm="http://www.w3.org/TR/2001/REC-xml-c14n-20010315"/>
        </Transforms>
        <DigestMethod Algorithm="http://www.w3.org/2000/09/xmldsig#sha1"/>
        <DigestValue>GXwBe85pS1CHRBcTAXZ8MEmwvWA=</DigestValue>
      </Reference>
      <Reference URI="/xl/worksheets/_rels/sheet38.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hQpgWQyYISdzdDZ8IhzfO1zLEEY=</DigestValue>
      </Reference>
      <Reference URI="/xl/worksheets/_rels/sheet1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yiG2GJUf8qLysD9yHocCXgyUxkY=</DigestValue>
      </Reference>
      <Reference URI="/xl/worksheets/_rels/sheet3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oUJVc2OECSyJczajfIPJK3VvLys=</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worksheets/_rels/sheet2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LQVxqrbPk5sK0msBS64rvJTr0ZA=</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UIRlhld3tK0F6HdXYut+1mb+GAI=</DigestValue>
      </Reference>
      <Reference URI="/xl/worksheets/_rels/sheet3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44eECRckcauQDy1DRhf9LSuEn4U=</DigestValue>
      </Reference>
      <Reference URI="/xl/worksheets/_rels/sheet4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sB4wKkX4iJ14mD5STd88rEBmPG8=</DigestValue>
      </Reference>
      <Reference URI="/xl/worksheets/_rels/sheet1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sCzNSU34TSriFHpom5pYPfW+NOs=</DigestValue>
      </Reference>
      <Reference URI="/xl/worksheets/_rels/sheet2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821t2O0LHcbxz1R4b+avAilWiD8=</DigestValue>
      </Reference>
      <Reference URI="/xl/worksheets/_rels/sheet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Wf2iaNaasxvZ7VkS7OUbx0iDCpI=</DigestValue>
      </Reference>
      <Reference URI="/xl/worksheets/_rels/sheet1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4QSj05zYmntiWo3sIK0PAm9cu6o=</DigestValue>
      </Reference>
      <Reference URI="/xl/worksheets/_rels/sheet4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V9lnlYxuNS5qBxyQdpdX8yvDXMQ=</DigestValue>
      </Reference>
      <Reference URI="/xl/worksheets/_rels/sheet4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n82mfqvhNJJ97kzAaWKlObmrFSo=</DigestValue>
      </Reference>
      <Reference URI="/xl/worksheets/_rels/sheet3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FuOXy6Z7rx5SNPMks1rzyiF5SyE=</DigestValue>
      </Reference>
      <Reference URI="/xl/worksheets/_rels/sheet2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qdHAPHnUnbAq8lwByb3Du2apwYc=</DigestValue>
      </Reference>
      <Reference URI="/xl/worksheets/_rels/sheet2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wRMk6Z9KBGwTM3ZhS6TvpD5eysc=</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hfYRa+Yi48ejClydTQxXXdvnX+s=</DigestValue>
      </Reference>
      <Reference URI="/xl/drawings/_rels/vmlDrawing1.v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3kRtV4o/zZv4Fy24EzvXAy9N6zk=</DigestValue>
      </Reference>
    </Manifest>
    <SignatureProperties>
      <SignatureProperty Id="idSignatureTime" Target="#idPackageSignature">
        <mdssi:SignatureTime>
          <mdssi:Format>YYYY-MM-DDThh:mm:ssTZD</mdssi:Format>
          <mdssi:Value>2024-03-26T14:02:27Z</mdssi:Value>
        </mdssi:SignatureTime>
      </SignatureProperty>
    </SignatureProperties>
  </Object>
  <Object Id="idOfficeObject">
    <SignatureProperties>
      <SignatureProperty Id="idOfficeV1Details" Target="#idPackageSignature">
        <SignatureInfoV1 xmlns="http://schemas.microsoft.com/office/2006/digsig">
          <SetupID>{4493A43D-ED48-4482-B283-9167210073A5}</SetupID>
          <SignatureText>Octavio Sallustro Callizo</SignatureText>
          <SignatureImage/>
          <SignatureComments/>
          <WindowsVersion>6.2</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2</SignatureType>
        </SignatureInfoV1>
      </SignatureProperty>
    </SignatureProperties>
  </Object>
  <Object>
    <xd:QualifyingProperties xmlns:xd="http://uri.etsi.org/01903/v1.3.2#" Target="#idPackageSignature">
      <xd:SignedProperties Id="idSignedProperties">
        <xd:SignedSignatureProperties>
          <xd:SigningTime>2024-03-26T14:02:27Z</xd:SigningTime>
          <xd:SigningCertificate>
            <xd:Cert>
              <xd:CertDigest>
                <DigestMethod Algorithm="http://www.w3.org/2000/09/xmldsig#sha1"/>
                <DigestValue>Pz5U62LxcUONFtfKINQoGgSqjPc=</DigestValue>
              </xd:CertDigest>
              <xd:IssuerSerial>
                <X509IssuerName>C=PY, O=DOCUMENTA S.A., SERIALNUMBER=RUC80050172-1, CN=CA-DOCUMENTA S.A.</X509IssuerName>
                <X509SerialNumber>2808483897055515880</X509SerialNumber>
              </xd:IssuerSerial>
            </xd:Cert>
          </xd:SigningCertificate>
          <xd:SignaturePolicyIdentifier>
            <xd:SignaturePolicyImplied/>
          </xd:SignaturePolicyIdentifier>
        </xd:SignedSignatureProperties>
      </xd:SignedProperties>
      <xd:UnsignedProperties/>
    </xd:QualifyingProperties>
  </Object>
  <Object Id="idValidSigLnImg">AQAAAGwAAAAAAAAAAAAAABoBAAB/AAAAAAAAAAAAAADXGwAAkQwAACBFTUYAAAEAYBwAAKoAAAAGAAAAAAAAAAAAAAAAAAAAVgUAAAADAABYAQAAwQAAAAAAAAAAAAAAAAAAAMA/BQDo8QIACgAAABAAAAAAAAAAAAAAAEsAAAAQAAAAAAAAAAUAAAAeAAAAGAAAAAAAAAAAAAAAGwEAAIAAAAAnAAAAGAAAAAEAAAAAAAAAAAAAAAAAAAAlAAAADAAAAAEAAABMAAAAZAAAAAAAAAAAAAAAGgEAAH8AAAAAAAAAAAAAAB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8PDwAAAAAAAlAAAADAAAAAEAAABMAAAAZAAAAAAAAAAAAAAAGgEAAH8AAAAAAAAAAAAAABsBAACAAAAAIQDwAAAAAAAAAAAAAACAPwAAAAAAAAAAAACAPwAAAAAAAAAAAAAAAAAAAAAAAAAAAAAAAAAAAAAAAAAAJQAAAAwAAAAAAACAKAAAAAwAAAABAAAAJwAAABgAAAABAAAAAAAAAPDw8AAAAAAAJQAAAAwAAAABAAAATAAAAGQAAAAAAAAAAAAAABoBAAB/AAAAAAAAAAAAAAAb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AAAAAAAlAAAADAAAAAEAAABMAAAAZAAAAAAAAAAAAAAAGgEAAH8AAAAAAAAAAAAAABsBAACAAAAAIQDwAAAAAAAAAAAAAACAPwAAAAAAAAAAAACAPwAAAAAAAAAAAAAAAAAAAAAAAAAAAAAAAAAAAAAAAAAAJQAAAAwAAAAAAACAKAAAAAwAAAABAAAAJwAAABgAAAABAAAAAAAAAP///wAAAAAAJQAAAAwAAAABAAAATAAAAGQAAAAAAAAAAAAAABo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9gAAAAMgA2AC8AMwAvADIAMAAyADQAAAAGAAAABgAAAAQAAAAGAAAABAAAAAYAAAAGAAAABgAAAAYAAABLAAAAQAAAADAAAAAFAAAAIAAAAAEAAAABAAAAEAAAAAAAAAAAAAAAGwEAAIAAAAAAAAAAAAAAABs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C8B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NQAAANQAAABHAAAAKQAAADUAAACsAAAAEwAAACEA8AAAAAAAAAAAAAAAgD8AAAAAAAAAAAAAgD8AAAAAAAAAAAAAAAAAAAAAAAAAAAAAAAAAAAAAAAAAACUAAAAMAAAAAAAAgCgAAAAMAAAABAAAAFIAAABwAQAABAAAAPD///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NUAAABIAAAAJQAAAAwAAAAEAAAAVAAAAOQAAAAqAAAANQAAANMAAABHAAAAAQAAANF2yUGrCslBKgAAADUAAAAZAAAATAAAAAAAAAAAAAAAAAAAAP//////////gAAAAE8AYwB0AGEAdgBpAG8AIABTAGEAbABsAHUAcwB0AHIAbwAgAEMAYQBsAGwAaQB6AG8AAAAMAAAABwAAAAUAAAAIAAAACAAAAAQAAAAJAAAABQAAAAkAAAAIAAAABAAAAAQAAAAJAAAABwAAAAUAAAAGAAAACQAAAAUAAAAKAAAACAAAAAQAAAAEAAAABAAAAAcAAAAJAAAASwAAAEAAAAAwAAAABQAAACAAAAABAAAAAQAAABAAAAAAAAAAAAAAABsBAACAAAAAAAAAAAAAAAAbAQAAgAAAACUAAAAMAAAAAgAAACcAAAAYAAAABQAAAAAAAAD///8AAAAAACUAAAAMAAAABQAAAEwAAABkAAAAAAAAAFAAAAAaAQAAfAAAAAAAAABQAAAAGwEAAC0AAAAhAPAAAAAAAAAAAAAAAIA/AAAAAAAAAAAAAIA/AAAAAAAAAAAAAAAAAAAAAAAAAAAAAAAAAAAAAAAAAAAlAAAADAAAAAAAAIAoAAAADAAAAAUAAAAnAAAAGAAAAAUAAAAAAAAA////AAAAAAAlAAAADAAAAAUAAABMAAAAZAAAAAkAAABQAAAA/wAAAFwAAAAJAAAAUAAAAPcAAAANAAAAIQDwAAAAAAAAAAAAAACAPwAAAAAAAAAAAACAPwAAAAAAAAAAAAAAAAAAAAAAAAAAAAAAAAAAAAAAAAAAJQAAAAwAAAAAAACAKAAAAAwAAAAFAAAAJQAAAAwAAAABAAAAGAAAAAwAAAAAAAACEgAAAAwAAAABAAAAHgAAABgAAAAJAAAAUAAAAAABAABdAAAAJQAAAAwAAAABAAAAVAAAAOQAAAAKAAAAUAAAAHsAAABcAAAAAQAAANF2yUGrCslBCgAAAFAAAAAZAAAATAAAAAAAAAAAAAAAAAAAAP//////////gAAAAE8AYwB0AGEAdgBpAG8AIABTAGEAbABsAHUAcwB0AHIAbwAgAEMAYQBsAGwAaQB6AG8AAAAIAAAABQAAAAQAAAAGAAAABgAAAAIAAAAGAAAAAwAAAAYAAAAGAAAAAgAAAAIAAAAGAAAABQAAAAQAAAAEAAAABgAAAAMAAAAHAAAABgAAAAIAAAACAAAAAgAAAAUAAAAGAAAASwAAAEAAAAAwAAAABQAAACAAAAABAAAAAQAAABAAAAAAAAAAAAAAABsBAACAAAAAAAAAAAAAAAAbAQAAgAAAACUAAAAMAAAAAgAAACcAAAAYAAAABQAAAAAAAAD///8AAAAAACUAAAAMAAAABQAAAEwAAABkAAAACQAAAGAAAAD/AAAAbAAAAAkAAABgAAAA9wAAAA0AAAAhAPAAAAAAAAAAAAAAAIA/AAAAAAAAAAAAAIA/AAAAAAAAAAAAAAAAAAAAAAAAAAAAAAAAAAAAAAAAAAAlAAAADAAAAAAAAIAoAAAADAAAAAUAAAAlAAAADAAAAAEAAAAYAAAADAAAAAAAAAISAAAADAAAAAEAAAAeAAAAGAAAAAkAAABgAAAAAAEAAG0AAAAlAAAADAAAAAEAAABUAAAAqAAAAAkAAABgAAAAUwAAAGwAAAABAAAA0XbJQasKyUEKAAAAYAAAAA8AAABMAAAAAAAAAAAAAAAAAAAA//////////9sAAAAVgBpAGMAZQAtAFAAcgBlAHMAaQBkAGUAbgB0AGUAAAAGAAAAAgAAAAUAAAAGAAAABAAAAAYAAAAEAAAABgAAAAUAAAACAAAABgAAAAYAAAAGAAAABAAAAAYAAABLAAAAQAAAADAAAAAFAAAAIAAAAAEAAAABAAAAEAAAAAAAAAAAAAAAGwEAAIAAAAAAAAAAAAAAABsBAACAAAAAJQAAAAwAAAACAAAAJwAAABgAAAAFAAAAAAAAAP///wAAAAAAJQAAAAwAAAAFAAAATAAAAGQAAAAJAAAAcAAAABEBAAB8AAAACQAAAHAAAAAJAQAADQAAACEA8AAAAAAAAAAAAAAAgD8AAAAAAAAAAAAAgD8AAAAAAAAAAAAAAAAAAAAAAAAAAAAAAAAAAAAAAAAAACUAAAAMAAAAAAAAgCgAAAAMAAAABQAAACUAAAAMAAAAAQAAABgAAAAMAAAAAAAAAhIAAAAMAAAAAQAAABYAAAAMAAAAAAAAAFQAAABgAQAACgAAAHAAAAAQAQAAfAAAAAEAAADRdslBqwrJQQoAAABwAAAALgAAAEwAAAAEAAAACQAAAHAAAAASAQAAfQAAAKgAAABGAGkAcgBtAGEAZABvACAAcABvAHIAOgAgAE8AQwBUAEEAVgBJAE8AIABBAEwAQgBFAFIAVABPACAAUwBBAEwATABVAFMAVABSAE8AIABDAEEATABMAEkAWgBPAAYAAAACAAAABAAAAAgAAAAGAAAABgAAAAYAAAADAAAABgAAAAYAAAAEAAAABAAAAAMAAAAIAAAABwAAAAYAAAAHAAAABgAAAAQAAAAIAAAAAwAAAAcAAAAFAAAABgAAAAYAAAAHAAAABgAAAAgAAAADAAAABgAAAAcAAAAFAAAABQAAAAcAAAAGAAAABgAAAAcAAAAIAAAAAwAAAAcAAAAHAAAABQAAAAUAAAAEAAAABgAAAAgAAAAWAAAADAAAAAAAAAAlAAAADAAAAAIAAAAOAAAAFAAAAAAAAAAQAAAAFAAAAA==</Object>
  <Object Id="idInvalidSigLnImg">AQAAAGwAAAAAAAAAAAAAABoBAAB/AAAAAAAAAAAAAADXGwAAkQwAACBFTUYAAAEAACAAALAAAAAGAAAAAAAAAAAAAAAAAAAAVgUAAAADAABYAQAAwQAAAAAAAAAAAAAAAAAAAMA/BQDo8QIACgAAABAAAAAAAAAAAAAAAEsAAAAQAAAAAAAAAAUAAAAeAAAAGAAAAAAAAAAAAAAAGwEAAIAAAAAnAAAAGAAAAAEAAAAAAAAAAAAAAAAAAAAlAAAADAAAAAEAAABMAAAAZAAAAAAAAAAAAAAAGgEAAH8AAAAAAAAAAAAAABs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8PDwAAAAAAAlAAAADAAAAAEAAABMAAAAZAAAAAAAAAAAAAAAGgEAAH8AAAAAAAAAAAAAABsBAACAAAAAIQDwAAAAAAAAAAAAAACAPwAAAAAAAAAAAACAPwAAAAAAAAAAAAAAAAAAAAAAAAAAAAAAAAAAAAAAAAAAJQAAAAwAAAAAAACAKAAAAAwAAAABAAAAJwAAABgAAAABAAAAAAAAAPDw8AAAAAAAJQAAAAwAAAABAAAATAAAAGQAAAAAAAAAAAAAABoBAAB/AAAAAAAAAAAAAAAbAQAAgAAAACEA8AAAAAAAAAAAAAAAgD8AAAAAAAAAAAAAgD8AAAAAAAAAAAAAAAAAAAAAAAAAAAAAAAAAAAAAAAAAACUAAAAMAAAAAAAAgCgAAAAMAAAAAQAAACcAAAAYAAAAAQAAAAAAAADw8PAAAAAAACUAAAAMAAAAAQAAAEwAAABkAAAAAAAAAAAAAAAaAQAAfwAAAAAAAAAAAAAAGwEAAIAAAAAhAPAAAAAAAAAAAAAAAIA/AAAAAAAAAAAAAIA/AAAAAAAAAAAAAAAAAAAAAAAAAAAAAAAAAAAAAAAAAAAlAAAADAAAAAAAAIAoAAAADAAAAAEAAAAnAAAAGAAAAAEAAAAAAAAA////AAAAAAAlAAAADAAAAAEAAABMAAAAZAAAAAAAAAAAAAAAGgEAAH8AAAAAAAAAAAAAABsBAACAAAAAIQDwAAAAAAAAAAAAAACAPwAAAAAAAAAAAACAPwAAAAAAAAAAAAAAAAAAAAAAAAAAAAAAAAAAAAAAAAAAJQAAAAwAAAAAAACAKAAAAAwAAAABAAAAJwAAABgAAAABAAAAAAAAAP///wAAAAAAJQAAAAwAAAABAAAATAAAAGQAAAAAAAAAAAAAABoBAAB/AAAAAAAAAAAAAAAb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OFPsgIesbXzHJD7bUVV6cgAGBgaHr79WdoZvkaNvj6NbdIuivsutytZ+k/cxVP9FY/M6We9ZaLEyMjRpABYWFn2er8y6rdrJvdrIvcy8tezj4vHq6Obm8oid/zld/3SI/3J0gg4OD2kAZ26Nu93o/9jA/9jA/9jA/93L/+zd/+7gyMr9aoH/W3j/X3z/lJ3GLy8wAABAQEB2jZnjwKugcFCpfWLSsJ367+b/+PBgeP97jv/b3P+tuP9ZfP9teq14ADk5Ob3j7/nt3uXe0t/WzvDn5pyq/I2e/4KT/Ozl9v/u5uXs6JGhzWt6x2UABwcHjrHD0evxQbrjJqfQhs3epLn3pLP67OXt/+zg/+fZwMfEhpypSUpKMQAAAACly9y86PYtvOk7w+1TvNvo7Oz/9PD/7uf/6OD/5tnDz89vj5sXGBg0AAAAAKXL3Nnx+GLJ6i266VvI6Ovv7//08P/v4P/r4P/o3cPR02mImwECAmkAAAAAmLzE+f392fD4vOf21PL5+vz6//36//Dp/+3g/+Xbs7y/ZISVAQICbgAAAACt2ueEpq2hx9CZw9B2mq295fPJ8v+Cnaqx0t9whJSStsRtjKEBAgImAHCYsHSaspCowIKhsoKhspCowGaMpGCIoImiuW2LnZCowGuIm1BwgAECAmUAJwAAABgAAAABAAAAAAAAAP///wAAAAAAJQAAAAwAAAABAAAATAAAAGQAAAAiAAAABAAAAGsAAAAQAAAAIgAAAAQAAABKAAAADQAAACEA8AAAAAAAAAAAAAAAgD8AAAAAAAAAAAAAgD8AAAAAAAAAAAAAAAAAAAAAAAAAAAAAAAAAAAAAAAAAACUAAAAMAAAAAAAAgCgAAAAMAAAAAQAAAFIAAABwAQAAAQAAAPX///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GwAAAARAAAAJQAAAAwAAAABAAAAVAAAAKgAAAAjAAAABAAAAGoAAAAQAAAAAQAAANF2yUGrCslBIwAAAAQAAAAPAAAATAAAAAAAAAAAAAAAAAAAAP//////////bAAAAEYAaQByAG0AYQAgAG4AbwAgAHYA4QBsAGkAZABhAIA/BgAAAAIAAAAEAAAACAAAAAYAAAADAAAABgAAAAYAAAADAAAABgAAAAYAAAACAAAAAgAAAAYAAAAGAAAASwAAAEAAAAAwAAAABQAAACAAAAABAAAAAQAAABAAAAAAAAAAAAAAABsBAACAAAAAAAAAAAAAAAAb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DUAAAARwAAACkAAAA1AAAArAAAABMAAAAhAPAAAAAAAAAAAAAAAIA/AAAAAAAAAAAAAIA/AAAAAAAAAAAAAAAAAAAAAAAAAAAAAAAAAAAAAAAAAAAlAAAADAAAAAAAAIAoAAAADAAAAAQAAABSAAAAcAEAAAQAAADw////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VAAAASAAAACUAAAAMAAAABAAAAFQAAADkAAAAKgAAADUAAADTAAAARwAAAAEAAADRdslBqwrJQSoAAAA1AAAAGQAAAEwAAAAAAAAAAAAAAAAAAAD//////////4AAAABPAGMAdABhAHYAaQBvACAAUwBhAGwAbAB1AHMAdAByAG8AIABDAGEAbABsAGkAegBvAPAADAAAAAcAAAAFAAAACAAAAAgAAAAEAAAACQAAAAUAAAAJAAAACAAAAAQAAAAEAAAACQAAAAcAAAAFAAAABgAAAAkAAAAFAAAACgAAAAgAAAAEAAAABAAAAAQAAAAHAAAACQAAAEsAAABAAAAAMAAAAAUAAAAgAAAAAQAAAAEAAAAQAAAAAAAAAAAAAAAbAQAAgAAAAAAAAAAAAAAAGwEAAIAAAAAlAAAADAAAAAIAAAAnAAAAGAAAAAUAAAAAAAAA////AAAAAAAlAAAADAAAAAUAAABMAAAAZAAAAAAAAABQAAAAGgEAAHwAAAAAAAAAUAAAABsBAAAtAAAAIQDwAAAAAAAAAAAAAACAPwAAAAAAAAAAAACAPwAAAAAAAAAAAAAAAAAAAAAAAAAAAAAAAAAAAAAAAAAAJQAAAAwAAAAAAACAKAAAAAwAAAAFAAAAJwAAABgAAAAFAAAAAAAAAP///wAAAAAAJQAAAAwAAAAFAAAATAAAAGQAAAAJAAAAUAAAAP8AAABcAAAACQAAAFAAAAD3AAAADQAAACEA8AAAAAAAAAAAAAAAgD8AAAAAAAAAAAAAgD8AAAAAAAAAAAAAAAAAAAAAAAAAAAAAAAAAAAAAAAAAACUAAAAMAAAAAAAAgCgAAAAMAAAABQAAACUAAAAMAAAAAQAAABgAAAAMAAAAAAAAAhIAAAAMAAAAAQAAAB4AAAAYAAAACQAAAFAAAAAAAQAAXQAAACUAAAAMAAAAAQAAAFQAAADkAAAACgAAAFAAAAB7AAAAXAAAAAEAAADRdslBqwrJQQoAAABQAAAAGQAAAEwAAAAAAAAAAAAAAAAAAAD//////////4AAAABPAGMAdABhAHYAaQBvACAAUwBhAGwAbAB1AHMAdAByAG8AIABDAGEAbABsAGkAegBvAFkACAAAAAUAAAAEAAAABgAAAAYAAAACAAAABgAAAAMAAAAGAAAABgAAAAIAAAACAAAABgAAAAUAAAAEAAAABAAAAAYAAAADAAAABwAAAAYAAAACAAAAAgAAAAIAAAAFAAAABgAAAEsAAABAAAAAMAAAAAUAAAAgAAAAAQAAAAEAAAAQAAAAAAAAAAAAAAAbAQAAgAAAAAAAAAAAAAAAGwEAAIAAAAAlAAAADAAAAAIAAAAnAAAAGAAAAAUAAAAAAAAA////AAAAAAAlAAAADAAAAAUAAABMAAAAZAAAAAkAAABgAAAA/wAAAGwAAAAJAAAAYAAAAPcAAAANAAAAIQDwAAAAAAAAAAAAAACAPwAAAAAAAAAAAACAPwAAAAAAAAAAAAAAAAAAAAAAAAAAAAAAAAAAAAAAAAAAJQAAAAwAAAAAAACAKAAAAAwAAAAFAAAAJQAAAAwAAAABAAAAGAAAAAwAAAAAAAACEgAAAAwAAAABAAAAHgAAABgAAAAJAAAAYAAAAAABAABtAAAAJQAAAAwAAAABAAAAVAAAAKgAAAAJAAAAYAAAAFMAAABsAAAAAQAAANF2yUGrCslBCgAAAGAAAAAPAAAATAAAAAAAAAAAAAAAAAAAAP//////////bAAAAFYAaQBjAGUALQBQAHIAZQBzAGkAZABlAG4AdABlAAAABgAAAAIAAAAFAAAABgAAAAQAAAAGAAAABAAAAAYAAAAFAAAAAgAAAAYAAAAGAAAABgAAAAQAAAAGAAAASwAAAEAAAAAwAAAABQAAACAAAAABAAAAAQAAABAAAAAAAAAAAAAAABsBAACAAAAAAAAAAAAAAAAbAQAAgAAAACUAAAAMAAAAAgAAACcAAAAYAAAABQAAAAAAAAD///8AAAAAACUAAAAMAAAABQAAAEwAAABkAAAACQAAAHAAAAARAQAAfAAAAAkAAABwAAAACQEAAA0AAAAhAPAAAAAAAAAAAAAAAIA/AAAAAAAAAAAAAIA/AAAAAAAAAAAAAAAAAAAAAAAAAAAAAAAAAAAAAAAAAAAlAAAADAAAAAAAAIAoAAAADAAAAAUAAAAlAAAADAAAAAEAAAAYAAAADAAAAAAAAAISAAAADAAAAAEAAAAWAAAADAAAAAAAAABUAAAAYAEAAAoAAABwAAAAEAEAAHwAAAABAAAA0XbJQasKyUEKAAAAcAAAAC4AAABMAAAABAAAAAkAAABwAAAAEgEAAH0AAACoAAAARgBpAHIAbQBhAGQAbwAgAHAAbwByADoAIABPAEMAVABBAFYASQBPACAAQQBMAEIARQBSAFQATwAgAFMAQQBMAEwAVQBTAFQAUgBPACAAQwBBAEwATABJAFoATwAGAAAAAgAAAAQAAAAIAAAABgAAAAYAAAAGAAAAAwAAAAYAAAAGAAAABAAAAAQAAAADAAAACAAAAAcAAAAGAAAABwAAAAYAAAAEAAAACAAAAAMAAAAHAAAABQAAAAYAAAAGAAAABwAAAAYAAAAIAAAAAwAAAAYAAAAHAAAABQAAAAUAAAAHAAAABgAAAAYAAAAHAAAACAAAAAMAAAAHAAAABwAAAAUAAAAFAAAABAAAAAYAAAAIAAAAFgAAAAwAAAAAAAAAJQAAAAwAAAACAAAADgAAABQAAAAAAAAAEAAAABQAAAA=</Object>
</Signature>
</file>

<file path=_xmlsignatures/sig7.xml><?xml version="1.0" encoding="utf-8"?>
<Signature xmlns="http://www.w3.org/2000/09/xmldsig#" Id="idPackageSignature">
  <SignedInfo>
    <CanonicalizationMethod Algorithm="http://www.w3.org/TR/2001/REC-xml-c14n-20010315"/>
    <SignatureMethod Algorithm="http://www.w3.org/2000/09/xmldsig#rsa-sha1"/>
    <Reference URI="#idPackageObject" Type="http://www.w3.org/2000/09/xmldsig#Object">
      <DigestMethod Algorithm="http://www.w3.org/2000/09/xmldsig#sha1"/>
      <DigestValue>LtUtpFjXHXlyihwg1vHwf9/yVxA=</DigestValue>
    </Reference>
    <Reference URI="#idOfficeObject" Type="http://www.w3.org/2000/09/xmldsig#Object">
      <DigestMethod Algorithm="http://www.w3.org/2000/09/xmldsig#sha1"/>
      <DigestValue>JvKuMH7fJM74AZdXGSLSQcuQM2k=</DigestValue>
    </Reference>
    <Reference URI="#idSignedProperties" Type="http://uri.etsi.org/01903#SignedProperties">
      <Transforms>
        <Transform Algorithm="http://www.w3.org/TR/2001/REC-xml-c14n-20010315"/>
      </Transforms>
      <DigestMethod Algorithm="http://www.w3.org/2000/09/xmldsig#sha1"/>
      <DigestValue>Rw3fL4qxsvdI0s9sv+4WUG8UHTE=</DigestValue>
    </Reference>
    <Reference URI="#idValidSigLnImg" Type="http://www.w3.org/2000/09/xmldsig#Object">
      <DigestMethod Algorithm="http://www.w3.org/2000/09/xmldsig#sha1"/>
      <DigestValue>njBInHqsbhc5EdG0jZyBoDjkjFM=</DigestValue>
    </Reference>
    <Reference URI="#idInvalidSigLnImg" Type="http://www.w3.org/2000/09/xmldsig#Object">
      <DigestMethod Algorithm="http://www.w3.org/2000/09/xmldsig#sha1"/>
      <DigestValue>/2DgnFsrsAn2sIXmQXUNFngtUJI=</DigestValue>
    </Reference>
  </SignedInfo>
  <SignatureValue>XCmbuwYKvPgg2rfGfaUBEonEHmUZdb08lV+pWUkxOSxNOerz8hXJKyDSGYC3HqQH8Y6SfcH2rXun
9FXqA+ieNUef0SSgahPkKlDkowyZ1yFPprsnm3CPIsdclswNmGzwIdTVJ1LXSjj9WAtBV0D737Ch
Ta3BaId4R0r+YdmdyEtvosxYJmREznQIrqZmaYcMhPePDxOMQJtmJX/Lph32DD1wmaA9GMhoMV4x
nUkvhLRD/zMSL2xZ9Vda+dtKLewglCkgcepfiMKTk2NykJ2b1cQWKlsxklSgVsVoI4oNscqsJljF
BFE1hVqSJU6xHhlG7AbDkPnYqnUo7Nmi2sc1jg==</SignatureValue>
  <KeyInfo>
    <X509Data>
      <X509Certificate>MIIIAzCCBeugAwIBAgIIKXdDweHyiO4wDQYJKoZIhvcNAQELBQAwWzEXMBUGA1UEBRMOUlVDIDgw
MDUwMTcyLTExGjAYBgNVBAMTEUNBLURPQ1VNRU5UQSBTLkEuMRcwFQYDVQQKEw5ET0NVTUVOVEEg
Uy5BLjELMAkGA1UEBhMCUFkwHhcNMjIwNTAzMTkyNDA4WhcNMjQwNTAyMTkzNDA4WjCBozELMAkG
A1UEBhMCUFkxFzAVBgNVBAQMDklOU0ZSQU4gQUdVRVJPMRIwEAYDVQQFEwlDSTIyNTUyNDAxFTAT
BgNVBCoMDE1BUklBIFRFUkVTQTEXMBUGA1UECgwOUEVSU09OQSBGSVNJQ0ExETAPBgNVBAsMCEZJ
Uk1BIEYyMSQwIgYDVQQDDBtNQVJJQSBURVJFU0EgSU5TRlJBTiBBR1VFUk8wggEiMA0GCSqGSIb3
DQEBAQUAA4IBDwAwggEKAoIBAQCk2wDwUwhXvxgXmVk4/UW0cK3MvWReSngrTCUmoBOH8SEhX4vD
8KYX28bC23oYsdfFvd/yHXcC7HFRKz38JLXsNjeIrfKgtsSIhSIKhzsqg9f5i9GDaTSa+odsDCEN
dgdgPUkkkf4OL0a8KvL+gWG+eNFUWsqqkY80xwxZltfz/hdGql/2DDq+Ug0XsI484Yo2D8uVyE9x
VFft9NCDkf/9gm8vRkgjNBMbYyRg6CHxUmBC2aHUZj590HqZ8stIQRtODtbrVnG35P7/8aZ5zimI
IU0cTPXvVnGLjhiy+qyigZEonof2ZUHUP28Hzsr49s/Tls/Ayi2/YI+ccdqrBKxzAgMBAAGjggOA
MIIDfDAMBgNVHRMBAf8EAjAAMA4GA1UdDwEB/wQEAwIF4DAqBgNVHSUBAf8EIDAeBggrBgEFBQcD
AQYIKwYBBQUHAwIGCCsGAQUFBwMEMB0GA1UdDgQWBBQhlvuHm2QHcugxMi9t90y3eLIePDCBlwYI
KwYBBQUHAQEEgYowgYcwOgYIKwYBBQUHMAGGLmh0dHBzOi8vd3d3LmRvY3VtZW50YS5jb20ucHkv
ZmlybWFkaWdpdGFsL29zY3AwSQYIKwYBBQUHMAKGPWh0dHBzOi8vd3d3LmRvY3VtZW50YS5jb20u
cHkvZmlybWFkaWdpdGFsL2Rlc2Nhcmdhcy9jYWRvYy5jcnQwHwYDVR0jBBgwFoAUQCasJlxij8b1
AlTkjcEaJtbupbIwTwYDVR0fBEgwRjBEoEKgQIY+aHR0cHM6Ly93d3cuZG9jdW1lbnRhLmNvbS5w
eS9maXJtYWRpZ2l0YWwvZGVzY2FyZ2FzL2NybGRvYy5jcmwwJAYDVR0RBB0wG4EZbWluc2ZyYW5A
c2FsbHVzdHJvLmNvbS5weTCCAd0GA1UdIASCAdQwggHQMIIBzAYOKwYBBAGC+TsBAQEGAQEwggG4
MD8GCCsGAQUFBwIBFjNodHRwczovL3d3dy5kb2N1bWVudGEuY29tLnB5L2Zpcm1hZGlnaXRhbC9k
ZXNjYXJnYXMwgcAGCCsGAQUFBwICMIGzGoGwRXN0ZSBlcyB1biBjZXJ0aWZpY2FkbyBkZSBwZXJz
b25hIGbtc2ljYSBjdXlhIGNsYXZlIHByaXZhZGEgZXN04SBjb250ZW5pZGEgZW4gdW4gbfNkdWxv
IGRlIGhhcmR3YXJlIHNlZ3VybyB5IHN1IGZpbmFsaWRhZCBlcyBhdXRlbnRpY2FyIGEgc3UgdGl0
dWxhciBvIGdlbmVyYXIgZmlybWFzIGRpZ2l0YWxlcy4wgbEGCCsGAQUFBwICMIGkGoGhVGhpcyBp
cyBhbiBlbmQgdXNlciBjZXJ0aWZpY2F0ZSB3aG9zZSBwcml2YXRlIGtleSBpcyBlbWJlZGRlZCB3
aXRoaW4gYSBzZWN1cmUgaGFyZHdhcmUgbW9kdWxlIHRoYXQgYWltcyB0byBhdXRoZW50aWNhdGUg
aXRzIG93bmVyIG9yIGdlbmVyYXRlIGRpZ2l0YWwgc2lnbmF0dXJlcy4wDQYJKoZIhvcNAQELBQAD
ggIBAN41MDjfgGtNvXXewFruJ8vtLqC/nTOJPhWslbn/yyD1iOrVpgy4L3aM+jxvDaIUv+pxIFCn
KmLBM7WjiEshwY1DGwB51whXKq+XbvNRkbZWBAYyro7RUML+c74+KU/b1G4Alpph7+1LgPcqkh25
yKLfPj8X055rlZAAOHgIMlXp16MPMQ+41doH2JqRM38ewZWSUlKAyevP1R+qIapc5BXB+MurEU/h
Ctj21keM+7ITo7eFCzZUsHqAy5/uDHtbqcCUZn7UtYEAhP0+RtiFfBl/Qr9ZD6l+MQ4drXGgStjM
6fMx3qSbsWHoCQmsN8RQopAjc2uAi8+jLl5njisG7ob0j4rPU5fiRvw4sM+KqfT46rqJrLzv48Kb
o4Uvb4eWEmK34LD14YJKhNpJRHnoGQ9H6zMgTjRiq4ym7iMuW5hEPmHvAsNyeygv4LaI5NPC9Qb4
oejlMHQh0tcIUKXYabQWAoxZ/DRT5euUfoXOd2kEfz7FP//4vA7fvMNUELeQNq2sQW1qvfsR9iBj
yfjL/qpzRh//O7Z1dJJjxHYWjpZvER7iRDm8qwOz8ziih26BGqGwWnS/NgiU4+57tB2fhjSRVI6E
djaP3lrFPG63a4TKVynb9T8+wQYbMuU1cEugVcyBGYrCP3yyoSuGqTsBFV9xVf/Kh5ATYuz4s9VE
/Jqm</X509Certificate>
    </X509Data>
  </KeyInfo>
  <Object xmlns:mdssi="http://schemas.openxmlformats.org/package/2006/digital-signature" Id="idPackageObject">
    <Manifest>
      <Reference URI="/xl/media/image5.emf?ContentType=image/x-emf">
        <DigestMethod Algorithm="http://www.w3.org/2000/09/xmldsig#sha1"/>
        <DigestValue>rVVXNClo44Gcs56wVArv8VA43Io=</DigestValue>
      </Reference>
      <Reference URI="/xl/printerSettings/printerSettings12.bin?ContentType=application/vnd.openxmlformats-officedocument.spreadsheetml.printerSettings">
        <DigestMethod Algorithm="http://www.w3.org/2000/09/xmldsig#sha1"/>
        <DigestValue>fffQ6wuikMCcnPeltvMA9iTY51w=</DigestValue>
      </Reference>
      <Reference URI="/xl/worksheets/sheet15.xml?ContentType=application/vnd.openxmlformats-officedocument.spreadsheetml.worksheet+xml">
        <DigestMethod Algorithm="http://www.w3.org/2000/09/xmldsig#sha1"/>
        <DigestValue>X7W8cIXzogGKel7+Hn/YHMZuW+c=</DigestValue>
      </Reference>
      <Reference URI="/xl/printerSettings/printerSettings13.bin?ContentType=application/vnd.openxmlformats-officedocument.spreadsheetml.printerSettings">
        <DigestMethod Algorithm="http://www.w3.org/2000/09/xmldsig#sha1"/>
        <DigestValue>3MtmVOus6OP3O2OkffebkcBcGhw=</DigestValue>
      </Reference>
      <Reference URI="/xl/worksheets/sheet14.xml?ContentType=application/vnd.openxmlformats-officedocument.spreadsheetml.worksheet+xml">
        <DigestMethod Algorithm="http://www.w3.org/2000/09/xmldsig#sha1"/>
        <DigestValue>33kC3Mdsiu1mE7LW0t/Xw0DBaAU=</DigestValue>
      </Reference>
      <Reference URI="/xl/printerSettings/printerSettings15.bin?ContentType=application/vnd.openxmlformats-officedocument.spreadsheetml.printerSettings">
        <DigestMethod Algorithm="http://www.w3.org/2000/09/xmldsig#sha1"/>
        <DigestValue>JBKenpstWJXzoapMmpFZhTkyFJs=</DigestValue>
      </Reference>
      <Reference URI="/xl/worksheets/sheet11.xml?ContentType=application/vnd.openxmlformats-officedocument.spreadsheetml.worksheet+xml">
        <DigestMethod Algorithm="http://www.w3.org/2000/09/xmldsig#sha1"/>
        <DigestValue>u5P2AasAxiP4wbsyoSnoWoSbIQw=</DigestValue>
      </Reference>
      <Reference URI="/xl/printerSettings/printerSettings20.bin?ContentType=application/vnd.openxmlformats-officedocument.spreadsheetml.printerSettings">
        <DigestMethod Algorithm="http://www.w3.org/2000/09/xmldsig#sha1"/>
        <DigestValue>JBKenpstWJXzoapMmpFZhTkyFJs=</DigestValue>
      </Reference>
      <Reference URI="/xl/worksheets/sheet10.xml?ContentType=application/vnd.openxmlformats-officedocument.spreadsheetml.worksheet+xml">
        <DigestMethod Algorithm="http://www.w3.org/2000/09/xmldsig#sha1"/>
        <DigestValue>pE6DmY52THVSfo7ZpBCpnTidRUM=</DigestValue>
      </Reference>
      <Reference URI="/xl/printerSettings/printerSettings21.bin?ContentType=application/vnd.openxmlformats-officedocument.spreadsheetml.printerSettings">
        <DigestMethod Algorithm="http://www.w3.org/2000/09/xmldsig#sha1"/>
        <DigestValue>fffQ6wuikMCcnPeltvMA9iTY51w=</DigestValue>
      </Reference>
      <Reference URI="/xl/worksheets/sheet8.xml?ContentType=application/vnd.openxmlformats-officedocument.spreadsheetml.worksheet+xml">
        <DigestMethod Algorithm="http://www.w3.org/2000/09/xmldsig#sha1"/>
        <DigestValue>hPQC02UEcP8hFhYXCIUFINzkg6E=</DigestValue>
      </Reference>
      <Reference URI="/xl/printerSettings/printerSettings2.bin?ContentType=application/vnd.openxmlformats-officedocument.spreadsheetml.printerSettings">
        <DigestMethod Algorithm="http://www.w3.org/2000/09/xmldsig#sha1"/>
        <DigestValue>fffQ6wuikMCcnPeltvMA9iTY51w=</DigestValue>
      </Reference>
      <Reference URI="/xl/worksheets/sheet9.xml?ContentType=application/vnd.openxmlformats-officedocument.spreadsheetml.worksheet+xml">
        <DigestMethod Algorithm="http://www.w3.org/2000/09/xmldsig#sha1"/>
        <DigestValue>7z9EpNS03LBh0sNbsr45kZ/PCWI=</DigestValue>
      </Reference>
      <Reference URI="/xl/printerSettings/printerSettings10.bin?ContentType=application/vnd.openxmlformats-officedocument.spreadsheetml.printerSettings">
        <DigestMethod Algorithm="http://www.w3.org/2000/09/xmldsig#sha1"/>
        <DigestValue>JBKenpstWJXzoapMmpFZhTkyFJs=</DigestValue>
      </Reference>
      <Reference URI="/xl/worksheets/sheet13.xml?ContentType=application/vnd.openxmlformats-officedocument.spreadsheetml.worksheet+xml">
        <DigestMethod Algorithm="http://www.w3.org/2000/09/xmldsig#sha1"/>
        <DigestValue>yS1yyitSXjECQn00L7aC43199+c=</DigestValue>
      </Reference>
      <Reference URI="/xl/printerSettings/printerSettings14.bin?ContentType=application/vnd.openxmlformats-officedocument.spreadsheetml.printerSettings">
        <DigestMethod Algorithm="http://www.w3.org/2000/09/xmldsig#sha1"/>
        <DigestValue>3MtmVOus6OP3O2OkffebkcBcGhw=</DigestValue>
      </Reference>
      <Reference URI="/xl/worksheets/sheet12.xml?ContentType=application/vnd.openxmlformats-officedocument.spreadsheetml.worksheet+xml">
        <DigestMethod Algorithm="http://www.w3.org/2000/09/xmldsig#sha1"/>
        <DigestValue>4/2SI4KuMn3OA9olRXTTVCeqtnE=</DigestValue>
      </Reference>
      <Reference URI="/xl/printerSettings/printerSettings19.bin?ContentType=application/vnd.openxmlformats-officedocument.spreadsheetml.printerSettings">
        <DigestMethod Algorithm="http://www.w3.org/2000/09/xmldsig#sha1"/>
        <DigestValue>3MtmVOus6OP3O2OkffebkcBcGhw=</DigestValue>
      </Reference>
      <Reference URI="/xl/worksheets/sheet46.xml?ContentType=application/vnd.openxmlformats-officedocument.spreadsheetml.worksheet+xml">
        <DigestMethod Algorithm="http://www.w3.org/2000/09/xmldsig#sha1"/>
        <DigestValue>LGGl/c7vM6O9W9Jdqp4z2Qcn8ms=</DigestValue>
      </Reference>
      <Reference URI="/xl/theme/theme1.xml?ContentType=application/vnd.openxmlformats-officedocument.theme+xml">
        <DigestMethod Algorithm="http://www.w3.org/2000/09/xmldsig#sha1"/>
        <DigestValue>PbdvkSDWboXE2WgpywxMwukKj94=</DigestValue>
      </Reference>
      <Reference URI="/xl/styles.xml?ContentType=application/vnd.openxmlformats-officedocument.spreadsheetml.styles+xml">
        <DigestMethod Algorithm="http://www.w3.org/2000/09/xmldsig#sha1"/>
        <DigestValue>NQPdlx2s2KDqNiezUlt5c6L4k1c=</DigestValue>
      </Reference>
      <Reference URI="/xl/sharedStrings.xml?ContentType=application/vnd.openxmlformats-officedocument.spreadsheetml.sharedStrings+xml">
        <DigestMethod Algorithm="http://www.w3.org/2000/09/xmldsig#sha1"/>
        <DigestValue>9GtReCWHguSbPgDZL56B4ktdZAs=</DigestValue>
      </Reference>
      <Reference URI="/xl/worksheets/sheet45.xml?ContentType=application/vnd.openxmlformats-officedocument.spreadsheetml.worksheet+xml">
        <DigestMethod Algorithm="http://www.w3.org/2000/09/xmldsig#sha1"/>
        <DigestValue>KRq0S83XHsbyWSEidfQPov3vKOI=</DigestValue>
      </Reference>
      <Reference URI="/xl/printerSettings/printerSettings18.bin?ContentType=application/vnd.openxmlformats-officedocument.spreadsheetml.printerSettings">
        <DigestMethod Algorithm="http://www.w3.org/2000/09/xmldsig#sha1"/>
        <DigestValue>aNq+/25yYBmndysB/6iloounmwU=</DigestValue>
      </Reference>
      <Reference URI="/xl/worksheets/sheet31.xml?ContentType=application/vnd.openxmlformats-officedocument.spreadsheetml.worksheet+xml">
        <DigestMethod Algorithm="http://www.w3.org/2000/09/xmldsig#sha1"/>
        <DigestValue>swY/+kN4ZU1wP4le1Upc7R8ELmw=</DigestValue>
      </Reference>
      <Reference URI="/xl/printerSettings/printerSettings16.bin?ContentType=application/vnd.openxmlformats-officedocument.spreadsheetml.printerSettings">
        <DigestMethod Algorithm="http://www.w3.org/2000/09/xmldsig#sha1"/>
        <DigestValue>aNq+/25yYBmndysB/6iloounmwU=</DigestValue>
      </Reference>
      <Reference URI="/xl/worksheets/sheet29.xml?ContentType=application/vnd.openxmlformats-officedocument.spreadsheetml.worksheet+xml">
        <DigestMethod Algorithm="http://www.w3.org/2000/09/xmldsig#sha1"/>
        <DigestValue>7/jLU1yaTThQL/lTnHrauQIxSCY=</DigestValue>
      </Reference>
      <Reference URI="/xl/printerSettings/printerSettings17.bin?ContentType=application/vnd.openxmlformats-officedocument.spreadsheetml.printerSettings">
        <DigestMethod Algorithm="http://www.w3.org/2000/09/xmldsig#sha1"/>
        <DigestValue>JBKenpstWJXzoapMmpFZhTkyFJs=</DigestValue>
      </Reference>
      <Reference URI="/xl/worksheets/sheet30.xml?ContentType=application/vnd.openxmlformats-officedocument.spreadsheetml.worksheet+xml">
        <DigestMethod Algorithm="http://www.w3.org/2000/09/xmldsig#sha1"/>
        <DigestValue>2Z5sIpcAo0e6K6eA1VqtUDOB7Ec=</DigestValue>
      </Reference>
      <Reference URI="/xl/printerSettings/printerSettings11.bin?ContentType=application/vnd.openxmlformats-officedocument.spreadsheetml.printerSettings">
        <DigestMethod Algorithm="http://www.w3.org/2000/09/xmldsig#sha1"/>
        <DigestValue>JBKenpstWJXzoapMmpFZhTkyFJs=</DigestValue>
      </Reference>
      <Reference URI="/xl/worksheets/sheet7.xml?ContentType=application/vnd.openxmlformats-officedocument.spreadsheetml.worksheet+xml">
        <DigestMethod Algorithm="http://www.w3.org/2000/09/xmldsig#sha1"/>
        <DigestValue>iuCiFczPnMVHdJnaLTVgzLLpdvM=</DigestValue>
      </Reference>
      <Reference URI="/xl/printerSettings/printerSettings29.bin?ContentType=application/vnd.openxmlformats-officedocument.spreadsheetml.printerSettings">
        <DigestMethod Algorithm="http://www.w3.org/2000/09/xmldsig#sha1"/>
        <DigestValue>fffQ6wuikMCcnPeltvMA9iTY51w=</DigestValue>
      </Reference>
      <Reference URI="/xl/worksheets/sheet6.xml?ContentType=application/vnd.openxmlformats-officedocument.spreadsheetml.worksheet+xml">
        <DigestMethod Algorithm="http://www.w3.org/2000/09/xmldsig#sha1"/>
        <DigestValue>JDa9RP09emw7IwZJ+hW/UEdgbg4=</DigestValue>
      </Reference>
      <Reference URI="/xl/worksheets/sheet22.xml?ContentType=application/vnd.openxmlformats-officedocument.spreadsheetml.worksheet+xml">
        <DigestMethod Algorithm="http://www.w3.org/2000/09/xmldsig#sha1"/>
        <DigestValue>rooZ5FJyXROdYjnboJIsXvoT5b0=</DigestValue>
      </Reference>
      <Reference URI="/xl/printerSettings/printerSettings46.bin?ContentType=application/vnd.openxmlformats-officedocument.spreadsheetml.printerSettings">
        <DigestMethod Algorithm="http://www.w3.org/2000/09/xmldsig#sha1"/>
        <DigestValue>P0P6g0bIKFbe8juZcnOoGf/rK0E=</DigestValue>
      </Reference>
      <Reference URI="/xl/worksheets/sheet23.xml?ContentType=application/vnd.openxmlformats-officedocument.spreadsheetml.worksheet+xml">
        <DigestMethod Algorithm="http://www.w3.org/2000/09/xmldsig#sha1"/>
        <DigestValue>ER/J8Jmws9TYRYc6PcAiVDoS7ek=</DigestValue>
      </Reference>
      <Reference URI="/xl/printerSettings/printerSettings25.bin?ContentType=application/vnd.openxmlformats-officedocument.spreadsheetml.printerSettings">
        <DigestMethod Algorithm="http://www.w3.org/2000/09/xmldsig#sha1"/>
        <DigestValue>fffQ6wuikMCcnPeltvMA9iTY51w=</DigestValue>
      </Reference>
      <Reference URI="/xl/worksheets/sheet24.xml?ContentType=application/vnd.openxmlformats-officedocument.spreadsheetml.worksheet+xml">
        <DigestMethod Algorithm="http://www.w3.org/2000/09/xmldsig#sha1"/>
        <DigestValue>VYW2Cn44sd2LPN2rG5P+0uV4LaQ=</DigestValue>
      </Reference>
      <Reference URI="/xl/media/image4.emf?ContentType=image/x-emf">
        <DigestMethod Algorithm="http://www.w3.org/2000/09/xmldsig#sha1"/>
        <DigestValue>jWXqZq4CMA5J5D/+6sInoG+6Bqw=</DigestValue>
      </Reference>
      <Reference URI="/xl/worksheets/sheet21.xml?ContentType=application/vnd.openxmlformats-officedocument.spreadsheetml.worksheet+xml">
        <DigestMethod Algorithm="http://www.w3.org/2000/09/xmldsig#sha1"/>
        <DigestValue>HO+WIDO65MVHMavZP/RWWT9sHck=</DigestValue>
      </Reference>
      <Reference URI="/xl/media/image6.emf?ContentType=image/x-emf">
        <DigestMethod Algorithm="http://www.w3.org/2000/09/xmldsig#sha1"/>
        <DigestValue>WHriqM4C2YIqoDS1ssdd7GYeLGo=</DigestValue>
      </Reference>
      <Reference URI="/xl/media/image2.emf?ContentType=image/x-emf">
        <DigestMethod Algorithm="http://www.w3.org/2000/09/xmldsig#sha1"/>
        <DigestValue>0QSACdoc23nciirdI+FkAyFpNfw=</DigestValue>
      </Reference>
      <Reference URI="/xl/media/image3.emf?ContentType=image/x-emf">
        <DigestMethod Algorithm="http://www.w3.org/2000/09/xmldsig#sha1"/>
        <DigestValue>b6xOFr2oOEf9eQB0YL5q5njqt6M=</DigestValue>
      </Reference>
      <Reference URI="/xl/drawings/drawing3.xml?ContentType=application/vnd.openxmlformats-officedocument.drawing+xml">
        <DigestMethod Algorithm="http://www.w3.org/2000/09/xmldsig#sha1"/>
        <DigestValue>AWcKec1nWmBNVQzzTya5+u56GDw=</DigestValue>
      </Reference>
      <Reference URI="/xl/worksheets/sheet19.xml?ContentType=application/vnd.openxmlformats-officedocument.spreadsheetml.worksheet+xml">
        <DigestMethod Algorithm="http://www.w3.org/2000/09/xmldsig#sha1"/>
        <DigestValue>ztMQey1sH1QHU10lzgJcDLDxabQ=</DigestValue>
      </Reference>
      <Reference URI="/xl/worksheets/sheet20.xml?ContentType=application/vnd.openxmlformats-officedocument.spreadsheetml.worksheet+xml">
        <DigestMethod Algorithm="http://www.w3.org/2000/09/xmldsig#sha1"/>
        <DigestValue>ok7spRUwr27QdwFoBwL2iSRFFbg=</DigestValue>
      </Reference>
      <Reference URI="/xl/printerSettings/printerSettings24.bin?ContentType=application/vnd.openxmlformats-officedocument.spreadsheetml.printerSettings">
        <DigestMethod Algorithm="http://www.w3.org/2000/09/xmldsig#sha1"/>
        <DigestValue>3MtmVOus6OP3O2OkffebkcBcGhw=</DigestValue>
      </Reference>
      <Reference URI="/xl/worksheets/sheet28.xml?ContentType=application/vnd.openxmlformats-officedocument.spreadsheetml.worksheet+xml">
        <DigestMethod Algorithm="http://www.w3.org/2000/09/xmldsig#sha1"/>
        <DigestValue>BueLScq8fncDtLbQ82foNfEwhPg=</DigestValue>
      </Reference>
      <Reference URI="/xl/printerSettings/printerSettings23.bin?ContentType=application/vnd.openxmlformats-officedocument.spreadsheetml.printerSettings">
        <DigestMethod Algorithm="http://www.w3.org/2000/09/xmldsig#sha1"/>
        <DigestValue>fffQ6wuikMCcnPeltvMA9iTY51w=</DigestValue>
      </Reference>
      <Reference URI="/xl/printerSettings/printerSettings27.bin?ContentType=application/vnd.openxmlformats-officedocument.spreadsheetml.printerSettings">
        <DigestMethod Algorithm="http://www.w3.org/2000/09/xmldsig#sha1"/>
        <DigestValue>JBKenpstWJXzoapMmpFZhTkyFJs=</DigestValue>
      </Reference>
      <Reference URI="/xl/worksheets/sheet17.xml?ContentType=application/vnd.openxmlformats-officedocument.spreadsheetml.worksheet+xml">
        <DigestMethod Algorithm="http://www.w3.org/2000/09/xmldsig#sha1"/>
        <DigestValue>bJ9GdIIavSk4ge1/Mih+6Nwd2S4=</DigestValue>
      </Reference>
      <Reference URI="/xl/printerSettings/printerSettings8.bin?ContentType=application/vnd.openxmlformats-officedocument.spreadsheetml.printerSettings">
        <DigestMethod Algorithm="http://www.w3.org/2000/09/xmldsig#sha1"/>
        <DigestValue>JBKenpstWJXzoapMmpFZhTkyFJs=</DigestValue>
      </Reference>
      <Reference URI="/xl/worksheets/sheet16.xml?ContentType=application/vnd.openxmlformats-officedocument.spreadsheetml.worksheet+xml">
        <DigestMethod Algorithm="http://www.w3.org/2000/09/xmldsig#sha1"/>
        <DigestValue>iWQ3OBG9Jki007svvtrZ0cMxpdQ=</DigestValue>
      </Reference>
      <Reference URI="/xl/printerSettings/printerSettings28.bin?ContentType=application/vnd.openxmlformats-officedocument.spreadsheetml.printerSettings">
        <DigestMethod Algorithm="http://www.w3.org/2000/09/xmldsig#sha1"/>
        <DigestValue>aj9w94Uq2zy1ld4yUqeCyKXaxZ8=</DigestValue>
      </Reference>
      <Reference URI="/xl/worksheets/sheet18.xml?ContentType=application/vnd.openxmlformats-officedocument.spreadsheetml.worksheet+xml">
        <DigestMethod Algorithm="http://www.w3.org/2000/09/xmldsig#sha1"/>
        <DigestValue>dnHgLgLCbKTOLoLC+iEDSTTdDYA=</DigestValue>
      </Reference>
      <Reference URI="/xl/printerSettings/printerSettings9.bin?ContentType=application/vnd.openxmlformats-officedocument.spreadsheetml.printerSettings">
        <DigestMethod Algorithm="http://www.w3.org/2000/09/xmldsig#sha1"/>
        <DigestValue>JBKenpstWJXzoapMmpFZhTkyFJs=</DigestValue>
      </Reference>
      <Reference URI="/xl/worksheets/sheet25.xml?ContentType=application/vnd.openxmlformats-officedocument.spreadsheetml.worksheet+xml">
        <DigestMethod Algorithm="http://www.w3.org/2000/09/xmldsig#sha1"/>
        <DigestValue>w3atvBauoHxPapGgYhsBQwI8SoY=</DigestValue>
      </Reference>
      <Reference URI="/xl/worksheets/sheet27.xml?ContentType=application/vnd.openxmlformats-officedocument.spreadsheetml.worksheet+xml">
        <DigestMethod Algorithm="http://www.w3.org/2000/09/xmldsig#sha1"/>
        <DigestValue>WOCe+f3E8Jw3zuspAS6hLJRP/9Y=</DigestValue>
      </Reference>
      <Reference URI="/xl/printerSettings/printerSettings22.bin?ContentType=application/vnd.openxmlformats-officedocument.spreadsheetml.printerSettings">
        <DigestMethod Algorithm="http://www.w3.org/2000/09/xmldsig#sha1"/>
        <DigestValue>fffQ6wuikMCcnPeltvMA9iTY51w=</DigestValue>
      </Reference>
      <Reference URI="/xl/worksheets/sheet26.xml?ContentType=application/vnd.openxmlformats-officedocument.spreadsheetml.worksheet+xml">
        <DigestMethod Algorithm="http://www.w3.org/2000/09/xmldsig#sha1"/>
        <DigestValue>WxgRYTfSrBtku0zT+2noOZeP/Os=</DigestValue>
      </Reference>
      <Reference URI="/xl/printerSettings/printerSettings26.bin?ContentType=application/vnd.openxmlformats-officedocument.spreadsheetml.printerSettings">
        <DigestMethod Algorithm="http://www.w3.org/2000/09/xmldsig#sha1"/>
        <DigestValue>JBKenpstWJXzoapMmpFZhTkyFJs=</DigestValue>
      </Reference>
      <Reference URI="/xl/drawings/drawing4.xml?ContentType=application/vnd.openxmlformats-officedocument.drawing+xml">
        <DigestMethod Algorithm="http://www.w3.org/2000/09/xmldsig#sha1"/>
        <DigestValue>py0//JojyTLLN/y6BbTIoF+AyvY=</DigestValue>
      </Reference>
      <Reference URI="/xl/printerSettings/printerSettings30.bin?ContentType=application/vnd.openxmlformats-officedocument.spreadsheetml.printerSettings">
        <DigestMethod Algorithm="http://www.w3.org/2000/09/xmldsig#sha1"/>
        <DigestValue>cZTKl6EkMrcKP3fKhM5rm/Nx7so=</DigestValue>
      </Reference>
      <Reference URI="/xl/drawings/drawing5.xml?ContentType=application/vnd.openxmlformats-officedocument.drawing+xml">
        <DigestMethod Algorithm="http://www.w3.org/2000/09/xmldsig#sha1"/>
        <DigestValue>hH03RrwYOhaP1j/CrvoSutUAZ8k=</DigestValue>
      </Reference>
      <Reference URI="/xl/drawings/drawing18.xml?ContentType=application/vnd.openxmlformats-officedocument.drawing+xml">
        <DigestMethod Algorithm="http://www.w3.org/2000/09/xmldsig#sha1"/>
        <DigestValue>/f3I2SSXg3uEFsJhcaugmzqtfw8=</DigestValue>
      </Reference>
      <Reference URI="/xl/printerSettings/printerSettings32.bin?ContentType=application/vnd.openxmlformats-officedocument.spreadsheetml.printerSettings">
        <DigestMethod Algorithm="http://www.w3.org/2000/09/xmldsig#sha1"/>
        <DigestValue>JBKenpstWJXzoapMmpFZhTkyFJs=</DigestValue>
      </Reference>
      <Reference URI="/xl/worksheets/sheet3.xml?ContentType=application/vnd.openxmlformats-officedocument.spreadsheetml.worksheet+xml">
        <DigestMethod Algorithm="http://www.w3.org/2000/09/xmldsig#sha1"/>
        <DigestValue>aTTQA9y0KuB9JRTOZaE3N4SEAzg=</DigestValue>
      </Reference>
      <Reference URI="/xl/printerSettings/printerSettings7.bin?ContentType=application/vnd.openxmlformats-officedocument.spreadsheetml.printerSettings">
        <DigestMethod Algorithm="http://www.w3.org/2000/09/xmldsig#sha1"/>
        <DigestValue>JBKenpstWJXzoapMmpFZhTkyFJs=</DigestValue>
      </Reference>
      <Reference URI="/xl/worksheets/sheet2.xml?ContentType=application/vnd.openxmlformats-officedocument.spreadsheetml.worksheet+xml">
        <DigestMethod Algorithm="http://www.w3.org/2000/09/xmldsig#sha1"/>
        <DigestValue>BgwWZ76wGYLgYeIzggRJFtVG6bo=</DigestValue>
      </Reference>
      <Reference URI="/xl/drawings/drawing17.xml?ContentType=application/vnd.openxmlformats-officedocument.drawing+xml">
        <DigestMethod Algorithm="http://www.w3.org/2000/09/xmldsig#sha1"/>
        <DigestValue>TM24SIr4Os+55qyqHHr3wPjMP9Y=</DigestValue>
      </Reference>
      <Reference URI="/xl/drawings/drawing16.xml?ContentType=application/vnd.openxmlformats-officedocument.drawing+xml">
        <DigestMethod Algorithm="http://www.w3.org/2000/09/xmldsig#sha1"/>
        <DigestValue>NgLicvDc5DL7SWtododiNQCRyFo=</DigestValue>
      </Reference>
      <Reference URI="/xl/drawings/drawing15.xml?ContentType=application/vnd.openxmlformats-officedocument.drawing+xml">
        <DigestMethod Algorithm="http://www.w3.org/2000/09/xmldsig#sha1"/>
        <DigestValue>2OH25uW3nXEGMYvzX2jnTRX/vZE=</DigestValue>
      </Reference>
      <Reference URI="/xl/printerSettings/printerSettings34.bin?ContentType=application/vnd.openxmlformats-officedocument.spreadsheetml.printerSettings">
        <DigestMethod Algorithm="http://www.w3.org/2000/09/xmldsig#sha1"/>
        <DigestValue>fffQ6wuikMCcnPeltvMA9iTY51w=</DigestValue>
      </Reference>
      <Reference URI="/xl/worksheets/sheet5.xml?ContentType=application/vnd.openxmlformats-officedocument.spreadsheetml.worksheet+xml">
        <DigestMethod Algorithm="http://www.w3.org/2000/09/xmldsig#sha1"/>
        <DigestValue>GZpO7WK0SQjxsZ4lqqrW7spk+ts=</DigestValue>
      </Reference>
      <Reference URI="/xl/drawings/drawing9.xml?ContentType=application/vnd.openxmlformats-officedocument.drawing+xml">
        <DigestMethod Algorithm="http://www.w3.org/2000/09/xmldsig#sha1"/>
        <DigestValue>mqK5QzXXwGXW2yA2HggN+qJ6gC4=</DigestValue>
      </Reference>
      <Reference URI="/xl/printerSettings/printerSettings33.bin?ContentType=application/vnd.openxmlformats-officedocument.spreadsheetml.printerSettings">
        <DigestMethod Algorithm="http://www.w3.org/2000/09/xmldsig#sha1"/>
        <DigestValue>3MtmVOus6OP3O2OkffebkcBcGhw=</DigestValue>
      </Reference>
      <Reference URI="/xl/drawings/drawing6.xml?ContentType=application/vnd.openxmlformats-officedocument.drawing+xml">
        <DigestMethod Algorithm="http://www.w3.org/2000/09/xmldsig#sha1"/>
        <DigestValue>dJxXL3SIMqFqfpJ6R9GRBslrVPQ=</DigestValue>
      </Reference>
      <Reference URI="/xl/drawings/drawing14.xml?ContentType=application/vnd.openxmlformats-officedocument.drawing+xml">
        <DigestMethod Algorithm="http://www.w3.org/2000/09/xmldsig#sha1"/>
        <DigestValue>oXdfxll/vTsTVM2a76uhmVDw7j0=</DigestValue>
      </Reference>
      <Reference URI="/xl/drawings/drawing13.xml?ContentType=application/vnd.openxmlformats-officedocument.drawing+xml">
        <DigestMethod Algorithm="http://www.w3.org/2000/09/xmldsig#sha1"/>
        <DigestValue>VsCT6BJKHB4+raKIR4FkI7GZQp4=</DigestValue>
      </Reference>
      <Reference URI="/xl/printerSettings/printerSettings36.bin?ContentType=application/vnd.openxmlformats-officedocument.spreadsheetml.printerSettings">
        <DigestMethod Algorithm="http://www.w3.org/2000/09/xmldsig#sha1"/>
        <DigestValue>P0P6g0bIKFbe8juZcnOoGf/rK0E=</DigestValue>
      </Reference>
      <Reference URI="/xl/drawings/drawing11.xml?ContentType=application/vnd.openxmlformats-officedocument.drawing+xml">
        <DigestMethod Algorithm="http://www.w3.org/2000/09/xmldsig#sha1"/>
        <DigestValue>mzxx9h+wKx0xdrRtus7FOBIWkZM=</DigestValue>
      </Reference>
      <Reference URI="/xl/printerSettings/printerSettings38.bin?ContentType=application/vnd.openxmlformats-officedocument.spreadsheetml.printerSettings">
        <DigestMethod Algorithm="http://www.w3.org/2000/09/xmldsig#sha1"/>
        <DigestValue>aj9w94Uq2zy1ld4yUqeCyKXaxZ8=</DigestValue>
      </Reference>
      <Reference URI="/xl/worksheets/sheet4.xml?ContentType=application/vnd.openxmlformats-officedocument.spreadsheetml.worksheet+xml">
        <DigestMethod Algorithm="http://www.w3.org/2000/09/xmldsig#sha1"/>
        <DigestValue>3I8hp9bpHIu/yxqJiOyIIjqfsCU=</DigestValue>
      </Reference>
      <Reference URI="/xl/printerSettings/printerSettings5.bin?ContentType=application/vnd.openxmlformats-officedocument.spreadsheetml.printerSettings">
        <DigestMethod Algorithm="http://www.w3.org/2000/09/xmldsig#sha1"/>
        <DigestValue>JBKenpstWJXzoapMmpFZhTkyFJs=</DigestValue>
      </Reference>
      <Reference URI="/xl/workbook.xml?ContentType=application/vnd.openxmlformats-officedocument.spreadsheetml.sheet.main+xml">
        <DigestMethod Algorithm="http://www.w3.org/2000/09/xmldsig#sha1"/>
        <DigestValue>ZV09aWUxTzYDmOgTLNfjCo2/6gY=</DigestValue>
      </Reference>
      <Reference URI="/xl/drawings/drawing10.xml?ContentType=application/vnd.openxmlformats-officedocument.drawing+xml">
        <DigestMethod Algorithm="http://www.w3.org/2000/09/xmldsig#sha1"/>
        <DigestValue>TDwZ+2gOrCgO3AkgxGT6nX02fyI=</DigestValue>
      </Reference>
      <Reference URI="/xl/worksheets/sheet1.xml?ContentType=application/vnd.openxmlformats-officedocument.spreadsheetml.worksheet+xml">
        <DigestMethod Algorithm="http://www.w3.org/2000/09/xmldsig#sha1"/>
        <DigestValue>GsvwDcfxhdnrXJeI4FpkMGPJ1d8=</DigestValue>
      </Reference>
      <Reference URI="/xl/printerSettings/printerSettings37.bin?ContentType=application/vnd.openxmlformats-officedocument.spreadsheetml.printerSettings">
        <DigestMethod Algorithm="http://www.w3.org/2000/09/xmldsig#sha1"/>
        <DigestValue>fffQ6wuikMCcnPeltvMA9iTY51w=</DigestValue>
      </Reference>
      <Reference URI="/xl/drawings/drawing12.xml?ContentType=application/vnd.openxmlformats-officedocument.drawing+xml">
        <DigestMethod Algorithm="http://www.w3.org/2000/09/xmldsig#sha1"/>
        <DigestValue>ZU7NFp2MgsfY/hpc9rLmfb4cc0c=</DigestValue>
      </Reference>
      <Reference URI="/xl/media/image7.png?ContentType=image/png">
        <DigestMethod Algorithm="http://www.w3.org/2000/09/xmldsig#sha1"/>
        <DigestValue>58v2Ih5DD5p08hphkqF2tCkETno=</DigestValue>
      </Reference>
      <Reference URI="/xl/printerSettings/printerSettings6.bin?ContentType=application/vnd.openxmlformats-officedocument.spreadsheetml.printerSettings">
        <DigestMethod Algorithm="http://www.w3.org/2000/09/xmldsig#sha1"/>
        <DigestValue>JBKenpstWJXzoapMmpFZhTkyFJs=</DigestValue>
      </Reference>
      <Reference URI="/xl/drawings/drawing7.xml?ContentType=application/vnd.openxmlformats-officedocument.drawing+xml">
        <DigestMethod Algorithm="http://www.w3.org/2000/09/xmldsig#sha1"/>
        <DigestValue>LNLnTlgxX0h6/CKQQw07rElTyP4=</DigestValue>
      </Reference>
      <Reference URI="/xl/drawings/drawing8.xml?ContentType=application/vnd.openxmlformats-officedocument.drawing+xml">
        <DigestMethod Algorithm="http://www.w3.org/2000/09/xmldsig#sha1"/>
        <DigestValue>Sd0yirJAVprODzCmm4eDxJQ9i10=</DigestValue>
      </Reference>
      <Reference URI="/xl/drawings/drawing1.xml?ContentType=application/vnd.openxmlformats-officedocument.drawing+xml">
        <DigestMethod Algorithm="http://www.w3.org/2000/09/xmldsig#sha1"/>
        <DigestValue>E+UtzzE2myu2HzXso1m3tILeruU=</DigestValue>
      </Reference>
      <Reference URI="/xl/worksheets/sheet38.xml?ContentType=application/vnd.openxmlformats-officedocument.spreadsheetml.worksheet+xml">
        <DigestMethod Algorithm="http://www.w3.org/2000/09/xmldsig#sha1"/>
        <DigestValue>EU8mfFcrOf2XX7bpoxkL8sP75yQ=</DigestValue>
      </Reference>
      <Reference URI="/xl/worksheets/sheet39.xml?ContentType=application/vnd.openxmlformats-officedocument.spreadsheetml.worksheet+xml">
        <DigestMethod Algorithm="http://www.w3.org/2000/09/xmldsig#sha1"/>
        <DigestValue>0jfut+noV78tZ4NrbeldaWH5y/s=</DigestValue>
      </Reference>
      <Reference URI="/xl/printerSettings/printerSettings41.bin?ContentType=application/vnd.openxmlformats-officedocument.spreadsheetml.printerSettings">
        <DigestMethod Algorithm="http://www.w3.org/2000/09/xmldsig#sha1"/>
        <DigestValue>aNq+/25yYBmndysB/6iloounmwU=</DigestValue>
      </Reference>
      <Reference URI="/xl/worksheets/sheet43.xml?ContentType=application/vnd.openxmlformats-officedocument.spreadsheetml.worksheet+xml">
        <DigestMethod Algorithm="http://www.w3.org/2000/09/xmldsig#sha1"/>
        <DigestValue>MUUnPuXgEfEuctAKcT1INBXsq1E=</DigestValue>
      </Reference>
      <Reference URI="/xl/externalLinks/externalLink1.xml?ContentType=application/vnd.openxmlformats-officedocument.spreadsheetml.externalLink+xml">
        <DigestMethod Algorithm="http://www.w3.org/2000/09/xmldsig#sha1"/>
        <DigestValue>Ky6mzGYJLwvurlzU5ODZwF3Z5vM=</DigestValue>
      </Reference>
      <Reference URI="/xl/worksheets/sheet42.xml?ContentType=application/vnd.openxmlformats-officedocument.spreadsheetml.worksheet+xml">
        <DigestMethod Algorithm="http://www.w3.org/2000/09/xmldsig#sha1"/>
        <DigestValue>lwOW/eYWaXLJboImx/fcdJ+EKAI=</DigestValue>
      </Reference>
      <Reference URI="/xl/worksheets/sheet32.xml?ContentType=application/vnd.openxmlformats-officedocument.spreadsheetml.worksheet+xml">
        <DigestMethod Algorithm="http://www.w3.org/2000/09/xmldsig#sha1"/>
        <DigestValue>JESqcx+dB9uaKF1jcpcfPICAyCI=</DigestValue>
      </Reference>
      <Reference URI="/xl/worksheets/sheet44.xml?ContentType=application/vnd.openxmlformats-officedocument.spreadsheetml.worksheet+xml">
        <DigestMethod Algorithm="http://www.w3.org/2000/09/xmldsig#sha1"/>
        <DigestValue>AF5mX2TrbGHvV8GW7qa9eZ1UQMk=</DigestValue>
      </Reference>
      <Reference URI="/xl/printerSettings/printerSettings3.bin?ContentType=application/vnd.openxmlformats-officedocument.spreadsheetml.printerSettings">
        <DigestMethod Algorithm="http://www.w3.org/2000/09/xmldsig#sha1"/>
        <DigestValue>fffQ6wuikMCcnPeltvMA9iTY51w=</DigestValue>
      </Reference>
      <Reference URI="/xl/media/image1.png?ContentType=image/png">
        <DigestMethod Algorithm="http://www.w3.org/2000/09/xmldsig#sha1"/>
        <DigestValue>4qmumS8Vkk1ib7+O7VZpxz3xt5E=</DigestValue>
      </Reference>
      <Reference URI="/xl/printerSettings/printerSettings31.bin?ContentType=application/vnd.openxmlformats-officedocument.spreadsheetml.printerSettings">
        <DigestMethod Algorithm="http://www.w3.org/2000/09/xmldsig#sha1"/>
        <DigestValue>P0P6g0bIKFbe8juZcnOoGf/rK0E=</DigestValue>
      </Reference>
      <Reference URI="/xl/drawings/vmlDrawing1.vml?ContentType=application/vnd.openxmlformats-officedocument.vmlDrawing">
        <DigestMethod Algorithm="http://www.w3.org/2000/09/xmldsig#sha1"/>
        <DigestValue>IqQBf1mxIBn7HD4FOz93JOG8xJA=</DigestValue>
      </Reference>
      <Reference URI="/xl/printerSettings/printerSettings42.bin?ContentType=application/vnd.openxmlformats-officedocument.spreadsheetml.printerSettings">
        <DigestMethod Algorithm="http://www.w3.org/2000/09/xmldsig#sha1"/>
        <DigestValue>fffQ6wuikMCcnPeltvMA9iTY51w=</DigestValue>
      </Reference>
      <Reference URI="/xl/drawings/drawing2.xml?ContentType=application/vnd.openxmlformats-officedocument.drawing+xml">
        <DigestMethod Algorithm="http://www.w3.org/2000/09/xmldsig#sha1"/>
        <DigestValue>r3uCFdkcc4XLPWJMszoiVoBKR+M=</DigestValue>
      </Reference>
      <Reference URI="/xl/printerSettings/printerSettings35.bin?ContentType=application/vnd.openxmlformats-officedocument.spreadsheetml.printerSettings">
        <DigestMethod Algorithm="http://www.w3.org/2000/09/xmldsig#sha1"/>
        <DigestValue>fffQ6wuikMCcnPeltvMA9iTY51w=</DigestValue>
      </Reference>
      <Reference URI="/xl/printerSettings/printerSettings43.bin?ContentType=application/vnd.openxmlformats-officedocument.spreadsheetml.printerSettings">
        <DigestMethod Algorithm="http://www.w3.org/2000/09/xmldsig#sha1"/>
        <DigestValue>aNq+/25yYBmndysB/6iloounmwU=</DigestValue>
      </Reference>
      <Reference URI="/xl/calcChain.xml?ContentType=application/vnd.openxmlformats-officedocument.spreadsheetml.calcChain+xml">
        <DigestMethod Algorithm="http://www.w3.org/2000/09/xmldsig#sha1"/>
        <DigestValue>8ZalLgk9bdVLqcfiM17BvSgn2zE=</DigestValue>
      </Reference>
      <Reference URI="/xl/printerSettings/printerSettings40.bin?ContentType=application/vnd.openxmlformats-officedocument.spreadsheetml.printerSettings">
        <DigestMethod Algorithm="http://www.w3.org/2000/09/xmldsig#sha1"/>
        <DigestValue>cZTKl6EkMrcKP3fKhM5rm/Nx7so=</DigestValue>
      </Reference>
      <Reference URI="/xl/worksheets/sheet41.xml?ContentType=application/vnd.openxmlformats-officedocument.spreadsheetml.worksheet+xml">
        <DigestMethod Algorithm="http://www.w3.org/2000/09/xmldsig#sha1"/>
        <DigestValue>pgEgk43Tz87EuLSENvkKvyV9rS0=</DigestValue>
      </Reference>
      <Reference URI="/xl/printerSettings/printerSettings4.bin?ContentType=application/vnd.openxmlformats-officedocument.spreadsheetml.printerSettings">
        <DigestMethod Algorithm="http://www.w3.org/2000/09/xmldsig#sha1"/>
        <DigestValue>3MtmVOus6OP3O2OkffebkcBcGhw=</DigestValue>
      </Reference>
      <Reference URI="/xl/worksheets/sheet40.xml?ContentType=application/vnd.openxmlformats-officedocument.spreadsheetml.worksheet+xml">
        <DigestMethod Algorithm="http://www.w3.org/2000/09/xmldsig#sha1"/>
        <DigestValue>buz4OAilVSv58vCqN2fJIMX4s+k=</DigestValue>
      </Reference>
      <Reference URI="/xl/printerSettings/printerSettings39.bin?ContentType=application/vnd.openxmlformats-officedocument.spreadsheetml.printerSettings">
        <DigestMethod Algorithm="http://www.w3.org/2000/09/xmldsig#sha1"/>
        <DigestValue>fffQ6wuikMCcnPeltvMA9iTY51w=</DigestValue>
      </Reference>
      <Reference URI="/xl/worksheets/sheet33.xml?ContentType=application/vnd.openxmlformats-officedocument.spreadsheetml.worksheet+xml">
        <DigestMethod Algorithm="http://www.w3.org/2000/09/xmldsig#sha1"/>
        <DigestValue>I51lbSMIxTh5UXQi832d6OXD7CQ=</DigestValue>
      </Reference>
      <Reference URI="/xl/worksheets/sheet37.xml?ContentType=application/vnd.openxmlformats-officedocument.spreadsheetml.worksheet+xml">
        <DigestMethod Algorithm="http://www.w3.org/2000/09/xmldsig#sha1"/>
        <DigestValue>IfWBdw1RsYJmHe+bygabgReZZvk=</DigestValue>
      </Reference>
      <Reference URI="/xl/worksheets/sheet36.xml?ContentType=application/vnd.openxmlformats-officedocument.spreadsheetml.worksheet+xml">
        <DigestMethod Algorithm="http://www.w3.org/2000/09/xmldsig#sha1"/>
        <DigestValue>DnGKcMI3NQmmW/eX/VRZVXKsMQk=</DigestValue>
      </Reference>
      <Reference URI="/xl/worksheets/sheet34.xml?ContentType=application/vnd.openxmlformats-officedocument.spreadsheetml.worksheet+xml">
        <DigestMethod Algorithm="http://www.w3.org/2000/09/xmldsig#sha1"/>
        <DigestValue>xVrLoY7J00Vxm7lhrk/N8G3FL44=</DigestValue>
      </Reference>
      <Reference URI="/xl/printerSettings/printerSettings45.bin?ContentType=application/vnd.openxmlformats-officedocument.spreadsheetml.printerSettings">
        <DigestMethod Algorithm="http://www.w3.org/2000/09/xmldsig#sha1"/>
        <DigestValue>P0P6g0bIKFbe8juZcnOoGf/rK0E=</DigestValue>
      </Reference>
      <Reference URI="/xl/printerSettings/printerSettings44.bin?ContentType=application/vnd.openxmlformats-officedocument.spreadsheetml.printerSettings">
        <DigestMethod Algorithm="http://www.w3.org/2000/09/xmldsig#sha1"/>
        <DigestValue>aNq+/25yYBmndysB/6iloounmwU=</DigestValue>
      </Reference>
      <Reference URI="/xl/printerSettings/printerSettings1.bin?ContentType=application/vnd.openxmlformats-officedocument.spreadsheetml.printerSettings">
        <DigestMethod Algorithm="http://www.w3.org/2000/09/xmldsig#sha1"/>
        <DigestValue>cZTKl6EkMrcKP3fKhM5rm/Nx7so=</DigestValue>
      </Reference>
      <Reference URI="/xl/worksheets/sheet35.xml?ContentType=application/vnd.openxmlformats-officedocument.spreadsheetml.worksheet+xml">
        <DigestMethod Algorithm="http://www.w3.org/2000/09/xmldsig#sha1"/>
        <DigestValue>QvE4nTt+4ui6/BJCFTGr9N0UR/8=</DigestValue>
      </Reference>
      <Reference URI="/xl/drawings/_rels/drawing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externalLinks/_rels/externalLink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RD/0UD9MwYnMV7ndZg9KUDZErUw=</DigestValue>
      </Reference>
      <Reference URI="/_rels/.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+nAd0bim5u961Z6hkrztwiSj8HA=</DigestValue>
      </Reference>
      <Reference URI="/xl/worksheets/_rels/sheet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N/uDggg8AIygyJh+dIPdIaS6kno=</DigestValue>
      </Reference>
      <Reference URI="/xl/worksheets/_rels/sheet19.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4OyBNgaQZMCiDe/IHDjNth6hUhA=</DigestValue>
      </Reference>
      <Reference URI="/xl/worksheets/_rels/sheet4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lek47efS5/M6lB46SNFIz4c7SbU=</DigestValue>
      </Reference>
      <Reference URI="/xl/drawings/_rels/drawing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drawings/_rels/drawing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5H7ebduK0CnXN2rgnpqPicuhhdg=</DigestValue>
      </Reference>
      <Reference URI="/xl/worksheets/_rels/sheet4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DkRFVHbRBGdMIJ1bMDlqDzaK8vI=</DigestValue>
      </Reference>
      <Reference URI="/xl/worksheets/_rels/sheet3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Y0XZ1NDQMJWvP1zJEB+83zFUlt4=</DigestValue>
      </Reference>
      <Reference URI="/xl/worksheets/_rels/sheet3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GS7RmXVBn/P3eAGo+nXKmb7blLc=</DigestValue>
      </Reference>
      <Reference URI="/xl/worksheets/_rels/sheet4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Q5n7QjRTkGdKHsotXOGPJDaWezc=</DigestValue>
      </Reference>
      <Reference URI="/xl/worksheets/_rels/sheet3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74tv9Rb4qFrEliWwteYyghpt1iw=</DigestValue>
      </Reference>
      <Reference URI="/xl/worksheets/_rels/sheet3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eT5oGdrKoU05mRiIBOmSLZn9F9c=</DigestValue>
      </Reference>
      <Reference URI="/xl/worksheets/_rels/sheet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p3Vo1ELbv4NvleayWI6std39/r8=</DigestValue>
      </Reference>
      <Reference URI="/xl/drawings/_rels/drawing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drawings/_rels/drawing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0kesY9t6CRFwX/H4+Z4ALrzTbOw=</DigestValue>
      </Reference>
      <Reference URI="/xl/worksheets/_rels/sheet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gLMRZB7s88mg+sKljXP+o9GVNVU=</DigestValue>
      </Reference>
      <Reference URI="/xl/worksheets/_rels/sheet37.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/WSWMsdhGwL/GTSYZR37v/jfcuU=</DigestValue>
      </Reference>
      <Reference URI="/xl/worksheets/_rels/sheet3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8Zljj1ffsmmrf+WGfpjluRm5K1c=</DigestValue>
      </Reference>
      <Reference URI="/xl/worksheets/_rels/sheet1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Vclzwqg39PLFkJdzcx3F8AQsaJo=</DigestValue>
      </Reference>
      <Reference URI="/xl/worksheets/_rels/sheet4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A6hY66o+bxmwQsLOWT+7Cjf1jq0=</DigestValue>
      </Reference>
      <Reference URI="/xl/worksheets/_rels/sheet23.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eOMIzz5kFNZXkkXzA/QG3y5Peew=</DigestValue>
      </Reference>
      <Reference URI="/xl/worksheets/_rels/sheet1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DFdJzDLZ8OTJcoQLID9K1l3GaC8=</DigestValue>
      </Reference>
      <Reference URI="/xl/worksheets/_rels/sheet22.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IhTJiI3OEjL+6ddYq/bi5WEJH1U=</DigestValue>
      </Reference>
      <Reference URI="/xl/worksheets/_rels/sheet1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n+0vGARnVcePbMd38IPwNKCZjEA=</DigestValue>
      </Reference>
      <Reference URI="/xl/worksheets/_rels/sheet1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ibkiIuzQ2e+YaSZ+kFpdH5M+LcA=</DigestValue>
      </Reference>
      <Reference URI="/xl/worksheets/_rels/sheet25.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5sFr47hXze+BQ7GABZ2RzTOyQnM=</DigestValue>
      </Reference>
      <Reference URI="/xl/worksheets/_rels/sheet2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LyuePC7sNA3MdcTaQLhlPFZ2YQg=</DigestValue>
      </Reference>
      <Reference URI="/xl/worksheets/_rels/sheet6.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pRTIgt3ZCwCHdZOTjQ1jGIvjSb8=</DigestValue>
      </Reference>
      <Reference URI="/xl/worksheets/_rels/sheet2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rp1OhALCHJoINApODzpEZbKO0xw=</DigestValue>
      </Reference>
      <Reference URI="/xl/worksheets/_rels/sheet24.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0H3sB6Ny/QrLASS+bkgW4l8TWT0=</DigestValue>
      </Reference>
      <Reference URI="/xl/worksheets/_rels/sheet11.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PxK0qP4o06/lzq3VVh8E9mUG7h0=</DigestValue>
      </Reference>
      <Reference URI="/xl/worksheets/_rels/sheet8.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evqmqFUdbvaL3aMipGrmdpdWthI=</DigestValue>
      </Reference>
      <Reference URI="/xl/worksheets/_rels/sheet10.xml.rels?ContentType=application/vnd.openxmlformats-package.relationships+xml">
        <Transforms>
          <Transform Algorithm="http://schemas.openxmlformats.org/package/2006/RelationshipTransform">
            <mdssi:RelationshipReference SourceId="rId1"/>
          </Transform>
          <Transform Algorithm="http://www.w3.org/TR/2001/REC-xml-c14n-20010315"/>
        </Transforms>
        <DigestMethod Algorithm="http://www.w3.org/2000/09/xmldsig#sha1"/>
        <DigestValue>LPejZ6yBAfuuMiUZm6rOO7mcndA=</DigestValue>
      </Reference>
      <Reference URI="/xl/_rels/workbook.xml.rels?ContentType=application/vnd.openxmlformats-package.relationships+xml">
        <Transforms>
          <Transform Algorithm="http://schemas.openxmlformats.org/package/2006/RelationshipTransform">
            <mdssi:RelationshipReference SourceId="rId13"/>
            <mdssi:RelationshipReference SourceId="rId18"/>
            <mdssi:RelationshipReference SourceId="rId26"/>
            <mdssi:RelationshipReference SourceId="rId39"/>
            <mdssi:RelationshipReference SourceId="rId21"/>
            <mdssi:RelationshipReference SourceId="rId34"/>
            <mdssi:RelationshipReference SourceId="rId42"/>
            <mdssi:RelationshipReference SourceId="rId47"/>
            <mdssi:RelationshipReference SourceId="rId50"/>
            <mdssi:RelationshipReference SourceId="rId7"/>
            <mdssi:RelationshipReference SourceId="rId2"/>
            <mdssi:RelationshipReference SourceId="rId16"/>
            <mdssi:RelationshipReference SourceId="rId29"/>
            <mdssi:RelationshipReference SourceId="rId11"/>
            <mdssi:RelationshipReference SourceId="rId24"/>
            <mdssi:RelationshipReference SourceId="rId32"/>
            <mdssi:RelationshipReference SourceId="rId37"/>
            <mdssi:RelationshipReference SourceId="rId40"/>
            <mdssi:RelationshipReference SourceId="rId45"/>
            <mdssi:RelationshipReference SourceId="rId5"/>
            <mdssi:RelationshipReference SourceId="rId15"/>
            <mdssi:RelationshipReference SourceId="rId23"/>
            <mdssi:RelationshipReference SourceId="rId28"/>
            <mdssi:RelationshipReference SourceId="rId36"/>
            <mdssi:RelationshipReference SourceId="rId49"/>
            <mdssi:RelationshipReference SourceId="rId10"/>
            <mdssi:RelationshipReference SourceId="rId19"/>
            <mdssi:RelationshipReference SourceId="rId31"/>
            <mdssi:RelationshipReference SourceId="rId44"/>
            <mdssi:RelationshipReference SourceId="rId4"/>
            <mdssi:RelationshipReference SourceId="rId9"/>
            <mdssi:RelationshipReference SourceId="rId14"/>
            <mdssi:RelationshipReference SourceId="rId22"/>
            <mdssi:RelationshipReference SourceId="rId27"/>
            <mdssi:RelationshipReference SourceId="rId30"/>
            <mdssi:RelationshipReference SourceId="rId35"/>
            <mdssi:RelationshipReference SourceId="rId43"/>
            <mdssi:RelationshipReference SourceId="rId48"/>
            <mdssi:RelationshipReference SourceId="rId8"/>
            <mdssi:RelationshipReference SourceId="rId51"/>
            <mdssi:RelationshipReference SourceId="rId3"/>
            <mdssi:RelationshipReference SourceId="rId12"/>
            <mdssi:RelationshipReference SourceId="rId17"/>
            <mdssi:RelationshipReference SourceId="rId25"/>
            <mdssi:RelationshipReference SourceId="rId33"/>
            <mdssi:RelationshipReference SourceId="rId38"/>
            <mdssi:RelationshipReference SourceId="rId46"/>
            <mdssi:RelationshipReference SourceId="rId20"/>
            <mdssi:RelationshipReference SourceId="rId41"/>
            <mdssi:RelationshipReference SourceId="rId1"/>
            <mdssi:RelationshipReference SourceId="rId6"/>
          </Transform>
          <Transform Algorithm="http://www.w3.org/TR/2001/REC-xml-c14n-20010315"/>
        </Transforms>
        <DigestMethod Algorithm="http://www.w3.org/2000/09/xmldsig#sha1"/>
        <DigestValue>GXwBe85pS1CHRBcTAXZ8MEmwvWA=</DigestValue>
      </Reference>
      <Reference URI="/xl/worksheets/_rels/sheet38.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hQpgWQyYISdzdDZ8IhzfO1zLEEY=</DigestValue>
      </Reference>
      <Reference URI="/xl/worksheets/_rels/sheet1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yiG2GJUf8qLysD9yHocCXgyUxkY=</DigestValue>
      </Reference>
      <Reference URI="/xl/worksheets/_rels/sheet3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oUJVc2OECSyJczajfIPJK3VvLys=</DigestValue>
      </Reference>
      <Reference URI="/xl/worksheets/_rels/sheet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FS0vcCriQf8DmADE2ZM+sJcQ4E4=</DigestValue>
      </Reference>
      <Reference URI="/xl/worksheets/_rels/sheet2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LQVxqrbPk5sK0msBS64rvJTr0ZA=</DigestValue>
      </Reference>
      <Reference URI="/xl/worksheets/_rels/sheet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UIRlhld3tK0F6HdXYut+1mb+GAI=</DigestValue>
      </Reference>
      <Reference URI="/xl/worksheets/_rels/sheet3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44eECRckcauQDy1DRhf9LSuEn4U=</DigestValue>
      </Reference>
      <Reference URI="/xl/worksheets/_rels/sheet41.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sB4wKkX4iJ14mD5STd88rEBmPG8=</DigestValue>
      </Reference>
      <Reference URI="/xl/worksheets/_rels/sheet15.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sCzNSU34TSriFHpom5pYPfW+NOs=</DigestValue>
      </Reference>
      <Reference URI="/xl/worksheets/_rels/sheet29.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821t2O0LHcbxz1R4b+avAilWiD8=</DigestValue>
      </Reference>
      <Reference URI="/xl/worksheets/_rels/sheet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Wf2iaNaasxvZ7VkS7OUbx0iDCpI=</DigestValue>
      </Reference>
      <Reference URI="/xl/worksheets/_rels/sheet1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4QSj05zYmntiWo3sIK0PAm9cu6o=</DigestValue>
      </Reference>
      <Reference URI="/xl/worksheets/_rels/sheet40.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V9lnlYxuNS5qBxyQdpdX8yvDXMQ=</DigestValue>
      </Reference>
      <Reference URI="/xl/worksheets/_rels/sheet43.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n82mfqvhNJJ97kzAaWKlObmrFSo=</DigestValue>
      </Reference>
      <Reference URI="/xl/worksheets/_rels/sheet3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FuOXy6Z7rx5SNPMks1rzyiF5SyE=</DigestValue>
      </Reference>
      <Reference URI="/xl/worksheets/_rels/sheet27.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qdHAPHnUnbAq8lwByb3Du2apwYc=</DigestValue>
      </Reference>
      <Reference URI="/xl/worksheets/_rels/sheet26.xml.rels?ContentType=application/vnd.openxmlformats-package.relationships+xml">
        <Transforms>
          <Transform Algorithm="http://schemas.openxmlformats.org/package/2006/RelationshipTransform">
            <mdssi:RelationshipReference SourceId="rId2"/>
            <mdssi:RelationshipReference SourceId="rId1"/>
          </Transform>
          <Transform Algorithm="http://www.w3.org/TR/2001/REC-xml-c14n-20010315"/>
        </Transforms>
        <DigestMethod Algorithm="http://www.w3.org/2000/09/xmldsig#sha1"/>
        <DigestValue>wRMk6Z9KBGwTM3ZhS6TvpD5eysc=</DigestValue>
      </Reference>
      <Reference URI="/xl/worksheets/_rels/sheet2.x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Transform>
          <Transform Algorithm="http://www.w3.org/TR/2001/REC-xml-c14n-20010315"/>
        </Transforms>
        <DigestMethod Algorithm="http://www.w3.org/2000/09/xmldsig#sha1"/>
        <DigestValue>hfYRa+Yi48ejClydTQxXXdvnX+s=</DigestValue>
      </Reference>
      <Reference URI="/xl/drawings/_rels/vmlDrawing1.vml.rels?ContentType=application/vnd.openxmlformats-package.relationships+xml">
        <Transforms>
          <Transform Algorithm="http://schemas.openxmlformats.org/package/2006/RelationshipTransform">
            <mdssi:RelationshipReference SourceId="rId3"/>
            <mdssi:RelationshipReference SourceId="rId2"/>
            <mdssi:RelationshipReference SourceId="rId1"/>
            <mdssi:RelationshipReference SourceId="rId5"/>
            <mdssi:RelationshipReference SourceId="rId4"/>
          </Transform>
          <Transform Algorithm="http://www.w3.org/TR/2001/REC-xml-c14n-20010315"/>
        </Transforms>
        <DigestMethod Algorithm="http://www.w3.org/2000/09/xmldsig#sha1"/>
        <DigestValue>3kRtV4o/zZv4Fy24EzvXAy9N6zk=</DigestValue>
      </Reference>
    </Manifest>
    <SignatureProperties>
      <SignatureProperty Id="idSignatureTime" Target="#idPackageSignature">
        <mdssi:SignatureTime>
          <mdssi:Format>YYYY-MM-DDThh:mm:ssTZD</mdssi:Format>
          <mdssi:Value>2024-03-26T14:03:24Z</mdssi:Value>
        </mdssi:SignatureTime>
      </SignatureProperty>
    </SignatureProperties>
  </Object>
  <Object Id="idOfficeObject">
    <SignatureProperties>
      <SignatureProperty Id="idOfficeV1Details" Target="#idPackageSignature">
        <SignatureInfoV1 xmlns="http://schemas.microsoft.com/office/2006/digsig">
          <SetupID>{26F00662-15B2-444B-A8E3-5D508890BC1E}</SetupID>
          <SignatureText>Maria Teresa Insfrán Agüero</SignatureText>
          <SignatureImage/>
          <SignatureComments/>
          <WindowsVersion>6.2</WindowsVersion>
          <OfficeVersion>14.0</OfficeVersion>
          <ApplicationVersion>14.0</ApplicationVersion>
          <Monitors>1</Monitors>
          <HorizontalResolution>1366</HorizontalResolution>
          <VerticalResolution>768</VerticalResolution>
          <ColorDepth>32</ColorDepth>
          <SignatureProviderId>{00000000-0000-0000-0000-000000000000}</SignatureProviderId>
          <SignatureProviderUrl/>
          <SignatureProviderDetails>9</SignatureProviderDetails>
          <ManifestHashAlgorithm>http://www.w3.org/2000/09/xmldsig#sha1</ManifestHashAlgorithm>
          <SignatureType>2</SignatureType>
        </SignatureInfoV1>
      </SignatureProperty>
    </SignatureProperties>
  </Object>
  <Object>
    <xd:QualifyingProperties xmlns:xd="http://uri.etsi.org/01903/v1.3.2#" Target="#idPackageSignature">
      <xd:SignedProperties Id="idSignedProperties">
        <xd:SignedSignatureProperties>
          <xd:SigningTime>2024-03-26T14:03:24Z</xd:SigningTime>
          <xd:SigningCertificate>
            <xd:Cert>
              <xd:CertDigest>
                <DigestMethod Algorithm="http://www.w3.org/2000/09/xmldsig#sha1"/>
                <DigestValue>lUaz4Lspv4rywRJmJ5bQjsUDV58=</DigestValue>
              </xd:CertDigest>
              <xd:IssuerSerial>
                <X509IssuerName>C=PY, O=DOCUMENTA S.A., CN=CA-DOCUMENTA S.A., SERIALNUMBER=RUC 80050172-1</X509IssuerName>
                <X509SerialNumber>2987931377782130926</X509SerialNumber>
              </xd:IssuerSerial>
            </xd:Cert>
          </xd:SigningCertificate>
          <xd:SignaturePolicyIdentifier>
            <xd:SignaturePolicyImplied/>
          </xd:SignaturePolicyIdentifier>
        </xd:SignedSignatureProperties>
      </xd:SignedProperties>
      <xd:UnsignedProperties/>
    </xd:QualifyingProperties>
  </Object>
  <Object Id="idValidSigLnImg">AQAAAGwAAAAAAAAAAAAAAP8AAAB/AAAAAAAAAAAAAAAvGQAAkQwAACBFTUYAAAEAJBwAAKo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MMAAAAEAAAA9gAAABAAAADDAAAABAAAADQAAAANAAAAIQDwAAAAAAAAAAAAAACAPwAAAAAAAAAAAACAPwAAAAAAAAAAAAAAAAAAAAAAAAAAAAAAAAAAAAAAAAAAJQAAAAwAAAAAAACAKAAAAAwAAAABAAAAUgAAAHABAAABAAAA9f///wAAAAAAAAAAAAAAAJABAAAAAAABAAAAAHQAYQBoAG8AbQBh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ISAAAADAAAAAEAAAAeAAAAGAAAAMMAAAAEAAAA9wAAABEAAAAlAAAADAAAAAEAAABUAAAAhAAAAMQAAAAEAAAA9QAAABAAAAABAAAA0XbJQasKyUHEAAAABAAAAAkAAABMAAAAAAAAAAAAAAAAAAAA//////////9gAAAAMgA2AC8AMwAvADIAMAAyADQAAAAGAAAABgAAAAQAAAAGAAAABAAAAAYAAAAGAAAABgAAAAYAAABLAAAAQAAAADAAAAAFAAAAIAAAAAEAAAABAAAAEAAAAAAAAAAAAAAAAAEAAIAAAAAAAAAAAAAAAAA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8AAAAAFgAAAAAAAAA1AAAAIQDwAAAAAAAAAAAAAACAPwAAAAAAAAAAAACAPwAAAAAAAAAAAAAAAAAAAAAAAAAAAAAAAAAAAAAAAAAAJQAAAAwAAAAAAACAKAAAAAwAAAADAAAAJwAAABgAAAADAAAAAAAAAAAAAAAAAAAAJQAAAAwAAAADAAAATAAAAGQAAAAAAAAAAAAAAP//////////AAAAABYAAAAAAQAAAAAAACEA8AAAAAAAAAAAAAAAgD8AAAAAAAAAAAAAgD8AAAAAAAAAAAAAAAAAAAAAAAAAAAAAAAAAAAAAAAAAACUAAAAMAAAAAAAAgCgAAAAMAAAAAwAAACcAAAAYAAAAAwAAAAAAAAAAAAAAAAAAACUAAAAMAAAAAwAAAEwAAABkAAAAAAAAAAAAAAD//////////wABAAAWAAAAAAAAADUAAAAhAPAAAAAAAAAAAAAAAIA/AAAAAAAAAAAAAIA/AAAAAAAAAAAAAAAAAAAAAAAAAAAAAAAAAAAAAAAAAAAlAAAADAAAAAAAAIAoAAAADAAAAAMAAAAnAAAAGAAAAAMAAAAAAAAAAAAAAAAAAAAlAAAADAAAAAMAAABMAAAAZAAAAAAAAABLAAAA/wAAAEwAAAAAAAAASwAAAAABAAACAAAAIQDwAAAAAAAAAAAAAACAPwAAAAAAAAAAAACAPwAAAAAAAAAAAAAAAAAAAAAAAAAAAAAAAAAAAAAAAAAAJQAAAAwAAAAAAACAKAAAAAwAAAADAAAAJwAAABgAAAADAAAAAAAAAP///wAAAAAAJQAAAAwAAAADAAAATAAAAGQAAAAAAAAAFgAAAP8AAABKAAAAAAAAABYAAAAAAQAANQAAACEA8AAAAAAAAAAAAAAAgD8AAAAAAAAAAAAAgD8AAAAAAAAAAAAAAAAAAAAAAAAAAAAAAAAAAAAAAAAAACUAAAAMAAAAAAAAgCgAAAAMAAAAAwAAACcAAAAYAAAAAwAAAAAAAAD///8AAAAAACUAAAAMAAAAAwAAAEwAAABkAAAACQAAACcAAAAfAAAASgAAAAkAAAAnAAAAFwAAACQAAAAhAPAAAAAAAAAAAAAAAIA/AAAAAAAAAAAAAIA/AAAAAAAAAAAAAAAAAAAAAAAAAAAAAAAAAAAAAAAAAAAlAAAADAAAAAAAAIAoAAAADAAAAAMAAABSAAAAcAEAAAMAAADg////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hIAAAAMAAAAAQAAABYAAAAMAAAACAAAAFQAAABUAAAACgAAACcAAAAeAAAASgAAAAEAAADRdslBqwrJQQoAAABLAAAAAQAAAEwAAAAEAAAACQAAACcAAAAgAAAASwAAAFAAAABYALEAFQAAABYAAAAMAAAAAAAAACUAAAAMAAAAAgAAACcAAAAYAAAABAAAAAAAAAD///8AAAAAACUAAAAMAAAABAAAAEwAAABkAAAAKQAAABkAAAD2AAAASgAAACkAAAAZAAAAzgAAADIAAAAhAPAAAAAAAAAAAAAAAIA/AAAAAAAAAAAAAIA/AAAAAAAAAAAAAAAAAAAAAAAAAAAAAAAAAAAAAAAAAAAlAAAADAAAAAAAAIAoAAAADAAAAAQAAAAnAAAAGAAAAAQAAAAAAAAA////AAAAAAAlAAAADAAAAAQAAABMAAAAZAAAACkAAAAZAAAA9gAAAEcAAAApAAAAGQAAAM4AAAAvAAAAIQDwAAAAAAAAAAAAAACAPwAAAAAAAAAAAACAPwAAAAAAAAAAAAAAAAAAAAAAAAAAAAAAAAAAAAAAAAAAJQAAAAwAAAAAAACAKAAAAAwAAAAEAAAAJwAAABgAAAAEAAAAAAAAAP///wAAAAAAJQAAAAwAAAAEAAAATAAAAGQAAAApAAAANQAAAPQAAABHAAAAKQAAADUAAADMAAAAEwAAACEA8AAAAAAAAAAAAAAAgD8AAAAAAAAAAAAAgD8AAAAAAAAAAAAAAAAAAAAAAAAAAAAAAAAAAAAAAAAAACUAAAAMAAAAAAAAgCgAAAAMAAAABAAAAFIAAABwAQAABAAAAPD///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CEgAAAAwAAAABAAAAHgAAABgAAAApAAAANQAAAPUAAABIAAAAJQAAAAwAAAAEAAAAVAAAAPAAAAAqAAAANQAAAPMAAABHAAAAAQAAANF2yUGrCslBKgAAADUAAAAbAAAATAAAAAAAAAAAAAAAAAAAAP//////////hAAAAE0AYQByAGkAYQAgAFQAZQByAGUAcwBhACAASQBuAHMAZgByAOEAbgAgAEEAZwD8AGUAcgBvALEADAAAAAgAAAAGAAAABAAAAAgAAAAFAAAACgAAAAgAAAAGAAAACAAAAAcAAAAIAAAABQAAAAYAAAAJAAAABwAAAAUAAAAGAAAACAAAAAkAAAAFAAAACwAAAAkAAAAJAAAACAAAAAYAAAAJAAAASwAAAEAAAAAwAAAABQAAACAAAAABAAAAAQAAABAAAAAAAAAAAAAAAAABAACAAAAAAAAAAAAAAAAAAQAAgAAAACUAAAAMAAAAAgAAACcAAAAYAAAABQAAAAAAAAD///8AAAAAACUAAAAMAAAABQAAAEwAAABkAAAAAAAAAFAAAAD/AAAAfAAAAAAAAABQAAAAAAEAAC0AAAAhAPAAAAAAAAAAAAAAAIA/AAAAAAAAAAAAAIA/AAAAAAAAAAAAAAAAAAAAAAAAAAAAAAAAAAAAAAAAAAAlAAAADAAAAAAAAIAoAAAADAAAAAUAAAAnAAAAGAAAAAUAAAAAAAAA////AAAAAAAlAAAADAAAAAUAAABMAAAAZAAAAAkAAABQAAAA9gAAAFwAAAAJAAAAUAAAAO4AAAANAAAAIQDwAAAAAAAAAAAAAACAPwAAAAAAAAAAAACAPwAAAAAAAAAAAAAAAAAAAAAAAAAAAAAAAAAAAAAAAAAAJQAAAAwAAAAAAACAKAAAAAwAAAAFAAAAJQAAAAwAAAABAAAAGAAAAAwAAAAAAAACEgAAAAwAAAABAAAAHgAAABgAAAAJAAAAUAAAAPcAAABdAAAAJQAAAAwAAAABAAAAVAAAAOQAAAAKAAAAUAAAAIUAAABcAAAAAQAAANF2yUGrCslBCgAAAFAAAAAZAAAATAAAAAAAAAAAAAAAAAAAAP//////////gAAAAEMALgBQAC4AIABNAGEAcgDtAGEAIABUAGUAcgBlAHMAYQAgAEkAbgBzAGYAcgDhAG4AAAAHAAAABAAAAAYAAAAEAAAAAwAAAAgAAAAGAAAABAAAAAIAAAAGAAAAAwAAAAYAAAAGAAAABAAAAAYAAAAFAAAABgAAAAMAAAAEAAAABgAAAAUAAAAEAAAABAAAAAYAAAAGAAAASwAAAEAAAAAwAAAABQAAACAAAAABAAAAAQAAABAAAAAAAAAAAAAAAAABAACAAAAAAAAAAAAAAAAAAQAAgAAAACUAAAAMAAAAAgAAACcAAAAYAAAABQAAAAAAAAD///8AAAAAACUAAAAMAAAABQAAAEwAAABkAAAACQAAAGAAAAD2AAAAbAAAAAkAAABgAAAA7gAAAA0AAAAhAPAAAAAAAAAAAAAAAIA/AAAAAAAAAAAAAIA/AAAAAAAAAAAAAAAAAAAAAAAAAAAAAAAAAAAAAAAAAAAlAAAADAAAAAAAAIAoAAAADAAAAAUAAAAlAAAADAAAAAEAAAAYAAAADAAAAAAAAAISAAAADAAAAAEAAAAeAAAAGAAAAAkAAABgAAAA9wAAAG0AAAAlAAAADAAAAAEAAABUAAAAhAAAAAoAAABgAAAAPAAAAGwAAAABAAAA0XbJQasKyUEKAAAAYAAAAAkAAABMAAAAAAAAAAAAAAAAAAAA//////////9gAAAAQwBvAG4AdABhAGQAbwByAGEAAAAHAAAABgAAAAYAAAAEAAAABgAAAAYAAAAGAAAABAAAAAYAAABLAAAAQAAAADAAAAAFAAAAIAAAAAEAAAABAAAAEAAAAAAAAAAAAAAAAAEAAIAAAAAAAAAAAAAAAAABAACAAAAAJQAAAAwAAAACAAAAJwAAABgAAAAFAAAAAAAAAP///wAAAAAAJQAAAAwAAAAFAAAATAAAAGQAAAAJAAAAcAAAAPAAAAB8AAAACQAAAHAAAADoAAAADQAAACEA8AAAAAAAAAAAAAAAgD8AAAAAAAAAAAAAgD8AAAAAAAAAAAAAAAAAAAAAAAAAAAAAAAAAAAAAAAAAACUAAAAMAAAAAAAAgCgAAAAMAAAABQAAACUAAAAMAAAAAQAAABgAAAAMAAAAAAAAAhIAAAAMAAAAAQAAABYAAAAMAAAAAAAAAFQAAAA8AQAACgAAAHAAAADvAAAAfAAAAAEAAADRdslBqwrJQQoAAABwAAAAKAAAAEwAAAAEAAAACQAAAHAAAADxAAAAfQAAAJwAAABGAGkAcgBtAGEAZABvACAAcABvAHIAOgAgAE0AQQBSAEkAQQAgAFQARQBSAEUAUwBBACAASQBOAFMARgBSAEEATgAgAEEARwBVAEUAUgBPAAYAAAACAAAABAAAAAgAAAAGAAAABgAAAAYAAAADAAAABgAAAAYAAAAEAAAABAAAAAMAAAAIAAAABwAAAAcAAAAEAAAABwAAAAMAAAAGAAAABgAAAAcAAAAGAAAABgAAAAcAAAADAAAABAAAAAcAAAAGAAAABgAAAAcAAAAHAAAABwAAAAMAAAAHAAAABwAAAAcAAAAGAAAABwAAAAgAAAAWAAAADAAAAAAAAAAlAAAADAAAAAIAAAAOAAAAFAAAAAAAAAAQAAAAFAAAAA==</Object>
  <Object Id="idInvalidSigLnImg">AQAAAGwAAAAAAAAAAAAAAP8AAAB/AAAAAAAAAAAAAAAvGQAAkQwAACBFTUYAAAEAxB8AALAAAAAGAAAAAAAAAAAAAAAAAAAAVgUAAAADAABYAQAAwQAAAAAAAAAAAAAAAAAAAMA/BQDo8QIACgAAABAAAAAAAAAAAAAAAEsAAAAQAAAAAAAAAAUAAAAeAAAAGAAAAAAAAAAAAAAAAAEAAIAAAAAnAAAAGAAAAAEAAAA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8PDwAAAAAAAlAAAADAAAAAEAAABMAAAAZAAAAAAAAAAAAAAA/wAAAH8AAAAAAAAAAAAAAAABAACAAAAAIQDwAAAAAAAAAAAAAACAPwAAAAAAAAAAAACAPwAAAAAAAAAAAAAAAAAAAAAAAAAAAAAAAAAAAAAAAAAAJQAAAAwAAAAAAACAKAAAAAwAAAABAAAAJwAAABgAAAABAAAAAAAAAPDw8AAAAAAAJQAAAAwAAAABAAAATAAAAGQAAAAAAAAAAAAAAP8AAAB/AAAAAAAAAAAAAAAAAQAAgAAAACEA8AAAAAAAAAAAAAAAgD8AAAAAAAAAAAAAgD8AAAAAAAAAAAAAAAAAAAAAAAAAAAAAAAAAAAAAAAAAACUAAAAMAAAAAAAAgCgAAAAMAAAAAQAAACcAAAAYAAAAAQAAAAAAAADw8PAAAAAAACUAAAAMAAAAAQAAAEwAAABkAAAAAAAAAAAAAAD/AAAAfwAAAAAAAAAAAAAAAAEAAIAAAAAhAPAAAAAAAAAAAAAAAIA/AAAAAAAAAAAAAIA/AAAAAAAAAAAAAAAAAAAAAAAAAAAAAAAAAAAAAAAAAAAlAAAADAAAAAAAAIAoAAAADAAAAAEAAAAnAAAAGAAAAAEAAAAAAAAA////AAAAAAAlAAAADAAAAAEAAABMAAAAZAAAAAAAAAAAAAAA/wAAAH8AAAAAAAAAAAAAAAABAACAAAAAIQDwAAAAAAAAAAAAAACAPwAAAAAAAAAAAACAPwAAAAAAAAAAAAAAAAAAAAAAAAAAAAAAAAAAAAAAAAAAJQAAAAwAAAAAAACAKAAAAAwAAAABAAAAJwAAABgAAAABAAAAAAAAAP///wAAAAAAJQAAAAwAAAABAAAATAAAAGQAAAAAAAAAAAAAAP8AAAB/AAAAAAAAAAAAAAAAAQAAgAAAACEA8AAAAAAAAAAAAAAAgD8AAAAAAAAAAAAAgD8AAAAAAAAAAAAAAAAAAAAAAAAAAAAAAAAAAAAAAAAAACUAAAAMAAAAAAAAgCgAAAAMAAAAAQAAACcAAAAYAAAAAQAAAAAAAAD///8AAAAAACUAAAAMAAAAAQAAAEwAAABkAAAAAAAAAAMAAAD/AAAAEgAAAAAAAAADAAAAAAEAABAAAAAhAPAAAAAAAAAAAAAAAIA/AAAAAAAAAAAAAIA/AAAAAAAAAAAAAAAAAAAAAAAAAAAAAAAAAAAAAAAAAAAlAAAADAAAAAAAAIAoAAAADAAAAAEAAAAnAAAAGAAAAAEAAAAAAAAA////AAAAAAAlAAAADAAAAAEAAABMAAAAZAAAAAkAAAADAAAAGAAAABIAAAAJAAAAAwAAABAAAAAQAAAAIQDwAAAAAAAAAAAAAACAPwAAAAAAAAAAAACAPwAAAAAAAAAAAAAAAAAAAAAAAAAAAAAAAAAAAAAAAAAAJQAAAAwAAAAAAACAKAAAAAwAAAABAAAAUAAAANwCAAAKAAAAAwAAABcAAAAQAAAACgAAAAMAAAAAAAAAAAAAAA4AAAAOAAAATAAAACgAAAB0AAAAaAIAAAAAAAAAAAAADgAAACgAAAAOAAAADgAAAAEAGAAAAAAAAAAAAAAAAAAAAAAAAAAAAAAAAABMUY4AAAAAAAAAAAAAAAAWFhZNTU9UVFZmed5PUmEiIiIUFBRUVVpBSG9rAE1QcwAAAAAAAAAAAAAAABYWFmlpcnR0gBMv71djvVpaXGdpcklZwkhPlXQAKysrDhQXERcaEBUYMzg8W2Flh46SjpWYHEH/OFPsgIesbXzHJD7bUVV6cgAGBgaHr79WdoZvkaNvj6NbdIuivsutytZ+k/cxVP9FY/M6We9ZaLEyMjRpABYWFn2er8y6rdrJvdrIvcy8tezj4vHq6Obm8oid/zld/3SI/3J0gg4OD2kAZ26Nu93o/9jA/9jA/9jA/93L/+zd/+7gyMr9aoH/W3j/X3z/lJ3GLy8wAABAQEB2jZnjwKugcFCpfWLSsJ367+b/+PBgeP97jv/b3P+tuP9ZfP9teq14ADk5Ob3j7/nt3uXe0t/WzvDn5pyq/I2e/4KT/Ozl9v/u5uXs6JGhzWt6x2UABwcHjrHD0evxQbrjJqfQhs3epLn3pLP67OXt/+zg/+fZwMfEhpypSUpKMQAAAACly9y86PYtvOk7w+1TvNvo7Oz/9PD/7uf/6OD/5tnDz89vj5sXGBg0AAAAAKXL3Nnx+GLJ6i266VvI6Ovv7//08P/v4P/r4P/o3cPR02mImwECAmkAAAAAmLzE+f392fD4vOf21PL5+vz6//36//Dp/+3g/+Xbs7y/ZISVAQICbgAAAACt2ueEpq2hx9CZw9B2mq295fPJ8v+Cnaqx0t9whJSStsRtjKEBAgImAHCYsHSaspCowIKhsoKhspCowGaMpGCIoImiuW2LnZCowGuIm1BwgAECAmUAJwAAABgAAAABAAAAAAAAAP///wAAAAAAJQAAAAwAAAABAAAATAAAAGQAAAAiAAAABAAAAGsAAAAQAAAAIgAAAAQAAABKAAAADQAAACEA8AAAAAAAAAAAAAAAgD8AAAAAAAAAAAAAgD8AAAAAAAAAAAAAAAAAAAAAAAAAAAAAAAAAAAAAAAAAACUAAAAMAAAAAAAAgCgAAAAMAAAAAQAAAFIAAABwAQAAAQAAAPX///8AAAAAAAAAAAAAAACQAQAAAAAAAQAAAAB0AGEAaABvAG0AY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BAAAAGAAAAAwAAAD/AAACEgAAAAwAAAABAAAAHgAAABgAAAAiAAAABAAAAGwAAAARAAAAJQAAAAwAAAABAAAAVAAAAKgAAAAjAAAABAAAAGoAAAAQAAAAAQAAANF2yUGrCslBIwAAAAQAAAAPAAAATAAAAAAAAAAAAAAAAAAAAP//////////bAAAAEYAaQByAG0AYQAgAG4AbwAgAHYA4QBsAGkAZABhAAAABgAAAAIAAAAEAAAACAAAAAYAAAADAAAABgAAAAYAAAADAAAABgAAAAYAAAACAAAAAgAAAAYAAAAGAAAASwAAAEAAAAAwAAAABQAAACAAAAABAAAAAQAAABAAAAAAAAAAAAAAAAABAACAAAAAAAAAAAAAAAAAAQAAgAAAAFIAAABwAQAAAgAAABAAAAAHAAAAAAAAAAAAAAC8AgAAAAAAAAECAiJTAHkAcwB0AGUAb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CAAAAJwAAABgAAAADAAAAAAAAAAAAAAAAAAAAJQAAAAwAAAADAAAATAAAAGQAAAAAAAAAAAAAAP//////////AAAAABYAAAAAAAAANQAAACEA8AAAAAAAAAAAAAAAgD8AAAAAAAAAAAAAgD8AAAAAAAAAAAAAAAAAAAAAAAAAAAAAAAAAAAAAAAAAACUAAAAMAAAAAAAAgCgAAAAMAAAAAwAAACcAAAAYAAAAAwAAAAAAAAAAAAAAAAAAACUAAAAMAAAAAwAAAEwAAABkAAAAAAAAAAAAAAD//////////wAAAAAWAAAAAAEAAAAAAAAhAPAAAAAAAAAAAAAAAIA/AAAAAAAAAAAAAIA/AAAAAAAAAAAAAAAAAAAAAAAAAAAAAAAAAAAAAAAAAAAlAAAADAAAAAAAAIAoAAAADAAAAAMAAAAnAAAAGAAAAAMAAAAAAAAAAAAAAAAAAAAlAAAADAAAAAMAAABMAAAAZAAAAAAAAAAAAAAA//////////8AAQAAFgAAAAAAAAA1AAAAIQDwAAAAAAAAAAAAAACAPwAAAAAAAAAAAACAPwAAAAAAAAAAAAAAAAAAAAAAAAAAAAAAAAAAAAAAAAAAJQAAAAwAAAAAAACAKAAAAAwAAAADAAAAJwAAABgAAAADAAAAAAAAAAAAAAAAAAAAJQAAAAwAAAADAAAATAAAAGQAAAAAAAAASwAAAP8AAABMAAAAAAAAAEsAAAAAAQAAAgAAACEA8AAAAAAAAAAAAAAAgD8AAAAAAAAAAAAAgD8AAAAAAAAAAAAAAAAAAAAAAAAAAAAAAAAAAAAAAAAAACUAAAAMAAAAAAAAgCgAAAAMAAAAAwAAACcAAAAYAAAAAwAAAAAAAAD///8AAAAAACUAAAAMAAAAAwAAAEwAAABkAAAAAAAAABYAAAD/AAAASgAAAAAAAAAWAAAAAAEAADUAAAAhAPAAAAAAAAAAAAAAAIA/AAAAAAAAAAAAAIA/AAAAAAAAAAAAAAAAAAAAAAAAAAAAAAAAAAAAAAAAAAAlAAAADAAAAAAAAIAoAAAADAAAAAMAAAAnAAAAGAAAAAMAAAAAAAAA////AAAAAAAlAAAADAAAAAMAAABMAAAAZAAAAAkAAAAnAAAAHwAAAEoAAAAJAAAAJwAAABcAAAAkAAAAIQDwAAAAAAAAAAAAAACAPwAAAAAAAAAAAACAPwAAAAAAAAAAAAAAAAAAAAAAAAAAAAAAAAAAAAAAAAAAJQAAAAwAAAAAAACAKAAAAAwAAAADAAAAUgAAAHABAAADAAAA4P///wAAAAAAAAAAAAAAAJABAAAAAAABAAAAAGEAcgBpAGEAb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MAAAAYAAAADAAAAAAAAAISAAAADAAAAAEAAAAWAAAADAAAAAgAAABUAAAAVAAAAAoAAAAnAAAAHgAAAEoAAAABAAAA0XbJQasKyUEKAAAASwAAAAEAAABMAAAABAAAAAkAAAAnAAAAIAAAAEsAAABQAAAAWAAAABUAAAAWAAAADAAAAAAAAAAlAAAADAAAAAIAAAAnAAAAGAAAAAQAAAAAAAAA////AAAAAAAlAAAADAAAAAQAAABMAAAAZAAAACkAAAAZAAAA9gAAAEoAAAApAAAAGQAAAM4AAAAyAAAAIQDwAAAAAAAAAAAAAACAPwAAAAAAAAAAAACAPwAAAAAAAAAAAAAAAAAAAAAAAAAAAAAAAAAAAAAAAAAAJQAAAAwAAAAAAACAKAAAAAwAAAAEAAAAJwAAABgAAAAEAAAAAAAAAP///wAAAAAAJQAAAAwAAAAEAAAATAAAAGQAAAApAAAAGQAAAPYAAABHAAAAKQAAABkAAADOAAAALwAAACEA8AAAAAAAAAAAAAAAgD8AAAAAAAAAAAAAgD8AAAAAAAAAAAAAAAAAAAAAAAAAAAAAAAAAAAAAAAAAACUAAAAMAAAAAAAAgCgAAAAMAAAABAAAACcAAAAYAAAABAAAAAAAAAD///8AAAAAACUAAAAMAAAABAAAAEwAAABkAAAAKQAAADUAAAD0AAAARwAAACkAAAA1AAAAzAAAABMAAAAhAPAAAAAAAAAAAAAAAIA/AAAAAAAAAAAAAIA/AAAAAAAAAAAAAAAAAAAAAAAAAAAAAAAAAAAAAAAAAAAlAAAADAAAAAAAAIAoAAAADAAAAAQAAABSAAAAcAEAAAQAAADw////AAAAAAAAAAAAAAAAkAEAAAAAAAEAAAAAdABhAGgAbwBtAGE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BAAAABgAAAAMAAAAAAAAAhIAAAAMAAAAAQAAAB4AAAAYAAAAKQAAADUAAAD1AAAASAAAACUAAAAMAAAABAAAAFQAAADwAAAAKgAAADUAAADzAAAARwAAAAEAAADRdslBqwrJQSoAAAA1AAAAGwAAAEwAAAAAAAAAAAAAAAAAAAD//////////4QAAABNAGEAcgBpAGEAIABUAGUAcgBlAHMAYQAgAEkAbgBzAGYAcgDhAG4AIABBAGcA/ABlAHIAbwAAAAwAAAAIAAAABgAAAAQAAAAIAAAABQAAAAoAAAAIAAAABgAAAAgAAAAHAAAACAAAAAUAAAAGAAAACQAAAAcAAAAFAAAABgAAAAgAAAAJAAAABQAAAAsAAAAJAAAACQAAAAgAAAAGAAAACQAAAEsAAABAAAAAMAAAAAUAAAAgAAAAAQAAAAEAAAAQAAAAAAAAAAAAAAAAAQAAgAAAAAAAAAAAAAAAAAEAAIAAAAAlAAAADAAAAAIAAAAnAAAAGAAAAAUAAAAAAAAA////AAAAAAAlAAAADAAAAAUAAABMAAAAZAAAAAAAAABQAAAA/wAAAHwAAAAAAAAAUAAAAAABAAAtAAAAIQDwAAAAAAAAAAAAAACAPwAAAAAAAAAAAACAPwAAAAAAAAAAAAAAAAAAAAAAAAAAAAAAAAAAAAAAAAAAJQAAAAwAAAAAAACAKAAAAAwAAAAFAAAAJwAAABgAAAAFAAAAAAAAAP///wAAAAAAJQAAAAwAAAAFAAAATAAAAGQAAAAJAAAAUAAAAPYAAABcAAAACQAAAFAAAADuAAAADQAAACEA8AAAAAAAAAAAAAAAgD8AAAAAAAAAAAAAgD8AAAAAAAAAAAAAAAAAAAAAAAAAAAAAAAAAAAAAAAAAACUAAAAMAAAAAAAAgCgAAAAMAAAABQAAACUAAAAMAAAAAQAAABgAAAAMAAAAAAAAAhIAAAAMAAAAAQAAAB4AAAAYAAAACQAAAFAAAAD3AAAAXQAAACUAAAAMAAAAAQAAAFQAAADkAAAACgAAAFAAAACFAAAAXAAAAAEAAADRdslBqwrJQQoAAABQAAAAGQAAAEwAAAAAAAAAAAAAAAAAAAD//////////4AAAABDAC4AUAAuACAATQBhAHIA7QBhACAAVABlAHIAZQBzAGEAIABJAG4AcwBmAHIA4QBuAAAABwAAAAQAAAAGAAAABAAAAAMAAAAIAAAABgAAAAQAAAACAAAABgAAAAMAAAAGAAAABgAAAAQAAAAGAAAABQAAAAYAAAADAAAABAAAAAYAAAAFAAAABAAAAAQAAAAGAAAABgAAAEsAAABAAAAAMAAAAAUAAAAgAAAAAQAAAAEAAAAQAAAAAAAAAAAAAAAAAQAAgAAAAAAAAAAAAAAAAAEAAIAAAAAlAAAADAAAAAIAAAAnAAAAGAAAAAUAAAAAAAAA////AAAAAAAlAAAADAAAAAUAAABMAAAAZAAAAAkAAABgAAAA9gAAAGwAAAAJAAAAYAAAAO4AAAANAAAAIQDwAAAAAAAAAAAAAACAPwAAAAAAAAAAAACAPwAAAAAAAAAAAAAAAAAAAAAAAAAAAAAAAAAAAAAAAAAAJQAAAAwAAAAAAACAKAAAAAwAAAAFAAAAJQAAAAwAAAABAAAAGAAAAAwAAAAAAAACEgAAAAwAAAABAAAAHgAAABgAAAAJAAAAYAAAAPcAAABtAAAAJQAAAAwAAAABAAAAVAAAAIQAAAAKAAAAYAAAADwAAABsAAAAAQAAANF2yUGrCslBCgAAAGAAAAAJAAAATAAAAAAAAAAAAAAAAAAAAP//////////YAAAAEMAbwBuAHQAYQBkAG8AcgBhAAAABwAAAAYAAAAGAAAABAAAAAYAAAAGAAAABgAAAAQAAAAGAAAASwAAAEAAAAAwAAAABQAAACAAAAABAAAAAQAAABAAAAAAAAAAAAAAAAABAACAAAAAAAAAAAAAAAAAAQAAgAAAACUAAAAMAAAAAgAAACcAAAAYAAAABQAAAAAAAAD///8AAAAAACUAAAAMAAAABQAAAEwAAABkAAAACQAAAHAAAADwAAAAfAAAAAkAAABwAAAA6AAAAA0AAAAhAPAAAAAAAAAAAAAAAIA/AAAAAAAAAAAAAIA/AAAAAAAAAAAAAAAAAAAAAAAAAAAAAAAAAAAAAAAAAAAlAAAADAAAAAAAAIAoAAAADAAAAAUAAAAlAAAADAAAAAEAAAAYAAAADAAAAAAAAAISAAAADAAAAAEAAAAWAAAADAAAAAAAAABUAAAAPAEAAAoAAABwAAAA7wAAAHwAAAABAAAA0XbJQasKyUEKAAAAcAAAACgAAABMAAAABAAAAAkAAABwAAAA8QAAAH0AAACcAAAARgBpAHIAbQBhAGQAbwAgAHAAbwByADoAIABNAEEAUgBJAEEAIABUAEUAUgBFAFMAQQAgAEkATgBTAEYAUgBBAE4AIABBAEcAVQBFAFIATwAGAAAAAgAAAAQAAAAIAAAABgAAAAYAAAAGAAAAAwAAAAYAAAAGAAAABAAAAAQAAAADAAAACAAAAAcAAAAHAAAABAAAAAcAAAADAAAABgAAAAYAAAAHAAAABgAAAAYAAAAHAAAAAwAAAAQAAAAHAAAABgAAAAYAAAAHAAAABwAAAAcAAAADAAAABwAAAAcAAAAHAAAABgAAAAcAAAAIAAAAFgAAAAwAAAAAAAAAJQAAAAwAAAACAAAADgAAABQAAAAAAAAAEAAAABQAAAA=</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46</vt:i4>
      </vt:variant>
      <vt:variant>
        <vt:lpstr>Rangos con nombre</vt:lpstr>
      </vt:variant>
      <vt:variant>
        <vt:i4>37</vt:i4>
      </vt:variant>
    </vt:vector>
  </HeadingPairs>
  <TitlesOfParts>
    <vt:vector size="83" baseType="lpstr">
      <vt:lpstr>Indice</vt:lpstr>
      <vt:lpstr>BG</vt:lpstr>
      <vt:lpstr>ER</vt:lpstr>
      <vt:lpstr>EVPN</vt:lpstr>
      <vt:lpstr>EFE</vt:lpstr>
      <vt:lpstr>Nota1</vt:lpstr>
      <vt:lpstr>Nota 2</vt:lpstr>
      <vt:lpstr>Nota 3</vt:lpstr>
      <vt:lpstr>Nota 4</vt:lpstr>
      <vt:lpstr>Nota 5</vt:lpstr>
      <vt:lpstr>Nota 6</vt:lpstr>
      <vt:lpstr>Nota 7</vt:lpstr>
      <vt:lpstr>Nota 8</vt:lpstr>
      <vt:lpstr>Nota 9</vt:lpstr>
      <vt:lpstr>Nota 10</vt:lpstr>
      <vt:lpstr>Nota 11</vt:lpstr>
      <vt:lpstr>Nota 12</vt:lpstr>
      <vt:lpstr>Nota 13</vt:lpstr>
      <vt:lpstr>Nota 14</vt:lpstr>
      <vt:lpstr>Nota 15</vt:lpstr>
      <vt:lpstr>Nota 16</vt:lpstr>
      <vt:lpstr>Nota 17</vt:lpstr>
      <vt:lpstr>Nota 18</vt:lpstr>
      <vt:lpstr>Nota 19</vt:lpstr>
      <vt:lpstr>Nota 20</vt:lpstr>
      <vt:lpstr> Nota 21</vt:lpstr>
      <vt:lpstr>Nota 22</vt:lpstr>
      <vt:lpstr>Nota 23</vt:lpstr>
      <vt:lpstr>Nota 24</vt:lpstr>
      <vt:lpstr>Nota 25</vt:lpstr>
      <vt:lpstr>Nota 26</vt:lpstr>
      <vt:lpstr>Nota 27</vt:lpstr>
      <vt:lpstr>Nota 28</vt:lpstr>
      <vt:lpstr>Nota 29</vt:lpstr>
      <vt:lpstr>Nota 30</vt:lpstr>
      <vt:lpstr>Nota 31</vt:lpstr>
      <vt:lpstr>Nota 32</vt:lpstr>
      <vt:lpstr>Nota 33</vt:lpstr>
      <vt:lpstr>Nota 34</vt:lpstr>
      <vt:lpstr>Nota 35</vt:lpstr>
      <vt:lpstr>Nota 36</vt:lpstr>
      <vt:lpstr>Nota 37</vt:lpstr>
      <vt:lpstr>Nota 38</vt:lpstr>
      <vt:lpstr>Nota 39</vt:lpstr>
      <vt:lpstr>Nota 40</vt:lpstr>
      <vt:lpstr>Base de Monedas</vt:lpstr>
      <vt:lpstr>'Nota 2'!_Hlk15378568</vt:lpstr>
      <vt:lpstr>' Nota 21'!Área_de_impresión</vt:lpstr>
      <vt:lpstr>BG!Área_de_impresión</vt:lpstr>
      <vt:lpstr>ER!Área_de_impresión</vt:lpstr>
      <vt:lpstr>Indice!Área_de_impresión</vt:lpstr>
      <vt:lpstr>'Nota 11'!Área_de_impresión</vt:lpstr>
      <vt:lpstr>'Nota 12'!Área_de_impresión</vt:lpstr>
      <vt:lpstr>'Nota 14'!Área_de_impresión</vt:lpstr>
      <vt:lpstr>'Nota 15'!Área_de_impresión</vt:lpstr>
      <vt:lpstr>'Nota 16'!Área_de_impresión</vt:lpstr>
      <vt:lpstr>'Nota 17'!Área_de_impresión</vt:lpstr>
      <vt:lpstr>'Nota 18'!Área_de_impresión</vt:lpstr>
      <vt:lpstr>'Nota 2'!Área_de_impresión</vt:lpstr>
      <vt:lpstr>'Nota 20'!Área_de_impresión</vt:lpstr>
      <vt:lpstr>'Nota 22'!Área_de_impresión</vt:lpstr>
      <vt:lpstr>'Nota 23'!Área_de_impresión</vt:lpstr>
      <vt:lpstr>'Nota 24'!Área_de_impresión</vt:lpstr>
      <vt:lpstr>'Nota 25'!Área_de_impresión</vt:lpstr>
      <vt:lpstr>'Nota 26'!Área_de_impresión</vt:lpstr>
      <vt:lpstr>'Nota 27'!Área_de_impresión</vt:lpstr>
      <vt:lpstr>'Nota 28'!Área_de_impresión</vt:lpstr>
      <vt:lpstr>'Nota 29'!Área_de_impresión</vt:lpstr>
      <vt:lpstr>'Nota 30'!Área_de_impresión</vt:lpstr>
      <vt:lpstr>'Nota 31'!Área_de_impresión</vt:lpstr>
      <vt:lpstr>'Nota 32'!Área_de_impresión</vt:lpstr>
      <vt:lpstr>'Nota 33'!Área_de_impresión</vt:lpstr>
      <vt:lpstr>'Nota 34'!Área_de_impresión</vt:lpstr>
      <vt:lpstr>'Nota 36'!Área_de_impresión</vt:lpstr>
      <vt:lpstr>'Nota 37'!Área_de_impresión</vt:lpstr>
      <vt:lpstr>'Nota 38'!Área_de_impresión</vt:lpstr>
      <vt:lpstr>'Nota 39'!Área_de_impresión</vt:lpstr>
      <vt:lpstr>'Nota 40'!Área_de_impresión</vt:lpstr>
      <vt:lpstr>'Nota 5'!Área_de_impresión</vt:lpstr>
      <vt:lpstr>'Nota 6'!Área_de_impresión</vt:lpstr>
      <vt:lpstr>'Nota 8'!Área_de_impresión</vt:lpstr>
      <vt:lpstr>'Nota 9'!Área_de_impresión</vt:lpstr>
      <vt:lpstr>Nota1!Área_de_impresión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CONTABILIDAD</dc:creator>
  <cp:lastModifiedBy>Karina</cp:lastModifiedBy>
  <cp:lastPrinted>2024-03-25T18:55:01Z</cp:lastPrinted>
  <dcterms:created xsi:type="dcterms:W3CDTF">2019-05-02T15:06:12Z</dcterms:created>
  <dcterms:modified xsi:type="dcterms:W3CDTF">2024-03-26T13:38:19Z</dcterms:modified>
</cp:coreProperties>
</file>