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asucapitalsa-my.sharepoint.com/personal/cflecha_asucapital_com_py/Documents/Escritorio/CNV/Informe Anual/Informe ejecicio 2024/"/>
    </mc:Choice>
  </mc:AlternateContent>
  <xr:revisionPtr revIDLastSave="0" documentId="10_ncr:200_{9BAF4402-1AF1-45C4-B23A-4A7138406EA2}" xr6:coauthVersionLast="47" xr6:coauthVersionMax="47" xr10:uidLastSave="{00000000-0000-0000-0000-000000000000}"/>
  <bookViews>
    <workbookView xWindow="-108" yWindow="-108" windowWidth="23256" windowHeight="12456" firstSheet="1" activeTab="1" xr2:uid="{00000000-000D-0000-FFFF-FFFF00000000}"/>
  </bookViews>
  <sheets>
    <sheet name="CARATULA " sheetId="16" r:id="rId1"/>
    <sheet name="Informacion General" sheetId="17" r:id="rId2"/>
    <sheet name="Balance General" sheetId="3" r:id="rId3"/>
    <sheet name="Estado de Resultados" sheetId="4" r:id="rId4"/>
    <sheet name="Variación PN" sheetId="15" r:id="rId5"/>
    <sheet name="Flujo de Efectivo" sheetId="5" r:id="rId6"/>
    <sheet name="Notas a los EEFF" sheetId="7" r:id="rId7"/>
  </sheets>
  <definedNames>
    <definedName name="_Hlk47006462" localSheetId="2">'Balance General'!#REF!</definedName>
    <definedName name="_xlnm.Print_Area" localSheetId="6">'Notas a los EEFF'!$B$1:$C$41</definedName>
  </definedNames>
  <calcPr calcId="181029"/>
</workbook>
</file>

<file path=xl/calcChain.xml><?xml version="1.0" encoding="utf-8"?>
<calcChain xmlns="http://schemas.openxmlformats.org/spreadsheetml/2006/main">
  <c r="D339" i="7" l="1"/>
  <c r="D14" i="15"/>
  <c r="C43" i="4"/>
  <c r="C40" i="4"/>
  <c r="C79" i="7"/>
  <c r="K66" i="17" l="1"/>
  <c r="I66" i="17"/>
  <c r="H66" i="17"/>
  <c r="J65" i="17"/>
  <c r="J64" i="17"/>
  <c r="J63" i="17"/>
  <c r="J62" i="17"/>
  <c r="J61" i="17"/>
  <c r="J60" i="17"/>
  <c r="J59" i="17"/>
  <c r="J58" i="17"/>
  <c r="J57" i="17"/>
  <c r="F57" i="17"/>
  <c r="G57" i="17" s="1"/>
  <c r="F58" i="17" s="1"/>
  <c r="G58" i="17" s="1"/>
  <c r="F59" i="17" s="1"/>
  <c r="G59" i="17" s="1"/>
  <c r="F60" i="17" s="1"/>
  <c r="G60" i="17" s="1"/>
  <c r="F61" i="17" s="1"/>
  <c r="G61" i="17" s="1"/>
  <c r="F62" i="17" s="1"/>
  <c r="G62" i="17" s="1"/>
  <c r="F63" i="17" s="1"/>
  <c r="G63" i="17" s="1"/>
  <c r="F64" i="17" s="1"/>
  <c r="G64" i="17" s="1"/>
  <c r="F65" i="17" s="1"/>
  <c r="G65" i="17" s="1"/>
  <c r="J56" i="17"/>
  <c r="D389" i="7"/>
  <c r="J66" i="17" l="1"/>
  <c r="C436" i="7"/>
  <c r="D436" i="7"/>
  <c r="C441" i="7"/>
  <c r="D441" i="7"/>
  <c r="C452" i="7"/>
  <c r="D452" i="7"/>
  <c r="C458" i="7"/>
  <c r="D458" i="7"/>
  <c r="F338" i="7"/>
  <c r="C339" i="7"/>
  <c r="F340" i="7"/>
  <c r="C341" i="7"/>
  <c r="D341" i="7"/>
  <c r="C342" i="7"/>
  <c r="E342" i="7"/>
  <c r="E343" i="7"/>
  <c r="F343" i="7" s="1"/>
  <c r="C366" i="7"/>
  <c r="D366" i="7"/>
  <c r="D16" i="4" s="1"/>
  <c r="C383" i="7"/>
  <c r="D383" i="7"/>
  <c r="C393" i="7"/>
  <c r="D393" i="7"/>
  <c r="C422" i="7"/>
  <c r="D422" i="7"/>
  <c r="C309" i="7"/>
  <c r="D309" i="7"/>
  <c r="C328" i="7"/>
  <c r="D328" i="7"/>
  <c r="F227" i="7"/>
  <c r="C244" i="7"/>
  <c r="D244" i="7"/>
  <c r="C253" i="7"/>
  <c r="D253" i="7"/>
  <c r="C258" i="7"/>
  <c r="D258" i="7"/>
  <c r="C263" i="7"/>
  <c r="C268" i="7"/>
  <c r="D268" i="7"/>
  <c r="C281" i="7"/>
  <c r="D281" i="7"/>
  <c r="C286" i="7"/>
  <c r="D286" i="7"/>
  <c r="C102" i="7"/>
  <c r="D102" i="7"/>
  <c r="F113" i="7"/>
  <c r="G124" i="7"/>
  <c r="C125" i="7"/>
  <c r="D125" i="7"/>
  <c r="C186" i="7"/>
  <c r="D186" i="7"/>
  <c r="C193" i="7"/>
  <c r="D193" i="7"/>
  <c r="D200" i="7"/>
  <c r="G200" i="7" s="1"/>
  <c r="L200" i="7"/>
  <c r="D201" i="7"/>
  <c r="G201" i="7" s="1"/>
  <c r="L201" i="7"/>
  <c r="G202" i="7"/>
  <c r="L202" i="7"/>
  <c r="G203" i="7"/>
  <c r="L203" i="7"/>
  <c r="G204" i="7"/>
  <c r="L204" i="7"/>
  <c r="C206" i="7"/>
  <c r="H206" i="7"/>
  <c r="I206" i="7"/>
  <c r="K206" i="7"/>
  <c r="C216" i="7"/>
  <c r="D216" i="7"/>
  <c r="E63" i="7"/>
  <c r="F63" i="7" s="1"/>
  <c r="H63" i="7"/>
  <c r="I63" i="7" s="1"/>
  <c r="E64" i="7"/>
  <c r="F64" i="7" s="1"/>
  <c r="H64" i="7"/>
  <c r="I64" i="7" s="1"/>
  <c r="E65" i="7"/>
  <c r="F65" i="7" s="1"/>
  <c r="H65" i="7"/>
  <c r="I65" i="7" s="1"/>
  <c r="E66" i="7"/>
  <c r="F66" i="7" s="1"/>
  <c r="H66" i="7"/>
  <c r="I66" i="7" s="1"/>
  <c r="E67" i="7"/>
  <c r="F67" i="7" s="1"/>
  <c r="H67" i="7"/>
  <c r="I67" i="7" s="1"/>
  <c r="E68" i="7"/>
  <c r="F68" i="7" s="1"/>
  <c r="H68" i="7"/>
  <c r="I68" i="7" s="1"/>
  <c r="E69" i="7"/>
  <c r="F69" i="7" s="1"/>
  <c r="H69" i="7"/>
  <c r="I69" i="7" s="1"/>
  <c r="E70" i="7"/>
  <c r="F70" i="7" s="1"/>
  <c r="H70" i="7"/>
  <c r="I70" i="7" s="1"/>
  <c r="E72" i="7"/>
  <c r="F72" i="7" s="1"/>
  <c r="H72" i="7"/>
  <c r="I72" i="7" s="1"/>
  <c r="C78" i="7"/>
  <c r="E78" i="7"/>
  <c r="C80" i="7"/>
  <c r="C81" i="7" s="1"/>
  <c r="E80" i="7"/>
  <c r="C12" i="5"/>
  <c r="E344" i="7" l="1"/>
  <c r="F341" i="7"/>
  <c r="F342" i="7"/>
  <c r="F339" i="7"/>
  <c r="M204" i="7"/>
  <c r="M200" i="7"/>
  <c r="M202" i="7"/>
  <c r="M201" i="7"/>
  <c r="M203" i="7"/>
  <c r="L206" i="7"/>
  <c r="G206" i="7"/>
  <c r="M206" i="7" l="1"/>
  <c r="F33" i="3" l="1"/>
  <c r="D10" i="3" l="1"/>
  <c r="C10" i="3"/>
  <c r="C20" i="3" l="1"/>
  <c r="C21" i="5" l="1"/>
  <c r="D43" i="4" l="1"/>
  <c r="D40" i="4"/>
  <c r="C33" i="5" l="1"/>
  <c r="F17" i="3"/>
  <c r="C38" i="3"/>
  <c r="D37" i="5" l="1"/>
  <c r="D31" i="5"/>
  <c r="D82" i="3"/>
  <c r="G83" i="3"/>
  <c r="D68" i="3"/>
  <c r="D56" i="3"/>
  <c r="D23" i="3"/>
  <c r="H11" i="15" l="1"/>
  <c r="D67" i="3" l="1"/>
  <c r="D66" i="3"/>
  <c r="G84" i="3" l="1"/>
  <c r="G60" i="3"/>
  <c r="C337" i="7" s="1"/>
  <c r="C344" i="7" l="1"/>
  <c r="G82" i="3"/>
  <c r="F60" i="3"/>
  <c r="D337" i="7" s="1"/>
  <c r="D344" i="7" s="1"/>
  <c r="F337" i="7" l="1"/>
  <c r="F344" i="7" s="1"/>
  <c r="H16" i="15"/>
  <c r="F84" i="3"/>
  <c r="F83" i="3"/>
  <c r="C82" i="3"/>
  <c r="F82" i="3" l="1"/>
  <c r="C67" i="3"/>
  <c r="C66" i="3"/>
  <c r="C23" i="3" l="1"/>
  <c r="D11" i="3" l="1"/>
  <c r="C11" i="3"/>
  <c r="K12" i="15" l="1"/>
  <c r="D11" i="15"/>
  <c r="L12" i="15" l="1"/>
  <c r="K18" i="15"/>
  <c r="C24" i="5"/>
  <c r="C28" i="5"/>
  <c r="G11" i="3" l="1"/>
  <c r="C25" i="5" l="1"/>
  <c r="G33" i="3"/>
  <c r="C34" i="5" s="1"/>
  <c r="C38" i="5"/>
  <c r="F11" i="3"/>
  <c r="G75" i="3"/>
  <c r="F13" i="15"/>
  <c r="F11" i="15"/>
  <c r="D18" i="15"/>
  <c r="F63" i="3"/>
  <c r="F75" i="3" s="1"/>
  <c r="D61" i="3"/>
  <c r="I15" i="15"/>
  <c r="I18" i="15" s="1"/>
  <c r="C16" i="4"/>
  <c r="C8" i="4" s="1"/>
  <c r="C11" i="5" s="1"/>
  <c r="K11" i="15"/>
  <c r="L17" i="15"/>
  <c r="G15" i="15"/>
  <c r="M15" i="15" s="1"/>
  <c r="L11" i="15"/>
  <c r="J11" i="15"/>
  <c r="J18" i="15" s="1"/>
  <c r="G11" i="15"/>
  <c r="D32" i="3"/>
  <c r="D31" i="3" s="1"/>
  <c r="C18" i="15"/>
  <c r="M16" i="15"/>
  <c r="E19" i="15"/>
  <c r="E18" i="15"/>
  <c r="C19" i="15"/>
  <c r="M19" i="15"/>
  <c r="D19" i="15"/>
  <c r="F22" i="3"/>
  <c r="C32" i="4"/>
  <c r="C26" i="4" s="1"/>
  <c r="D19" i="4"/>
  <c r="C19" i="4"/>
  <c r="C35" i="4"/>
  <c r="C18" i="3"/>
  <c r="C32" i="3"/>
  <c r="C31" i="3" s="1"/>
  <c r="C25" i="3"/>
  <c r="D42" i="4"/>
  <c r="C42" i="4"/>
  <c r="C36" i="5" s="1"/>
  <c r="C39" i="4"/>
  <c r="D39" i="4"/>
  <c r="D35" i="4"/>
  <c r="F10" i="3"/>
  <c r="G10" i="3"/>
  <c r="G9" i="3" s="1"/>
  <c r="D22" i="5"/>
  <c r="D14" i="5"/>
  <c r="G50" i="3"/>
  <c r="G46" i="3"/>
  <c r="G22" i="3"/>
  <c r="G16" i="3"/>
  <c r="F50" i="3"/>
  <c r="F46" i="3"/>
  <c r="F16" i="3"/>
  <c r="D72" i="3"/>
  <c r="D38" i="3"/>
  <c r="D13" i="3"/>
  <c r="D9" i="3"/>
  <c r="C72" i="3"/>
  <c r="C44" i="3"/>
  <c r="C13" i="3"/>
  <c r="C9" i="3"/>
  <c r="H18" i="15"/>
  <c r="D18" i="3"/>
  <c r="G31" i="3" l="1"/>
  <c r="G35" i="3" s="1"/>
  <c r="C37" i="5"/>
  <c r="C68" i="3"/>
  <c r="C61" i="3" s="1"/>
  <c r="D39" i="5"/>
  <c r="D41" i="5" s="1"/>
  <c r="D25" i="3"/>
  <c r="D22" i="3" s="1"/>
  <c r="D35" i="3" s="1"/>
  <c r="M17" i="15"/>
  <c r="L18" i="15"/>
  <c r="G54" i="3"/>
  <c r="D32" i="4"/>
  <c r="D26" i="4" s="1"/>
  <c r="C22" i="4"/>
  <c r="C20" i="4"/>
  <c r="C17" i="4" s="1"/>
  <c r="C21" i="4" s="1"/>
  <c r="D20" i="4"/>
  <c r="D17" i="4" s="1"/>
  <c r="D22" i="4"/>
  <c r="D8" i="4"/>
  <c r="L19" i="15"/>
  <c r="F31" i="3"/>
  <c r="K19" i="15"/>
  <c r="F9" i="3"/>
  <c r="C22" i="3"/>
  <c r="C30" i="5" s="1"/>
  <c r="D75" i="3"/>
  <c r="F54" i="3"/>
  <c r="N12" i="15"/>
  <c r="F18" i="15"/>
  <c r="M13" i="15"/>
  <c r="J19" i="15"/>
  <c r="G18" i="15"/>
  <c r="F19" i="15"/>
  <c r="G19" i="15"/>
  <c r="C13" i="5"/>
  <c r="N11" i="15"/>
  <c r="C35" i="3" l="1"/>
  <c r="G57" i="3"/>
  <c r="G76" i="3" s="1"/>
  <c r="D21" i="4"/>
  <c r="D33" i="4" s="1"/>
  <c r="D44" i="4" s="1"/>
  <c r="D47" i="4" s="1"/>
  <c r="M18" i="15"/>
  <c r="C56" i="3"/>
  <c r="C33" i="4"/>
  <c r="C44" i="4" s="1"/>
  <c r="C47" i="4" s="1"/>
  <c r="F35" i="3"/>
  <c r="N19" i="15"/>
  <c r="D76" i="3"/>
  <c r="C14" i="5"/>
  <c r="F57" i="3" l="1"/>
  <c r="F76" i="3" s="1"/>
  <c r="C27" i="5"/>
  <c r="C31" i="5" s="1"/>
  <c r="C75" i="3"/>
  <c r="C76" i="3" s="1"/>
  <c r="C17" i="5"/>
  <c r="C22" i="5" s="1"/>
  <c r="C39" i="5" l="1"/>
  <c r="C41" i="5" s="1"/>
</calcChain>
</file>

<file path=xl/sharedStrings.xml><?xml version="1.0" encoding="utf-8"?>
<sst xmlns="http://schemas.openxmlformats.org/spreadsheetml/2006/main" count="863" uniqueCount="651">
  <si>
    <t>Cantidad</t>
  </si>
  <si>
    <t>Activo</t>
  </si>
  <si>
    <t>PERIODO    ACTUAL</t>
  </si>
  <si>
    <t>PASIVO</t>
  </si>
  <si>
    <t>Activo Corriente</t>
  </si>
  <si>
    <t xml:space="preserve">Caja                                                                                              </t>
  </si>
  <si>
    <t>Bancos</t>
  </si>
  <si>
    <t>Otros activos a rendir</t>
  </si>
  <si>
    <t xml:space="preserve">Inversiones Temporarias </t>
  </si>
  <si>
    <t>Títulos de Renta Variable</t>
  </si>
  <si>
    <t>Títulos de Renta Fija</t>
  </si>
  <si>
    <t>PASIVO Corriente</t>
  </si>
  <si>
    <t>Documentos y Cuentas a Pagar</t>
  </si>
  <si>
    <t xml:space="preserve">Empresas Relacionadas </t>
  </si>
  <si>
    <t xml:space="preserve">Obligac. Por Contratos de Underwriting </t>
  </si>
  <si>
    <t>Préstamos Financieros (Nota 5. k)</t>
  </si>
  <si>
    <t>Préstamo</t>
  </si>
  <si>
    <t>Intereses a pagar</t>
  </si>
  <si>
    <t>Créditos (Nota 5. f)</t>
  </si>
  <si>
    <t xml:space="preserve">Deudores por Intermediación </t>
  </si>
  <si>
    <t xml:space="preserve">Documentos y cuentas por cobrar  </t>
  </si>
  <si>
    <t>Deudores Varios</t>
  </si>
  <si>
    <t xml:space="preserve">Cuentas por cobrar a Personas y Empresas Relacionadas </t>
  </si>
  <si>
    <t xml:space="preserve">Menos: Previsión por cuentas a cobrar a personas y empresas relacionadas </t>
  </si>
  <si>
    <t xml:space="preserve">Provisiones (Nota 5. q) </t>
  </si>
  <si>
    <t>Impuestos a pagar</t>
  </si>
  <si>
    <t>Aportes y Retenciones a pagar</t>
  </si>
  <si>
    <t>Sueldos y jornales a pagar</t>
  </si>
  <si>
    <t>Seguros a pagar</t>
  </si>
  <si>
    <t>Anticipo de clientes</t>
  </si>
  <si>
    <t>Intereses a Devengar</t>
  </si>
  <si>
    <t>Otros Activos (Nota 5. j)</t>
  </si>
  <si>
    <t xml:space="preserve">Otros Activos Corrientes </t>
  </si>
  <si>
    <t>Otros Pasivos (Nota 5. q)</t>
  </si>
  <si>
    <t xml:space="preserve">Dividendos a pagar </t>
  </si>
  <si>
    <t xml:space="preserve">Otros Pasivos Corrientes </t>
  </si>
  <si>
    <t>TOTAL ACTIVO CORRIENTE</t>
  </si>
  <si>
    <t>TOTAL PASIVO CORRIENTE</t>
  </si>
  <si>
    <t>ACTIVO NO CORRIENTE</t>
  </si>
  <si>
    <t>Inversiones Permanentes (Nota 5.e)</t>
  </si>
  <si>
    <t>Acción de la Bolsa de Valores</t>
  </si>
  <si>
    <t>Menos: Previsión para Inversiones</t>
  </si>
  <si>
    <t xml:space="preserve">Créditos </t>
  </si>
  <si>
    <t>Créditos en Gestión de Cobro</t>
  </si>
  <si>
    <t xml:space="preserve">Derechos sobre títulos por Contratos  de Underwriting </t>
  </si>
  <si>
    <t>Acreedores Varios</t>
  </si>
  <si>
    <t xml:space="preserve">Préstamos Financieros </t>
  </si>
  <si>
    <t>Préstamos en Bancos</t>
  </si>
  <si>
    <t>Previsiones</t>
  </si>
  <si>
    <t>Previsión para indemnización</t>
  </si>
  <si>
    <t>Otras contingencias</t>
  </si>
  <si>
    <t>TOTAL PASIVO NO CORRIENTE</t>
  </si>
  <si>
    <t>Bienes de Uso (Nota 5. g)</t>
  </si>
  <si>
    <t>TOTAL PASIVO</t>
  </si>
  <si>
    <t xml:space="preserve">PATRIMONIO NETO </t>
  </si>
  <si>
    <t xml:space="preserve">Activos Intangibles y Cargos Diferidos </t>
  </si>
  <si>
    <t>Programas</t>
  </si>
  <si>
    <t>(Amortización Acumulada)</t>
  </si>
  <si>
    <t>Otros Activos No Corrientes</t>
  </si>
  <si>
    <t xml:space="preserve">Gastos no devengados </t>
  </si>
  <si>
    <t>TOTAL ACTIVO NO CORRIENTE</t>
  </si>
  <si>
    <t>Capital Integrado</t>
  </si>
  <si>
    <t xml:space="preserve">Reservas Facultativas </t>
  </si>
  <si>
    <t>TOTAL PASIVO Y PATRIMONIO NETO</t>
  </si>
  <si>
    <r>
      <t>Disponibilidades</t>
    </r>
    <r>
      <rPr>
        <sz val="9"/>
        <color indexed="8"/>
        <rFont val="Arial"/>
        <family val="2"/>
      </rPr>
      <t xml:space="preserve"> (</t>
    </r>
    <r>
      <rPr>
        <b/>
        <sz val="9"/>
        <color indexed="8"/>
        <rFont val="Arial"/>
        <family val="2"/>
      </rPr>
      <t>Nota 5.d)</t>
    </r>
  </si>
  <si>
    <r>
      <t>Menos: Previsión para incobrables</t>
    </r>
    <r>
      <rPr>
        <b/>
        <sz val="9"/>
        <color indexed="8"/>
        <rFont val="Arial"/>
        <family val="2"/>
      </rPr>
      <t xml:space="preserve"> </t>
    </r>
  </si>
  <si>
    <r>
      <t xml:space="preserve">Menos: Previsión para incobrables </t>
    </r>
    <r>
      <rPr>
        <b/>
        <sz val="9"/>
        <color indexed="8"/>
        <rFont val="Arial"/>
        <family val="2"/>
      </rPr>
      <t xml:space="preserve"> </t>
    </r>
  </si>
  <si>
    <t xml:space="preserve">TOTAL ACTIVO  </t>
  </si>
  <si>
    <t>ELERCICIO ANTERIOR</t>
  </si>
  <si>
    <t>PERIODO ACTUAL</t>
  </si>
  <si>
    <t>IGUAL PERIODO DEL AÑO ANTERIOR</t>
  </si>
  <si>
    <t>INGRESOS OPERATIVOS</t>
  </si>
  <si>
    <t xml:space="preserve">. Comisiones por contratos de colocación primaria </t>
  </si>
  <si>
    <t xml:space="preserve">Comisiones por contratos de colocación primaria de acciones </t>
  </si>
  <si>
    <t>Comisiones por contratos de colocación primaria de renta fija</t>
  </si>
  <si>
    <t>. Comisiones por contratos de colocación secundaria</t>
  </si>
  <si>
    <t>Comisiones por contratos de colocación secundaria de acciones</t>
  </si>
  <si>
    <t>Comisiones por contratos de colocación secundaria de renta fija</t>
  </si>
  <si>
    <t>. Ingresos por asesoría financiera</t>
  </si>
  <si>
    <t>. Otros ingresos operativos (Nota 5. v)</t>
  </si>
  <si>
    <t>GASTOS OPERATIVOS</t>
  </si>
  <si>
    <t>Gastos por comisiones y servicios</t>
  </si>
  <si>
    <t>Aranceles por negociación Bolsa de Valores (Nota 5. w)</t>
  </si>
  <si>
    <t>Otros gastos operativos (Nota 5. w)</t>
  </si>
  <si>
    <t>RESULTADO OPERATIVO BRUTO</t>
  </si>
  <si>
    <t>Publicidad</t>
  </si>
  <si>
    <t>Folletos e Impresiones</t>
  </si>
  <si>
    <t>Otros gastos de comercialización (Nota 5. w)</t>
  </si>
  <si>
    <t>GASTOS DE ADMINISTRACION</t>
  </si>
  <si>
    <t>Servicios personales</t>
  </si>
  <si>
    <t>Previsión, amortización y depreciaciones</t>
  </si>
  <si>
    <t>Mantenimientos</t>
  </si>
  <si>
    <t>Seguros</t>
  </si>
  <si>
    <t>Impuestos, tasas y contribuciones</t>
  </si>
  <si>
    <t>Otros gastos de administración (Nota 5. w)</t>
  </si>
  <si>
    <t>RESULTADO OPERATIVO NETO</t>
  </si>
  <si>
    <t>Otros Ingresos y Egresos (Nota 5. x)</t>
  </si>
  <si>
    <t>Otros Ingresos</t>
  </si>
  <si>
    <t>Otros Egresos</t>
  </si>
  <si>
    <t>RESULTADOS FINANCIEROS</t>
  </si>
  <si>
    <t>Generados por activos:</t>
  </si>
  <si>
    <t>Intereses cobrados (Nota 5. y)</t>
  </si>
  <si>
    <t>Diferencia de cambio</t>
  </si>
  <si>
    <t>Generados por pasivos:</t>
  </si>
  <si>
    <t>Intereses pagados (Nota 5. y)</t>
  </si>
  <si>
    <t>UTILIDAD O (PERDIDA)</t>
  </si>
  <si>
    <t>IMPUESTO A LA RENTA</t>
  </si>
  <si>
    <t>RESERVA LEGAL</t>
  </si>
  <si>
    <t>RESULTADO DEL EJERCICIO</t>
  </si>
  <si>
    <t xml:space="preserve"> (En guaraníes)</t>
  </si>
  <si>
    <t>FLUJO DE EFECTIVO POR LAS ACTIVIDADES OPERATIVAS</t>
  </si>
  <si>
    <t>Ingresos en efectivo por comisiones y otros</t>
  </si>
  <si>
    <t>Efectivo pagado a empleados</t>
  </si>
  <si>
    <t>Efectivo generado (usado) por otras actividades</t>
  </si>
  <si>
    <t>Total de Efectivo por las actividades operativas antes de cambio en los activos de operaciones</t>
  </si>
  <si>
    <t>(Aumento) disminución en los activos de operación</t>
  </si>
  <si>
    <t>Otros activos</t>
  </si>
  <si>
    <t>Aumento (o Disminución) en pasivos operativos</t>
  </si>
  <si>
    <t>Pagos a proveedores</t>
  </si>
  <si>
    <t>Efectivo neto de actividades de operaciones antes del impuesto</t>
  </si>
  <si>
    <t>FLUJO DE EFECTIVO POR LAS ACTIVIDADES DE INVERSION</t>
  </si>
  <si>
    <t>Inversiones en otras empresas</t>
  </si>
  <si>
    <t>Inversiones temporarias</t>
  </si>
  <si>
    <t>Fondos con destino especial</t>
  </si>
  <si>
    <t>Adquisición y títulos de deudas (cartera propia)</t>
  </si>
  <si>
    <t>Dividendos percibidos</t>
  </si>
  <si>
    <t>Anticipos de clientes</t>
  </si>
  <si>
    <t>Efectivo neto por (o usado) en actividades de inversión</t>
  </si>
  <si>
    <t>FLUJO DE EFECTIVO POR LAS ACTIVIDADES DE FINANCIAMIENTO</t>
  </si>
  <si>
    <t>Aportes de capital</t>
  </si>
  <si>
    <t>Provenientes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</si>
  <si>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</si>
  <si>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</si>
  <si>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</si>
  <si>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</si>
  <si>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</si>
  <si>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</si>
  <si>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(En guaraníes)</t>
  </si>
  <si>
    <t>Movimientos</t>
  </si>
  <si>
    <t>CAPITAL</t>
  </si>
  <si>
    <t>RESERVAS</t>
  </si>
  <si>
    <t>RESULTADOS</t>
  </si>
  <si>
    <t>PATRIMONIO NETO</t>
  </si>
  <si>
    <t>Suscripto</t>
  </si>
  <si>
    <t>A Integrar</t>
  </si>
  <si>
    <t>Prima</t>
  </si>
  <si>
    <t>Integrado</t>
  </si>
  <si>
    <t>Legal</t>
  </si>
  <si>
    <t>Revalúo</t>
  </si>
  <si>
    <t>Aumento de Capital</t>
  </si>
  <si>
    <t>Acumulados</t>
  </si>
  <si>
    <t>Del Ejercicio</t>
  </si>
  <si>
    <t>Período</t>
  </si>
  <si>
    <t>Actual</t>
  </si>
  <si>
    <t>Período anterior</t>
  </si>
  <si>
    <t>-</t>
  </si>
  <si>
    <t>Movimientos subsecuentes</t>
  </si>
  <si>
    <t>Reserva Legal</t>
  </si>
  <si>
    <t>NOTAS A LOS ESTADOS CONTABLES</t>
  </si>
  <si>
    <t xml:space="preserve">1) </t>
  </si>
  <si>
    <t xml:space="preserve">2) </t>
  </si>
  <si>
    <t>2.1. Naturaleza jurídica de las actividades de la sociedad.</t>
  </si>
  <si>
    <t>La duración de la Sociedad queda fijada en (99) noventa y nueve años, contados a partir de la fecha de inscripción de la misma en el Registro Público de Comercio.</t>
  </si>
  <si>
    <t xml:space="preserve">La Sociedad tiene por objeto principal la intermediación en el Mercado de Valores, en forma habitual, y por cuenta ajena. Mediante la realización de operaciones de compra –venta, colocación, corretaje, comisión o negociación de títulos –valores emitidos por terceros, respecto de los cuales se hagan oferta pública, y podrá realizar en general, todas aquellas actividades complementarias, conexas o afines con la intermediación de valores y debidamente inscriptos en el Registro de Intermediarios. </t>
  </si>
  <si>
    <t>2.2. Participación en otras empresas.</t>
  </si>
  <si>
    <t>3)</t>
  </si>
  <si>
    <t>El criterio adoptado para las depreciaciones es el método lineal de acuerdo a los años de vida útil del bien.</t>
  </si>
  <si>
    <t>4)</t>
  </si>
  <si>
    <t>a)  Valuación en moneda extranjera</t>
  </si>
  <si>
    <t>A continuación, se detalla el tipo de cambio utilizado para convertir a moneda nacional los saldos en moneda extranjera.</t>
  </si>
  <si>
    <t xml:space="preserve">Período actual </t>
  </si>
  <si>
    <t>en Gs.</t>
  </si>
  <si>
    <t xml:space="preserve">Período  </t>
  </si>
  <si>
    <t xml:space="preserve"> anterior en Gs.</t>
  </si>
  <si>
    <t>Tipo de cambio comprador</t>
  </si>
  <si>
    <t xml:space="preserve">Tipo de cambio vendedor       </t>
  </si>
  <si>
    <t>b) Posición en moneda extranjera</t>
  </si>
  <si>
    <t>ACTIVOS Y PASIVOS EN MONEDA EXTRANJERA</t>
  </si>
  <si>
    <t>DETALLE</t>
  </si>
  <si>
    <t>MONEDA EXTRANJERA – CLASE</t>
  </si>
  <si>
    <t>MONEDA EXTRANJERA – MONTO</t>
  </si>
  <si>
    <t>CAMBIO CIERRE – PERIODO ACTUAL</t>
  </si>
  <si>
    <t>SALDO – PERIODO ACTUAL (GUARANIES)</t>
  </si>
  <si>
    <t>CAMBIO CIERRE – PERIODO ANTERIOR</t>
  </si>
  <si>
    <t>ACTIVO</t>
  </si>
  <si>
    <t>ACTIVOS CORRIENTES</t>
  </si>
  <si>
    <t>--</t>
  </si>
  <si>
    <t>c) Diferencia de cambio en moneda extranjera</t>
  </si>
  <si>
    <t>CONCEPTO</t>
  </si>
  <si>
    <t>TIPO DE CAMBIO PERIODO ACTUAL</t>
  </si>
  <si>
    <t>MONTO AJUSTADO PERIODO ACTUAL G.</t>
  </si>
  <si>
    <t>TIPO DE CAMBIO  PERIODO ANTERIOR</t>
  </si>
  <si>
    <t>MONTO AJUSTADO  PERIODO ANTERIOR G.</t>
  </si>
  <si>
    <t xml:space="preserve">d) Disponibilidades </t>
  </si>
  <si>
    <t xml:space="preserve">Concepto </t>
  </si>
  <si>
    <t>Período Actual Gs.</t>
  </si>
  <si>
    <t xml:space="preserve"> Período Anterior Gs.</t>
  </si>
  <si>
    <t>Fondo Fijo</t>
  </si>
  <si>
    <t xml:space="preserve"> Totales </t>
  </si>
  <si>
    <t xml:space="preserve">e) Inversiones Permanentes </t>
  </si>
  <si>
    <t>Este rubro está compuesto por las siguientes cuentas:</t>
  </si>
  <si>
    <t>INFORMACIÓN SOBRE EL DOCUMENTO Y EMISOR</t>
  </si>
  <si>
    <t>INFORMACIÓN SOBRE EL EMISOR</t>
  </si>
  <si>
    <t>TIPO</t>
  </si>
  <si>
    <t>CANTIDAD DE TITULOS</t>
  </si>
  <si>
    <t>VALOR NOMINAL UNITARIO</t>
  </si>
  <si>
    <t>VALOR</t>
  </si>
  <si>
    <t>RESULTADO</t>
  </si>
  <si>
    <t>PATRIM.</t>
  </si>
  <si>
    <t>EMISOR</t>
  </si>
  <si>
    <t>DE TITULO</t>
  </si>
  <si>
    <t>CONTABLE</t>
  </si>
  <si>
    <t>NETO</t>
  </si>
  <si>
    <t>Inversiones Permanentes</t>
  </si>
  <si>
    <t xml:space="preserve">Acciones BVPASA </t>
  </si>
  <si>
    <t>Valor Nominal</t>
  </si>
  <si>
    <t>Valor Libro de la acción</t>
  </si>
  <si>
    <t>Valor último remate</t>
  </si>
  <si>
    <t>Saldo período actual en Gs.</t>
  </si>
  <si>
    <t>Saldo período anterior en Gs.</t>
  </si>
  <si>
    <t xml:space="preserve">f) Créditos  </t>
  </si>
  <si>
    <t>Período Anterior Gs.</t>
  </si>
  <si>
    <t>Totales</t>
  </si>
  <si>
    <t>g) Bienes de Uso</t>
  </si>
  <si>
    <t>CUENTAS</t>
  </si>
  <si>
    <t>VALORES DE ORIGEN</t>
  </si>
  <si>
    <t>DEPRECIACIONES</t>
  </si>
  <si>
    <t>Valores al  inicio del  ejercicio</t>
  </si>
  <si>
    <t>Altas</t>
  </si>
  <si>
    <t>Bajas</t>
  </si>
  <si>
    <t>Revalúo del período</t>
  </si>
  <si>
    <t>Valores al cierre del período</t>
  </si>
  <si>
    <t>Acumuladas al inicio del ejercicio</t>
  </si>
  <si>
    <t>Deprecia- ción del período</t>
  </si>
  <si>
    <t>Acumuladas al cierre</t>
  </si>
  <si>
    <t>Neto resultante</t>
  </si>
  <si>
    <t>Muebles y útiles</t>
  </si>
  <si>
    <t>Totales período actual</t>
  </si>
  <si>
    <t>Totales  período anterior</t>
  </si>
  <si>
    <t>h) Cargos Diferidos</t>
  </si>
  <si>
    <t>No Aplicable</t>
  </si>
  <si>
    <t>SALDO</t>
  </si>
  <si>
    <t>INICIAL</t>
  </si>
  <si>
    <t>AUMENTOS</t>
  </si>
  <si>
    <t>AMORTIZACIONES</t>
  </si>
  <si>
    <t>NETO FINAL</t>
  </si>
  <si>
    <t>Total actual</t>
  </si>
  <si>
    <t>Total período anterior</t>
  </si>
  <si>
    <t>j) Otros Activos</t>
  </si>
  <si>
    <t xml:space="preserve">k) Préstamos Financieros (Pasivo Corriente) </t>
  </si>
  <si>
    <t xml:space="preserve">PRESTAMOS </t>
  </si>
  <si>
    <t>Período Actual en Gs.</t>
  </si>
  <si>
    <t>Período anterior en Gs.</t>
  </si>
  <si>
    <t>INTERESES A PAGAR</t>
  </si>
  <si>
    <t>SOBREGIRO BANCARIO</t>
  </si>
  <si>
    <t xml:space="preserve">l) Documentos y Cuentas por pagar (Pasivo Corriente) </t>
  </si>
  <si>
    <t>Período anterior Gs.</t>
  </si>
  <si>
    <t>BVPASA - ( Aranceles )</t>
  </si>
  <si>
    <t>n) Administración de Cartera (corto y largo plazo)</t>
  </si>
  <si>
    <t>p) Obligaciones por contrato de Underwriting (corto y largo plazo)</t>
  </si>
  <si>
    <t>q) Otros Pasivos (Pasivo Corriente)</t>
  </si>
  <si>
    <t>Concepto</t>
  </si>
  <si>
    <t>Provisiones (Pasivo Corriente)</t>
  </si>
  <si>
    <t>r) Saldos y transacciones con personas y empresas relacionadas (Corriente y No Corriente)</t>
  </si>
  <si>
    <t>s) Resultado con personas y empresas vinculadas</t>
  </si>
  <si>
    <t>t) Patrimonio</t>
  </si>
  <si>
    <t>SALDO AL INICIO DEL PERIODO ANTERIOR G.</t>
  </si>
  <si>
    <t>DISMINUCIÓN</t>
  </si>
  <si>
    <t>SALDO AL CIERRE DEL PERIODO G.</t>
  </si>
  <si>
    <t>Prima por Emisión</t>
  </si>
  <si>
    <t>Reservas</t>
  </si>
  <si>
    <t>Resultados Acumulados</t>
  </si>
  <si>
    <t>Resultados del Ejercicio</t>
  </si>
  <si>
    <t>TOTAL</t>
  </si>
  <si>
    <t>u) Previsiones</t>
  </si>
  <si>
    <t xml:space="preserve">v) Ingresos Operativos </t>
  </si>
  <si>
    <t>Ingresos por operaciones y servicios a personas relacionadas</t>
  </si>
  <si>
    <t xml:space="preserve">Otros Ingresos Operativos </t>
  </si>
  <si>
    <t>Período Actual</t>
  </si>
  <si>
    <t xml:space="preserve"> en Gs.</t>
  </si>
  <si>
    <t xml:space="preserve">Igual Período de año </t>
  </si>
  <si>
    <t>anterior en Gs.</t>
  </si>
  <si>
    <t>Venta de Acciones</t>
  </si>
  <si>
    <t>Venta de Bonos</t>
  </si>
  <si>
    <t>Otros ingresos</t>
  </si>
  <si>
    <t>w) Otros gastos operativos, de comercialización y de administración</t>
  </si>
  <si>
    <t>Aranceles por Negociación Bolsa de Valores</t>
  </si>
  <si>
    <t xml:space="preserve">Período Actual </t>
  </si>
  <si>
    <t xml:space="preserve">      anterior en Gs.</t>
  </si>
  <si>
    <t>Aranceles por negociación en Bolsa</t>
  </si>
  <si>
    <t xml:space="preserve"> Igual Período de año  </t>
  </si>
  <si>
    <t>Otros Gastos de Comercialización</t>
  </si>
  <si>
    <t>Gastos de movilidad</t>
  </si>
  <si>
    <t xml:space="preserve">Otros Gastos de Administración </t>
  </si>
  <si>
    <t>Aporte patronal</t>
  </si>
  <si>
    <t>Aguinaldos pagados</t>
  </si>
  <si>
    <t>Remuneración personal superior</t>
  </si>
  <si>
    <t>Honorarios profesionales</t>
  </si>
  <si>
    <t>Alquileres</t>
  </si>
  <si>
    <t>Útiles de oficina</t>
  </si>
  <si>
    <t>Comisiones y gastos bancarios operacionales</t>
  </si>
  <si>
    <t>Multas y recargos</t>
  </si>
  <si>
    <t>Gastos de consumición y limpieza</t>
  </si>
  <si>
    <t>Seguridad y vigilancia</t>
  </si>
  <si>
    <t xml:space="preserve">Gastos no deducibles                     </t>
  </si>
  <si>
    <t>Servicios contratados</t>
  </si>
  <si>
    <t>Viáticos</t>
  </si>
  <si>
    <t>Otros gastos de administración</t>
  </si>
  <si>
    <t>Comisiones y gastos bancarios sobre operaciones crediticias</t>
  </si>
  <si>
    <t>x) Otros Ingresos y Egresos</t>
  </si>
  <si>
    <t>Igual Período de año anterior en Gs.</t>
  </si>
  <si>
    <t>Totales:</t>
  </si>
  <si>
    <t>y) Resultados Financieros</t>
  </si>
  <si>
    <t xml:space="preserve">z) Resultados Extraordinarios </t>
  </si>
  <si>
    <t>6)</t>
  </si>
  <si>
    <t>Información referente a contingencias y compromisos.</t>
  </si>
  <si>
    <t>a) Compromisos directos</t>
  </si>
  <si>
    <t>b) Contingencias Legales</t>
  </si>
  <si>
    <t>Detalle de la Póliza</t>
  </si>
  <si>
    <t>Hechos posteriores al cierre del ejercicio.</t>
  </si>
  <si>
    <t xml:space="preserve">8) </t>
  </si>
  <si>
    <t>Limitación a la libre disponibilidad de los activos o del patrimonio y cualquier restricción al derecho de propiedad.</t>
  </si>
  <si>
    <t>Cambios Contables.</t>
  </si>
  <si>
    <t>10)</t>
  </si>
  <si>
    <t>Restricciones para distribución de utilidades.</t>
  </si>
  <si>
    <t>11)</t>
  </si>
  <si>
    <t>Sanciones.</t>
  </si>
  <si>
    <t>TOTAL PATRIMONIO NETO</t>
  </si>
  <si>
    <t>Saldo al inicio del ejercicio</t>
  </si>
  <si>
    <t>Resultado del Ejercicio</t>
  </si>
  <si>
    <t>SALDO – PERIODO ANTERIOR  (GUARANIES)</t>
  </si>
  <si>
    <t>MONEDA EXTRANJERA - MONTO</t>
  </si>
  <si>
    <t>Acreedores Varios (Nota 5. l)</t>
  </si>
  <si>
    <t>Fondo de garantía - BVPASA</t>
  </si>
  <si>
    <t>Obligac. por Administración de Cartera (5.n)</t>
  </si>
  <si>
    <t>Capacitación al Personal</t>
  </si>
  <si>
    <r>
      <t>Acreedores por Intermediación</t>
    </r>
    <r>
      <rPr>
        <b/>
        <sz val="9"/>
        <rFont val="Arial"/>
        <family val="2"/>
      </rPr>
      <t xml:space="preserve"> (</t>
    </r>
    <r>
      <rPr>
        <sz val="9"/>
        <rFont val="Arial"/>
        <family val="2"/>
      </rPr>
      <t>Nota 5.m)</t>
    </r>
  </si>
  <si>
    <r>
      <t>Intereses a Devengar</t>
    </r>
    <r>
      <rPr>
        <b/>
        <sz val="9"/>
        <rFont val="Arial"/>
        <family val="2"/>
      </rPr>
      <t xml:space="preserve"> </t>
    </r>
  </si>
  <si>
    <r>
      <t>Otros Pasivos no Corrientes</t>
    </r>
    <r>
      <rPr>
        <b/>
        <sz val="9"/>
        <rFont val="Arial"/>
        <family val="2"/>
      </rPr>
      <t xml:space="preserve"> </t>
    </r>
  </si>
  <si>
    <t>Cuentas de Orden Deudoras</t>
  </si>
  <si>
    <t>Cuentas de Orden Acreedoras</t>
  </si>
  <si>
    <t>Total período Actual</t>
  </si>
  <si>
    <t>Total período Anterior</t>
  </si>
  <si>
    <t>Equipos</t>
  </si>
  <si>
    <t>Rodados</t>
  </si>
  <si>
    <t>Compra de propiedades, planta y equipo</t>
  </si>
  <si>
    <t>Acción BVPASA</t>
  </si>
  <si>
    <t>R. ACCIONES</t>
  </si>
  <si>
    <t>La firma cuenta  con la libre disposicion  de su patrimonio.</t>
  </si>
  <si>
    <t>No existen hechos posteriores al cierre del ejercicio que impliquen alteraciones significativas a la estructura patrimonial y resultado del ejercicio.</t>
  </si>
  <si>
    <t>PERIODO    ANTERIOR</t>
  </si>
  <si>
    <t>Anticipo Impuesto a la Renta</t>
  </si>
  <si>
    <t>Retenciones Impuesto a la Renta</t>
  </si>
  <si>
    <t>Retenciones de IVA</t>
  </si>
  <si>
    <t>Reserva de Revaluo Fiscal</t>
  </si>
  <si>
    <t xml:space="preserve">Resultado del Ejercicio </t>
  </si>
  <si>
    <t xml:space="preserve">7) </t>
  </si>
  <si>
    <t>9)</t>
  </si>
  <si>
    <t>Venta de CDA</t>
  </si>
  <si>
    <t xml:space="preserve">Ingresos por Operaciones y servicios extrabursatiles </t>
  </si>
  <si>
    <t>Ingresos por Servicios de Rep. De Tenedores</t>
  </si>
  <si>
    <t>Agua, Luz y Telefono</t>
  </si>
  <si>
    <t>PASIVO No Corriente</t>
  </si>
  <si>
    <t xml:space="preserve">Asu Capital  Casa de Bolsa S.A. Se rige por las disposiciones legales contenidas en la Ley Nº 5810 de Mercados de Capitales y todas las demás disposiciones legales y reglamentarias del país. </t>
  </si>
  <si>
    <t xml:space="preserve">Inicialmente la Sociedad se constituyó bajo la denominación Vanny S.A.  creada el 11 de Julio de 2019 por Escritura Pública Nº 57 pasada ante el Escribano Público Julio Cesar Denis,  e inscripta en el Registro Público de Comercio bajo en Nº 9900625, folio 01 y siguientes en fecha 11 de setiembre de 2019. </t>
  </si>
  <si>
    <t>Gastos de Constitucion CBSA</t>
  </si>
  <si>
    <t>USD</t>
  </si>
  <si>
    <t>BOLSA DE VALORES Y PRODUCTOS DE ASUNCION S.A.</t>
  </si>
  <si>
    <t>ACCION</t>
  </si>
  <si>
    <t>Gastos de Constitucion</t>
  </si>
  <si>
    <t xml:space="preserve">  CONCEPTO</t>
  </si>
  <si>
    <t xml:space="preserve"> CONCEPTO</t>
  </si>
  <si>
    <t>Anticipo a Proveedores</t>
  </si>
  <si>
    <t xml:space="preserve">Reservas  </t>
  </si>
  <si>
    <t>(-) Capital a integrar</t>
  </si>
  <si>
    <t xml:space="preserve">Fondos Mutuos - Administradora de Fondos SA Gs    </t>
  </si>
  <si>
    <t>Fondos Mutuos - Administradora de Fondos SA U$</t>
  </si>
  <si>
    <t>Aporte p/ futuras Capitalizaciones</t>
  </si>
  <si>
    <t>Vision Banco Cta. Clearing Gs.</t>
  </si>
  <si>
    <t>Vision Banco Cuenta Clearing USD</t>
  </si>
  <si>
    <t>Responsabilidad CBSA</t>
  </si>
  <si>
    <t>PASIVOS CORRIENTES</t>
  </si>
  <si>
    <t>Seguros a Devengar</t>
  </si>
  <si>
    <t>Prestamos</t>
  </si>
  <si>
    <t>Intereses Financieros</t>
  </si>
  <si>
    <t>Intereses Bursatiles Titulos/Bonos</t>
  </si>
  <si>
    <t>Las 11 notas y sus anexos aclaratorios que se acompañan son parte integrante de estos estados financieros.</t>
  </si>
  <si>
    <t>S/ Movimiento</t>
  </si>
  <si>
    <t>s/ Movimiento</t>
  </si>
  <si>
    <r>
      <t>b-</t>
    </r>
    <r>
      <rPr>
        <b/>
        <sz val="7"/>
        <rFont val="Times New Roman"/>
        <family val="1"/>
      </rPr>
      <t xml:space="preserve">      </t>
    </r>
    <r>
      <rPr>
        <b/>
        <sz val="11"/>
        <rFont val="Calibri"/>
        <family val="2"/>
      </rPr>
      <t>Otros Egresos:</t>
    </r>
  </si>
  <si>
    <t>(Nota 5. h)</t>
  </si>
  <si>
    <t>No posee</t>
  </si>
  <si>
    <r>
      <rPr>
        <b/>
        <sz val="16"/>
        <color theme="0"/>
        <rFont val="Arial Nova"/>
        <family val="2"/>
      </rPr>
      <t>ESTADOS FINANCIEROS
ASU CAPITAL Casa de Bolsa S.A.</t>
    </r>
    <r>
      <rPr>
        <u/>
        <sz val="14"/>
        <color theme="0"/>
        <rFont val="Arial Nova"/>
        <family val="2"/>
      </rPr>
      <t xml:space="preserve"> </t>
    </r>
    <r>
      <rPr>
        <sz val="11"/>
        <color theme="0"/>
        <rFont val="Arial Nova"/>
        <family val="2"/>
      </rPr>
      <t xml:space="preserve">
</t>
    </r>
  </si>
  <si>
    <r>
      <t>Consideración de los Estados Contables</t>
    </r>
    <r>
      <rPr>
        <b/>
        <sz val="10"/>
        <color indexed="8"/>
        <rFont val="Arial Nova"/>
        <family val="2"/>
      </rPr>
      <t xml:space="preserve">. </t>
    </r>
  </si>
  <si>
    <r>
      <t>Información básica de la empresa</t>
    </r>
    <r>
      <rPr>
        <b/>
        <sz val="10"/>
        <color indexed="8"/>
        <rFont val="Arial Nova"/>
        <family val="2"/>
      </rPr>
      <t>.</t>
    </r>
  </si>
  <si>
    <r>
      <t>Principales políticas y prácticas contables aplicadas</t>
    </r>
    <r>
      <rPr>
        <b/>
        <sz val="10"/>
        <color indexed="8"/>
        <rFont val="Arial Nova"/>
        <family val="2"/>
      </rPr>
      <t>.</t>
    </r>
  </si>
  <si>
    <r>
      <t>Cambio de Políticas y Procedimientos de Contabilidad</t>
    </r>
    <r>
      <rPr>
        <b/>
        <sz val="10"/>
        <color indexed="8"/>
        <rFont val="Arial Nova"/>
        <family val="2"/>
      </rPr>
      <t>.</t>
    </r>
  </si>
  <si>
    <r>
      <t xml:space="preserve">c) Garantías constituidas: </t>
    </r>
    <r>
      <rPr>
        <sz val="10"/>
        <color indexed="8"/>
        <rFont val="Arial Nova"/>
        <family val="2"/>
      </rPr>
      <t>Póliza de Caución / Garantía de Desempeño Profesional</t>
    </r>
  </si>
  <si>
    <t>a-      Otros Ingresos:</t>
  </si>
  <si>
    <r>
      <t>a-</t>
    </r>
    <r>
      <rPr>
        <b/>
        <sz val="10"/>
        <color indexed="8"/>
        <rFont val="Arial Nova"/>
        <family val="2"/>
      </rPr>
      <t>      Intereses cobrados:</t>
    </r>
  </si>
  <si>
    <r>
      <t>b-</t>
    </r>
    <r>
      <rPr>
        <b/>
        <sz val="10"/>
        <color indexed="8"/>
        <rFont val="Arial Nova"/>
        <family val="2"/>
      </rPr>
      <t>      Intereses pagados:</t>
    </r>
  </si>
  <si>
    <r>
      <t xml:space="preserve">o) </t>
    </r>
    <r>
      <rPr>
        <b/>
        <sz val="10"/>
        <color indexed="8"/>
        <rFont val="Arial Nova"/>
        <family val="2"/>
      </rPr>
      <t>Cuentas a pagar a personas y empresas relacionadas (corto y largo plazo)</t>
    </r>
  </si>
  <si>
    <r>
      <t>-</t>
    </r>
    <r>
      <rPr>
        <sz val="10"/>
        <color indexed="8"/>
        <rFont val="Arial Nova"/>
        <family val="2"/>
      </rPr>
      <t xml:space="preserve">           </t>
    </r>
    <r>
      <rPr>
        <i/>
        <sz val="10"/>
        <color indexed="8"/>
        <rFont val="Arial Nova"/>
        <family val="2"/>
      </rPr>
      <t>Cliente Nro.1049</t>
    </r>
  </si>
  <si>
    <r>
      <t>-</t>
    </r>
    <r>
      <rPr>
        <sz val="10"/>
        <color indexed="8"/>
        <rFont val="Arial Nova"/>
        <family val="2"/>
      </rPr>
      <t xml:space="preserve">           </t>
    </r>
    <r>
      <rPr>
        <i/>
        <sz val="10"/>
        <color indexed="8"/>
        <rFont val="Arial Nova"/>
        <family val="2"/>
      </rPr>
      <t>Cliente Nro.9753</t>
    </r>
  </si>
  <si>
    <r>
      <t>a-</t>
    </r>
    <r>
      <rPr>
        <b/>
        <sz val="10"/>
        <color indexed="8"/>
        <rFont val="Arial Nova"/>
        <family val="2"/>
      </rPr>
      <t>      Otros Activos Corrientes</t>
    </r>
  </si>
  <si>
    <r>
      <t>a-</t>
    </r>
    <r>
      <rPr>
        <b/>
        <sz val="10"/>
        <color indexed="8"/>
        <rFont val="Arial Nova"/>
        <family val="2"/>
      </rPr>
      <t>      Préstamos:</t>
    </r>
  </si>
  <si>
    <t>b-      Intereses a pagar:</t>
  </si>
  <si>
    <r>
      <t>c-</t>
    </r>
    <r>
      <rPr>
        <b/>
        <sz val="10"/>
        <color indexed="8"/>
        <rFont val="Arial Nova"/>
        <family val="2"/>
      </rPr>
      <t>      Sobregiros bancarios:</t>
    </r>
  </si>
  <si>
    <r>
      <t>d-</t>
    </r>
    <r>
      <rPr>
        <b/>
        <sz val="10"/>
        <color indexed="8"/>
        <rFont val="Arial Nova"/>
        <family val="2"/>
      </rPr>
      <t>      Préstamos Porcion no corriente:</t>
    </r>
  </si>
  <si>
    <r>
      <t>m) Acreedores por Intermediación</t>
    </r>
    <r>
      <rPr>
        <sz val="10"/>
        <color theme="1"/>
        <rFont val="Arial Nova"/>
        <family val="2"/>
      </rPr>
      <t>:</t>
    </r>
  </si>
  <si>
    <r>
      <t>a-</t>
    </r>
    <r>
      <rPr>
        <b/>
        <sz val="10"/>
        <color indexed="8"/>
        <rFont val="Arial Nova"/>
        <family val="2"/>
      </rPr>
      <t>      Documentos y cuentas por cobrar</t>
    </r>
    <r>
      <rPr>
        <sz val="10"/>
        <color indexed="8"/>
        <rFont val="Arial Nova"/>
        <family val="2"/>
      </rPr>
      <t xml:space="preserve">: </t>
    </r>
  </si>
  <si>
    <r>
      <t>b-</t>
    </r>
    <r>
      <rPr>
        <b/>
        <sz val="10"/>
        <color indexed="8"/>
        <rFont val="Arial Nova"/>
        <family val="2"/>
      </rPr>
      <t>      Deudores Varios</t>
    </r>
    <r>
      <rPr>
        <sz val="10"/>
        <color indexed="8"/>
        <rFont val="Arial Nova"/>
        <family val="2"/>
      </rPr>
      <t xml:space="preserve">: </t>
    </r>
  </si>
  <si>
    <r>
      <t xml:space="preserve">             5)</t>
    </r>
    <r>
      <rPr>
        <b/>
        <sz val="7"/>
        <color indexed="8"/>
        <rFont val="Times New Roman"/>
        <family val="1"/>
      </rPr>
      <t>              </t>
    </r>
  </si>
  <si>
    <t>3.1.             Los Estados Financieros al 31/12/2021, han sido preparados de acuerdo de acuerdo con Normas de Información Financiera emitidas por el Consejo de Contadores Públicos del Paraguay y
criterios de valuación y exposición dictados por la Comisión Nacional de Valores.</t>
  </si>
  <si>
    <t xml:space="preserve">Instalaciones                                     </t>
  </si>
  <si>
    <t xml:space="preserve">Mejoras en Predio Ajeno                           </t>
  </si>
  <si>
    <t xml:space="preserve">Recaudaciones pendientes /*Clearing                 </t>
  </si>
  <si>
    <t>    Criterios específicos de valuación.</t>
  </si>
  <si>
    <t>Efectivo neto de actividades de operación</t>
  </si>
  <si>
    <t>ESTADO DE VARIACION DEL PATRIMONIO NETO</t>
  </si>
  <si>
    <t>Intereses Pagados Repo</t>
  </si>
  <si>
    <t>Aguinaldos a pagar</t>
  </si>
  <si>
    <t>Bonos Entregados en REPO Gs.</t>
  </si>
  <si>
    <t>Banco Itau Gs. Cta. 4.2.000783/8</t>
  </si>
  <si>
    <t>Deudores Por Intermediacion</t>
  </si>
  <si>
    <t>Deudores  Por Operaciones</t>
  </si>
  <si>
    <t>Deudores Vinculados Por Facturas</t>
  </si>
  <si>
    <t xml:space="preserve"> (-) Amortización Acumulada</t>
  </si>
  <si>
    <t>Otros Pagos Adelantados por Operación</t>
  </si>
  <si>
    <t>Acreedores Menores</t>
  </si>
  <si>
    <t>Fibase S.A.</t>
  </si>
  <si>
    <t>Revauluacion Accion BVA</t>
  </si>
  <si>
    <t>Aportes a Capitalizar</t>
  </si>
  <si>
    <t>Ingresos REPO</t>
  </si>
  <si>
    <t>Recupero BVA</t>
  </si>
  <si>
    <t>Emision de Facturas por Cuenta de Terceros</t>
  </si>
  <si>
    <t>Control de Garantias Otorgadas en Facturas</t>
  </si>
  <si>
    <t>No Posee sanciones con la Superintendencia de Valores u otras entidades fiscalizadoras.</t>
  </si>
  <si>
    <t>Nucleo S.A.</t>
  </si>
  <si>
    <t>Iva Costo</t>
  </si>
  <si>
    <t>Ingreso Fondos Mutuos</t>
  </si>
  <si>
    <t>Recudaciones a Depositar</t>
  </si>
  <si>
    <t>Anticipo a Proveedores Vinculados</t>
  </si>
  <si>
    <t>Software Informatico</t>
  </si>
  <si>
    <r>
      <t xml:space="preserve">3.3. </t>
    </r>
    <r>
      <rPr>
        <sz val="10"/>
        <color indexed="8"/>
        <rFont val="Arial Nova"/>
        <family val="2"/>
      </rPr>
      <t>Política de constitución de previsiones: Hasta el momento no se han establecido criterios para el tratamiento de las cuentas incobrables.</t>
    </r>
  </si>
  <si>
    <r>
      <t xml:space="preserve">3.4. </t>
    </r>
    <r>
      <rPr>
        <sz val="10"/>
        <color indexed="8"/>
        <rFont val="Arial Nova"/>
        <family val="2"/>
      </rPr>
      <t>Política de reconocimiento de ingresos: Se ha utilizado para este efecto el criterio de devengado, lo mismo para los egresos.</t>
    </r>
  </si>
  <si>
    <t>3.5. Estado de Flujo de Efectivo: La clasificación de flujo de efectivo se ha realizado de acuerdo a las actividades operativas, de inversión y de financiamiento, y reflejan los ingresos y egresos de las principales actividades operativas, actividades de adquisición y enajenación de activos a largo plazo (actividades de inversión) y actividades que dan por resultado cambios en el tamaño y composición el capital contable y los préstamos de la empresa (actividad de financiamiento).</t>
  </si>
  <si>
    <t>3.6. Normas aplicadas para la consolidación de Estados Contables: No Aplicable.</t>
  </si>
  <si>
    <t>Aranceles – SIV y SEPRELAD</t>
  </si>
  <si>
    <t>Juan Carlos Busto</t>
  </si>
  <si>
    <r>
      <t>Impuestos</t>
    </r>
    <r>
      <rPr>
        <b/>
        <sz val="9"/>
        <color indexed="8"/>
        <rFont val="Calibri"/>
        <family val="2"/>
      </rPr>
      <t xml:space="preserve"> </t>
    </r>
  </si>
  <si>
    <r>
      <t xml:space="preserve">Diferencia de cambio </t>
    </r>
    <r>
      <rPr>
        <sz val="9"/>
        <color indexed="8"/>
        <rFont val="Calibri"/>
        <family val="2"/>
      </rPr>
      <t>(7)</t>
    </r>
  </si>
  <si>
    <t>Facultativa</t>
  </si>
  <si>
    <t xml:space="preserve">Bonos Entregados en REPO USD </t>
  </si>
  <si>
    <r>
      <rPr>
        <b/>
        <sz val="9"/>
        <color theme="1"/>
        <rFont val="Calibri"/>
        <family val="2"/>
        <scheme val="minor"/>
      </rPr>
      <t>Compañía de Seguro</t>
    </r>
    <r>
      <rPr>
        <sz val="9"/>
        <color theme="1"/>
        <rFont val="Calibri"/>
        <family val="2"/>
        <scheme val="minor"/>
      </rPr>
      <t xml:space="preserve">: SEGURIDAD S.A. CIA DE SEGUROS </t>
    </r>
  </si>
  <si>
    <r>
      <rPr>
        <b/>
        <sz val="9"/>
        <color theme="1"/>
        <rFont val="Calibri"/>
        <family val="2"/>
        <scheme val="minor"/>
      </rPr>
      <t>Asegurado</t>
    </r>
    <r>
      <rPr>
        <sz val="9"/>
        <color theme="1"/>
        <rFont val="Calibri"/>
        <family val="2"/>
        <scheme val="minor"/>
      </rPr>
      <t xml:space="preserve"> : BOLSA DE VALORES Y PRODUCTOS DE ASUNCION SA </t>
    </r>
  </si>
  <si>
    <r>
      <rPr>
        <b/>
        <sz val="9"/>
        <color theme="1"/>
        <rFont val="Calibri"/>
        <family val="2"/>
        <scheme val="minor"/>
      </rPr>
      <t>Tomador</t>
    </r>
    <r>
      <rPr>
        <sz val="9"/>
        <color theme="1"/>
        <rFont val="Calibri"/>
        <family val="2"/>
        <scheme val="minor"/>
      </rPr>
      <t>: ASU CAPITAL CASA DE BOLSA SA</t>
    </r>
  </si>
  <si>
    <r>
      <rPr>
        <b/>
        <sz val="9"/>
        <color theme="1"/>
        <rFont val="Calibri"/>
        <family val="2"/>
        <scheme val="minor"/>
      </rPr>
      <t>Plazo en días</t>
    </r>
    <r>
      <rPr>
        <sz val="9"/>
        <color theme="1"/>
        <rFont val="Calibri"/>
        <family val="2"/>
        <scheme val="minor"/>
      </rPr>
      <t xml:space="preserve">: 366 días </t>
    </r>
  </si>
  <si>
    <t>Por cambio de política, de acuerdo a el precedimiento aplicado los valores en Moneda Extranjera están cerradas a la última cotización referencial del Banco Central del Paraguay</t>
  </si>
  <si>
    <t xml:space="preserve">3.2. El criterio de valuación utilizado para los diferentes bienes del Activo de la firma ha sido el costo histórico sin tener en cuenta el efecto de las variaciones en el poder adquisitivo de la moneda local, que pudieran tener sobre los activos no monetarios que la componen, ya que el ajuste por inflación no es práctica contable aceptada en el Paraguay,  Los Estados Contables no reconocen en forma integral los efectos de la inflación sobre los valores tomados en conjunto. </t>
  </si>
  <si>
    <t>Fondos Mutuos - Administradora de Fondos S.A. USD.</t>
  </si>
  <si>
    <t>Vision Banco Cta. Cte. 900636563 USD.</t>
  </si>
  <si>
    <t xml:space="preserve">Banco Vision Caja de Ahorro USD. 17165774          </t>
  </si>
  <si>
    <t>Bonos Entregados en REPO USD.</t>
  </si>
  <si>
    <t xml:space="preserve">Bonos en custodia REPO USD.    </t>
  </si>
  <si>
    <t xml:space="preserve">Intereses USD Financ a Cobrar neto devengado                     </t>
  </si>
  <si>
    <t>Sudameris Bank Caja De Ahorro USD.</t>
  </si>
  <si>
    <t>TOTALES PERIODO ANTERIOR G.</t>
  </si>
  <si>
    <t xml:space="preserve">Seguridad S.A. Compañía de Seguros </t>
  </si>
  <si>
    <t>IVA Crédito Fiscal - 10%</t>
  </si>
  <si>
    <t xml:space="preserve">Visión Banco Caja de Ahorro USD.  </t>
  </si>
  <si>
    <t>Inventario (Nota 5 i )</t>
  </si>
  <si>
    <t xml:space="preserve">     12010115002 Bonos Subordinados </t>
  </si>
  <si>
    <t xml:space="preserve">          [SUD] SUDAMERIS BANK S.A.E.C.A.</t>
  </si>
  <si>
    <t xml:space="preserve">     12010115003 Bonos Corporativos </t>
  </si>
  <si>
    <t xml:space="preserve">          [CEC] CECON S.A.E.</t>
  </si>
  <si>
    <t xml:space="preserve">     12010119003 Bonos Corporativos  Repo</t>
  </si>
  <si>
    <t xml:space="preserve">          [BRI] BRICAPAR S.A.E.</t>
  </si>
  <si>
    <t xml:space="preserve">               PYBRI02F2889</t>
  </si>
  <si>
    <t xml:space="preserve">               PYCEC01F3409</t>
  </si>
  <si>
    <t>Ueno Bank Cta. Cte. 900623592</t>
  </si>
  <si>
    <t>Ueno Bank Cta. Cte. 900636563 USD.</t>
  </si>
  <si>
    <t>Ueno BAnk Caja De Ahorro Cta. Propia 1702601/3</t>
  </si>
  <si>
    <t xml:space="preserve">Ueno Bank Caja De Ahorro Usd 17165774    </t>
  </si>
  <si>
    <t>Total</t>
  </si>
  <si>
    <t>Importe</t>
  </si>
  <si>
    <t>Importe en Moneda</t>
  </si>
  <si>
    <t xml:space="preserve">          [VLX] VILUX S.A.</t>
  </si>
  <si>
    <t xml:space="preserve">               PYVLX06F7598</t>
  </si>
  <si>
    <t xml:space="preserve">     12010119002 Bonos Subordinados  Repo</t>
  </si>
  <si>
    <t xml:space="preserve">     12010119001 CDA  Repo</t>
  </si>
  <si>
    <t xml:space="preserve">          [FOM] BANCO DE FOMENTO</t>
  </si>
  <si>
    <t xml:space="preserve">               AA7047</t>
  </si>
  <si>
    <t>Intereses Devengados</t>
  </si>
  <si>
    <t>Mg. José Luis Lopez Flores</t>
  </si>
  <si>
    <t xml:space="preserve">Acreedores Títulos Renta Fija CDA  en Repo </t>
  </si>
  <si>
    <t xml:space="preserve">Sueldos y jornales </t>
  </si>
  <si>
    <t>Servicio SEN</t>
  </si>
  <si>
    <t>Pérdida por amortización de diferencial de precio positivo Bonos</t>
  </si>
  <si>
    <t>Banco Rio Ahorro USD  08270018041005</t>
  </si>
  <si>
    <t>Banco Rio Ahorro Gs. Cta. 08250076093007</t>
  </si>
  <si>
    <t>e) Inventarios</t>
  </si>
  <si>
    <t xml:space="preserve">               PYSUD02F8606</t>
  </si>
  <si>
    <t xml:space="preserve">          [AMO] ALAMO S.A.</t>
  </si>
  <si>
    <t xml:space="preserve">          [ITAU] BANCO ITAÚ PARAGUAY S.A.</t>
  </si>
  <si>
    <t xml:space="preserve">               PYTAU02F8541</t>
  </si>
  <si>
    <t xml:space="preserve">               PYSUD02F5248</t>
  </si>
  <si>
    <t xml:space="preserve">     12010119004 Bonos Financieros  Repo</t>
  </si>
  <si>
    <t xml:space="preserve">          [FAM] BANCO FAMILIAR S.A.E.C.A.</t>
  </si>
  <si>
    <t xml:space="preserve">               PYFAM02F7986</t>
  </si>
  <si>
    <t xml:space="preserve">Acreedores Títulos Renta Fija Bonos subordinados  en Repo </t>
  </si>
  <si>
    <t xml:space="preserve">Acreedores Títulos Renta Fija Bonos Corporativos  en Repo </t>
  </si>
  <si>
    <t xml:space="preserve">Acreedores Títulos Renta Fija Bonos Financieros en Repo </t>
  </si>
  <si>
    <t>Costo por venta de acciones Agentes del Mercado de Valores</t>
  </si>
  <si>
    <t>Costo por venta de Bonos</t>
  </si>
  <si>
    <t>Costo por venta de CDA</t>
  </si>
  <si>
    <t>Otros gastos de comercialización</t>
  </si>
  <si>
    <t xml:space="preserve"> Impuestos  patentes tasas y contribuciones</t>
  </si>
  <si>
    <t xml:space="preserve">Asesores independientes </t>
  </si>
  <si>
    <t>Reparaciones Varias</t>
  </si>
  <si>
    <t>Ingresos Personas Relacionadas</t>
  </si>
  <si>
    <t>ESTADO DE SITUACION PATRIMONIAL O BALANCE GENERAL al 31/12/2024 presentado en forma comparativa con el ejercicio anterior cerrado el 31/12/2023.  (En guaraníes)</t>
  </si>
  <si>
    <t>Los Estados Contables al 31/12/2024 han sido considerados y aprobados por el Directorio , para su remisión a la Superintendencia de Valores.</t>
  </si>
  <si>
    <t>3.1. Los Estados Financieros al 31/12/2024, han sido preparados de acuerdo de acuerdo con Normas de Información Financiera emitidas por el Consejo de Contadores Públicos del Paraguay y
criterios de valuación y exposición dictados por la Superintendencia de Valores</t>
  </si>
  <si>
    <t xml:space="preserve">  1101010300103 Transferencias Pendientes USD</t>
  </si>
  <si>
    <t xml:space="preserve">          [BRO] BANCO RÍO S.A.E.C.A.</t>
  </si>
  <si>
    <t xml:space="preserve">               PYBRO02F9092</t>
  </si>
  <si>
    <t xml:space="preserve">               PYBRO01F9085</t>
  </si>
  <si>
    <t xml:space="preserve">               PYAMO07F8194</t>
  </si>
  <si>
    <t xml:space="preserve">               PYAMO02F6631</t>
  </si>
  <si>
    <t xml:space="preserve">          [KAT] KATUETE SRL</t>
  </si>
  <si>
    <t xml:space="preserve">               PYKAT01F8817</t>
  </si>
  <si>
    <t xml:space="preserve">          [RNS] ENERSUR S.A.</t>
  </si>
  <si>
    <t xml:space="preserve">               PYENS03F9122</t>
  </si>
  <si>
    <t xml:space="preserve">               PYKAT01F8825</t>
  </si>
  <si>
    <t xml:space="preserve">               PYENS04F9139</t>
  </si>
  <si>
    <t xml:space="preserve">          [TEL] TELEFONICA CELULAR DEL PARAGUAY S.A.E.</t>
  </si>
  <si>
    <t xml:space="preserve">               PYTEL05F9246</t>
  </si>
  <si>
    <t xml:space="preserve">               PYTAU06F8711</t>
  </si>
  <si>
    <t xml:space="preserve">               PYTAU10F8962</t>
  </si>
  <si>
    <t xml:space="preserve">     13020185003 Deudores por negociación Títulos Renta Fija Bonos Corporativos en Repo </t>
  </si>
  <si>
    <t xml:space="preserve">               PYTEL05F0104</t>
  </si>
  <si>
    <t>Club Nacional F.C.</t>
  </si>
  <si>
    <t>Venta - CDA (Partes Vinculadas)</t>
  </si>
  <si>
    <t>Costo por venta de CDA (Partes Vinculadas)</t>
  </si>
  <si>
    <t>Vacaciones</t>
  </si>
  <si>
    <t>Ganancia por Amortiz. de Dif. de precio negativo - Bonos</t>
  </si>
  <si>
    <t xml:space="preserve">La acción que Asu Capital  Casa de Bolsa S.A., posee en la Bolsa de Valores y Productos de Asunción Sociedad Anónima (BVPASA) al 31 de Diciembre de 2024 se encuentra valuada al último valor negociado en el Mercado. </t>
  </si>
  <si>
    <t>Comision Reporto</t>
  </si>
  <si>
    <t>Comisiones Pagadas por Ventas</t>
  </si>
  <si>
    <t>CORRESPONDIENTE AL 31-12-2024 PRESENTADO EN FORMA COMPARATIVA CON EL PERIODO AL 31-12-2023</t>
  </si>
  <si>
    <r>
      <rPr>
        <b/>
        <sz val="9"/>
        <color theme="1"/>
        <rFont val="Calibri"/>
        <family val="2"/>
        <scheme val="minor"/>
      </rPr>
      <t>Número de Póliza</t>
    </r>
    <r>
      <rPr>
        <sz val="9"/>
        <color theme="1"/>
        <rFont val="Calibri"/>
        <family val="2"/>
        <scheme val="minor"/>
      </rPr>
      <t>: 25.1514.001184/0000</t>
    </r>
  </si>
  <si>
    <r>
      <rPr>
        <b/>
        <sz val="9"/>
        <color theme="1"/>
        <rFont val="Calibri"/>
        <family val="2"/>
        <scheme val="minor"/>
      </rPr>
      <t>Fecha de emisión</t>
    </r>
    <r>
      <rPr>
        <sz val="9"/>
        <color theme="1"/>
        <rFont val="Calibri"/>
        <family val="2"/>
        <scheme val="minor"/>
      </rPr>
      <t>: 12/09/2024</t>
    </r>
  </si>
  <si>
    <r>
      <rPr>
        <b/>
        <sz val="9"/>
        <color theme="1"/>
        <rFont val="Calibri"/>
        <family val="2"/>
        <scheme val="minor"/>
      </rPr>
      <t>Vigencia desde</t>
    </r>
    <r>
      <rPr>
        <sz val="9"/>
        <color theme="1"/>
        <rFont val="Calibri"/>
        <family val="2"/>
        <scheme val="minor"/>
      </rPr>
      <t>: 13/09/2024</t>
    </r>
  </si>
  <si>
    <r>
      <rPr>
        <b/>
        <sz val="9"/>
        <color theme="1"/>
        <rFont val="Calibri"/>
        <family val="2"/>
        <scheme val="minor"/>
      </rPr>
      <t>Vigencia hasta</t>
    </r>
    <r>
      <rPr>
        <sz val="9"/>
        <color theme="1"/>
        <rFont val="Calibri"/>
        <family val="2"/>
        <scheme val="minor"/>
      </rPr>
      <t>: 13/09/2025</t>
    </r>
  </si>
  <si>
    <r>
      <rPr>
        <b/>
        <sz val="9"/>
        <color theme="1"/>
        <rFont val="Calibri"/>
        <family val="2"/>
        <scheme val="minor"/>
      </rPr>
      <t>Capital máximo asegurado</t>
    </r>
    <r>
      <rPr>
        <sz val="9"/>
        <color theme="1"/>
        <rFont val="Calibri"/>
        <family val="2"/>
        <scheme val="minor"/>
      </rPr>
      <t>: G. 699.577.250.-</t>
    </r>
  </si>
  <si>
    <t>ESTADO DE FLUJO DE EFECTIVO</t>
  </si>
  <si>
    <t>CORRESPONDIENTE AL 31/12/2024 PRESENTADO EN FORMA COMPARATIVA CON EL PERIODO AL 31/12/2023</t>
  </si>
  <si>
    <t xml:space="preserve">INFORMACION GENERAL DE LA ENTIDAD </t>
  </si>
  <si>
    <t>1.            IDENTIFICACIÓN</t>
  </si>
  <si>
    <t>Razón Social:</t>
  </si>
  <si>
    <t>ASU CAPITAL CASA DE BOLSA S.A.</t>
  </si>
  <si>
    <t>RUC N°</t>
  </si>
  <si>
    <t>Registro CNV:</t>
  </si>
  <si>
    <t>N° 094_08102021</t>
  </si>
  <si>
    <t>Código Bolsa:</t>
  </si>
  <si>
    <t>Dirección Oficina Principal:</t>
  </si>
  <si>
    <t>Avda. Aviadores Del Chaco N° 2050  Edificio WTC Torre 3 Piso 7</t>
  </si>
  <si>
    <t>Teléfono:</t>
  </si>
  <si>
    <t>021 3289506</t>
  </si>
  <si>
    <t>Email:</t>
  </si>
  <si>
    <t xml:space="preserve">administracion@asucapital.com.py </t>
  </si>
  <si>
    <t>Sitio Página Web:</t>
  </si>
  <si>
    <t>www.asucapital.com.py</t>
  </si>
  <si>
    <t>Domicilio Legal:</t>
  </si>
  <si>
    <t xml:space="preserve">2.            ANTECEDENTES DE CONSTITUCIÓN </t>
  </si>
  <si>
    <t xml:space="preserve">3.            ADMINISTRACION </t>
  </si>
  <si>
    <t>CARGO</t>
  </si>
  <si>
    <t>NOMBRE Y APELLIDO</t>
  </si>
  <si>
    <t>Representantes Legales</t>
  </si>
  <si>
    <t>Presidente</t>
  </si>
  <si>
    <t>RODRIGO CALLIZO LOPEZ MOREIRA</t>
  </si>
  <si>
    <t>Vicepresidente</t>
  </si>
  <si>
    <t>FERNANDO MANUEL GIMÉNEZ MARIMÓN</t>
  </si>
  <si>
    <t>Director Titular:</t>
  </si>
  <si>
    <t>JAVIER ALEJANDRO FELICIANGELI DOMANICZKY</t>
  </si>
  <si>
    <t>Sindico</t>
  </si>
  <si>
    <t>MARIA CRISTINA TROCHE NUÑEZ</t>
  </si>
  <si>
    <t>Plana Ejecutiva</t>
  </si>
  <si>
    <t xml:space="preserve">Presidente </t>
  </si>
  <si>
    <t>Auditoría Interna</t>
  </si>
  <si>
    <t xml:space="preserve">SERGIO A.CABRERA RICCIARDI </t>
  </si>
  <si>
    <t>Contador</t>
  </si>
  <si>
    <t xml:space="preserve">DORA BUSTO DE ARZAMENDIA </t>
  </si>
  <si>
    <t xml:space="preserve">5.            CAPITAL Y PROPIEDAD </t>
  </si>
  <si>
    <t>AUDITOR EXTERNO INDEPENDIENTE</t>
  </si>
  <si>
    <t>Nombre:</t>
  </si>
  <si>
    <t>PCG AUDITORES CONSULTORES</t>
  </si>
  <si>
    <t>AE Nº 30/2021</t>
  </si>
  <si>
    <t>Dirección:</t>
  </si>
  <si>
    <t>Prócer Agustín Yegros 627 c/ Río Tebicuary</t>
  </si>
  <si>
    <t>(021) 203965</t>
  </si>
  <si>
    <t xml:space="preserve">6.            CAPITAL Y PROPIEDAD </t>
  </si>
  <si>
    <t>PERSONAS Y EMPRESAS VINCULADAS</t>
  </si>
  <si>
    <t>RODRIGO CALLIZO LOPEZ MOREIRA:</t>
  </si>
  <si>
    <t>FERNANDO MANUEL GIMÉNEZ MARIMÓN:</t>
  </si>
  <si>
    <t>JAVIER ALEJANDRO FELICIANGELI DOMANICZKY:</t>
  </si>
  <si>
    <t xml:space="preserve">Director  </t>
  </si>
  <si>
    <t>MARÍA CRISTINA TROCHE NUÑEZ:</t>
  </si>
  <si>
    <t>Auditor Interno</t>
  </si>
  <si>
    <t xml:space="preserve">4.            CAPITAL Y PROPIEDAD </t>
  </si>
  <si>
    <t>* Articulo N°5 del Estatuto Social: El capital social se fija en la cantidad de Guaraníes Veinte mil millones (G. 20.000.000.000), distribuido en Veinte mil (20.000) acciones ordinarias, nominativas endosables, de valor nominal de Guaraníes Un Millón (G. 1.000.000) cada una. Las acciones estarán caracterizadas con números arábigos y en forma correlativa, dentro del capital social y cada acción da derecho a un voto. No posee Serie.</t>
  </si>
  <si>
    <t>Capital Social</t>
  </si>
  <si>
    <t>Capital Emitido</t>
  </si>
  <si>
    <t xml:space="preserve">Capital Suscripto </t>
  </si>
  <si>
    <t>Capital a Integrar</t>
  </si>
  <si>
    <t>CUADRO DE  CAPITAL SUSCRIPTO E INTEGRADO</t>
  </si>
  <si>
    <t>N°</t>
  </si>
  <si>
    <t>ACCIONISTA</t>
  </si>
  <si>
    <t>CLASE</t>
  </si>
  <si>
    <t>VOTO</t>
  </si>
  <si>
    <t xml:space="preserve">N° DE ACCIONES </t>
  </si>
  <si>
    <t xml:space="preserve">CANTIDAD ACCIONES </t>
  </si>
  <si>
    <t>CANTIDAD VOTOS</t>
  </si>
  <si>
    <t xml:space="preserve">MONTO </t>
  </si>
  <si>
    <t>% PARTIC.CAPITAL INTEGRADO</t>
  </si>
  <si>
    <t xml:space="preserve">RODRIGO GUILLERMO CALLIZO LOPEZ MOREIRA </t>
  </si>
  <si>
    <t>Ordinaria</t>
  </si>
  <si>
    <t>Simple</t>
  </si>
  <si>
    <t>MANUEL MARIA FRONCIANI CASSANELLO</t>
  </si>
  <si>
    <t>GUILLERMO MARIA FRONCIANI CASSANELLO</t>
  </si>
  <si>
    <t>ANDRES OVIDIO MACCHI AYALA</t>
  </si>
  <si>
    <t>LIVIO ARFAJAD ELIZECHE VELAZQUEZ</t>
  </si>
  <si>
    <t>ALEXIS MANUEL FRUTOS RUIZ</t>
  </si>
  <si>
    <t>LUIS ANTONIO SOSA OCAMPO</t>
  </si>
  <si>
    <t>BELTRAN MACCHI SALIN</t>
  </si>
  <si>
    <t>LUIS ALBERTO MALDONADO RENAULT</t>
  </si>
  <si>
    <t>HUMBERTO MIGUEL CAMPERCHIOLI GALEANO</t>
  </si>
  <si>
    <t xml:space="preserve"> </t>
  </si>
  <si>
    <t>Firmante</t>
  </si>
  <si>
    <t>Gerardo Ramon Ruiz Godoy</t>
  </si>
  <si>
    <t>80109207-8</t>
  </si>
  <si>
    <t>Representante Legal</t>
  </si>
  <si>
    <t>Lic. Rodrigo Guillermo Callizo Lopez Moreira</t>
  </si>
  <si>
    <t>Lic. Dora Busto de Arzamendia</t>
  </si>
  <si>
    <t>Contadora</t>
  </si>
  <si>
    <t>MODIFICACIÓN DE ESTATUTO SOCIAL. Por Escritura Publica N. 43 (cuarenta y tres) del 23062021 ante el Esc. José Javier Ramírez Otaño, titular del Reg. 692, se trascribió Acta de Asamblea Extraordinaria de VANNY S.A. de fecha 14062021: Cambio de Denominación Social a ASU CAPITAL CASA DE BOLSA SOCIEDAD ANONIMA, cambio de objeto, aumento de capital social y otros. Inscripta en la Dirección Gral. de los Reg. Públicos. Dir. de Pers. Jur. y Asoc., matricula Jurídica N. 21944, serie Comercial, bajo el N 2, Folio 12 en fecha 26/07/2021, y la Dirección General de los Registros Públicos, Sección Comercial, matricula comercial N. 22168, bajo el Nº 002, folio 012, en fecha 26/07/2021.Los estatutos sociales fueron modificados por Escritura Pública N°83 del 11 de octubre de 2024 pasada ante el Escribano Público José Javier Ramírez Otaño e inscripta en la Dirección General de los Registros Públicos en la Sección Personas Jurídicas y Comercio Matrícula Jurídica N° 22.168, Serie Comercial, inscripta bajo el N° 03, Folio N° 34, el 5 de diciembre de 2024.</t>
  </si>
  <si>
    <t>Cuentas Activas / Ingresos</t>
  </si>
  <si>
    <t>Cuentas Activas / Egresos</t>
  </si>
  <si>
    <t>Cuentas Pasivas / Ingresos</t>
  </si>
  <si>
    <t>Cuentas Pasivas / Egresos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</si>
</sst>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 #,##0_ ;_ * \-#,##0_ ;_ * &quot;-&quot;_ ;_ @_ "/>
    <numFmt numFmtId="165" formatCode="_-* #,##0_-;\-* #,##0_-;_-* &quot;-&quot;??_-;_-@_-"/>
    <numFmt numFmtId="166" formatCode="_(* #,##0.00_);_(* \(#,##0.00\);_(* \-??_);_(@_)"/>
    <numFmt numFmtId="167" formatCode="_-* #,##0.00\ _€_-;\-* #,##0.00\ _€_-;_-* &quot;-&quot;??\ _€_-;_-@_-"/>
    <numFmt numFmtId="168" formatCode="#,##0_ ;[Red]\-#,##0\ "/>
    <numFmt numFmtId="169" formatCode="&quot;₲&quot;\ #,##0"/>
  </numFmts>
  <fonts count="97">
    <font>
      <sz val="11"/>
      <color theme="1"/>
      <name val="Calibri"/>
      <family val="2"/>
      <scheme val="minor"/>
    </font>
    <font>
      <b/>
      <sz val="9"/>
      <color indexed="8"/>
      <name val="Arial"/>
      <family val="2"/>
    </font>
    <font>
      <sz val="9"/>
      <color indexed="8"/>
      <name val="Arial"/>
      <family val="2"/>
    </font>
    <font>
      <b/>
      <sz val="9"/>
      <name val="Arial"/>
      <family val="2"/>
    </font>
    <font>
      <b/>
      <sz val="7"/>
      <color indexed="8"/>
      <name val="Times New Roman"/>
      <family val="1"/>
    </font>
    <font>
      <sz val="9"/>
      <name val="Arial"/>
      <family val="2"/>
    </font>
    <font>
      <sz val="10"/>
      <name val="Arial"/>
      <family val="2"/>
    </font>
    <font>
      <sz val="10"/>
      <name val="Calibri"/>
      <family val="2"/>
    </font>
    <font>
      <sz val="9"/>
      <name val="Calibri"/>
      <family val="2"/>
    </font>
    <font>
      <b/>
      <u/>
      <sz val="9"/>
      <name val="Calibri"/>
      <family val="2"/>
    </font>
    <font>
      <sz val="11"/>
      <color indexed="8"/>
      <name val="Calibri"/>
      <family val="2"/>
      <charset val="1"/>
    </font>
    <font>
      <sz val="11"/>
      <color theme="1"/>
      <name val="Calibri"/>
      <family val="2"/>
      <scheme val="minor"/>
    </font>
    <font>
      <b/>
      <sz val="11"/>
      <color theme="1"/>
      <name val="Calibri"/>
      <family val="2"/>
      <scheme val="minor"/>
    </font>
    <font>
      <sz val="9"/>
      <color theme="1"/>
      <name val="Calibri"/>
      <family val="2"/>
    </font>
    <font>
      <sz val="10"/>
      <color theme="1"/>
      <name val="Times New Roman"/>
      <family val="1"/>
    </font>
    <font>
      <sz val="8"/>
      <color theme="1"/>
      <name val="Calibri"/>
      <family val="2"/>
    </font>
    <font>
      <b/>
      <sz val="7"/>
      <color theme="1"/>
      <name val="Arial"/>
      <family val="2"/>
    </font>
    <font>
      <b/>
      <sz val="9"/>
      <color theme="1"/>
      <name val="Arial"/>
      <family val="2"/>
    </font>
    <font>
      <sz val="9"/>
      <color theme="1"/>
      <name val="Arial"/>
      <family val="2"/>
    </font>
    <font>
      <sz val="9"/>
      <color theme="1"/>
      <name val="Calibri"/>
      <family val="2"/>
      <scheme val="minor"/>
    </font>
    <font>
      <sz val="12"/>
      <color theme="1"/>
      <name val="Calibri"/>
      <family val="2"/>
      <scheme val="minor"/>
    </font>
    <font>
      <b/>
      <sz val="11"/>
      <color theme="1"/>
      <name val="Calibri"/>
      <family val="2"/>
    </font>
    <font>
      <sz val="11"/>
      <color theme="1"/>
      <name val="Calibri"/>
      <family val="2"/>
    </font>
    <font>
      <sz val="8"/>
      <color rgb="FF000000"/>
      <name val="Calibri"/>
      <family val="2"/>
    </font>
    <font>
      <b/>
      <sz val="10"/>
      <color theme="1"/>
      <name val="Calibri"/>
      <family val="2"/>
    </font>
    <font>
      <sz val="12"/>
      <color theme="1"/>
      <name val="Calibri"/>
      <family val="2"/>
    </font>
    <font>
      <b/>
      <sz val="12"/>
      <color theme="1"/>
      <name val="Calibri"/>
      <family val="2"/>
    </font>
    <font>
      <sz val="10"/>
      <color theme="1"/>
      <name val="Calibri"/>
      <family val="2"/>
    </font>
    <font>
      <b/>
      <i/>
      <sz val="10"/>
      <color theme="1"/>
      <name val="Calibri"/>
      <family val="2"/>
    </font>
    <font>
      <sz val="10"/>
      <color rgb="FFFF0000"/>
      <name val="Calibri"/>
      <family val="2"/>
      <scheme val="minor"/>
    </font>
    <font>
      <sz val="10"/>
      <color theme="1"/>
      <name val="Calibri"/>
      <family val="2"/>
      <scheme val="minor"/>
    </font>
    <font>
      <sz val="11"/>
      <name val="Calibri"/>
      <family val="2"/>
      <scheme val="minor"/>
    </font>
    <font>
      <sz val="9"/>
      <name val="Calibri"/>
      <family val="2"/>
      <scheme val="minor"/>
    </font>
    <font>
      <b/>
      <u/>
      <sz val="9"/>
      <color theme="1"/>
      <name val="Calibri"/>
      <family val="2"/>
    </font>
    <font>
      <b/>
      <sz val="11"/>
      <color rgb="FFFF0000"/>
      <name val="Calibri"/>
      <family val="2"/>
      <scheme val="minor"/>
    </font>
    <font>
      <sz val="11"/>
      <color rgb="FFFF0000"/>
      <name val="Calibri"/>
      <family val="2"/>
      <scheme val="minor"/>
    </font>
    <font>
      <sz val="11"/>
      <color theme="0"/>
      <name val="Calibri"/>
      <family val="2"/>
      <scheme val="minor"/>
    </font>
    <font>
      <b/>
      <sz val="10"/>
      <color theme="0"/>
      <name val="Calibri"/>
      <family val="2"/>
    </font>
    <font>
      <b/>
      <sz val="11"/>
      <color theme="0"/>
      <name val="Calibri"/>
      <family val="2"/>
      <scheme val="minor"/>
    </font>
    <font>
      <b/>
      <u/>
      <sz val="11"/>
      <color theme="0"/>
      <name val="Calibri"/>
      <family val="2"/>
    </font>
    <font>
      <b/>
      <sz val="11"/>
      <color theme="0"/>
      <name val="Calibri"/>
      <family val="2"/>
    </font>
    <font>
      <b/>
      <u/>
      <sz val="10"/>
      <color theme="0"/>
      <name val="Calibri"/>
      <family val="2"/>
    </font>
    <font>
      <b/>
      <sz val="8"/>
      <color theme="1"/>
      <name val="Calibri"/>
      <family val="2"/>
    </font>
    <font>
      <b/>
      <sz val="8"/>
      <color theme="0"/>
      <name val="Calibri"/>
      <family val="2"/>
    </font>
    <font>
      <sz val="7"/>
      <color theme="1"/>
      <name val="Calibri"/>
      <family val="2"/>
    </font>
    <font>
      <b/>
      <sz val="8"/>
      <color rgb="FF000000"/>
      <name val="Calibri"/>
      <family val="2"/>
    </font>
    <font>
      <sz val="8"/>
      <color theme="1"/>
      <name val="Calibri"/>
      <family val="2"/>
      <scheme val="minor"/>
    </font>
    <font>
      <b/>
      <sz val="9"/>
      <color theme="0"/>
      <name val="Calibri"/>
      <family val="2"/>
    </font>
    <font>
      <b/>
      <sz val="9"/>
      <color rgb="FF000000"/>
      <name val="Calibri"/>
      <family val="2"/>
    </font>
    <font>
      <b/>
      <u/>
      <sz val="9"/>
      <color rgb="FF000000"/>
      <name val="Calibri"/>
      <family val="2"/>
    </font>
    <font>
      <sz val="9"/>
      <color rgb="FF000000"/>
      <name val="Calibri"/>
      <family val="2"/>
    </font>
    <font>
      <i/>
      <sz val="9"/>
      <color rgb="FF000000"/>
      <name val="Calibri"/>
      <family val="2"/>
    </font>
    <font>
      <b/>
      <i/>
      <sz val="11"/>
      <color rgb="FF000000"/>
      <name val="Calibri"/>
      <family val="2"/>
      <scheme val="minor"/>
    </font>
    <font>
      <sz val="9"/>
      <color theme="1"/>
      <name val="EYInterstate Light"/>
    </font>
    <font>
      <b/>
      <sz val="9"/>
      <color theme="1"/>
      <name val="Calibri"/>
      <family val="2"/>
      <scheme val="minor"/>
    </font>
    <font>
      <sz val="9"/>
      <color theme="0"/>
      <name val="Calibri"/>
      <family val="2"/>
    </font>
    <font>
      <b/>
      <sz val="9"/>
      <color theme="0"/>
      <name val="Arial"/>
      <family val="2"/>
    </font>
    <font>
      <b/>
      <sz val="11"/>
      <color theme="1"/>
      <name val="Arial"/>
      <family val="2"/>
    </font>
    <font>
      <sz val="10"/>
      <color theme="0"/>
      <name val="Calibri"/>
      <family val="2"/>
    </font>
    <font>
      <b/>
      <sz val="12"/>
      <color theme="0"/>
      <name val="Calibri"/>
      <family val="2"/>
    </font>
    <font>
      <b/>
      <sz val="10"/>
      <name val="Calibri"/>
      <family val="2"/>
    </font>
    <font>
      <b/>
      <sz val="12"/>
      <name val="Calibri"/>
      <family val="2"/>
    </font>
    <font>
      <b/>
      <sz val="11"/>
      <name val="Calibri"/>
      <family val="2"/>
    </font>
    <font>
      <b/>
      <sz val="7"/>
      <name val="Times New Roman"/>
      <family val="1"/>
    </font>
    <font>
      <sz val="11"/>
      <color theme="0"/>
      <name val="Arial Nova"/>
      <family val="2"/>
    </font>
    <font>
      <b/>
      <sz val="16"/>
      <color theme="0"/>
      <name val="Arial Nova"/>
      <family val="2"/>
    </font>
    <font>
      <u/>
      <sz val="14"/>
      <color theme="0"/>
      <name val="Arial Nova"/>
      <family val="2"/>
    </font>
    <font>
      <sz val="11"/>
      <color theme="0"/>
      <name val="Museo Sans 100"/>
      <family val="3"/>
    </font>
    <font>
      <b/>
      <sz val="9"/>
      <color theme="1"/>
      <name val="Arial Nova"/>
      <family val="2"/>
    </font>
    <font>
      <b/>
      <sz val="10"/>
      <color theme="1"/>
      <name val="Arial Nova"/>
      <family val="2"/>
    </font>
    <font>
      <b/>
      <sz val="10"/>
      <color indexed="8"/>
      <name val="Arial Nova"/>
      <family val="2"/>
    </font>
    <font>
      <sz val="10"/>
      <color theme="1"/>
      <name val="Arial Nova"/>
      <family val="2"/>
    </font>
    <font>
      <b/>
      <u/>
      <sz val="10"/>
      <color theme="1"/>
      <name val="Arial Nova"/>
      <family val="2"/>
    </font>
    <font>
      <sz val="10"/>
      <color indexed="8"/>
      <name val="Arial Nova"/>
      <family val="2"/>
    </font>
    <font>
      <sz val="10"/>
      <name val="Arial Nova"/>
      <family val="2"/>
    </font>
    <font>
      <b/>
      <sz val="10"/>
      <name val="Arial Nova"/>
      <family val="2"/>
    </font>
    <font>
      <b/>
      <i/>
      <sz val="10"/>
      <color theme="1"/>
      <name val="Arial Nova"/>
      <family val="2"/>
    </font>
    <font>
      <i/>
      <sz val="10"/>
      <color indexed="8"/>
      <name val="Arial Nova"/>
      <family val="2"/>
    </font>
    <font>
      <b/>
      <u/>
      <sz val="10"/>
      <color theme="0"/>
      <name val="Arial Nova"/>
      <family val="2"/>
    </font>
    <font>
      <b/>
      <sz val="9"/>
      <color theme="1"/>
      <name val="Calibri"/>
      <family val="2"/>
    </font>
    <font>
      <b/>
      <sz val="9"/>
      <color indexed="8"/>
      <name val="Calibri"/>
      <family val="2"/>
    </font>
    <font>
      <sz val="9"/>
      <color indexed="8"/>
      <name val="Calibri"/>
      <family val="2"/>
    </font>
    <font>
      <b/>
      <u/>
      <sz val="8"/>
      <color theme="0"/>
      <name val="Calibri"/>
      <family val="2"/>
    </font>
    <font>
      <sz val="8"/>
      <name val="Calibri"/>
      <family val="2"/>
    </font>
    <font>
      <b/>
      <i/>
      <sz val="9"/>
      <color rgb="FF000000"/>
      <name val="Calibri"/>
      <family val="2"/>
    </font>
    <font>
      <sz val="11"/>
      <name val="Calibri"/>
      <family val="2"/>
    </font>
    <font>
      <u/>
      <sz val="11"/>
      <color theme="10"/>
      <name val="Calibri"/>
      <family val="2"/>
      <scheme val="minor"/>
    </font>
    <font>
      <b/>
      <sz val="9"/>
      <color theme="0"/>
      <name val="Arial Nova"/>
      <family val="2"/>
    </font>
    <font>
      <sz val="9"/>
      <color theme="1"/>
      <name val="Arial Nova"/>
      <family val="2"/>
    </font>
    <font>
      <u/>
      <sz val="9"/>
      <color theme="10"/>
      <name val="Arial Nova"/>
      <family val="2"/>
    </font>
    <font>
      <sz val="8"/>
      <color theme="1"/>
      <name val="Arial Nova"/>
      <family val="2"/>
    </font>
    <font>
      <b/>
      <sz val="11"/>
      <color theme="1"/>
      <name val="Museo Sans 100"/>
      <family val="3"/>
    </font>
    <font>
      <b/>
      <sz val="8"/>
      <color theme="0"/>
      <name val="Arial Nova"/>
      <family val="2"/>
    </font>
    <font>
      <sz val="7"/>
      <color theme="1"/>
      <name val="Arial Nova"/>
      <family val="2"/>
    </font>
    <font>
      <sz val="11"/>
      <color theme="1"/>
      <name val="Arial Nova"/>
      <family val="2"/>
    </font>
    <font>
      <b/>
      <sz val="11"/>
      <color theme="1"/>
      <name val="Arial Nova"/>
      <family val="2"/>
    </font>
    <font>
      <b/>
      <sz val="8"/>
      <color theme="1"/>
      <name val="Arial Nova"/>
      <family val="2"/>
    </font>
  </fonts>
  <fills count="8">
    <fill>
      <patternFill patternType="none"/>
    </fill>
    <fill>
      <patternFill patternType="gray125"/>
    </fill>
    <fill>
      <patternFill patternType="solid">
        <fgColor theme="4" tint="-0.249977111117893"/>
        <bgColor indexed="64"/>
      </patternFill>
    </fill>
    <fill>
      <patternFill patternType="gray125">
        <bgColor theme="4" tint="-0.249977111117893"/>
      </patternFill>
    </fill>
    <fill>
      <patternFill patternType="solid">
        <fgColor rgb="FFF2F2F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gray125">
        <bgColor theme="0" tint="-0.14999847407452621"/>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10" fillId="0" borderId="0"/>
    <xf numFmtId="43" fontId="11" fillId="0" borderId="0" applyFont="0" applyFill="0" applyBorder="0" applyAlignment="0" applyProtection="0"/>
    <xf numFmtId="164" fontId="11" fillId="0" borderId="0" applyFont="0" applyFill="0" applyBorder="0" applyAlignment="0" applyProtection="0"/>
    <xf numFmtId="166" fontId="6" fillId="0" borderId="0" applyFill="0" applyBorder="0" applyAlignment="0" applyProtection="0"/>
    <xf numFmtId="167" fontId="11" fillId="0" borderId="0" applyFont="0" applyFill="0" applyBorder="0" applyAlignment="0" applyProtection="0"/>
    <xf numFmtId="0" fontId="6" fillId="0" borderId="0"/>
    <xf numFmtId="9" fontId="11" fillId="0" borderId="0" applyFont="0" applyFill="0" applyBorder="0" applyAlignment="0" applyProtection="0"/>
    <xf numFmtId="0" fontId="86" fillId="0" borderId="0" applyNumberFormat="0" applyFill="0" applyBorder="0" applyAlignment="0" applyProtection="0"/>
  </cellStyleXfs>
  <cellXfs count="407">
    <xf numFmtId="0" fontId="0" fillId="0" borderId="0" xfId="0"/>
    <xf numFmtId="0" fontId="14" fillId="0" borderId="0" xfId="0" applyFont="1" applyAlignment="1">
      <alignment vertical="center" wrapText="1"/>
    </xf>
    <xf numFmtId="0" fontId="16" fillId="0" borderId="0" xfId="0" applyFont="1"/>
    <xf numFmtId="0" fontId="17" fillId="0" borderId="2" xfId="0" applyFont="1" applyBorder="1" applyAlignment="1">
      <alignment vertical="center" wrapText="1"/>
    </xf>
    <xf numFmtId="0" fontId="18" fillId="0" borderId="2" xfId="0" applyFont="1" applyBorder="1" applyAlignment="1">
      <alignment vertical="center" wrapText="1"/>
    </xf>
    <xf numFmtId="0" fontId="19" fillId="0" borderId="2" xfId="0" applyFont="1" applyBorder="1" applyAlignment="1">
      <alignment vertical="top" wrapText="1"/>
    </xf>
    <xf numFmtId="3" fontId="3" fillId="0" borderId="3" xfId="0" applyNumberFormat="1" applyFont="1" applyBorder="1" applyAlignment="1">
      <alignment horizontal="right" vertical="center" wrapText="1"/>
    </xf>
    <xf numFmtId="0" fontId="16" fillId="0" borderId="0" xfId="0" applyFont="1" applyAlignment="1">
      <alignment horizontal="center"/>
    </xf>
    <xf numFmtId="0" fontId="20" fillId="0" borderId="0" xfId="0" applyFont="1"/>
    <xf numFmtId="0" fontId="22" fillId="0" borderId="0" xfId="0" applyFont="1" applyAlignment="1">
      <alignment horizontal="justify" vertical="center"/>
    </xf>
    <xf numFmtId="0" fontId="21" fillId="0" borderId="0" xfId="0" applyFont="1" applyAlignment="1">
      <alignment horizontal="right" vertical="center"/>
    </xf>
    <xf numFmtId="0" fontId="17" fillId="0" borderId="4" xfId="0" applyFont="1" applyBorder="1" applyAlignment="1">
      <alignment vertical="center" wrapText="1"/>
    </xf>
    <xf numFmtId="3" fontId="0" fillId="0" borderId="0" xfId="0" applyNumberFormat="1"/>
    <xf numFmtId="3" fontId="5" fillId="0" borderId="3" xfId="0" applyNumberFormat="1" applyFont="1" applyBorder="1" applyAlignment="1">
      <alignment horizontal="right" vertical="center" wrapText="1"/>
    </xf>
    <xf numFmtId="0" fontId="25" fillId="0" borderId="0" xfId="0" applyFont="1" applyAlignment="1">
      <alignment horizontal="right" vertical="center"/>
    </xf>
    <xf numFmtId="3" fontId="26" fillId="0" borderId="0" xfId="0" applyNumberFormat="1" applyFont="1" applyAlignment="1">
      <alignment horizontal="right" vertical="center"/>
    </xf>
    <xf numFmtId="0" fontId="22" fillId="0" borderId="0" xfId="0" applyFont="1" applyAlignment="1">
      <alignment horizontal="right" vertical="center"/>
    </xf>
    <xf numFmtId="0" fontId="27" fillId="0" borderId="0" xfId="0" applyFont="1" applyAlignment="1">
      <alignment horizontal="right" vertical="center"/>
    </xf>
    <xf numFmtId="0" fontId="24" fillId="0" borderId="0" xfId="0" applyFont="1" applyAlignment="1">
      <alignment horizontal="right" vertical="center"/>
    </xf>
    <xf numFmtId="0" fontId="27" fillId="0" borderId="0" xfId="0" applyFont="1" applyAlignment="1">
      <alignment horizontal="right" vertical="center" wrapText="1"/>
    </xf>
    <xf numFmtId="0" fontId="24" fillId="0" borderId="0" xfId="0" applyFont="1" applyAlignment="1">
      <alignment vertical="center"/>
    </xf>
    <xf numFmtId="0" fontId="24" fillId="0" borderId="0" xfId="0" applyFont="1" applyAlignment="1">
      <alignment horizontal="right" vertical="center" wrapText="1"/>
    </xf>
    <xf numFmtId="165" fontId="11" fillId="0" borderId="0" xfId="2" applyNumberFormat="1" applyFont="1"/>
    <xf numFmtId="165" fontId="0" fillId="0" borderId="0" xfId="0" applyNumberFormat="1"/>
    <xf numFmtId="0" fontId="29" fillId="0" borderId="0" xfId="0" applyFont="1"/>
    <xf numFmtId="0" fontId="30" fillId="0" borderId="0" xfId="0" applyFont="1"/>
    <xf numFmtId="165" fontId="30" fillId="0" borderId="0" xfId="2" applyNumberFormat="1" applyFont="1"/>
    <xf numFmtId="43" fontId="27" fillId="0" borderId="0" xfId="2" applyFont="1" applyBorder="1" applyAlignment="1">
      <alignment horizontal="right" vertical="center"/>
    </xf>
    <xf numFmtId="43" fontId="24" fillId="0" borderId="0" xfId="2" applyFont="1" applyBorder="1" applyAlignment="1">
      <alignment horizontal="right" vertical="center"/>
    </xf>
    <xf numFmtId="0" fontId="31" fillId="0" borderId="0" xfId="0" applyFont="1"/>
    <xf numFmtId="0" fontId="5" fillId="0" borderId="6" xfId="0" applyFont="1" applyBorder="1" applyAlignment="1">
      <alignment horizontal="right" vertical="center" wrapText="1"/>
    </xf>
    <xf numFmtId="0" fontId="3" fillId="0" borderId="7" xfId="0" applyFont="1" applyBorder="1" applyAlignment="1">
      <alignment vertical="center" wrapText="1"/>
    </xf>
    <xf numFmtId="0" fontId="3" fillId="0" borderId="0" xfId="0" applyFont="1" applyAlignment="1">
      <alignment vertical="center" wrapText="1"/>
    </xf>
    <xf numFmtId="0" fontId="5" fillId="0" borderId="0" xfId="0" applyFont="1" applyAlignment="1">
      <alignment vertical="center" wrapText="1"/>
    </xf>
    <xf numFmtId="0" fontId="5" fillId="0" borderId="3" xfId="0" applyFont="1" applyBorder="1" applyAlignment="1">
      <alignment horizontal="right" vertical="center" wrapText="1"/>
    </xf>
    <xf numFmtId="0" fontId="5" fillId="0" borderId="3" xfId="0" applyFont="1" applyBorder="1" applyAlignment="1">
      <alignment vertical="center" wrapText="1"/>
    </xf>
    <xf numFmtId="0" fontId="32" fillId="0" borderId="0" xfId="0" applyFont="1" applyAlignment="1">
      <alignment vertical="top" wrapText="1"/>
    </xf>
    <xf numFmtId="0" fontId="32" fillId="0" borderId="3" xfId="0" applyFont="1" applyBorder="1" applyAlignment="1">
      <alignment vertical="top" wrapText="1"/>
    </xf>
    <xf numFmtId="0" fontId="3" fillId="0" borderId="2" xfId="0" applyFont="1" applyBorder="1" applyAlignment="1">
      <alignment vertical="center" wrapText="1"/>
    </xf>
    <xf numFmtId="3" fontId="31" fillId="0" borderId="0" xfId="0" applyNumberFormat="1" applyFont="1"/>
    <xf numFmtId="0" fontId="33" fillId="0" borderId="8" xfId="0" applyFont="1" applyBorder="1" applyAlignment="1">
      <alignment vertical="center" wrapText="1"/>
    </xf>
    <xf numFmtId="0" fontId="9" fillId="0" borderId="1" xfId="0" applyFont="1" applyBorder="1" applyAlignment="1">
      <alignment vertical="center" wrapText="1"/>
    </xf>
    <xf numFmtId="164" fontId="8" fillId="0" borderId="10" xfId="3" applyFont="1" applyBorder="1" applyAlignment="1">
      <alignment vertical="center" wrapText="1"/>
    </xf>
    <xf numFmtId="0" fontId="8" fillId="0" borderId="10" xfId="0" applyFont="1" applyBorder="1" applyAlignment="1">
      <alignment vertical="center" wrapText="1"/>
    </xf>
    <xf numFmtId="0" fontId="13" fillId="0" borderId="11" xfId="0" applyFont="1" applyBorder="1" applyAlignment="1">
      <alignment vertical="center" wrapText="1"/>
    </xf>
    <xf numFmtId="164" fontId="8" fillId="0" borderId="12" xfId="3" applyFont="1" applyBorder="1" applyAlignment="1">
      <alignment vertical="center" wrapText="1"/>
    </xf>
    <xf numFmtId="0" fontId="8" fillId="0" borderId="12" xfId="0" applyFont="1" applyBorder="1" applyAlignment="1">
      <alignment vertical="center" wrapText="1"/>
    </xf>
    <xf numFmtId="0" fontId="8" fillId="0" borderId="13" xfId="0" applyFont="1" applyBorder="1" applyAlignment="1">
      <alignment vertical="center" wrapText="1"/>
    </xf>
    <xf numFmtId="0" fontId="26" fillId="0" borderId="0" xfId="0" applyFont="1" applyAlignment="1">
      <alignment horizontal="center" vertical="center"/>
    </xf>
    <xf numFmtId="0" fontId="28" fillId="0" borderId="0" xfId="0" applyFont="1" applyAlignment="1">
      <alignment horizontal="right" vertical="center"/>
    </xf>
    <xf numFmtId="0" fontId="34" fillId="0" borderId="0" xfId="0" applyFont="1"/>
    <xf numFmtId="0" fontId="35" fillId="0" borderId="0" xfId="0" applyFont="1"/>
    <xf numFmtId="3" fontId="30" fillId="0" borderId="0" xfId="0" applyNumberFormat="1" applyFont="1"/>
    <xf numFmtId="0" fontId="36" fillId="0" borderId="0" xfId="0" applyFont="1"/>
    <xf numFmtId="165" fontId="30" fillId="0" borderId="0" xfId="0" applyNumberFormat="1" applyFont="1"/>
    <xf numFmtId="1" fontId="30" fillId="0" borderId="0" xfId="0" applyNumberFormat="1" applyFont="1"/>
    <xf numFmtId="0" fontId="16" fillId="0" borderId="0" xfId="0" applyFont="1" applyAlignment="1">
      <alignment horizontal="center" vertical="center"/>
    </xf>
    <xf numFmtId="0" fontId="21" fillId="0" borderId="0" xfId="0" applyFont="1" applyAlignment="1">
      <alignment vertical="center"/>
    </xf>
    <xf numFmtId="0" fontId="37" fillId="2" borderId="15" xfId="0" applyFont="1" applyFill="1" applyBorder="1" applyAlignment="1">
      <alignment horizontal="center" vertical="center"/>
    </xf>
    <xf numFmtId="0" fontId="38" fillId="2" borderId="1" xfId="0" applyFont="1" applyFill="1" applyBorder="1" applyAlignment="1">
      <alignment horizontal="center" wrapText="1"/>
    </xf>
    <xf numFmtId="0" fontId="39" fillId="2" borderId="1" xfId="0" applyFont="1" applyFill="1" applyBorder="1" applyAlignment="1">
      <alignment horizontal="center" vertical="center" wrapText="1"/>
    </xf>
    <xf numFmtId="0" fontId="40" fillId="2" borderId="1" xfId="0" applyFont="1" applyFill="1" applyBorder="1" applyAlignment="1">
      <alignment horizontal="center" vertical="center" wrapText="1"/>
    </xf>
    <xf numFmtId="3" fontId="24" fillId="0" borderId="1" xfId="0" applyNumberFormat="1" applyFont="1" applyBorder="1" applyAlignment="1">
      <alignment horizontal="right" vertical="center" wrapText="1"/>
    </xf>
    <xf numFmtId="0" fontId="41" fillId="2" borderId="1" xfId="0" applyFont="1" applyFill="1" applyBorder="1" applyAlignment="1">
      <alignment horizontal="center" vertical="center" wrapText="1"/>
    </xf>
    <xf numFmtId="0" fontId="37" fillId="2" borderId="1" xfId="0" applyFont="1" applyFill="1" applyBorder="1" applyAlignment="1">
      <alignment horizontal="center" vertical="center" wrapText="1"/>
    </xf>
    <xf numFmtId="165" fontId="27" fillId="0" borderId="1" xfId="2" applyNumberFormat="1" applyFont="1" applyFill="1" applyBorder="1" applyAlignment="1">
      <alignment horizontal="right" vertical="center" wrapText="1"/>
    </xf>
    <xf numFmtId="0" fontId="37" fillId="2" borderId="16" xfId="0" applyFont="1" applyFill="1" applyBorder="1" applyAlignment="1">
      <alignment horizontal="center" vertical="center"/>
    </xf>
    <xf numFmtId="0" fontId="37" fillId="2" borderId="1" xfId="0" applyFont="1" applyFill="1" applyBorder="1" applyAlignment="1">
      <alignment horizontal="center" vertical="center"/>
    </xf>
    <xf numFmtId="0" fontId="27" fillId="0" borderId="1" xfId="0" applyFont="1" applyBorder="1" applyAlignment="1">
      <alignment vertical="center"/>
    </xf>
    <xf numFmtId="165" fontId="27" fillId="0" borderId="1" xfId="2" applyNumberFormat="1" applyFont="1" applyBorder="1" applyAlignment="1">
      <alignment horizontal="right" vertical="center"/>
    </xf>
    <xf numFmtId="0" fontId="24" fillId="0" borderId="1" xfId="0" applyFont="1" applyBorder="1" applyAlignment="1">
      <alignment vertical="center"/>
    </xf>
    <xf numFmtId="0" fontId="37" fillId="2" borderId="1" xfId="0" applyFont="1" applyFill="1" applyBorder="1" applyAlignment="1">
      <alignment vertical="center" wrapText="1"/>
    </xf>
    <xf numFmtId="165" fontId="24" fillId="0" borderId="1" xfId="2" applyNumberFormat="1" applyFont="1" applyBorder="1" applyAlignment="1">
      <alignment horizontal="right" vertical="center" wrapText="1"/>
    </xf>
    <xf numFmtId="165" fontId="24" fillId="0" borderId="1" xfId="2" applyNumberFormat="1" applyFont="1" applyBorder="1" applyAlignment="1">
      <alignment horizontal="right" vertical="center"/>
    </xf>
    <xf numFmtId="0" fontId="37" fillId="3" borderId="1" xfId="0" applyFont="1" applyFill="1" applyBorder="1" applyAlignment="1">
      <alignment horizontal="center" vertical="center" wrapText="1"/>
    </xf>
    <xf numFmtId="0" fontId="40" fillId="2" borderId="1" xfId="0" applyFont="1" applyFill="1" applyBorder="1" applyAlignment="1">
      <alignment horizontal="center" vertical="center"/>
    </xf>
    <xf numFmtId="0" fontId="27" fillId="0" borderId="1" xfId="0" applyFont="1" applyBorder="1" applyAlignment="1">
      <alignment horizontal="right" vertical="center"/>
    </xf>
    <xf numFmtId="0" fontId="24" fillId="0" borderId="1" xfId="0" applyFont="1" applyBorder="1" applyAlignment="1">
      <alignment horizontal="right" vertical="center"/>
    </xf>
    <xf numFmtId="0" fontId="15" fillId="0" borderId="1" xfId="0" applyFont="1" applyBorder="1" applyAlignment="1">
      <alignment horizontal="justify" vertical="center" wrapText="1"/>
    </xf>
    <xf numFmtId="0" fontId="43" fillId="2" borderId="1" xfId="0" applyFont="1" applyFill="1" applyBorder="1" applyAlignment="1">
      <alignment horizontal="center" vertical="center" wrapText="1"/>
    </xf>
    <xf numFmtId="0" fontId="37" fillId="2" borderId="1" xfId="0" applyFont="1" applyFill="1" applyBorder="1" applyAlignment="1">
      <alignment vertical="center"/>
    </xf>
    <xf numFmtId="0" fontId="0" fillId="0" borderId="0" xfId="0" applyAlignment="1">
      <alignment horizontal="right"/>
    </xf>
    <xf numFmtId="0" fontId="12" fillId="0" borderId="0" xfId="0" applyFont="1" applyAlignment="1">
      <alignment horizontal="right"/>
    </xf>
    <xf numFmtId="0" fontId="47" fillId="2" borderId="1" xfId="0" applyFont="1" applyFill="1" applyBorder="1" applyAlignment="1">
      <alignment vertical="center"/>
    </xf>
    <xf numFmtId="0" fontId="43" fillId="2" borderId="1" xfId="0" applyFont="1" applyFill="1" applyBorder="1" applyAlignment="1">
      <alignment horizontal="center" vertical="center"/>
    </xf>
    <xf numFmtId="0" fontId="48" fillId="4" borderId="1" xfId="0" applyFont="1" applyFill="1" applyBorder="1" applyAlignment="1">
      <alignment vertical="center"/>
    </xf>
    <xf numFmtId="3" fontId="48" fillId="4" borderId="1" xfId="0" applyNumberFormat="1" applyFont="1" applyFill="1" applyBorder="1" applyAlignment="1">
      <alignment horizontal="right" vertical="center"/>
    </xf>
    <xf numFmtId="0" fontId="49" fillId="0" borderId="1" xfId="0" applyFont="1" applyBorder="1" applyAlignment="1">
      <alignment vertical="center"/>
    </xf>
    <xf numFmtId="0" fontId="50" fillId="0" borderId="1" xfId="0" applyFont="1" applyBorder="1" applyAlignment="1">
      <alignment horizontal="right" vertical="center"/>
    </xf>
    <xf numFmtId="0" fontId="51" fillId="0" borderId="1" xfId="0" applyFont="1" applyBorder="1" applyAlignment="1">
      <alignment vertical="center"/>
    </xf>
    <xf numFmtId="3" fontId="51" fillId="0" borderId="1" xfId="0" applyNumberFormat="1" applyFont="1" applyBorder="1" applyAlignment="1">
      <alignment horizontal="right" vertical="center"/>
    </xf>
    <xf numFmtId="0" fontId="50" fillId="0" borderId="1" xfId="0" applyFont="1" applyBorder="1" applyAlignment="1">
      <alignment vertical="center"/>
    </xf>
    <xf numFmtId="3" fontId="50" fillId="0" borderId="1" xfId="0" applyNumberFormat="1" applyFont="1" applyBorder="1" applyAlignment="1">
      <alignment horizontal="right" vertical="center"/>
    </xf>
    <xf numFmtId="3" fontId="48" fillId="0" borderId="1" xfId="0" applyNumberFormat="1" applyFont="1" applyBorder="1" applyAlignment="1">
      <alignment horizontal="right" vertical="center"/>
    </xf>
    <xf numFmtId="0" fontId="48" fillId="0" borderId="1" xfId="0" applyFont="1" applyBorder="1" applyAlignment="1">
      <alignment horizontal="right" vertical="center"/>
    </xf>
    <xf numFmtId="0" fontId="48" fillId="0" borderId="1" xfId="0" applyFont="1" applyBorder="1" applyAlignment="1">
      <alignment vertical="center"/>
    </xf>
    <xf numFmtId="3" fontId="7" fillId="0" borderId="1" xfId="0" applyNumberFormat="1" applyFont="1" applyBorder="1" applyAlignment="1">
      <alignment horizontal="right" vertical="center" wrapText="1"/>
    </xf>
    <xf numFmtId="0" fontId="18" fillId="0" borderId="2" xfId="0" applyFont="1" applyBorder="1" applyAlignment="1">
      <alignment vertical="center"/>
    </xf>
    <xf numFmtId="0" fontId="15" fillId="0" borderId="1" xfId="0" applyFont="1" applyBorder="1" applyAlignment="1">
      <alignment vertical="center"/>
    </xf>
    <xf numFmtId="0" fontId="5" fillId="0" borderId="17" xfId="0" applyFont="1" applyBorder="1" applyAlignment="1">
      <alignment vertical="center" wrapText="1"/>
    </xf>
    <xf numFmtId="0" fontId="5" fillId="0" borderId="16" xfId="0" applyFont="1" applyBorder="1" applyAlignment="1">
      <alignment horizontal="right" vertical="center" wrapText="1"/>
    </xf>
    <xf numFmtId="3" fontId="3" fillId="0" borderId="18" xfId="0" applyNumberFormat="1" applyFont="1" applyBorder="1" applyAlignment="1">
      <alignment horizontal="right" vertical="center" wrapText="1"/>
    </xf>
    <xf numFmtId="3" fontId="5" fillId="0" borderId="18" xfId="0" applyNumberFormat="1" applyFont="1" applyBorder="1" applyAlignment="1">
      <alignment horizontal="right" vertical="center" wrapText="1"/>
    </xf>
    <xf numFmtId="0" fontId="5" fillId="0" borderId="18" xfId="0" applyFont="1" applyBorder="1" applyAlignment="1">
      <alignment horizontal="right" vertical="center" wrapText="1"/>
    </xf>
    <xf numFmtId="0" fontId="3" fillId="0" borderId="18" xfId="0" applyFont="1" applyBorder="1" applyAlignment="1">
      <alignment horizontal="right" vertical="center" wrapText="1"/>
    </xf>
    <xf numFmtId="0" fontId="32" fillId="0" borderId="18" xfId="0" applyFont="1" applyBorder="1" applyAlignment="1">
      <alignment vertical="top" wrapText="1"/>
    </xf>
    <xf numFmtId="3" fontId="3" fillId="0" borderId="19" xfId="0" applyNumberFormat="1" applyFont="1" applyBorder="1" applyAlignment="1">
      <alignment horizontal="right" vertical="center" wrapText="1"/>
    </xf>
    <xf numFmtId="165" fontId="24" fillId="0" borderId="0" xfId="0" applyNumberFormat="1" applyFont="1" applyAlignment="1">
      <alignment horizontal="right" vertical="center"/>
    </xf>
    <xf numFmtId="0" fontId="21" fillId="0" borderId="0" xfId="0" applyFont="1" applyAlignment="1">
      <alignment horizontal="left" vertical="center"/>
    </xf>
    <xf numFmtId="0" fontId="52" fillId="0" borderId="0" xfId="0" applyFont="1"/>
    <xf numFmtId="3" fontId="5" fillId="0" borderId="3" xfId="0" applyNumberFormat="1" applyFont="1" applyBorder="1" applyAlignment="1">
      <alignment vertical="center" wrapText="1"/>
    </xf>
    <xf numFmtId="3" fontId="32" fillId="0" borderId="3" xfId="0" applyNumberFormat="1" applyFont="1" applyBorder="1" applyAlignment="1">
      <alignment vertical="top" wrapText="1"/>
    </xf>
    <xf numFmtId="3" fontId="8" fillId="0" borderId="1" xfId="0" applyNumberFormat="1" applyFont="1" applyBorder="1" applyAlignment="1">
      <alignment vertical="center" wrapText="1"/>
    </xf>
    <xf numFmtId="3" fontId="8" fillId="0" borderId="12" xfId="3" applyNumberFormat="1" applyFont="1" applyBorder="1" applyAlignment="1">
      <alignment vertical="center" wrapText="1"/>
    </xf>
    <xf numFmtId="0" fontId="62" fillId="0" borderId="0" xfId="0" applyFont="1" applyAlignment="1">
      <alignment horizontal="justify" vertical="center"/>
    </xf>
    <xf numFmtId="0" fontId="60" fillId="0" borderId="1" xfId="0" applyFont="1" applyBorder="1" applyAlignment="1">
      <alignment horizontal="center" vertical="center"/>
    </xf>
    <xf numFmtId="0" fontId="60" fillId="0" borderId="1" xfId="0" applyFont="1" applyBorder="1" applyAlignment="1">
      <alignment horizontal="center" vertical="center" wrapText="1"/>
    </xf>
    <xf numFmtId="165" fontId="7" fillId="0" borderId="1" xfId="2" applyNumberFormat="1" applyFont="1" applyFill="1" applyBorder="1" applyAlignment="1">
      <alignment horizontal="right" vertical="center" wrapText="1"/>
    </xf>
    <xf numFmtId="165" fontId="7" fillId="0" borderId="1" xfId="2" applyNumberFormat="1" applyFont="1" applyFill="1" applyBorder="1" applyAlignment="1">
      <alignment horizontal="right" vertical="center"/>
    </xf>
    <xf numFmtId="0" fontId="60" fillId="0" borderId="1" xfId="0" applyFont="1" applyBorder="1" applyAlignment="1">
      <alignment vertical="center"/>
    </xf>
    <xf numFmtId="165" fontId="60" fillId="0" borderId="1" xfId="2" applyNumberFormat="1" applyFont="1" applyFill="1" applyBorder="1" applyAlignment="1">
      <alignment horizontal="right" vertical="center" wrapText="1"/>
    </xf>
    <xf numFmtId="165" fontId="60" fillId="0" borderId="1" xfId="2" applyNumberFormat="1" applyFont="1" applyFill="1" applyBorder="1" applyAlignment="1">
      <alignment horizontal="right" vertical="center"/>
    </xf>
    <xf numFmtId="0" fontId="62" fillId="0" borderId="0" xfId="0" applyFont="1" applyAlignment="1">
      <alignment vertical="center"/>
    </xf>
    <xf numFmtId="0" fontId="62" fillId="0" borderId="1" xfId="0" applyFont="1" applyBorder="1" applyAlignment="1">
      <alignment horizontal="justify" vertical="center" wrapText="1"/>
    </xf>
    <xf numFmtId="3" fontId="62" fillId="0" borderId="1" xfId="0" applyNumberFormat="1" applyFont="1" applyBorder="1" applyAlignment="1">
      <alignment horizontal="right" vertical="center" wrapText="1"/>
    </xf>
    <xf numFmtId="0" fontId="21" fillId="0" borderId="0" xfId="0" applyFont="1" applyAlignment="1">
      <alignment horizontal="center" vertical="center"/>
    </xf>
    <xf numFmtId="0" fontId="69" fillId="0" borderId="0" xfId="0" applyFont="1" applyAlignment="1">
      <alignment horizontal="justify" vertical="center"/>
    </xf>
    <xf numFmtId="0" fontId="71" fillId="0" borderId="0" xfId="0" applyFont="1"/>
    <xf numFmtId="0" fontId="71" fillId="0" borderId="0" xfId="0" applyFont="1" applyAlignment="1">
      <alignment horizontal="justify" vertical="center"/>
    </xf>
    <xf numFmtId="0" fontId="71" fillId="0" borderId="0" xfId="0" applyFont="1" applyAlignment="1">
      <alignment horizontal="left" vertical="center"/>
    </xf>
    <xf numFmtId="0" fontId="69" fillId="0" borderId="0" xfId="0" applyFont="1" applyAlignment="1">
      <alignment horizontal="left" vertical="center"/>
    </xf>
    <xf numFmtId="0" fontId="69" fillId="0" borderId="0" xfId="0" applyFont="1"/>
    <xf numFmtId="0" fontId="74" fillId="0" borderId="0" xfId="0" applyFont="1"/>
    <xf numFmtId="0" fontId="69" fillId="0" borderId="0" xfId="0" applyFont="1" applyAlignment="1">
      <alignment vertical="center"/>
    </xf>
    <xf numFmtId="0" fontId="75" fillId="0" borderId="0" xfId="0" applyFont="1" applyAlignment="1">
      <alignment vertical="center"/>
    </xf>
    <xf numFmtId="3" fontId="71" fillId="0" borderId="0" xfId="0" applyNumberFormat="1" applyFont="1"/>
    <xf numFmtId="0" fontId="69" fillId="0" borderId="0" xfId="0" applyFont="1" applyAlignment="1">
      <alignment horizontal="left" wrapText="1"/>
    </xf>
    <xf numFmtId="165" fontId="71" fillId="0" borderId="5" xfId="2" applyNumberFormat="1" applyFont="1" applyFill="1" applyBorder="1" applyAlignment="1">
      <alignment horizontal="right" vertical="center"/>
    </xf>
    <xf numFmtId="165" fontId="76" fillId="0" borderId="0" xfId="2" applyNumberFormat="1" applyFont="1" applyFill="1" applyBorder="1" applyAlignment="1">
      <alignment horizontal="right" vertical="center"/>
    </xf>
    <xf numFmtId="49" fontId="71" fillId="0" borderId="14" xfId="0" applyNumberFormat="1" applyFont="1" applyBorder="1" applyAlignment="1">
      <alignment horizontal="left" vertical="center" indent="5"/>
    </xf>
    <xf numFmtId="0" fontId="75" fillId="0" borderId="0" xfId="0" applyFont="1" applyAlignment="1">
      <alignment horizontal="justify" vertical="center"/>
    </xf>
    <xf numFmtId="0" fontId="53" fillId="0" borderId="0" xfId="0" applyFont="1" applyAlignment="1">
      <alignment vertical="center"/>
    </xf>
    <xf numFmtId="0" fontId="69" fillId="6" borderId="0" xfId="0" applyFont="1" applyFill="1" applyAlignment="1">
      <alignment horizontal="left" vertical="center" indent="4"/>
    </xf>
    <xf numFmtId="0" fontId="69" fillId="6" borderId="0" xfId="0" applyFont="1" applyFill="1"/>
    <xf numFmtId="3" fontId="69" fillId="6" borderId="0" xfId="0" applyNumberFormat="1" applyFont="1" applyFill="1"/>
    <xf numFmtId="0" fontId="0" fillId="0" borderId="0" xfId="0" applyAlignment="1">
      <alignment wrapText="1"/>
    </xf>
    <xf numFmtId="0" fontId="71" fillId="0" borderId="0" xfId="0" applyFont="1" applyAlignment="1">
      <alignment wrapText="1"/>
    </xf>
    <xf numFmtId="49" fontId="71" fillId="0" borderId="14" xfId="0" applyNumberFormat="1" applyFont="1" applyBorder="1" applyAlignment="1">
      <alignment horizontal="left" vertical="center" wrapText="1" indent="5"/>
    </xf>
    <xf numFmtId="0" fontId="30" fillId="0" borderId="0" xfId="0" applyFont="1" applyAlignment="1">
      <alignment wrapText="1"/>
    </xf>
    <xf numFmtId="0" fontId="49" fillId="0" borderId="1" xfId="0" applyFont="1" applyBorder="1" applyAlignment="1">
      <alignment vertical="center" wrapText="1"/>
    </xf>
    <xf numFmtId="3" fontId="8" fillId="0" borderId="12" xfId="0" applyNumberFormat="1" applyFont="1" applyBorder="1" applyAlignment="1">
      <alignment vertical="center" wrapText="1"/>
    </xf>
    <xf numFmtId="0" fontId="16" fillId="0" borderId="0" xfId="0" applyFont="1" applyAlignment="1">
      <alignment vertical="center"/>
    </xf>
    <xf numFmtId="0" fontId="0" fillId="0" borderId="17" xfId="0" applyBorder="1" applyAlignment="1">
      <alignment horizontal="right"/>
    </xf>
    <xf numFmtId="0" fontId="21" fillId="0" borderId="17" xfId="0" applyFont="1" applyBorder="1" applyAlignment="1">
      <alignment horizontal="right" vertical="center"/>
    </xf>
    <xf numFmtId="0" fontId="22" fillId="0" borderId="17" xfId="0" applyFont="1" applyBorder="1" applyAlignment="1">
      <alignment horizontal="right" vertical="center"/>
    </xf>
    <xf numFmtId="0" fontId="22" fillId="0" borderId="0" xfId="0" applyFont="1" applyAlignment="1">
      <alignment horizontal="left" vertical="center"/>
    </xf>
    <xf numFmtId="0" fontId="0" fillId="0" borderId="40" xfId="0" applyBorder="1" applyAlignment="1">
      <alignment horizontal="right"/>
    </xf>
    <xf numFmtId="3" fontId="8" fillId="0" borderId="1" xfId="3" applyNumberFormat="1" applyFont="1" applyBorder="1" applyAlignment="1">
      <alignment vertical="center" wrapText="1"/>
    </xf>
    <xf numFmtId="0" fontId="13" fillId="0" borderId="8" xfId="0" applyFont="1" applyBorder="1" applyAlignment="1">
      <alignment vertical="center" wrapText="1"/>
    </xf>
    <xf numFmtId="0" fontId="8" fillId="0" borderId="10" xfId="0" applyFont="1" applyBorder="1" applyAlignment="1">
      <alignment vertical="center"/>
    </xf>
    <xf numFmtId="164" fontId="5" fillId="0" borderId="3" xfId="3" applyFont="1" applyBorder="1" applyAlignment="1">
      <alignment horizontal="right" vertical="center" wrapText="1"/>
    </xf>
    <xf numFmtId="3" fontId="47" fillId="2" borderId="1" xfId="0" applyNumberFormat="1" applyFont="1" applyFill="1" applyBorder="1" applyAlignment="1">
      <alignment horizontal="center" vertical="center" wrapText="1"/>
    </xf>
    <xf numFmtId="0" fontId="71" fillId="0" borderId="0" xfId="0" applyFont="1" applyAlignment="1">
      <alignment horizontal="left" vertical="center" wrapText="1"/>
    </xf>
    <xf numFmtId="0" fontId="5" fillId="0" borderId="10" xfId="0" applyFont="1" applyBorder="1" applyAlignment="1">
      <alignment horizontal="right" vertical="center" wrapText="1"/>
    </xf>
    <xf numFmtId="165" fontId="5" fillId="0" borderId="3" xfId="2" applyNumberFormat="1" applyFont="1" applyBorder="1" applyAlignment="1">
      <alignment horizontal="right" vertical="center" wrapText="1"/>
    </xf>
    <xf numFmtId="0" fontId="3" fillId="0" borderId="3" xfId="0" applyFont="1" applyBorder="1" applyAlignment="1">
      <alignment horizontal="right" vertical="center" wrapText="1"/>
    </xf>
    <xf numFmtId="3" fontId="8" fillId="0" borderId="10" xfId="3" applyNumberFormat="1"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60" fillId="0" borderId="1" xfId="0" applyFont="1" applyBorder="1" applyAlignment="1">
      <alignment horizontal="justify" vertical="center" wrapText="1"/>
    </xf>
    <xf numFmtId="3" fontId="60" fillId="0" borderId="1" xfId="0" applyNumberFormat="1" applyFont="1" applyBorder="1" applyAlignment="1">
      <alignment horizontal="right" vertical="center" wrapText="1"/>
    </xf>
    <xf numFmtId="0" fontId="13" fillId="0" borderId="1" xfId="0" applyFont="1" applyBorder="1" applyAlignment="1">
      <alignment vertical="center"/>
    </xf>
    <xf numFmtId="165" fontId="13" fillId="0" borderId="1" xfId="2" applyNumberFormat="1" applyFont="1" applyFill="1" applyBorder="1" applyAlignment="1">
      <alignment horizontal="right" vertical="center"/>
    </xf>
    <xf numFmtId="0" fontId="79" fillId="0" borderId="1" xfId="0" applyFont="1" applyBorder="1" applyAlignment="1">
      <alignment vertical="center"/>
    </xf>
    <xf numFmtId="165" fontId="79" fillId="0" borderId="1" xfId="2" applyNumberFormat="1" applyFont="1" applyBorder="1" applyAlignment="1">
      <alignment horizontal="right" vertical="center"/>
    </xf>
    <xf numFmtId="0" fontId="13" fillId="0" borderId="1" xfId="0" applyFont="1" applyBorder="1" applyAlignment="1">
      <alignment horizontal="justify" vertical="center" wrapText="1"/>
    </xf>
    <xf numFmtId="3" fontId="13" fillId="0" borderId="1" xfId="0" applyNumberFormat="1" applyFont="1" applyBorder="1" applyAlignment="1">
      <alignment horizontal="right" vertical="center"/>
    </xf>
    <xf numFmtId="3" fontId="79" fillId="0" borderId="1" xfId="0" applyNumberFormat="1" applyFont="1" applyBorder="1" applyAlignment="1">
      <alignment horizontal="right" vertical="center"/>
    </xf>
    <xf numFmtId="0" fontId="13" fillId="0" borderId="1" xfId="0" applyFont="1" applyBorder="1" applyAlignment="1">
      <alignment vertical="center" wrapText="1"/>
    </xf>
    <xf numFmtId="3" fontId="13" fillId="0" borderId="1" xfId="0" applyNumberFormat="1" applyFont="1" applyBorder="1" applyAlignment="1">
      <alignment vertical="center" wrapText="1"/>
    </xf>
    <xf numFmtId="3" fontId="13" fillId="0" borderId="1" xfId="0" applyNumberFormat="1" applyFont="1" applyBorder="1" applyAlignment="1">
      <alignment horizontal="right" vertical="center" wrapText="1"/>
    </xf>
    <xf numFmtId="0" fontId="79" fillId="0" borderId="1" xfId="0" applyFont="1" applyBorder="1" applyAlignment="1">
      <alignment vertical="center" wrapText="1"/>
    </xf>
    <xf numFmtId="3" fontId="79" fillId="0" borderId="1" xfId="0" applyNumberFormat="1" applyFont="1" applyBorder="1" applyAlignment="1">
      <alignment horizontal="right" vertical="center" wrapText="1"/>
    </xf>
    <xf numFmtId="3" fontId="19" fillId="0" borderId="1" xfId="0" applyNumberFormat="1" applyFont="1" applyBorder="1" applyAlignment="1">
      <alignment wrapText="1"/>
    </xf>
    <xf numFmtId="3" fontId="48" fillId="4" borderId="1" xfId="0" applyNumberFormat="1" applyFont="1" applyFill="1" applyBorder="1" applyAlignment="1">
      <alignment vertical="center"/>
    </xf>
    <xf numFmtId="0" fontId="51" fillId="0" borderId="1" xfId="0" applyFont="1" applyBorder="1" applyAlignment="1">
      <alignment horizontal="right" vertical="center"/>
    </xf>
    <xf numFmtId="164" fontId="50" fillId="0" borderId="1" xfId="3" applyFont="1" applyBorder="1" applyAlignment="1">
      <alignment horizontal="right" vertical="center"/>
    </xf>
    <xf numFmtId="3" fontId="8" fillId="0" borderId="1" xfId="0" applyNumberFormat="1" applyFont="1" applyBorder="1" applyAlignment="1">
      <alignment horizontal="right" vertical="center"/>
    </xf>
    <xf numFmtId="0" fontId="32" fillId="0" borderId="0" xfId="0" applyFont="1"/>
    <xf numFmtId="0" fontId="32" fillId="0" borderId="3" xfId="0" applyFont="1" applyBorder="1"/>
    <xf numFmtId="0" fontId="32" fillId="0" borderId="18" xfId="0" applyFont="1" applyBorder="1"/>
    <xf numFmtId="3" fontId="79" fillId="0" borderId="1" xfId="0" applyNumberFormat="1" applyFont="1" applyBorder="1" applyAlignment="1">
      <alignment vertical="center" wrapText="1"/>
    </xf>
    <xf numFmtId="0" fontId="79" fillId="0" borderId="1" xfId="0" applyFont="1" applyBorder="1" applyAlignment="1">
      <alignment horizontal="justify" vertical="center" wrapText="1"/>
    </xf>
    <xf numFmtId="3" fontId="13" fillId="0" borderId="1" xfId="2" applyNumberFormat="1" applyFont="1" applyBorder="1" applyAlignment="1">
      <alignment vertical="center" wrapText="1"/>
    </xf>
    <xf numFmtId="3" fontId="13" fillId="0" borderId="1" xfId="2" applyNumberFormat="1" applyFont="1" applyBorder="1" applyAlignment="1">
      <alignment horizontal="right" vertical="center" wrapText="1"/>
    </xf>
    <xf numFmtId="3" fontId="13" fillId="0" borderId="1" xfId="3" applyNumberFormat="1" applyFont="1" applyBorder="1" applyAlignment="1">
      <alignment vertical="center" wrapText="1"/>
    </xf>
    <xf numFmtId="3" fontId="19" fillId="0" borderId="1" xfId="0" applyNumberFormat="1" applyFont="1" applyBorder="1"/>
    <xf numFmtId="0" fontId="13" fillId="0" borderId="1" xfId="0" applyFont="1" applyBorder="1" applyAlignment="1">
      <alignment horizontal="right" vertical="center" wrapText="1"/>
    </xf>
    <xf numFmtId="165" fontId="13" fillId="0" borderId="1" xfId="2" applyNumberFormat="1" applyFont="1" applyFill="1" applyBorder="1" applyAlignment="1">
      <alignment horizontal="right" vertical="center" wrapText="1"/>
    </xf>
    <xf numFmtId="165" fontId="79" fillId="0" borderId="1" xfId="2" applyNumberFormat="1" applyFont="1" applyBorder="1" applyAlignment="1">
      <alignment horizontal="right" vertical="center" wrapText="1"/>
    </xf>
    <xf numFmtId="165" fontId="13" fillId="0" borderId="1" xfId="2" applyNumberFormat="1" applyFont="1" applyBorder="1" applyAlignment="1">
      <alignment horizontal="right" vertical="center"/>
    </xf>
    <xf numFmtId="0" fontId="13" fillId="0" borderId="1" xfId="0" applyFont="1" applyBorder="1" applyAlignment="1">
      <alignment horizontal="left" vertical="center" wrapText="1"/>
    </xf>
    <xf numFmtId="164" fontId="13" fillId="0" borderId="1" xfId="3" applyFont="1" applyFill="1" applyBorder="1" applyAlignment="1">
      <alignment horizontal="right" vertical="center" wrapText="1"/>
    </xf>
    <xf numFmtId="0" fontId="19" fillId="0" borderId="1" xfId="0" applyFont="1" applyBorder="1"/>
    <xf numFmtId="0" fontId="8" fillId="0" borderId="1" xfId="0" applyFont="1" applyBorder="1" applyAlignment="1">
      <alignment vertical="center"/>
    </xf>
    <xf numFmtId="0" fontId="79" fillId="0" borderId="1" xfId="0" applyFont="1" applyBorder="1" applyAlignment="1">
      <alignment horizontal="right" vertical="center" wrapText="1"/>
    </xf>
    <xf numFmtId="4" fontId="0" fillId="0" borderId="0" xfId="0" applyNumberFormat="1"/>
    <xf numFmtId="0" fontId="12" fillId="0" borderId="0" xfId="0" applyFont="1" applyAlignment="1">
      <alignment horizontal="center"/>
    </xf>
    <xf numFmtId="168" fontId="13" fillId="0" borderId="1" xfId="2" applyNumberFormat="1" applyFont="1" applyFill="1" applyBorder="1" applyAlignment="1">
      <alignment horizontal="right" vertical="center"/>
    </xf>
    <xf numFmtId="3" fontId="27" fillId="0" borderId="1" xfId="0" applyNumberFormat="1" applyFont="1" applyBorder="1" applyAlignment="1">
      <alignment horizontal="right" vertical="center" wrapText="1"/>
    </xf>
    <xf numFmtId="0" fontId="82" fillId="2" borderId="1" xfId="0" applyFont="1" applyFill="1" applyBorder="1" applyAlignment="1">
      <alignment horizontal="center" vertical="center" wrapText="1"/>
    </xf>
    <xf numFmtId="3" fontId="23" fillId="0" borderId="1" xfId="0" applyNumberFormat="1" applyFont="1" applyBorder="1" applyAlignment="1">
      <alignment horizontal="right" vertical="center"/>
    </xf>
    <xf numFmtId="3" fontId="45" fillId="0" borderId="1" xfId="0" applyNumberFormat="1" applyFont="1" applyBorder="1" applyAlignment="1">
      <alignment horizontal="right" vertical="center"/>
    </xf>
    <xf numFmtId="3" fontId="43" fillId="2" borderId="1" xfId="0" applyNumberFormat="1" applyFont="1" applyFill="1" applyBorder="1" applyAlignment="1">
      <alignment horizontal="center" vertical="center" wrapText="1"/>
    </xf>
    <xf numFmtId="3" fontId="16" fillId="0" borderId="0" xfId="0" applyNumberFormat="1" applyFont="1"/>
    <xf numFmtId="0" fontId="83" fillId="0" borderId="1" xfId="0" applyFont="1" applyBorder="1" applyAlignment="1">
      <alignment horizontal="justify" vertical="center" wrapText="1"/>
    </xf>
    <xf numFmtId="3" fontId="84" fillId="0" borderId="1" xfId="0" applyNumberFormat="1" applyFont="1" applyBorder="1" applyAlignment="1">
      <alignment horizontal="right" vertical="center"/>
    </xf>
    <xf numFmtId="0" fontId="0" fillId="0" borderId="39" xfId="0" applyBorder="1"/>
    <xf numFmtId="0" fontId="0" fillId="0" borderId="21" xfId="0" applyBorder="1"/>
    <xf numFmtId="0" fontId="0" fillId="0" borderId="41" xfId="0" applyBorder="1"/>
    <xf numFmtId="0" fontId="13" fillId="0" borderId="1" xfId="0" applyFont="1" applyBorder="1" applyAlignment="1">
      <alignment horizontal="justify" vertical="center"/>
    </xf>
    <xf numFmtId="4" fontId="13" fillId="0" borderId="1" xfId="0" applyNumberFormat="1" applyFont="1" applyBorder="1" applyAlignment="1">
      <alignment horizontal="center" vertical="center"/>
    </xf>
    <xf numFmtId="0" fontId="42" fillId="0" borderId="1" xfId="0" applyFont="1" applyBorder="1" applyAlignment="1">
      <alignment horizontal="justify" vertical="center"/>
    </xf>
    <xf numFmtId="0" fontId="15" fillId="0" borderId="1" xfId="0" applyFont="1" applyBorder="1" applyAlignment="1">
      <alignment horizontal="justify" vertical="center"/>
    </xf>
    <xf numFmtId="4" fontId="15" fillId="0" borderId="1" xfId="0" applyNumberFormat="1" applyFont="1" applyBorder="1" applyAlignment="1">
      <alignment horizontal="justify" vertical="center"/>
    </xf>
    <xf numFmtId="0" fontId="42" fillId="0" borderId="1" xfId="0" applyFont="1" applyBorder="1" applyAlignment="1">
      <alignment vertical="center"/>
    </xf>
    <xf numFmtId="0" fontId="15" fillId="0" borderId="1" xfId="0" applyFont="1" applyBorder="1" applyAlignment="1">
      <alignment horizontal="center" vertical="center"/>
    </xf>
    <xf numFmtId="4" fontId="15" fillId="0" borderId="1" xfId="0" applyNumberFormat="1" applyFont="1" applyBorder="1" applyAlignment="1">
      <alignment horizontal="center" vertical="center"/>
    </xf>
    <xf numFmtId="3" fontId="15" fillId="0" borderId="1" xfId="0" applyNumberFormat="1" applyFont="1" applyBorder="1" applyAlignment="1">
      <alignment horizontal="center" vertical="center"/>
    </xf>
    <xf numFmtId="0" fontId="45" fillId="0" borderId="1" xfId="0" applyFont="1" applyBorder="1" applyAlignment="1">
      <alignment vertical="center"/>
    </xf>
    <xf numFmtId="4" fontId="46" fillId="0" borderId="1" xfId="0" applyNumberFormat="1" applyFont="1" applyBorder="1" applyAlignment="1">
      <alignment vertical="top"/>
    </xf>
    <xf numFmtId="3" fontId="46" fillId="0" borderId="1" xfId="0" applyNumberFormat="1" applyFont="1" applyBorder="1" applyAlignment="1">
      <alignment vertical="top"/>
    </xf>
    <xf numFmtId="4" fontId="45" fillId="0" borderId="1" xfId="0" applyNumberFormat="1" applyFont="1" applyBorder="1" applyAlignment="1">
      <alignment horizontal="center" vertical="center"/>
    </xf>
    <xf numFmtId="4" fontId="46" fillId="0" borderId="1" xfId="0" applyNumberFormat="1" applyFont="1" applyBorder="1" applyAlignment="1">
      <alignment horizontal="center" vertical="top"/>
    </xf>
    <xf numFmtId="0" fontId="23" fillId="0" borderId="1" xfId="0" applyFont="1" applyBorder="1" applyAlignment="1">
      <alignment horizontal="left" vertical="center"/>
    </xf>
    <xf numFmtId="4" fontId="44" fillId="0" borderId="1" xfId="0" applyNumberFormat="1" applyFont="1" applyBorder="1" applyAlignment="1">
      <alignment horizontal="center" vertical="center"/>
    </xf>
    <xf numFmtId="3" fontId="44" fillId="0" borderId="1" xfId="0" applyNumberFormat="1" applyFont="1" applyBorder="1" applyAlignment="1">
      <alignment horizontal="center" vertical="center"/>
    </xf>
    <xf numFmtId="0" fontId="23" fillId="0" borderId="0" xfId="0" applyFont="1" applyAlignment="1">
      <alignment horizontal="left" vertical="center"/>
    </xf>
    <xf numFmtId="4" fontId="15" fillId="0" borderId="0" xfId="0" applyNumberFormat="1" applyFont="1" applyAlignment="1">
      <alignment horizontal="center" vertical="center"/>
    </xf>
    <xf numFmtId="3" fontId="15" fillId="0" borderId="0" xfId="0" applyNumberFormat="1" applyFont="1" applyAlignment="1">
      <alignment horizontal="center" vertical="center"/>
    </xf>
    <xf numFmtId="168" fontId="0" fillId="0" borderId="0" xfId="0" applyNumberFormat="1"/>
    <xf numFmtId="0" fontId="24" fillId="7" borderId="1" xfId="0" applyFont="1" applyFill="1" applyBorder="1" applyAlignment="1">
      <alignment horizontal="center" vertical="center"/>
    </xf>
    <xf numFmtId="0" fontId="24" fillId="5" borderId="1" xfId="0" applyFont="1" applyFill="1" applyBorder="1" applyAlignment="1">
      <alignment horizontal="center" vertical="center"/>
    </xf>
    <xf numFmtId="0" fontId="27" fillId="5" borderId="1" xfId="0" applyFont="1" applyFill="1" applyBorder="1" applyAlignment="1">
      <alignment horizontal="center" vertical="center"/>
    </xf>
    <xf numFmtId="0" fontId="27" fillId="5" borderId="1" xfId="0" applyFont="1" applyFill="1" applyBorder="1" applyAlignment="1">
      <alignment vertical="center"/>
    </xf>
    <xf numFmtId="0" fontId="27" fillId="5" borderId="1" xfId="0" applyFont="1" applyFill="1" applyBorder="1" applyAlignment="1">
      <alignment horizontal="right" vertical="center"/>
    </xf>
    <xf numFmtId="0" fontId="13" fillId="0" borderId="1" xfId="0" applyFont="1" applyBorder="1" applyAlignment="1">
      <alignment horizontal="center" vertical="center"/>
    </xf>
    <xf numFmtId="0" fontId="13" fillId="0" borderId="1" xfId="0" applyFont="1" applyBorder="1" applyAlignment="1">
      <alignment horizontal="right" vertical="center"/>
    </xf>
    <xf numFmtId="3" fontId="47" fillId="2" borderId="1" xfId="0" applyNumberFormat="1" applyFont="1" applyFill="1" applyBorder="1" applyAlignment="1">
      <alignment horizontal="right" vertical="center"/>
    </xf>
    <xf numFmtId="3" fontId="24" fillId="0" borderId="1" xfId="0" applyNumberFormat="1" applyFont="1" applyBorder="1" applyAlignment="1">
      <alignment horizontal="right" vertical="center"/>
    </xf>
    <xf numFmtId="3" fontId="24" fillId="0" borderId="1" xfId="0" applyNumberFormat="1" applyFont="1" applyBorder="1" applyAlignment="1">
      <alignment horizontal="center" vertical="center"/>
    </xf>
    <xf numFmtId="0" fontId="27" fillId="0" borderId="1" xfId="0" applyFont="1" applyBorder="1" applyAlignment="1">
      <alignment horizontal="center" vertical="center"/>
    </xf>
    <xf numFmtId="3" fontId="13" fillId="0" borderId="1" xfId="0" applyNumberFormat="1" applyFont="1" applyBorder="1" applyAlignment="1">
      <alignment horizontal="center" vertical="center"/>
    </xf>
    <xf numFmtId="0" fontId="12" fillId="0" borderId="0" xfId="0" applyFont="1"/>
    <xf numFmtId="3" fontId="12" fillId="0" borderId="0" xfId="0" applyNumberFormat="1" applyFont="1"/>
    <xf numFmtId="164" fontId="12" fillId="0" borderId="0" xfId="3" applyFont="1" applyAlignment="1"/>
    <xf numFmtId="0" fontId="14" fillId="0" borderId="0" xfId="0" applyFont="1" applyAlignment="1">
      <alignment vertical="center"/>
    </xf>
    <xf numFmtId="3" fontId="13" fillId="0" borderId="1" xfId="0" applyNumberFormat="1" applyFont="1" applyBorder="1" applyAlignment="1">
      <alignment vertical="center"/>
    </xf>
    <xf numFmtId="3" fontId="13" fillId="0" borderId="1" xfId="3" applyNumberFormat="1" applyFont="1" applyFill="1" applyBorder="1" applyAlignment="1">
      <alignment vertical="center"/>
    </xf>
    <xf numFmtId="3" fontId="13" fillId="0" borderId="1" xfId="3" applyNumberFormat="1" applyFont="1" applyFill="1" applyBorder="1" applyAlignment="1">
      <alignment horizontal="right" vertical="center"/>
    </xf>
    <xf numFmtId="0" fontId="13" fillId="6" borderId="1" xfId="0" applyFont="1" applyFill="1" applyBorder="1" applyAlignment="1">
      <alignment vertical="center"/>
    </xf>
    <xf numFmtId="3" fontId="13" fillId="6" borderId="1" xfId="0" applyNumberFormat="1" applyFont="1" applyFill="1" applyBorder="1" applyAlignment="1">
      <alignment horizontal="right" vertical="center"/>
    </xf>
    <xf numFmtId="3" fontId="13" fillId="6" borderId="1" xfId="0" applyNumberFormat="1" applyFont="1" applyFill="1" applyBorder="1" applyAlignment="1">
      <alignment vertical="center"/>
    </xf>
    <xf numFmtId="0" fontId="71" fillId="0" borderId="0" xfId="0" applyFont="1" applyAlignment="1">
      <alignment vertical="center"/>
    </xf>
    <xf numFmtId="0" fontId="71" fillId="0" borderId="39" xfId="0" applyFont="1" applyBorder="1" applyAlignment="1">
      <alignment vertical="center"/>
    </xf>
    <xf numFmtId="165" fontId="27" fillId="0" borderId="1" xfId="2" applyNumberFormat="1" applyFont="1" applyFill="1" applyBorder="1" applyAlignment="1">
      <alignment horizontal="right" vertical="center"/>
    </xf>
    <xf numFmtId="0" fontId="27" fillId="0" borderId="1" xfId="0" applyFont="1" applyBorder="1" applyAlignment="1">
      <alignment vertical="center" wrapText="1"/>
    </xf>
    <xf numFmtId="3" fontId="85" fillId="0" borderId="1" xfId="0" applyNumberFormat="1" applyFont="1" applyBorder="1" applyAlignment="1">
      <alignment horizontal="right" vertical="center" wrapText="1"/>
    </xf>
    <xf numFmtId="3" fontId="22" fillId="0" borderId="1" xfId="0" applyNumberFormat="1" applyFont="1" applyBorder="1" applyAlignment="1">
      <alignment horizontal="right" vertical="center" wrapText="1"/>
    </xf>
    <xf numFmtId="0" fontId="68" fillId="6" borderId="0" xfId="0" applyFont="1" applyFill="1" applyAlignment="1">
      <alignment vertical="center"/>
    </xf>
    <xf numFmtId="0" fontId="0" fillId="6" borderId="0" xfId="0" applyFill="1"/>
    <xf numFmtId="0" fontId="68" fillId="0" borderId="0" xfId="0" applyFont="1" applyAlignment="1">
      <alignment vertical="center"/>
    </xf>
    <xf numFmtId="0" fontId="88" fillId="0" borderId="0" xfId="0" applyFont="1" applyAlignment="1">
      <alignment vertical="center"/>
    </xf>
    <xf numFmtId="0" fontId="89" fillId="0" borderId="0" xfId="8" applyFont="1" applyAlignment="1">
      <alignment vertical="center"/>
    </xf>
    <xf numFmtId="0" fontId="68" fillId="0" borderId="0" xfId="0" applyFont="1" applyAlignment="1">
      <alignment horizontal="left" vertical="center"/>
    </xf>
    <xf numFmtId="0" fontId="88" fillId="0" borderId="0" xfId="0" applyFont="1" applyAlignment="1">
      <alignment horizontal="left" wrapText="1"/>
    </xf>
    <xf numFmtId="0" fontId="13" fillId="0" borderId="0" xfId="0" applyFont="1" applyAlignment="1">
      <alignment horizontal="left" vertical="center" indent="5"/>
    </xf>
    <xf numFmtId="0" fontId="0" fillId="0" borderId="0" xfId="0" applyAlignment="1">
      <alignment horizontal="left"/>
    </xf>
    <xf numFmtId="0" fontId="68" fillId="0" borderId="0" xfId="0" applyFont="1" applyAlignment="1">
      <alignment horizontal="left"/>
    </xf>
    <xf numFmtId="0" fontId="88" fillId="0" borderId="0" xfId="0" applyFont="1"/>
    <xf numFmtId="0" fontId="88" fillId="0" borderId="0" xfId="0" applyFont="1" applyAlignment="1">
      <alignment horizontal="left"/>
    </xf>
    <xf numFmtId="0" fontId="90" fillId="0" borderId="0" xfId="0" applyFont="1" applyAlignment="1">
      <alignment horizontal="left" wrapText="1"/>
    </xf>
    <xf numFmtId="0" fontId="19" fillId="0" borderId="0" xfId="0" applyFont="1"/>
    <xf numFmtId="0" fontId="90" fillId="0" borderId="0" xfId="0" applyFont="1"/>
    <xf numFmtId="0" fontId="68" fillId="0" borderId="0" xfId="0" applyFont="1"/>
    <xf numFmtId="0" fontId="46" fillId="0" borderId="0" xfId="0" applyFont="1"/>
    <xf numFmtId="0" fontId="91" fillId="0" borderId="0" xfId="0" applyFont="1" applyAlignment="1">
      <alignment horizontal="left" wrapText="1"/>
    </xf>
    <xf numFmtId="169" fontId="88" fillId="0" borderId="1" xfId="0" applyNumberFormat="1" applyFont="1" applyBorder="1" applyAlignment="1">
      <alignment horizontal="right" vertical="center"/>
    </xf>
    <xf numFmtId="165" fontId="11" fillId="0" borderId="0" xfId="2" applyNumberFormat="1" applyFont="1" applyAlignment="1">
      <alignment horizontal="center" vertical="center"/>
    </xf>
    <xf numFmtId="0" fontId="92" fillId="2" borderId="0" xfId="0" applyFont="1" applyFill="1" applyAlignment="1">
      <alignment horizontal="center" vertical="center"/>
    </xf>
    <xf numFmtId="0" fontId="92" fillId="2" borderId="21" xfId="0" applyFont="1" applyFill="1" applyBorder="1" applyAlignment="1">
      <alignment horizontal="center" vertical="center" wrapText="1"/>
    </xf>
    <xf numFmtId="0" fontId="92" fillId="2" borderId="0" xfId="0" applyFont="1" applyFill="1" applyAlignment="1">
      <alignment horizontal="center" vertical="center" wrapText="1"/>
    </xf>
    <xf numFmtId="0" fontId="93" fillId="0" borderId="1" xfId="0" applyFont="1" applyBorder="1" applyAlignment="1">
      <alignment horizontal="center"/>
    </xf>
    <xf numFmtId="0" fontId="93" fillId="0" borderId="1" xfId="0" applyFont="1" applyBorder="1"/>
    <xf numFmtId="164" fontId="93" fillId="0" borderId="1" xfId="3" applyFont="1" applyBorder="1"/>
    <xf numFmtId="10" fontId="93" fillId="0" borderId="1" xfId="7" applyNumberFormat="1" applyFont="1" applyBorder="1" applyAlignment="1">
      <alignment horizontal="center"/>
    </xf>
    <xf numFmtId="0" fontId="94" fillId="5" borderId="42" xfId="0" applyFont="1" applyFill="1" applyBorder="1"/>
    <xf numFmtId="0" fontId="94" fillId="5" borderId="44" xfId="0" applyFont="1" applyFill="1" applyBorder="1"/>
    <xf numFmtId="0" fontId="95" fillId="5" borderId="44" xfId="0" applyFont="1" applyFill="1" applyBorder="1" applyAlignment="1">
      <alignment horizontal="right"/>
    </xf>
    <xf numFmtId="164" fontId="96" fillId="5" borderId="44" xfId="3" applyFont="1" applyFill="1" applyBorder="1"/>
    <xf numFmtId="164" fontId="96" fillId="5" borderId="44" xfId="0" applyNumberFormat="1" applyFont="1" applyFill="1" applyBorder="1"/>
    <xf numFmtId="10" fontId="96" fillId="5" borderId="43" xfId="0" applyNumberFormat="1" applyFont="1" applyFill="1" applyBorder="1" applyAlignment="1">
      <alignment horizontal="center"/>
    </xf>
    <xf numFmtId="0" fontId="0" fillId="0" borderId="0" xfId="0" applyAlignment="1">
      <alignment horizontal="center"/>
    </xf>
    <xf numFmtId="4" fontId="3" fillId="0" borderId="3" xfId="0" applyNumberFormat="1" applyFont="1" applyBorder="1" applyAlignment="1">
      <alignment horizontal="right" vertical="center" wrapText="1"/>
    </xf>
    <xf numFmtId="3" fontId="15" fillId="0" borderId="1" xfId="0" applyNumberFormat="1" applyFont="1" applyBorder="1" applyAlignment="1">
      <alignment horizontal="right" vertical="center"/>
    </xf>
    <xf numFmtId="0" fontId="64" fillId="2" borderId="29" xfId="0" applyFont="1" applyFill="1" applyBorder="1" applyAlignment="1">
      <alignment horizontal="center" vertical="center" wrapText="1"/>
    </xf>
    <xf numFmtId="0" fontId="67" fillId="2" borderId="37" xfId="0" applyFont="1" applyFill="1" applyBorder="1" applyAlignment="1">
      <alignment horizontal="center" vertical="center"/>
    </xf>
    <xf numFmtId="0" fontId="67" fillId="2" borderId="38" xfId="0" applyFont="1" applyFill="1" applyBorder="1" applyAlignment="1">
      <alignment horizontal="center" vertical="center"/>
    </xf>
    <xf numFmtId="0" fontId="67" fillId="2" borderId="17" xfId="0" applyFont="1" applyFill="1" applyBorder="1" applyAlignment="1">
      <alignment horizontal="center" vertical="center"/>
    </xf>
    <xf numFmtId="0" fontId="67" fillId="2" borderId="0" xfId="0" applyFont="1" applyFill="1" applyAlignment="1">
      <alignment horizontal="center" vertical="center"/>
    </xf>
    <xf numFmtId="0" fontId="67" fillId="2" borderId="39" xfId="0" applyFont="1" applyFill="1" applyBorder="1" applyAlignment="1">
      <alignment horizontal="center" vertical="center"/>
    </xf>
    <xf numFmtId="0" fontId="67" fillId="2" borderId="40" xfId="0" applyFont="1" applyFill="1" applyBorder="1" applyAlignment="1">
      <alignment horizontal="center" vertical="center"/>
    </xf>
    <xf numFmtId="0" fontId="67" fillId="2" borderId="21" xfId="0" applyFont="1" applyFill="1" applyBorder="1" applyAlignment="1">
      <alignment horizontal="center" vertical="center"/>
    </xf>
    <xf numFmtId="0" fontId="67" fillId="2" borderId="41" xfId="0" applyFont="1" applyFill="1" applyBorder="1" applyAlignment="1">
      <alignment horizontal="center" vertical="center"/>
    </xf>
    <xf numFmtId="0" fontId="54" fillId="0" borderId="0" xfId="0" applyFont="1" applyAlignment="1">
      <alignment horizontal="left" vertical="center" wrapText="1"/>
    </xf>
    <xf numFmtId="0" fontId="87" fillId="2" borderId="17" xfId="0" applyFont="1" applyFill="1" applyBorder="1" applyAlignment="1">
      <alignment horizontal="center" vertical="center"/>
    </xf>
    <xf numFmtId="0" fontId="87" fillId="2" borderId="0" xfId="0" applyFont="1" applyFill="1" applyAlignment="1">
      <alignment horizontal="center" vertical="center"/>
    </xf>
    <xf numFmtId="0" fontId="68" fillId="0" borderId="0" xfId="0" applyFont="1" applyAlignment="1">
      <alignment horizontal="left" vertical="center" wrapText="1"/>
    </xf>
    <xf numFmtId="0" fontId="60" fillId="0" borderId="0" xfId="0" applyFont="1" applyAlignment="1">
      <alignment horizontal="center" vertical="center"/>
    </xf>
    <xf numFmtId="0" fontId="88" fillId="0" borderId="0" xfId="0" applyFont="1" applyAlignment="1">
      <alignment horizontal="left" vertical="center"/>
    </xf>
    <xf numFmtId="0" fontId="88" fillId="0" borderId="29" xfId="0" applyFont="1" applyBorder="1" applyAlignment="1">
      <alignment horizontal="left" wrapText="1"/>
    </xf>
    <xf numFmtId="0" fontId="88" fillId="0" borderId="37" xfId="0" applyFont="1" applyBorder="1" applyAlignment="1">
      <alignment horizontal="left" wrapText="1"/>
    </xf>
    <xf numFmtId="0" fontId="88" fillId="0" borderId="38" xfId="0" applyFont="1" applyBorder="1" applyAlignment="1">
      <alignment horizontal="left" wrapText="1"/>
    </xf>
    <xf numFmtId="0" fontId="88" fillId="0" borderId="17" xfId="0" applyFont="1" applyBorder="1" applyAlignment="1">
      <alignment horizontal="left" wrapText="1"/>
    </xf>
    <xf numFmtId="0" fontId="88" fillId="0" borderId="0" xfId="0" applyFont="1" applyAlignment="1">
      <alignment horizontal="left" wrapText="1"/>
    </xf>
    <xf numFmtId="0" fontId="88" fillId="0" borderId="39" xfId="0" applyFont="1" applyBorder="1" applyAlignment="1">
      <alignment horizontal="left" wrapText="1"/>
    </xf>
    <xf numFmtId="0" fontId="88" fillId="0" borderId="40" xfId="0" applyFont="1" applyBorder="1" applyAlignment="1">
      <alignment horizontal="left" wrapText="1"/>
    </xf>
    <xf numFmtId="0" fontId="88" fillId="0" borderId="21" xfId="0" applyFont="1" applyBorder="1" applyAlignment="1">
      <alignment horizontal="left" wrapText="1"/>
    </xf>
    <xf numFmtId="0" fontId="88" fillId="0" borderId="41" xfId="0" applyFont="1" applyBorder="1" applyAlignment="1">
      <alignment horizontal="left" wrapText="1"/>
    </xf>
    <xf numFmtId="0" fontId="88" fillId="0" borderId="0" xfId="0" applyFont="1" applyAlignment="1">
      <alignment horizontal="left"/>
    </xf>
    <xf numFmtId="0" fontId="90" fillId="0" borderId="0" xfId="0" applyFont="1" applyAlignment="1">
      <alignment horizontal="left" wrapText="1"/>
    </xf>
    <xf numFmtId="0" fontId="68" fillId="0" borderId="0" xfId="0" applyFont="1" applyAlignment="1">
      <alignment horizontal="left"/>
    </xf>
    <xf numFmtId="0" fontId="90" fillId="0" borderId="0" xfId="0" applyFont="1" applyAlignment="1">
      <alignment horizontal="left"/>
    </xf>
    <xf numFmtId="0" fontId="88" fillId="0" borderId="0" xfId="0" applyFont="1" applyAlignment="1">
      <alignment horizontal="left" vertical="center" wrapText="1"/>
    </xf>
    <xf numFmtId="0" fontId="88" fillId="0" borderId="42" xfId="0" applyFont="1" applyBorder="1" applyAlignment="1">
      <alignment horizontal="left"/>
    </xf>
    <xf numFmtId="0" fontId="88" fillId="0" borderId="43" xfId="0" applyFont="1" applyBorder="1" applyAlignment="1">
      <alignment horizontal="left"/>
    </xf>
    <xf numFmtId="0" fontId="0" fillId="0" borderId="0" xfId="0"/>
    <xf numFmtId="0" fontId="57" fillId="0" borderId="0" xfId="0" applyFont="1" applyAlignment="1">
      <alignment horizontal="center" vertical="center" wrapText="1"/>
    </xf>
    <xf numFmtId="0" fontId="56" fillId="2" borderId="34" xfId="0" applyFont="1" applyFill="1" applyBorder="1" applyAlignment="1">
      <alignment horizontal="center" vertical="center" wrapText="1"/>
    </xf>
    <xf numFmtId="0" fontId="56" fillId="2" borderId="35" xfId="0" applyFont="1" applyFill="1" applyBorder="1" applyAlignment="1">
      <alignment horizontal="center" vertical="center" wrapText="1"/>
    </xf>
    <xf numFmtId="0" fontId="56" fillId="2" borderId="27" xfId="0" applyFont="1" applyFill="1" applyBorder="1" applyAlignment="1">
      <alignment horizontal="center" vertical="center" wrapText="1"/>
    </xf>
    <xf numFmtId="0" fontId="56" fillId="2" borderId="10" xfId="0" applyFont="1" applyFill="1" applyBorder="1" applyAlignment="1">
      <alignment horizontal="center" vertical="center" wrapText="1"/>
    </xf>
    <xf numFmtId="0" fontId="55" fillId="2" borderId="27" xfId="0" applyFont="1" applyFill="1" applyBorder="1" applyAlignment="1">
      <alignment vertical="center" wrapText="1"/>
    </xf>
    <xf numFmtId="0" fontId="55" fillId="2" borderId="1" xfId="0" applyFont="1" applyFill="1" applyBorder="1" applyAlignment="1">
      <alignment vertical="center" wrapText="1"/>
    </xf>
    <xf numFmtId="0" fontId="47" fillId="2" borderId="27"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7" fillId="2" borderId="22" xfId="0" applyFont="1" applyFill="1" applyBorder="1" applyAlignment="1">
      <alignment horizontal="center" vertical="center" wrapText="1"/>
    </xf>
    <xf numFmtId="0" fontId="47" fillId="2" borderId="9" xfId="0" applyFont="1" applyFill="1" applyBorder="1" applyAlignment="1">
      <alignment horizontal="center" vertical="center" wrapText="1"/>
    </xf>
    <xf numFmtId="0" fontId="17" fillId="0" borderId="4" xfId="0" applyFont="1" applyBorder="1" applyAlignment="1">
      <alignment vertical="center" wrapText="1"/>
    </xf>
    <xf numFmtId="0" fontId="17" fillId="0" borderId="23" xfId="0" applyFont="1" applyBorder="1" applyAlignment="1">
      <alignment vertical="center" wrapText="1"/>
    </xf>
    <xf numFmtId="4" fontId="3" fillId="0" borderId="6" xfId="0" applyNumberFormat="1" applyFont="1" applyBorder="1" applyAlignment="1">
      <alignment horizontal="right" vertical="center" wrapText="1"/>
    </xf>
    <xf numFmtId="4" fontId="3" fillId="0" borderId="24" xfId="0" applyNumberFormat="1" applyFont="1" applyBorder="1" applyAlignment="1">
      <alignment horizontal="right" vertical="center" wrapText="1"/>
    </xf>
    <xf numFmtId="3" fontId="3" fillId="0" borderId="6" xfId="0" applyNumberFormat="1" applyFont="1" applyBorder="1" applyAlignment="1">
      <alignment horizontal="right" vertical="center" wrapText="1"/>
    </xf>
    <xf numFmtId="3" fontId="3" fillId="0" borderId="24" xfId="0" applyNumberFormat="1" applyFont="1" applyBorder="1" applyAlignment="1">
      <alignment horizontal="right" vertical="center" wrapText="1"/>
    </xf>
    <xf numFmtId="0" fontId="3" fillId="0" borderId="7" xfId="0" applyFont="1" applyBorder="1" applyAlignment="1">
      <alignment horizontal="left" vertical="center" wrapText="1"/>
    </xf>
    <xf numFmtId="0" fontId="3" fillId="0" borderId="25" xfId="0" applyFont="1" applyBorder="1" applyAlignment="1">
      <alignment horizontal="left" vertical="center" wrapText="1"/>
    </xf>
    <xf numFmtId="3" fontId="3" fillId="0" borderId="15" xfId="0" applyNumberFormat="1" applyFont="1" applyBorder="1" applyAlignment="1">
      <alignment horizontal="right" vertical="center" wrapText="1"/>
    </xf>
    <xf numFmtId="3" fontId="3" fillId="0" borderId="20" xfId="0" applyNumberFormat="1" applyFont="1" applyBorder="1" applyAlignment="1">
      <alignment horizontal="right" vertical="center" wrapText="1"/>
    </xf>
    <xf numFmtId="3" fontId="3" fillId="0" borderId="16" xfId="0" applyNumberFormat="1" applyFont="1" applyBorder="1" applyAlignment="1">
      <alignment horizontal="right" vertical="center" wrapText="1"/>
    </xf>
    <xf numFmtId="3" fontId="3" fillId="0" borderId="19" xfId="0" applyNumberFormat="1" applyFont="1" applyBorder="1" applyAlignment="1">
      <alignment horizontal="right" vertical="center" wrapText="1"/>
    </xf>
    <xf numFmtId="0" fontId="55" fillId="2" borderId="26" xfId="0" applyFont="1" applyFill="1" applyBorder="1" applyAlignment="1">
      <alignment vertical="center" wrapText="1"/>
    </xf>
    <xf numFmtId="0" fontId="55" fillId="2" borderId="8" xfId="0" applyFont="1" applyFill="1" applyBorder="1" applyAlignment="1">
      <alignment vertical="center" wrapText="1"/>
    </xf>
    <xf numFmtId="0" fontId="69" fillId="6" borderId="0" xfId="0" applyFont="1" applyFill="1" applyAlignment="1">
      <alignment horizontal="left" vertical="center"/>
    </xf>
    <xf numFmtId="0" fontId="56" fillId="2" borderId="28" xfId="0" applyFont="1" applyFill="1" applyBorder="1" applyAlignment="1">
      <alignment horizontal="center" vertical="center" wrapText="1"/>
    </xf>
    <xf numFmtId="0" fontId="56" fillId="2" borderId="29" xfId="0" applyFont="1" applyFill="1" applyBorder="1" applyAlignment="1">
      <alignment horizontal="center" vertical="center" wrapText="1"/>
    </xf>
    <xf numFmtId="0" fontId="56" fillId="2" borderId="30" xfId="0" applyFont="1" applyFill="1" applyBorder="1" applyAlignment="1">
      <alignment horizontal="center" vertical="center" wrapText="1"/>
    </xf>
    <xf numFmtId="0" fontId="56" fillId="2" borderId="31" xfId="0" applyFont="1" applyFill="1" applyBorder="1" applyAlignment="1">
      <alignment horizontal="center" vertical="center" wrapText="1"/>
    </xf>
    <xf numFmtId="0" fontId="56" fillId="2" borderId="32" xfId="0" applyFont="1" applyFill="1" applyBorder="1" applyAlignment="1">
      <alignment horizontal="center" vertical="center" wrapText="1"/>
    </xf>
    <xf numFmtId="0" fontId="56" fillId="2" borderId="33" xfId="0" applyFont="1" applyFill="1" applyBorder="1" applyAlignment="1">
      <alignment horizontal="center" vertical="center" wrapText="1"/>
    </xf>
    <xf numFmtId="0" fontId="21" fillId="0" borderId="0" xfId="0" applyFont="1" applyAlignment="1">
      <alignment horizontal="center" vertical="center" wrapText="1"/>
    </xf>
    <xf numFmtId="0" fontId="37" fillId="2" borderId="1" xfId="0" applyFont="1" applyFill="1" applyBorder="1" applyAlignment="1">
      <alignment horizontal="center" vertical="center" wrapText="1"/>
    </xf>
    <xf numFmtId="0" fontId="26" fillId="0" borderId="0" xfId="0" applyFont="1" applyAlignment="1">
      <alignment horizontal="center" vertical="center"/>
    </xf>
    <xf numFmtId="0" fontId="61" fillId="0" borderId="0" xfId="0" applyFont="1" applyAlignment="1">
      <alignment horizontal="center" vertical="center"/>
    </xf>
    <xf numFmtId="0" fontId="62" fillId="0" borderId="0" xfId="0" applyFont="1" applyAlignment="1">
      <alignment horizontal="center" vertical="center"/>
    </xf>
    <xf numFmtId="0" fontId="21" fillId="0" borderId="0" xfId="0" applyFont="1" applyAlignment="1">
      <alignment horizontal="center" vertical="center"/>
    </xf>
    <xf numFmtId="0" fontId="48" fillId="0" borderId="1" xfId="0" applyFont="1" applyBorder="1" applyAlignment="1">
      <alignment vertical="center" wrapText="1"/>
    </xf>
    <xf numFmtId="3" fontId="48" fillId="0" borderId="1" xfId="0" applyNumberFormat="1" applyFont="1" applyBorder="1" applyAlignment="1">
      <alignment horizontal="right" vertical="center"/>
    </xf>
    <xf numFmtId="0" fontId="78" fillId="2" borderId="29" xfId="0" applyFont="1" applyFill="1" applyBorder="1" applyAlignment="1">
      <alignment horizontal="center" vertical="center"/>
    </xf>
    <xf numFmtId="0" fontId="78" fillId="2" borderId="37" xfId="0" applyFont="1" applyFill="1" applyBorder="1" applyAlignment="1">
      <alignment horizontal="center" vertical="center"/>
    </xf>
    <xf numFmtId="0" fontId="78" fillId="2" borderId="38" xfId="0" applyFont="1" applyFill="1" applyBorder="1" applyAlignment="1">
      <alignment horizontal="center" vertical="center"/>
    </xf>
    <xf numFmtId="0" fontId="78" fillId="2" borderId="17" xfId="0" applyFont="1" applyFill="1" applyBorder="1" applyAlignment="1">
      <alignment horizontal="center" vertical="center"/>
    </xf>
    <xf numFmtId="0" fontId="78" fillId="2" borderId="0" xfId="0" applyFont="1" applyFill="1" applyAlignment="1">
      <alignment horizontal="center" vertical="center"/>
    </xf>
    <xf numFmtId="0" fontId="78" fillId="2" borderId="39" xfId="0" applyFont="1" applyFill="1" applyBorder="1" applyAlignment="1">
      <alignment horizontal="center" vertical="center"/>
    </xf>
    <xf numFmtId="0" fontId="68" fillId="0" borderId="17" xfId="0" applyFont="1" applyBorder="1" applyAlignment="1">
      <alignment horizontal="center"/>
    </xf>
    <xf numFmtId="0" fontId="68" fillId="0" borderId="0" xfId="0" applyFont="1" applyAlignment="1">
      <alignment horizontal="center"/>
    </xf>
    <xf numFmtId="0" fontId="68" fillId="0" borderId="39" xfId="0" applyFont="1" applyBorder="1" applyAlignment="1">
      <alignment horizontal="center"/>
    </xf>
    <xf numFmtId="0" fontId="16" fillId="0" borderId="0" xfId="0" applyFont="1" applyAlignment="1">
      <alignment horizontal="center" vertical="center"/>
    </xf>
    <xf numFmtId="0" fontId="69" fillId="0" borderId="0" xfId="0" applyFont="1" applyAlignment="1">
      <alignment horizontal="left" vertical="center"/>
    </xf>
    <xf numFmtId="0" fontId="72" fillId="0" borderId="0" xfId="0" applyFont="1" applyAlignment="1">
      <alignment horizontal="left" vertical="center"/>
    </xf>
    <xf numFmtId="0" fontId="43" fillId="2" borderId="1" xfId="0" applyFont="1" applyFill="1" applyBorder="1" applyAlignment="1">
      <alignment horizontal="center" vertical="center"/>
    </xf>
    <xf numFmtId="0" fontId="71" fillId="0" borderId="0" xfId="0" applyFont="1" applyAlignment="1">
      <alignment horizontal="left" vertical="center"/>
    </xf>
    <xf numFmtId="0" fontId="58" fillId="2" borderId="1" xfId="0" applyFont="1" applyFill="1" applyBorder="1" applyAlignment="1">
      <alignment horizontal="justify" vertical="center"/>
    </xf>
    <xf numFmtId="0" fontId="43" fillId="2" borderId="10" xfId="0" applyFont="1" applyFill="1" applyBorder="1" applyAlignment="1">
      <alignment horizontal="center" vertical="center"/>
    </xf>
    <xf numFmtId="0" fontId="43" fillId="2" borderId="3" xfId="0" applyFont="1" applyFill="1" applyBorder="1" applyAlignment="1">
      <alignment horizontal="center" vertical="center"/>
    </xf>
    <xf numFmtId="0" fontId="43" fillId="2" borderId="36" xfId="0" applyFont="1" applyFill="1" applyBorder="1" applyAlignment="1">
      <alignment horizontal="center" vertical="center"/>
    </xf>
    <xf numFmtId="0" fontId="40" fillId="2" borderId="1" xfId="0" applyFont="1" applyFill="1" applyBorder="1" applyAlignment="1">
      <alignment horizontal="center" vertical="center"/>
    </xf>
    <xf numFmtId="0" fontId="37" fillId="2" borderId="1" xfId="0" applyFont="1" applyFill="1" applyBorder="1" applyAlignment="1">
      <alignment horizontal="center" vertical="center"/>
    </xf>
    <xf numFmtId="0" fontId="59" fillId="2" borderId="1" xfId="0" applyFont="1" applyFill="1" applyBorder="1" applyAlignment="1">
      <alignment horizontal="center" vertical="center"/>
    </xf>
    <xf numFmtId="0" fontId="24" fillId="7" borderId="1" xfId="0" applyFont="1" applyFill="1" applyBorder="1" applyAlignment="1">
      <alignment horizontal="center" vertical="center"/>
    </xf>
    <xf numFmtId="0" fontId="47" fillId="2" borderId="1" xfId="0" applyFont="1" applyFill="1" applyBorder="1" applyAlignment="1">
      <alignment vertical="center"/>
    </xf>
    <xf numFmtId="0" fontId="24" fillId="0" borderId="1" xfId="0" applyFont="1" applyBorder="1" applyAlignment="1">
      <alignment vertical="center"/>
    </xf>
    <xf numFmtId="0" fontId="37" fillId="3" borderId="10" xfId="0" applyFont="1" applyFill="1" applyBorder="1" applyAlignment="1">
      <alignment horizontal="center" vertical="center" wrapText="1"/>
    </xf>
    <xf numFmtId="0" fontId="37" fillId="3" borderId="36" xfId="0" applyFont="1" applyFill="1" applyBorder="1" applyAlignment="1">
      <alignment horizontal="center" vertical="center" wrapText="1"/>
    </xf>
    <xf numFmtId="0" fontId="71" fillId="0" borderId="0" xfId="0" applyFont="1" applyAlignment="1">
      <alignment horizontal="left" vertical="center" wrapText="1"/>
    </xf>
    <xf numFmtId="0" fontId="69" fillId="0" borderId="0" xfId="0" applyFont="1" applyAlignment="1">
      <alignment horizontal="left" wrapText="1"/>
    </xf>
    <xf numFmtId="0" fontId="69" fillId="0" borderId="0" xfId="0" applyFont="1" applyAlignment="1">
      <alignment horizontal="left" vertical="center" wrapText="1"/>
    </xf>
    <xf numFmtId="0" fontId="74" fillId="0" borderId="0" xfId="0" applyFont="1" applyAlignment="1">
      <alignment horizontal="left" wrapText="1"/>
    </xf>
  </cellXfs>
  <cellStyles count="9">
    <cellStyle name="Excel Built-in Normal" xfId="1" xr:uid="{00000000-0005-0000-0000-000000000000}"/>
    <cellStyle name="Hipervínculo" xfId="8" builtinId="8"/>
    <cellStyle name="Millares" xfId="2" builtinId="3"/>
    <cellStyle name="Millares [0]" xfId="3" builtinId="6"/>
    <cellStyle name="Millares 2" xfId="4" xr:uid="{00000000-0005-0000-0000-000004000000}"/>
    <cellStyle name="Millares 3" xfId="5" xr:uid="{00000000-0005-0000-0000-000005000000}"/>
    <cellStyle name="Normal" xfId="0" builtinId="0"/>
    <cellStyle name="Normal 2" xfId="6" xr:uid="{00000000-0005-0000-0000-000007000000}"/>
    <cellStyle name="Porcentaje" xfId="7"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3</xdr:col>
      <xdr:colOff>1134107</xdr:colOff>
      <xdr:row>5</xdr:row>
      <xdr:rowOff>174023</xdr:rowOff>
    </xdr:from>
    <xdr:to>
      <xdr:col>5</xdr:col>
      <xdr:colOff>202341</xdr:colOff>
      <xdr:row>10</xdr:row>
      <xdr:rowOff>22669</xdr:rowOff>
    </xdr:to>
    <xdr:pic>
      <xdr:nvPicPr>
        <xdr:cNvPr id="4" name="Imagen 3">
          <a:extLst>
            <a:ext uri="{FF2B5EF4-FFF2-40B4-BE49-F238E27FC236}">
              <a16:creationId xmlns:a16="http://schemas.microsoft.com/office/drawing/2014/main" id="{756A5866-018B-4D8F-AFFC-9D96E2514010}"/>
            </a:ext>
          </a:extLst>
        </xdr:cNvPr>
        <xdr:cNvPicPr>
          <a:picLocks noChangeAspect="1"/>
        </xdr:cNvPicPr>
      </xdr:nvPicPr>
      <xdr:blipFill>
        <a:blip xmlns:r="http://schemas.openxmlformats.org/officeDocument/2006/relationships" r:embed="rId1"/>
        <a:stretch>
          <a:fillRect/>
        </a:stretch>
      </xdr:blipFill>
      <xdr:spPr>
        <a:xfrm>
          <a:off x="2425496" y="1377181"/>
          <a:ext cx="2100192" cy="77106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mailto:administracion@asucapital.com.py" TargetMode="External"/><Relationship Id="rId1" Type="http://schemas.openxmlformats.org/officeDocument/2006/relationships/hyperlink" Target="http://www.asucapital.com.p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348F-8184-4F1E-ABBD-CADF26F0FCD3}">
  <sheetPr>
    <tabColor theme="4" tint="-0.249977111117893"/>
    <pageSetUpPr fitToPage="1"/>
  </sheetPr>
  <dimension ref="B2:G27"/>
  <sheetViews>
    <sheetView showGridLines="0" zoomScale="95" zoomScaleNormal="95" workbookViewId="0">
      <selection activeCell="C2" sqref="C2:G26"/>
    </sheetView>
  </sheetViews>
  <sheetFormatPr baseColWidth="10" defaultColWidth="10.88671875" defaultRowHeight="14.4"/>
  <cols>
    <col min="1" max="1" width="1.5546875" customWidth="1"/>
    <col min="2" max="2" width="3.6640625" customWidth="1"/>
    <col min="3" max="3" width="14" customWidth="1"/>
    <col min="4" max="4" width="20.5546875" customWidth="1"/>
    <col min="5" max="5" width="23.6640625" customWidth="1"/>
    <col min="6" max="6" width="36.109375" customWidth="1"/>
    <col min="7" max="7" width="25.5546875" hidden="1" customWidth="1"/>
  </cols>
  <sheetData>
    <row r="2" spans="3:7" ht="14.4" customHeight="1">
      <c r="C2" s="305" t="s">
        <v>392</v>
      </c>
      <c r="D2" s="306"/>
      <c r="E2" s="306"/>
      <c r="F2" s="306"/>
      <c r="G2" s="307"/>
    </row>
    <row r="3" spans="3:7">
      <c r="C3" s="308"/>
      <c r="D3" s="309"/>
      <c r="E3" s="309"/>
      <c r="F3" s="309"/>
      <c r="G3" s="310"/>
    </row>
    <row r="4" spans="3:7">
      <c r="C4" s="308"/>
      <c r="D4" s="309"/>
      <c r="E4" s="309"/>
      <c r="F4" s="309"/>
      <c r="G4" s="310"/>
    </row>
    <row r="5" spans="3:7">
      <c r="C5" s="308"/>
      <c r="D5" s="309"/>
      <c r="E5" s="309"/>
      <c r="F5" s="309"/>
      <c r="G5" s="310"/>
    </row>
    <row r="6" spans="3:7">
      <c r="C6" s="308"/>
      <c r="D6" s="309"/>
      <c r="E6" s="309"/>
      <c r="F6" s="309"/>
      <c r="G6" s="310"/>
    </row>
    <row r="7" spans="3:7">
      <c r="C7" s="308"/>
      <c r="D7" s="309"/>
      <c r="E7" s="309"/>
      <c r="F7" s="309"/>
      <c r="G7" s="310"/>
    </row>
    <row r="8" spans="3:7">
      <c r="C8" s="308"/>
      <c r="D8" s="309"/>
      <c r="E8" s="309"/>
      <c r="F8" s="309"/>
      <c r="G8" s="310"/>
    </row>
    <row r="9" spans="3:7">
      <c r="C9" s="308"/>
      <c r="D9" s="309"/>
      <c r="E9" s="309"/>
      <c r="F9" s="309"/>
      <c r="G9" s="310"/>
    </row>
    <row r="10" spans="3:7">
      <c r="C10" s="308"/>
      <c r="D10" s="309"/>
      <c r="E10" s="309"/>
      <c r="F10" s="309"/>
      <c r="G10" s="310"/>
    </row>
    <row r="11" spans="3:7">
      <c r="C11" s="308"/>
      <c r="D11" s="309"/>
      <c r="E11" s="309"/>
      <c r="F11" s="309"/>
      <c r="G11" s="310"/>
    </row>
    <row r="12" spans="3:7">
      <c r="C12" s="308"/>
      <c r="D12" s="309"/>
      <c r="E12" s="309"/>
      <c r="F12" s="309"/>
      <c r="G12" s="310"/>
    </row>
    <row r="13" spans="3:7">
      <c r="C13" s="308"/>
      <c r="D13" s="309"/>
      <c r="E13" s="309"/>
      <c r="F13" s="309"/>
      <c r="G13" s="310"/>
    </row>
    <row r="14" spans="3:7">
      <c r="C14" s="308"/>
      <c r="D14" s="309"/>
      <c r="E14" s="309"/>
      <c r="F14" s="309"/>
      <c r="G14" s="310"/>
    </row>
    <row r="15" spans="3:7">
      <c r="C15" s="308"/>
      <c r="D15" s="309"/>
      <c r="E15" s="309"/>
      <c r="F15" s="309"/>
      <c r="G15" s="310"/>
    </row>
    <row r="16" spans="3:7" ht="1.95" customHeight="1">
      <c r="C16" s="308"/>
      <c r="D16" s="309"/>
      <c r="E16" s="309"/>
      <c r="F16" s="309"/>
      <c r="G16" s="310"/>
    </row>
    <row r="17" spans="2:7">
      <c r="C17" s="308"/>
      <c r="D17" s="309"/>
      <c r="E17" s="309"/>
      <c r="F17" s="309"/>
      <c r="G17" s="310"/>
    </row>
    <row r="18" spans="2:7">
      <c r="C18" s="308"/>
      <c r="D18" s="309"/>
      <c r="E18" s="309"/>
      <c r="F18" s="309"/>
      <c r="G18" s="310"/>
    </row>
    <row r="19" spans="2:7">
      <c r="C19" s="308"/>
      <c r="D19" s="309"/>
      <c r="E19" s="309"/>
      <c r="F19" s="309"/>
      <c r="G19" s="310"/>
    </row>
    <row r="20" spans="2:7" ht="9.6" customHeight="1">
      <c r="B20" s="145"/>
      <c r="C20" s="308"/>
      <c r="D20" s="309"/>
      <c r="E20" s="309"/>
      <c r="F20" s="309"/>
      <c r="G20" s="310"/>
    </row>
    <row r="21" spans="2:7">
      <c r="C21" s="308"/>
      <c r="D21" s="309"/>
      <c r="E21" s="309"/>
      <c r="F21" s="309"/>
      <c r="G21" s="310"/>
    </row>
    <row r="22" spans="2:7">
      <c r="C22" s="308"/>
      <c r="D22" s="309"/>
      <c r="E22" s="309"/>
      <c r="F22" s="309"/>
      <c r="G22" s="310"/>
    </row>
    <row r="23" spans="2:7">
      <c r="C23" s="308"/>
      <c r="D23" s="309"/>
      <c r="E23" s="309"/>
      <c r="F23" s="309"/>
      <c r="G23" s="310"/>
    </row>
    <row r="24" spans="2:7">
      <c r="C24" s="308"/>
      <c r="D24" s="309"/>
      <c r="E24" s="309"/>
      <c r="F24" s="309"/>
      <c r="G24" s="310"/>
    </row>
    <row r="25" spans="2:7">
      <c r="C25" s="308"/>
      <c r="D25" s="309"/>
      <c r="E25" s="309"/>
      <c r="F25" s="309"/>
      <c r="G25" s="310"/>
    </row>
    <row r="26" spans="2:7" ht="90" customHeight="1">
      <c r="C26" s="311"/>
      <c r="D26" s="312"/>
      <c r="E26" s="312"/>
      <c r="F26" s="312"/>
      <c r="G26" s="313"/>
    </row>
    <row r="27" spans="2:7" ht="45" customHeight="1"/>
  </sheetData>
  <mergeCells count="1">
    <mergeCell ref="C2:G26"/>
  </mergeCells>
  <pageMargins left="0.70866141732283472" right="0.70866141732283472" top="0.7480314960629921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1E592-12CD-49F5-8174-E32F09E3B029}">
  <sheetPr>
    <tabColor theme="4" tint="-0.249977111117893"/>
  </sheetPr>
  <dimension ref="B3:L95"/>
  <sheetViews>
    <sheetView tabSelected="1" workbookViewId="0">
      <selection activeCell="O102" sqref="O102"/>
    </sheetView>
  </sheetViews>
  <sheetFormatPr baseColWidth="10" defaultColWidth="10.88671875" defaultRowHeight="14.4"/>
  <cols>
    <col min="1" max="1" width="3.88671875" customWidth="1"/>
    <col min="2" max="2" width="6.6640625" customWidth="1"/>
    <col min="3" max="3" width="31.44140625" customWidth="1"/>
    <col min="4" max="4" width="17.44140625" customWidth="1"/>
    <col min="5" max="5" width="10.109375" customWidth="1"/>
    <col min="6" max="7" width="9.6640625" customWidth="1"/>
    <col min="8" max="8" width="10.33203125" customWidth="1"/>
    <col min="9" max="9" width="10.109375" customWidth="1"/>
    <col min="10" max="10" width="11.6640625" customWidth="1"/>
    <col min="11" max="11" width="12.6640625" customWidth="1"/>
    <col min="12" max="12" width="15.109375" customWidth="1"/>
  </cols>
  <sheetData>
    <row r="3" spans="2:9" ht="22.2" customHeight="1">
      <c r="B3" s="315" t="s">
        <v>558</v>
      </c>
      <c r="C3" s="316"/>
      <c r="D3" s="316"/>
      <c r="E3" s="316"/>
      <c r="F3" s="316"/>
      <c r="G3" s="316"/>
      <c r="H3" s="316"/>
      <c r="I3" s="316"/>
    </row>
    <row r="4" spans="2:9" ht="24" customHeight="1">
      <c r="B4" s="317" t="s">
        <v>521</v>
      </c>
      <c r="C4" s="317"/>
      <c r="D4" s="317"/>
      <c r="E4" s="317"/>
      <c r="F4" s="317"/>
      <c r="G4" s="317"/>
      <c r="H4" s="317"/>
      <c r="I4" s="317"/>
    </row>
    <row r="5" spans="2:9" ht="6.6" customHeight="1">
      <c r="F5" s="318"/>
      <c r="G5" s="318"/>
    </row>
    <row r="6" spans="2:9">
      <c r="B6" s="269" t="s">
        <v>559</v>
      </c>
      <c r="C6" s="269"/>
      <c r="D6" s="269"/>
      <c r="E6" s="269"/>
      <c r="F6" s="269"/>
      <c r="G6" s="270"/>
      <c r="H6" s="270"/>
      <c r="I6" s="270"/>
    </row>
    <row r="7" spans="2:9" ht="6" customHeight="1">
      <c r="B7" s="271"/>
      <c r="C7" s="271"/>
      <c r="D7" s="271"/>
      <c r="E7" s="271"/>
      <c r="F7" s="271"/>
    </row>
    <row r="8" spans="2:9">
      <c r="B8" s="272" t="s">
        <v>560</v>
      </c>
      <c r="C8" s="272"/>
      <c r="D8" s="272" t="s">
        <v>561</v>
      </c>
      <c r="E8" s="271"/>
      <c r="F8" s="271"/>
    </row>
    <row r="9" spans="2:9">
      <c r="B9" s="272" t="s">
        <v>562</v>
      </c>
      <c r="C9" s="272"/>
      <c r="D9" s="272" t="s">
        <v>641</v>
      </c>
      <c r="E9" s="271"/>
      <c r="F9" s="271"/>
    </row>
    <row r="10" spans="2:9">
      <c r="B10" s="272" t="s">
        <v>563</v>
      </c>
      <c r="C10" s="272"/>
      <c r="D10" s="272" t="s">
        <v>564</v>
      </c>
      <c r="E10" s="271"/>
      <c r="F10" s="271"/>
    </row>
    <row r="11" spans="2:9">
      <c r="B11" s="272" t="s">
        <v>565</v>
      </c>
      <c r="C11" s="272"/>
      <c r="D11" s="319">
        <v>8016</v>
      </c>
      <c r="E11" s="319"/>
      <c r="F11" s="271"/>
    </row>
    <row r="12" spans="2:9">
      <c r="B12" s="272" t="s">
        <v>566</v>
      </c>
      <c r="C12" s="272"/>
      <c r="D12" s="272" t="s">
        <v>567</v>
      </c>
      <c r="E12" s="271"/>
      <c r="F12" s="271"/>
    </row>
    <row r="13" spans="2:9">
      <c r="B13" s="272" t="s">
        <v>568</v>
      </c>
      <c r="C13" s="272"/>
      <c r="D13" s="272" t="s">
        <v>569</v>
      </c>
      <c r="E13" s="271"/>
      <c r="F13" s="271"/>
    </row>
    <row r="14" spans="2:9">
      <c r="B14" s="272" t="s">
        <v>570</v>
      </c>
      <c r="C14" s="272"/>
      <c r="D14" s="272" t="s">
        <v>571</v>
      </c>
      <c r="E14" s="271"/>
      <c r="F14" s="271"/>
    </row>
    <row r="15" spans="2:9">
      <c r="B15" s="272" t="s">
        <v>572</v>
      </c>
      <c r="C15" s="272"/>
      <c r="D15" s="273" t="s">
        <v>573</v>
      </c>
      <c r="E15" s="271"/>
      <c r="F15" s="271"/>
    </row>
    <row r="16" spans="2:9">
      <c r="B16" s="272" t="s">
        <v>574</v>
      </c>
      <c r="C16" s="272"/>
      <c r="D16" s="272" t="s">
        <v>567</v>
      </c>
      <c r="E16" s="271"/>
      <c r="F16" s="271"/>
    </row>
    <row r="17" spans="2:9" ht="8.4" customHeight="1">
      <c r="B17" s="271"/>
      <c r="C17" s="271"/>
      <c r="D17" s="271"/>
      <c r="E17" s="271"/>
      <c r="F17" s="271"/>
    </row>
    <row r="18" spans="2:9">
      <c r="B18" s="269" t="s">
        <v>575</v>
      </c>
      <c r="C18" s="269"/>
      <c r="D18" s="269"/>
      <c r="E18" s="269"/>
      <c r="F18" s="269"/>
      <c r="G18" s="270"/>
      <c r="H18" s="270"/>
      <c r="I18" s="270"/>
    </row>
    <row r="19" spans="2:9" ht="8.4" customHeight="1">
      <c r="B19" s="274"/>
      <c r="C19" s="274"/>
      <c r="D19" s="274"/>
      <c r="E19" s="274"/>
      <c r="F19" s="274"/>
    </row>
    <row r="20" spans="2:9" ht="31.95" customHeight="1">
      <c r="B20" s="320" t="s">
        <v>646</v>
      </c>
      <c r="C20" s="321"/>
      <c r="D20" s="321"/>
      <c r="E20" s="321"/>
      <c r="F20" s="321"/>
      <c r="G20" s="321"/>
      <c r="H20" s="321"/>
      <c r="I20" s="322"/>
    </row>
    <row r="21" spans="2:9">
      <c r="B21" s="323"/>
      <c r="C21" s="324"/>
      <c r="D21" s="324"/>
      <c r="E21" s="324"/>
      <c r="F21" s="324"/>
      <c r="G21" s="324"/>
      <c r="H21" s="324"/>
      <c r="I21" s="325"/>
    </row>
    <row r="22" spans="2:9">
      <c r="B22" s="323"/>
      <c r="C22" s="324"/>
      <c r="D22" s="324"/>
      <c r="E22" s="324"/>
      <c r="F22" s="324"/>
      <c r="G22" s="324"/>
      <c r="H22" s="324"/>
      <c r="I22" s="325"/>
    </row>
    <row r="23" spans="2:9" ht="34.950000000000003" customHeight="1">
      <c r="B23" s="326"/>
      <c r="C23" s="327"/>
      <c r="D23" s="327"/>
      <c r="E23" s="327"/>
      <c r="F23" s="327"/>
      <c r="G23" s="327"/>
      <c r="H23" s="327"/>
      <c r="I23" s="328"/>
    </row>
    <row r="24" spans="2:9" ht="9.6" customHeight="1">
      <c r="B24" s="276"/>
      <c r="C24" s="314"/>
      <c r="D24" s="314"/>
      <c r="E24" s="314"/>
      <c r="F24" s="314"/>
    </row>
    <row r="25" spans="2:9">
      <c r="B25" s="269" t="s">
        <v>576</v>
      </c>
      <c r="C25" s="269"/>
      <c r="D25" s="269"/>
      <c r="E25" s="269"/>
      <c r="F25" s="269"/>
      <c r="G25" s="270"/>
      <c r="H25" s="270"/>
      <c r="I25" s="270"/>
    </row>
    <row r="26" spans="2:9">
      <c r="B26" s="276"/>
      <c r="C26" s="277"/>
    </row>
    <row r="27" spans="2:9">
      <c r="B27" s="331" t="s">
        <v>577</v>
      </c>
      <c r="C27" s="331"/>
      <c r="D27" s="278" t="s">
        <v>578</v>
      </c>
      <c r="E27" s="278"/>
      <c r="F27" s="278"/>
    </row>
    <row r="28" spans="2:9">
      <c r="B28" s="331" t="s">
        <v>579</v>
      </c>
      <c r="C28" s="331"/>
      <c r="D28" s="331"/>
      <c r="E28" s="279"/>
      <c r="F28" s="279"/>
    </row>
    <row r="29" spans="2:9" ht="14.4" customHeight="1">
      <c r="B29" s="329" t="s">
        <v>580</v>
      </c>
      <c r="C29" s="329"/>
      <c r="D29" s="330" t="s">
        <v>581</v>
      </c>
      <c r="E29" s="330"/>
      <c r="F29" s="330"/>
    </row>
    <row r="30" spans="2:9" ht="14.4" customHeight="1">
      <c r="B30" s="329" t="s">
        <v>582</v>
      </c>
      <c r="C30" s="329"/>
      <c r="D30" s="330" t="s">
        <v>583</v>
      </c>
      <c r="E30" s="330"/>
      <c r="F30" s="330"/>
    </row>
    <row r="31" spans="2:9" ht="14.4" customHeight="1">
      <c r="B31" s="329" t="s">
        <v>584</v>
      </c>
      <c r="C31" s="329"/>
      <c r="D31" s="330" t="s">
        <v>585</v>
      </c>
      <c r="E31" s="330"/>
      <c r="F31" s="330"/>
    </row>
    <row r="32" spans="2:9" ht="6.6" customHeight="1">
      <c r="B32" s="280"/>
      <c r="C32" s="280"/>
      <c r="D32" s="275"/>
      <c r="E32" s="275"/>
      <c r="F32" s="275"/>
    </row>
    <row r="33" spans="2:9" ht="16.2" customHeight="1">
      <c r="B33" s="331" t="s">
        <v>586</v>
      </c>
      <c r="C33" s="331"/>
      <c r="D33" s="330" t="s">
        <v>587</v>
      </c>
      <c r="E33" s="330"/>
      <c r="F33" s="275"/>
    </row>
    <row r="34" spans="2:9" ht="6.6" customHeight="1">
      <c r="B34" s="280"/>
      <c r="C34" s="280"/>
      <c r="D34" s="275"/>
      <c r="E34" s="275"/>
      <c r="F34" s="275"/>
    </row>
    <row r="35" spans="2:9" ht="14.4" customHeight="1">
      <c r="B35" s="331" t="s">
        <v>588</v>
      </c>
      <c r="C35" s="331"/>
      <c r="D35" s="282"/>
      <c r="E35" s="282"/>
      <c r="F35" s="282"/>
    </row>
    <row r="36" spans="2:9" ht="14.4" customHeight="1">
      <c r="B36" s="329" t="s">
        <v>589</v>
      </c>
      <c r="C36" s="329"/>
      <c r="D36" s="330" t="s">
        <v>581</v>
      </c>
      <c r="E36" s="330"/>
      <c r="F36" s="330"/>
    </row>
    <row r="37" spans="2:9" ht="14.4" customHeight="1">
      <c r="B37" s="329" t="s">
        <v>582</v>
      </c>
      <c r="C37" s="329"/>
      <c r="D37" s="330" t="s">
        <v>583</v>
      </c>
      <c r="E37" s="330"/>
      <c r="F37" s="330"/>
    </row>
    <row r="38" spans="2:9" ht="14.4" customHeight="1">
      <c r="B38" s="329" t="s">
        <v>584</v>
      </c>
      <c r="C38" s="329"/>
      <c r="D38" s="332" t="s">
        <v>585</v>
      </c>
      <c r="E38" s="332"/>
      <c r="F38" s="281"/>
    </row>
    <row r="39" spans="2:9" ht="14.4" customHeight="1">
      <c r="B39" s="329" t="s">
        <v>590</v>
      </c>
      <c r="C39" s="329"/>
      <c r="D39" s="332" t="s">
        <v>591</v>
      </c>
      <c r="E39" s="332"/>
      <c r="F39" s="282"/>
    </row>
    <row r="40" spans="2:9" ht="14.4" customHeight="1">
      <c r="B40" s="329" t="s">
        <v>592</v>
      </c>
      <c r="C40" s="329"/>
      <c r="D40" s="283" t="s">
        <v>593</v>
      </c>
      <c r="E40" s="282"/>
      <c r="F40" s="282"/>
    </row>
    <row r="41" spans="2:9">
      <c r="B41" s="286"/>
      <c r="C41" s="286"/>
      <c r="D41" s="282"/>
      <c r="E41" s="282"/>
      <c r="F41" s="282"/>
    </row>
    <row r="42" spans="2:9">
      <c r="B42" s="269" t="s">
        <v>610</v>
      </c>
      <c r="C42" s="269"/>
      <c r="D42" s="269"/>
      <c r="E42" s="269"/>
      <c r="F42" s="269"/>
      <c r="G42" s="270"/>
      <c r="H42" s="270"/>
      <c r="I42" s="270"/>
    </row>
    <row r="43" spans="2:9" ht="14.4" customHeight="1">
      <c r="B43" s="333" t="s">
        <v>611</v>
      </c>
      <c r="C43" s="333"/>
      <c r="D43" s="333"/>
      <c r="E43" s="333"/>
      <c r="F43" s="333"/>
      <c r="G43" s="333"/>
      <c r="H43" s="333"/>
      <c r="I43" s="333"/>
    </row>
    <row r="44" spans="2:9">
      <c r="B44" s="333"/>
      <c r="C44" s="333"/>
      <c r="D44" s="333"/>
      <c r="E44" s="333"/>
      <c r="F44" s="333"/>
      <c r="G44" s="333"/>
      <c r="H44" s="333"/>
      <c r="I44" s="333"/>
    </row>
    <row r="45" spans="2:9">
      <c r="B45" s="333"/>
      <c r="C45" s="333"/>
      <c r="D45" s="333"/>
      <c r="E45" s="333"/>
      <c r="F45" s="333"/>
      <c r="G45" s="333"/>
      <c r="H45" s="333"/>
      <c r="I45" s="333"/>
    </row>
    <row r="46" spans="2:9" ht="16.2" customHeight="1">
      <c r="B46" s="333"/>
      <c r="C46" s="333"/>
      <c r="D46" s="333"/>
      <c r="E46" s="333"/>
      <c r="F46" s="333"/>
      <c r="G46" s="333"/>
      <c r="H46" s="333"/>
      <c r="I46" s="333"/>
    </row>
    <row r="47" spans="2:9">
      <c r="B47" s="334" t="s">
        <v>612</v>
      </c>
      <c r="C47" s="335"/>
      <c r="D47" s="287">
        <v>20000000000</v>
      </c>
    </row>
    <row r="48" spans="2:9">
      <c r="B48" s="334" t="s">
        <v>613</v>
      </c>
      <c r="C48" s="335"/>
      <c r="D48" s="287">
        <v>4000000000</v>
      </c>
    </row>
    <row r="49" spans="2:11">
      <c r="B49" s="334" t="s">
        <v>614</v>
      </c>
      <c r="C49" s="335"/>
      <c r="D49" s="287">
        <v>4000000000</v>
      </c>
    </row>
    <row r="50" spans="2:11">
      <c r="B50" s="334" t="s">
        <v>61</v>
      </c>
      <c r="C50" s="335"/>
      <c r="D50" s="287">
        <v>4000000000</v>
      </c>
    </row>
    <row r="51" spans="2:11">
      <c r="B51" s="334" t="s">
        <v>615</v>
      </c>
      <c r="C51" s="335"/>
      <c r="D51" s="287">
        <v>936000000</v>
      </c>
    </row>
    <row r="53" spans="2:11">
      <c r="B53" s="271" t="s">
        <v>616</v>
      </c>
      <c r="C53" s="271"/>
      <c r="D53" s="271"/>
      <c r="E53" s="279"/>
      <c r="H53" s="288"/>
    </row>
    <row r="54" spans="2:11" ht="4.95" customHeight="1">
      <c r="H54" s="288"/>
    </row>
    <row r="55" spans="2:11" ht="18.600000000000001" customHeight="1">
      <c r="B55" s="289" t="s">
        <v>617</v>
      </c>
      <c r="C55" s="289" t="s">
        <v>618</v>
      </c>
      <c r="D55" s="289" t="s">
        <v>619</v>
      </c>
      <c r="E55" s="289" t="s">
        <v>620</v>
      </c>
      <c r="F55" s="290" t="s">
        <v>621</v>
      </c>
      <c r="G55" s="290"/>
      <c r="H55" s="291" t="s">
        <v>622</v>
      </c>
      <c r="I55" s="291" t="s">
        <v>623</v>
      </c>
      <c r="J55" s="289" t="s">
        <v>624</v>
      </c>
      <c r="K55" s="291" t="s">
        <v>625</v>
      </c>
    </row>
    <row r="56" spans="2:11">
      <c r="B56" s="292">
        <v>1</v>
      </c>
      <c r="C56" s="293" t="s">
        <v>626</v>
      </c>
      <c r="D56" s="292" t="s">
        <v>627</v>
      </c>
      <c r="E56" s="292" t="s">
        <v>628</v>
      </c>
      <c r="F56" s="293">
        <v>1</v>
      </c>
      <c r="G56" s="293">
        <v>1200</v>
      </c>
      <c r="H56" s="293">
        <v>1200</v>
      </c>
      <c r="I56" s="293">
        <v>1200</v>
      </c>
      <c r="J56" s="294">
        <f>H56*1000000</f>
        <v>1200000000</v>
      </c>
      <c r="K56" s="295">
        <v>0.3</v>
      </c>
    </row>
    <row r="57" spans="2:11">
      <c r="B57" s="292">
        <v>2</v>
      </c>
      <c r="C57" s="293" t="s">
        <v>629</v>
      </c>
      <c r="D57" s="292" t="s">
        <v>627</v>
      </c>
      <c r="E57" s="292" t="s">
        <v>628</v>
      </c>
      <c r="F57" s="293">
        <f t="shared" ref="F57:F65" si="0">G56+1</f>
        <v>1201</v>
      </c>
      <c r="G57" s="293">
        <f>F57+H572</f>
        <v>1201</v>
      </c>
      <c r="H57" s="293">
        <v>914</v>
      </c>
      <c r="I57" s="293">
        <v>914</v>
      </c>
      <c r="J57" s="294">
        <f t="shared" ref="J57:J65" si="1">H57*1000000</f>
        <v>914000000</v>
      </c>
      <c r="K57" s="295">
        <v>0.22850000000000001</v>
      </c>
    </row>
    <row r="58" spans="2:11">
      <c r="B58" s="292">
        <v>3</v>
      </c>
      <c r="C58" s="293" t="s">
        <v>630</v>
      </c>
      <c r="D58" s="292" t="s">
        <v>627</v>
      </c>
      <c r="E58" s="292" t="s">
        <v>628</v>
      </c>
      <c r="F58" s="293">
        <f t="shared" si="0"/>
        <v>1202</v>
      </c>
      <c r="G58" s="293">
        <f>F58+H582</f>
        <v>1202</v>
      </c>
      <c r="H58" s="293">
        <v>686</v>
      </c>
      <c r="I58" s="293">
        <v>686</v>
      </c>
      <c r="J58" s="294">
        <f t="shared" si="1"/>
        <v>686000000</v>
      </c>
      <c r="K58" s="295">
        <v>0.17150000000000001</v>
      </c>
    </row>
    <row r="59" spans="2:11">
      <c r="B59" s="292">
        <v>4</v>
      </c>
      <c r="C59" s="293" t="s">
        <v>631</v>
      </c>
      <c r="D59" s="292" t="s">
        <v>627</v>
      </c>
      <c r="E59" s="292" t="s">
        <v>628</v>
      </c>
      <c r="F59" s="293">
        <f t="shared" si="0"/>
        <v>1203</v>
      </c>
      <c r="G59" s="293">
        <f>F59+H592</f>
        <v>1203</v>
      </c>
      <c r="H59" s="293">
        <v>172</v>
      </c>
      <c r="I59" s="293">
        <v>172</v>
      </c>
      <c r="J59" s="294">
        <f t="shared" si="1"/>
        <v>172000000</v>
      </c>
      <c r="K59" s="295">
        <v>4.2999999999999997E-2</v>
      </c>
    </row>
    <row r="60" spans="2:11" ht="14.4" customHeight="1">
      <c r="B60" s="292">
        <v>5</v>
      </c>
      <c r="C60" s="293" t="s">
        <v>632</v>
      </c>
      <c r="D60" s="292" t="s">
        <v>627</v>
      </c>
      <c r="E60" s="292" t="s">
        <v>628</v>
      </c>
      <c r="F60" s="293">
        <f t="shared" si="0"/>
        <v>1204</v>
      </c>
      <c r="G60" s="293">
        <f>F60+H602</f>
        <v>1204</v>
      </c>
      <c r="H60" s="293">
        <v>172</v>
      </c>
      <c r="I60" s="293">
        <v>172</v>
      </c>
      <c r="J60" s="294">
        <f t="shared" si="1"/>
        <v>172000000</v>
      </c>
      <c r="K60" s="295">
        <v>4.2999999999999997E-2</v>
      </c>
    </row>
    <row r="61" spans="2:11">
      <c r="B61" s="292">
        <v>6</v>
      </c>
      <c r="C61" s="293" t="s">
        <v>633</v>
      </c>
      <c r="D61" s="292" t="s">
        <v>627</v>
      </c>
      <c r="E61" s="292" t="s">
        <v>628</v>
      </c>
      <c r="F61" s="293">
        <f t="shared" si="0"/>
        <v>1205</v>
      </c>
      <c r="G61" s="293">
        <f>F61+H612</f>
        <v>1205</v>
      </c>
      <c r="H61" s="293">
        <v>172</v>
      </c>
      <c r="I61" s="293">
        <v>172</v>
      </c>
      <c r="J61" s="294">
        <f t="shared" si="1"/>
        <v>172000000</v>
      </c>
      <c r="K61" s="295">
        <v>4.2999999999999997E-2</v>
      </c>
    </row>
    <row r="62" spans="2:11">
      <c r="B62" s="292">
        <v>7</v>
      </c>
      <c r="C62" s="293" t="s">
        <v>634</v>
      </c>
      <c r="D62" s="292" t="s">
        <v>627</v>
      </c>
      <c r="E62" s="292" t="s">
        <v>628</v>
      </c>
      <c r="F62" s="293">
        <f t="shared" si="0"/>
        <v>1206</v>
      </c>
      <c r="G62" s="293">
        <f>F62+H622</f>
        <v>1206</v>
      </c>
      <c r="H62" s="293">
        <v>171</v>
      </c>
      <c r="I62" s="293">
        <v>171</v>
      </c>
      <c r="J62" s="294">
        <f t="shared" si="1"/>
        <v>171000000</v>
      </c>
      <c r="K62" s="295">
        <v>4.2750000000000003E-2</v>
      </c>
    </row>
    <row r="63" spans="2:11">
      <c r="B63" s="292">
        <v>8</v>
      </c>
      <c r="C63" s="293" t="s">
        <v>635</v>
      </c>
      <c r="D63" s="292" t="s">
        <v>627</v>
      </c>
      <c r="E63" s="292" t="s">
        <v>628</v>
      </c>
      <c r="F63" s="293">
        <f t="shared" si="0"/>
        <v>1207</v>
      </c>
      <c r="G63" s="293">
        <f>F63+H632</f>
        <v>1207</v>
      </c>
      <c r="H63" s="293">
        <v>171</v>
      </c>
      <c r="I63" s="293">
        <v>171</v>
      </c>
      <c r="J63" s="294">
        <f t="shared" si="1"/>
        <v>171000000</v>
      </c>
      <c r="K63" s="295">
        <v>4.2750000000000003E-2</v>
      </c>
    </row>
    <row r="64" spans="2:11">
      <c r="B64" s="292">
        <v>9</v>
      </c>
      <c r="C64" s="293" t="s">
        <v>636</v>
      </c>
      <c r="D64" s="292" t="s">
        <v>627</v>
      </c>
      <c r="E64" s="292" t="s">
        <v>628</v>
      </c>
      <c r="F64" s="293">
        <f t="shared" si="0"/>
        <v>1208</v>
      </c>
      <c r="G64" s="293">
        <f>F64+H642</f>
        <v>1208</v>
      </c>
      <c r="H64" s="293">
        <v>171</v>
      </c>
      <c r="I64" s="293">
        <v>171</v>
      </c>
      <c r="J64" s="294">
        <f t="shared" si="1"/>
        <v>171000000</v>
      </c>
      <c r="K64" s="295">
        <v>4.2750000000000003E-2</v>
      </c>
    </row>
    <row r="65" spans="2:11">
      <c r="B65" s="292">
        <v>10</v>
      </c>
      <c r="C65" s="293" t="s">
        <v>637</v>
      </c>
      <c r="D65" s="292" t="s">
        <v>627</v>
      </c>
      <c r="E65" s="292" t="s">
        <v>628</v>
      </c>
      <c r="F65" s="293">
        <f t="shared" si="0"/>
        <v>1209</v>
      </c>
      <c r="G65" s="293">
        <f>F65+H652</f>
        <v>1209</v>
      </c>
      <c r="H65" s="293">
        <v>171</v>
      </c>
      <c r="I65" s="293">
        <v>171</v>
      </c>
      <c r="J65" s="294">
        <f t="shared" si="1"/>
        <v>171000000</v>
      </c>
      <c r="K65" s="295">
        <v>4.2750000000000003E-2</v>
      </c>
    </row>
    <row r="66" spans="2:11">
      <c r="B66" s="296"/>
      <c r="C66" s="297"/>
      <c r="D66" s="297"/>
      <c r="E66" s="297"/>
      <c r="F66" s="297"/>
      <c r="G66" s="298" t="s">
        <v>638</v>
      </c>
      <c r="H66" s="299">
        <f>SUM(H56:H65)</f>
        <v>4000</v>
      </c>
      <c r="I66" s="299">
        <f>SUM(I56:I65)</f>
        <v>4000</v>
      </c>
      <c r="J66" s="300">
        <f>SUM(J56:J65)</f>
        <v>4000000000</v>
      </c>
      <c r="K66" s="301">
        <f>SUM(K56:K65)</f>
        <v>0.99999999999999989</v>
      </c>
    </row>
    <row r="68" spans="2:11" ht="6.6" customHeight="1"/>
    <row r="69" spans="2:11">
      <c r="B69" s="269" t="s">
        <v>594</v>
      </c>
      <c r="C69" s="269" t="s">
        <v>595</v>
      </c>
      <c r="D69" s="269"/>
      <c r="E69" s="269"/>
      <c r="F69" s="269"/>
      <c r="G69" s="270"/>
      <c r="H69" s="270"/>
      <c r="I69" s="270"/>
    </row>
    <row r="70" spans="2:11" ht="7.2" customHeight="1"/>
    <row r="71" spans="2:11">
      <c r="B71" s="284" t="s">
        <v>596</v>
      </c>
      <c r="C71" s="279"/>
      <c r="D71" s="279" t="s">
        <v>597</v>
      </c>
      <c r="E71" s="279"/>
      <c r="F71" s="279"/>
    </row>
    <row r="72" spans="2:11">
      <c r="B72" s="284" t="s">
        <v>562</v>
      </c>
      <c r="C72" s="279"/>
      <c r="D72" s="280">
        <v>800208161</v>
      </c>
      <c r="E72" s="279"/>
      <c r="F72" s="279"/>
    </row>
    <row r="73" spans="2:11">
      <c r="B73" s="284" t="s">
        <v>563</v>
      </c>
      <c r="C73" s="279"/>
      <c r="D73" s="279" t="s">
        <v>598</v>
      </c>
      <c r="E73" s="279"/>
      <c r="F73" s="279"/>
    </row>
    <row r="74" spans="2:11">
      <c r="B74" s="284" t="s">
        <v>599</v>
      </c>
      <c r="C74" s="279"/>
      <c r="D74" s="279" t="s">
        <v>600</v>
      </c>
      <c r="E74" s="279"/>
      <c r="F74" s="279"/>
    </row>
    <row r="75" spans="2:11">
      <c r="B75" s="284" t="s">
        <v>568</v>
      </c>
      <c r="C75" s="279"/>
      <c r="D75" s="279" t="s">
        <v>601</v>
      </c>
      <c r="E75" s="279"/>
    </row>
    <row r="76" spans="2:11">
      <c r="B76" s="284" t="s">
        <v>639</v>
      </c>
      <c r="C76" s="279"/>
      <c r="D76" s="279" t="s">
        <v>640</v>
      </c>
      <c r="E76" s="279"/>
    </row>
    <row r="78" spans="2:11">
      <c r="B78" s="269" t="s">
        <v>602</v>
      </c>
      <c r="C78" s="269" t="s">
        <v>603</v>
      </c>
      <c r="D78" s="269"/>
      <c r="E78" s="269"/>
      <c r="F78" s="269"/>
      <c r="G78" s="270"/>
      <c r="H78" s="270"/>
      <c r="I78" s="270"/>
    </row>
    <row r="79" spans="2:11" ht="9" customHeight="1"/>
    <row r="80" spans="2:11">
      <c r="B80" s="336"/>
      <c r="C80" s="336"/>
      <c r="D80" s="336"/>
      <c r="E80" s="336"/>
    </row>
    <row r="81" spans="2:12">
      <c r="B81" s="332" t="s">
        <v>604</v>
      </c>
      <c r="C81" s="332"/>
      <c r="D81" s="332" t="s">
        <v>589</v>
      </c>
      <c r="E81" s="332"/>
    </row>
    <row r="82" spans="2:12">
      <c r="B82" s="332" t="s">
        <v>605</v>
      </c>
      <c r="C82" s="332"/>
      <c r="D82" s="332" t="s">
        <v>582</v>
      </c>
      <c r="E82" s="332"/>
    </row>
    <row r="83" spans="2:12">
      <c r="B83" s="332" t="s">
        <v>606</v>
      </c>
      <c r="C83" s="332"/>
      <c r="D83" s="332" t="s">
        <v>607</v>
      </c>
      <c r="E83" s="332"/>
    </row>
    <row r="84" spans="2:12">
      <c r="B84" s="332" t="s">
        <v>608</v>
      </c>
      <c r="C84" s="332"/>
      <c r="D84" s="332" t="s">
        <v>586</v>
      </c>
      <c r="E84" s="332"/>
    </row>
    <row r="85" spans="2:12">
      <c r="B85" s="332" t="s">
        <v>591</v>
      </c>
      <c r="C85" s="332"/>
      <c r="D85" s="283" t="s">
        <v>609</v>
      </c>
      <c r="E85" s="283"/>
    </row>
    <row r="86" spans="2:12">
      <c r="B86" s="285"/>
      <c r="C86" s="285"/>
    </row>
    <row r="94" spans="2:12">
      <c r="C94" s="253"/>
      <c r="D94" s="207" t="s">
        <v>643</v>
      </c>
      <c r="E94" s="207"/>
      <c r="F94" s="302"/>
      <c r="J94" s="253"/>
      <c r="K94" s="207" t="s">
        <v>644</v>
      </c>
      <c r="L94" s="207"/>
    </row>
    <row r="95" spans="2:12">
      <c r="D95" s="302" t="s">
        <v>642</v>
      </c>
      <c r="E95" s="302"/>
      <c r="F95" s="302"/>
      <c r="K95" s="302" t="s">
        <v>645</v>
      </c>
      <c r="L95" s="302"/>
    </row>
  </sheetData>
  <mergeCells count="43">
    <mergeCell ref="B83:C83"/>
    <mergeCell ref="D83:E83"/>
    <mergeCell ref="B84:C84"/>
    <mergeCell ref="D84:E84"/>
    <mergeCell ref="B85:C85"/>
    <mergeCell ref="B82:C82"/>
    <mergeCell ref="D82:E82"/>
    <mergeCell ref="B40:C40"/>
    <mergeCell ref="B43:I46"/>
    <mergeCell ref="B47:C47"/>
    <mergeCell ref="B48:C48"/>
    <mergeCell ref="B49:C49"/>
    <mergeCell ref="B50:C50"/>
    <mergeCell ref="B51:C51"/>
    <mergeCell ref="B80:C80"/>
    <mergeCell ref="D80:E80"/>
    <mergeCell ref="B81:C81"/>
    <mergeCell ref="D81:E81"/>
    <mergeCell ref="B37:C37"/>
    <mergeCell ref="D37:F37"/>
    <mergeCell ref="B38:C38"/>
    <mergeCell ref="D38:E38"/>
    <mergeCell ref="B39:C39"/>
    <mergeCell ref="D39:E39"/>
    <mergeCell ref="B36:C36"/>
    <mergeCell ref="D36:F36"/>
    <mergeCell ref="B27:C27"/>
    <mergeCell ref="B28:D28"/>
    <mergeCell ref="B29:C29"/>
    <mergeCell ref="D29:F29"/>
    <mergeCell ref="B30:C30"/>
    <mergeCell ref="D30:F30"/>
    <mergeCell ref="B31:C31"/>
    <mergeCell ref="D31:F31"/>
    <mergeCell ref="B33:C33"/>
    <mergeCell ref="D33:E33"/>
    <mergeCell ref="B35:C35"/>
    <mergeCell ref="C24:F24"/>
    <mergeCell ref="B3:I3"/>
    <mergeCell ref="B4:I4"/>
    <mergeCell ref="F5:G5"/>
    <mergeCell ref="D11:E11"/>
    <mergeCell ref="B20:I23"/>
  </mergeCells>
  <hyperlinks>
    <hyperlink ref="D15" r:id="rId1" xr:uid="{89A48EDC-3CD6-4016-A39E-790F8776CB85}"/>
    <hyperlink ref="D14" r:id="rId2" xr:uid="{66AA4CB5-DCD9-4593-BCBE-F1382F2FDAD2}"/>
  </hyperlinks>
  <pageMargins left="0.7" right="0.7" top="0.75" bottom="0.75" header="0.3" footer="0.3"/>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sheetPr>
  <dimension ref="B2:K96"/>
  <sheetViews>
    <sheetView showGridLines="0" topLeftCell="A18" zoomScale="150" zoomScaleNormal="150" workbookViewId="0">
      <selection activeCell="E62" sqref="E62"/>
    </sheetView>
  </sheetViews>
  <sheetFormatPr baseColWidth="10" defaultColWidth="10.88671875" defaultRowHeight="14.4"/>
  <cols>
    <col min="1" max="1" width="4.44140625" customWidth="1"/>
    <col min="2" max="2" width="40.33203125" customWidth="1"/>
    <col min="3" max="3" width="40.6640625" style="29" bestFit="1" customWidth="1"/>
    <col min="4" max="4" width="18.5546875" style="29" bestFit="1" customWidth="1"/>
    <col min="5" max="5" width="34.88671875" style="29" customWidth="1"/>
    <col min="6" max="6" width="17.44140625" style="29" bestFit="1" customWidth="1"/>
    <col min="7" max="7" width="18.5546875" style="29" bestFit="1" customWidth="1"/>
    <col min="8" max="8" width="15.109375" bestFit="1" customWidth="1"/>
  </cols>
  <sheetData>
    <row r="2" spans="2:7">
      <c r="B2" s="337" t="s">
        <v>521</v>
      </c>
      <c r="C2" s="337"/>
      <c r="D2" s="337"/>
      <c r="E2" s="337"/>
      <c r="F2" s="337"/>
      <c r="G2" s="337"/>
    </row>
    <row r="3" spans="2:7">
      <c r="B3" s="337"/>
      <c r="C3" s="337"/>
      <c r="D3" s="337"/>
      <c r="E3" s="337"/>
      <c r="F3" s="337"/>
      <c r="G3" s="337"/>
    </row>
    <row r="4" spans="2:7">
      <c r="B4" s="337"/>
      <c r="C4" s="337"/>
      <c r="D4" s="337"/>
      <c r="E4" s="337"/>
      <c r="F4" s="337"/>
      <c r="G4" s="337"/>
    </row>
    <row r="5" spans="2:7" ht="15" thickBot="1"/>
    <row r="6" spans="2:7" ht="15" customHeight="1">
      <c r="B6" s="338" t="s">
        <v>1</v>
      </c>
      <c r="C6" s="340" t="s">
        <v>69</v>
      </c>
      <c r="D6" s="340" t="s">
        <v>350</v>
      </c>
      <c r="E6" s="363" t="s">
        <v>3</v>
      </c>
      <c r="F6" s="365" t="s">
        <v>2</v>
      </c>
      <c r="G6" s="367" t="s">
        <v>350</v>
      </c>
    </row>
    <row r="7" spans="2:7" ht="15" thickBot="1">
      <c r="B7" s="339"/>
      <c r="C7" s="341"/>
      <c r="D7" s="341"/>
      <c r="E7" s="364"/>
      <c r="F7" s="366"/>
      <c r="G7" s="368"/>
    </row>
    <row r="8" spans="2:7">
      <c r="B8" s="11" t="s">
        <v>4</v>
      </c>
      <c r="C8" s="30"/>
      <c r="D8" s="30"/>
      <c r="E8" s="31" t="s">
        <v>11</v>
      </c>
      <c r="F8" s="163"/>
      <c r="G8" s="100"/>
    </row>
    <row r="9" spans="2:7">
      <c r="B9" s="3" t="s">
        <v>64</v>
      </c>
      <c r="C9" s="6">
        <f>+SUM(C10:C12)</f>
        <v>200689237.95999998</v>
      </c>
      <c r="D9" s="6">
        <f>+SUM(D10:D12)</f>
        <v>127711760.98999998</v>
      </c>
      <c r="E9" s="32" t="s">
        <v>12</v>
      </c>
      <c r="F9" s="6">
        <f>+SUM(F10:F14)</f>
        <v>2193441</v>
      </c>
      <c r="G9" s="101">
        <f>+SUM(G10:G14)</f>
        <v>1581680</v>
      </c>
    </row>
    <row r="10" spans="2:7">
      <c r="B10" s="4" t="s">
        <v>5</v>
      </c>
      <c r="C10" s="13">
        <f>+'Notas a los EEFF'!C91+'Notas a los EEFF'!C101</f>
        <v>128613025.05</v>
      </c>
      <c r="D10" s="13">
        <f>+'Notas a los EEFF'!D91+'Notas a los EEFF'!D101+'Notas a los EEFF'!D92</f>
        <v>12981469.83</v>
      </c>
      <c r="E10" s="33" t="s">
        <v>336</v>
      </c>
      <c r="F10" s="13">
        <f>+'Notas a los EEFF'!C286</f>
        <v>0</v>
      </c>
      <c r="G10" s="102">
        <f>+'Notas a los EEFF'!D286</f>
        <v>0</v>
      </c>
    </row>
    <row r="11" spans="2:7">
      <c r="B11" s="4" t="s">
        <v>6</v>
      </c>
      <c r="C11" s="13">
        <f>SUM('Notas a los EEFF'!C93:C100)</f>
        <v>72076212.909999996</v>
      </c>
      <c r="D11" s="13">
        <f>SUM('Notas a los EEFF'!D93:D100)</f>
        <v>114730291.15999998</v>
      </c>
      <c r="E11" s="33" t="s">
        <v>332</v>
      </c>
      <c r="F11" s="13">
        <f>+'Notas a los EEFF'!C281</f>
        <v>2193441</v>
      </c>
      <c r="G11" s="102">
        <f>+'Notas a los EEFF'!D281</f>
        <v>1581680</v>
      </c>
    </row>
    <row r="12" spans="2:7" ht="15" customHeight="1">
      <c r="B12" s="4" t="s">
        <v>7</v>
      </c>
      <c r="C12" s="34"/>
      <c r="D12" s="34"/>
      <c r="E12" s="33"/>
      <c r="F12" s="34"/>
      <c r="G12" s="103"/>
    </row>
    <row r="13" spans="2:7">
      <c r="B13" s="3" t="s">
        <v>8</v>
      </c>
      <c r="C13" s="35">
        <f>SUM(C14:C16)</f>
        <v>0</v>
      </c>
      <c r="D13" s="35">
        <f>SUM(D14:D16)</f>
        <v>0</v>
      </c>
      <c r="E13" s="33" t="s">
        <v>14</v>
      </c>
      <c r="F13" s="34"/>
      <c r="G13" s="103"/>
    </row>
    <row r="14" spans="2:7" ht="25.2" customHeight="1">
      <c r="B14" s="4" t="s">
        <v>9</v>
      </c>
      <c r="C14" s="35"/>
      <c r="D14" s="35"/>
      <c r="E14" s="33" t="s">
        <v>334</v>
      </c>
      <c r="F14" s="164">
        <v>0</v>
      </c>
      <c r="G14" s="104"/>
    </row>
    <row r="15" spans="2:7">
      <c r="B15" s="4" t="s">
        <v>10</v>
      </c>
      <c r="C15" s="35"/>
      <c r="D15" s="35"/>
      <c r="E15" s="32"/>
      <c r="F15" s="165"/>
      <c r="G15" s="104"/>
    </row>
    <row r="16" spans="2:7">
      <c r="B16" s="4"/>
      <c r="C16" s="35"/>
      <c r="D16" s="35"/>
      <c r="E16" s="32" t="s">
        <v>15</v>
      </c>
      <c r="F16" s="6">
        <f>+SUM(F17:F19)</f>
        <v>2045489949.6400001</v>
      </c>
      <c r="G16" s="101">
        <f>+SUM(G17:G19)</f>
        <v>0</v>
      </c>
    </row>
    <row r="17" spans="2:7">
      <c r="B17" s="4"/>
      <c r="C17" s="35"/>
      <c r="D17" s="35"/>
      <c r="E17" s="33" t="s">
        <v>383</v>
      </c>
      <c r="F17" s="13">
        <f>+'Notas a los EEFF'!C263</f>
        <v>2045489949.6400001</v>
      </c>
      <c r="G17" s="102">
        <v>0</v>
      </c>
    </row>
    <row r="18" spans="2:7">
      <c r="B18" s="3" t="s">
        <v>471</v>
      </c>
      <c r="C18" s="6">
        <f>+SUM(C19:C20)</f>
        <v>8579375973.9400005</v>
      </c>
      <c r="D18" s="6">
        <f>+SUM(D19:D20)</f>
        <v>2938431158.1500001</v>
      </c>
      <c r="E18" s="33" t="s">
        <v>17</v>
      </c>
      <c r="F18" s="13">
        <v>0</v>
      </c>
      <c r="G18" s="102">
        <v>0</v>
      </c>
    </row>
    <row r="19" spans="2:7">
      <c r="B19" s="4" t="s">
        <v>9</v>
      </c>
      <c r="C19" s="13">
        <v>0</v>
      </c>
      <c r="D19" s="13">
        <v>0</v>
      </c>
      <c r="E19" s="33"/>
      <c r="F19" s="34"/>
      <c r="G19" s="103"/>
    </row>
    <row r="20" spans="2:7">
      <c r="B20" s="4" t="s">
        <v>10</v>
      </c>
      <c r="C20" s="13">
        <f>+'Notas a los EEFF'!D125</f>
        <v>8579375973.9400005</v>
      </c>
      <c r="D20" s="13">
        <v>2938431158.1500001</v>
      </c>
      <c r="E20" s="36"/>
      <c r="F20" s="34"/>
      <c r="G20" s="103"/>
    </row>
    <row r="21" spans="2:7">
      <c r="B21" s="5"/>
      <c r="C21" s="37"/>
      <c r="D21" s="37"/>
      <c r="E21" s="36"/>
      <c r="F21" s="34"/>
      <c r="G21" s="103"/>
    </row>
    <row r="22" spans="2:7">
      <c r="B22" s="3" t="s">
        <v>18</v>
      </c>
      <c r="C22" s="6">
        <f>+SUM(C23:C29)</f>
        <v>809503399.67999995</v>
      </c>
      <c r="D22" s="6">
        <f>+SUM(D23:D29)</f>
        <v>378552765.91999996</v>
      </c>
      <c r="E22" s="32" t="s">
        <v>24</v>
      </c>
      <c r="F22" s="6">
        <f>+SUM(F23:F30)</f>
        <v>11079750</v>
      </c>
      <c r="G22" s="101">
        <f>+SUM(G23:G30)</f>
        <v>5458812</v>
      </c>
    </row>
    <row r="23" spans="2:7">
      <c r="B23" s="4" t="s">
        <v>19</v>
      </c>
      <c r="C23" s="13">
        <f>+'Notas a los EEFF'!C182+'Notas a los EEFF'!C183+'Notas a los EEFF'!C184</f>
        <v>699262045.67999995</v>
      </c>
      <c r="D23" s="13">
        <f>+'Notas a los EEFF'!D182+'Notas a los EEFF'!D183+'Notas a los EEFF'!D184</f>
        <v>300063857.38999999</v>
      </c>
      <c r="E23" s="33" t="s">
        <v>25</v>
      </c>
      <c r="F23" s="13">
        <v>0</v>
      </c>
      <c r="G23" s="102">
        <v>0</v>
      </c>
    </row>
    <row r="24" spans="2:7">
      <c r="B24" s="4" t="s">
        <v>20</v>
      </c>
      <c r="C24" s="13">
        <v>0</v>
      </c>
      <c r="D24" s="13">
        <v>0</v>
      </c>
      <c r="E24" s="33" t="s">
        <v>26</v>
      </c>
      <c r="F24" s="13">
        <v>11079750</v>
      </c>
      <c r="G24" s="102">
        <v>5458812</v>
      </c>
    </row>
    <row r="25" spans="2:7">
      <c r="B25" s="4" t="s">
        <v>21</v>
      </c>
      <c r="C25" s="13">
        <f>+'Notas a los EEFF'!C193</f>
        <v>110241354</v>
      </c>
      <c r="D25" s="13">
        <f>+'Notas a los EEFF'!D193</f>
        <v>78488908.530000001</v>
      </c>
      <c r="E25" s="33" t="s">
        <v>27</v>
      </c>
      <c r="F25" s="13">
        <v>0</v>
      </c>
      <c r="G25" s="102">
        <v>0</v>
      </c>
    </row>
    <row r="26" spans="2:7">
      <c r="B26" s="4" t="s">
        <v>65</v>
      </c>
      <c r="C26" s="37"/>
      <c r="D26" s="37"/>
      <c r="E26" s="33" t="s">
        <v>421</v>
      </c>
      <c r="F26" s="13">
        <v>0</v>
      </c>
      <c r="G26" s="102">
        <v>0</v>
      </c>
    </row>
    <row r="27" spans="2:7" ht="22.8">
      <c r="B27" s="4" t="s">
        <v>22</v>
      </c>
      <c r="C27" s="37"/>
      <c r="D27" s="37"/>
      <c r="E27" s="188"/>
      <c r="F27" s="189"/>
      <c r="G27" s="190"/>
    </row>
    <row r="28" spans="2:7" ht="22.8">
      <c r="B28" s="4" t="s">
        <v>23</v>
      </c>
      <c r="C28" s="37"/>
      <c r="D28" s="37"/>
      <c r="E28" s="33" t="s">
        <v>28</v>
      </c>
      <c r="F28" s="34"/>
      <c r="G28" s="103"/>
    </row>
    <row r="29" spans="2:7">
      <c r="B29" s="4"/>
      <c r="C29" s="37"/>
      <c r="D29" s="37"/>
      <c r="E29" s="33" t="s">
        <v>29</v>
      </c>
      <c r="F29" s="13">
        <v>0</v>
      </c>
      <c r="G29" s="102">
        <v>0</v>
      </c>
    </row>
    <row r="30" spans="2:7">
      <c r="B30" s="3"/>
      <c r="C30" s="37"/>
      <c r="D30" s="37"/>
      <c r="E30" s="33" t="s">
        <v>30</v>
      </c>
      <c r="F30" s="34">
        <v>0</v>
      </c>
      <c r="G30" s="103">
        <v>0</v>
      </c>
    </row>
    <row r="31" spans="2:7">
      <c r="B31" s="3" t="s">
        <v>31</v>
      </c>
      <c r="C31" s="6">
        <f>+C32</f>
        <v>458387073.46999997</v>
      </c>
      <c r="D31" s="6">
        <f>+D32</f>
        <v>238100690.75999999</v>
      </c>
      <c r="E31" s="32" t="s">
        <v>33</v>
      </c>
      <c r="F31" s="6">
        <f>+SUM(F32:F34)</f>
        <v>6205502841.2600002</v>
      </c>
      <c r="G31" s="101">
        <f>+SUM(G32:G34)</f>
        <v>2211943672.4899998</v>
      </c>
    </row>
    <row r="32" spans="2:7">
      <c r="B32" s="4" t="s">
        <v>32</v>
      </c>
      <c r="C32" s="13">
        <f>+'Notas a los EEFF'!C244</f>
        <v>458387073.46999997</v>
      </c>
      <c r="D32" s="13">
        <f>+'Notas a los EEFF'!D244</f>
        <v>238100690.75999999</v>
      </c>
      <c r="E32" s="33" t="s">
        <v>34</v>
      </c>
      <c r="F32" s="13">
        <v>0</v>
      </c>
      <c r="G32" s="102">
        <v>0</v>
      </c>
    </row>
    <row r="33" spans="2:7">
      <c r="B33" s="4"/>
      <c r="C33" s="34"/>
      <c r="D33" s="34"/>
      <c r="E33" s="33" t="s">
        <v>35</v>
      </c>
      <c r="F33" s="13">
        <f>+'Notas a los EEFF'!C309+'Notas a los EEFF'!C328</f>
        <v>6205502841.2600002</v>
      </c>
      <c r="G33" s="102">
        <f>+'Notas a los EEFF'!D309</f>
        <v>2211943672.4899998</v>
      </c>
    </row>
    <row r="34" spans="2:7">
      <c r="B34" s="3"/>
      <c r="C34" s="37"/>
      <c r="D34" s="37"/>
      <c r="E34" s="33"/>
      <c r="F34" s="13"/>
      <c r="G34" s="103"/>
    </row>
    <row r="35" spans="2:7">
      <c r="B35" s="3" t="s">
        <v>36</v>
      </c>
      <c r="C35" s="6">
        <f>+C9+C13+C18+C22+C31</f>
        <v>10047955685.049999</v>
      </c>
      <c r="D35" s="6">
        <f>+D9+D13+D18+D22+D31</f>
        <v>3682796375.8199997</v>
      </c>
      <c r="E35" s="32" t="s">
        <v>37</v>
      </c>
      <c r="F35" s="6">
        <f>+F9+F16+F22+F31</f>
        <v>8264265981.9000006</v>
      </c>
      <c r="G35" s="101">
        <f>+G9+G16+G22+G31</f>
        <v>2218984164.4899998</v>
      </c>
    </row>
    <row r="36" spans="2:7" ht="15" thickBot="1">
      <c r="B36" s="4"/>
      <c r="C36" s="110"/>
      <c r="D36" s="35"/>
      <c r="E36" s="33"/>
      <c r="F36" s="34"/>
      <c r="G36" s="103"/>
    </row>
    <row r="37" spans="2:7">
      <c r="B37" s="3" t="s">
        <v>38</v>
      </c>
      <c r="C37" s="13"/>
      <c r="D37" s="34"/>
      <c r="E37" s="31" t="s">
        <v>362</v>
      </c>
      <c r="F37" s="34"/>
      <c r="G37" s="103"/>
    </row>
    <row r="38" spans="2:7">
      <c r="B38" s="3" t="s">
        <v>39</v>
      </c>
      <c r="C38" s="6">
        <f>+SUM(C39:C42)</f>
        <v>1112568662.6199999</v>
      </c>
      <c r="D38" s="6">
        <f>+SUM(D39:D42)</f>
        <v>1004464124.04</v>
      </c>
      <c r="E38" s="32" t="s">
        <v>15</v>
      </c>
      <c r="F38" s="6">
        <v>0</v>
      </c>
      <c r="G38" s="102"/>
    </row>
    <row r="39" spans="2:7">
      <c r="B39" s="97" t="s">
        <v>375</v>
      </c>
      <c r="C39" s="13">
        <v>109568662.62</v>
      </c>
      <c r="D39" s="13">
        <v>644864</v>
      </c>
      <c r="E39" s="33" t="s">
        <v>16</v>
      </c>
      <c r="F39" s="13">
        <v>0</v>
      </c>
      <c r="G39" s="103"/>
    </row>
    <row r="40" spans="2:7">
      <c r="B40" s="97" t="s">
        <v>376</v>
      </c>
      <c r="C40" s="13">
        <v>0</v>
      </c>
      <c r="D40" s="13">
        <v>819260.04</v>
      </c>
      <c r="E40" s="33"/>
      <c r="F40" s="13"/>
      <c r="G40" s="102"/>
    </row>
    <row r="41" spans="2:7">
      <c r="B41" s="4" t="s">
        <v>40</v>
      </c>
      <c r="C41" s="13">
        <v>1003000000</v>
      </c>
      <c r="D41" s="13">
        <v>1003000000</v>
      </c>
      <c r="E41" s="33"/>
      <c r="F41" s="13"/>
      <c r="G41" s="102"/>
    </row>
    <row r="42" spans="2:7" ht="18.75" hidden="1" customHeight="1">
      <c r="B42" s="4" t="s">
        <v>41</v>
      </c>
      <c r="C42" s="13">
        <v>0</v>
      </c>
      <c r="D42" s="13">
        <v>0</v>
      </c>
      <c r="E42" s="33"/>
      <c r="F42" s="37"/>
      <c r="G42" s="105"/>
    </row>
    <row r="43" spans="2:7" hidden="1">
      <c r="B43" s="3"/>
      <c r="C43" s="111"/>
      <c r="D43" s="37"/>
      <c r="E43" s="33" t="s">
        <v>13</v>
      </c>
      <c r="F43" s="37"/>
      <c r="G43" s="105"/>
    </row>
    <row r="44" spans="2:7" hidden="1">
      <c r="B44" s="3" t="s">
        <v>42</v>
      </c>
      <c r="C44" s="111">
        <f>+SUM(C45:C51)</f>
        <v>0</v>
      </c>
      <c r="D44" s="37"/>
      <c r="E44" s="33" t="s">
        <v>45</v>
      </c>
      <c r="F44" s="37"/>
      <c r="G44" s="105"/>
    </row>
    <row r="45" spans="2:7" hidden="1">
      <c r="B45" s="4" t="s">
        <v>19</v>
      </c>
      <c r="C45" s="111"/>
      <c r="D45" s="37"/>
      <c r="E45" s="33"/>
      <c r="F45" s="37"/>
      <c r="G45" s="105"/>
    </row>
    <row r="46" spans="2:7" hidden="1">
      <c r="B46" s="4" t="s">
        <v>21</v>
      </c>
      <c r="C46" s="111"/>
      <c r="D46" s="37"/>
      <c r="E46" s="32" t="s">
        <v>46</v>
      </c>
      <c r="F46" s="37">
        <f>+SUM(F47:F48)</f>
        <v>0</v>
      </c>
      <c r="G46" s="105">
        <f>+SUM(G47:G48)</f>
        <v>0</v>
      </c>
    </row>
    <row r="47" spans="2:7" hidden="1">
      <c r="B47" s="4" t="s">
        <v>43</v>
      </c>
      <c r="C47" s="111"/>
      <c r="D47" s="37"/>
      <c r="E47" s="33" t="s">
        <v>47</v>
      </c>
      <c r="F47" s="37"/>
      <c r="G47" s="105"/>
    </row>
    <row r="48" spans="2:7" hidden="1">
      <c r="B48" s="4" t="s">
        <v>66</v>
      </c>
      <c r="C48" s="111"/>
      <c r="D48" s="37"/>
      <c r="E48" s="33" t="s">
        <v>337</v>
      </c>
      <c r="F48" s="37"/>
      <c r="G48" s="105"/>
    </row>
    <row r="49" spans="2:8" ht="22.8" hidden="1">
      <c r="B49" s="4" t="s">
        <v>22</v>
      </c>
      <c r="C49" s="111"/>
      <c r="D49" s="37"/>
      <c r="E49" s="33"/>
      <c r="F49" s="37"/>
      <c r="G49" s="105"/>
    </row>
    <row r="50" spans="2:8" ht="22.8" hidden="1">
      <c r="B50" s="4" t="s">
        <v>23</v>
      </c>
      <c r="C50" s="111"/>
      <c r="D50" s="37"/>
      <c r="E50" s="32" t="s">
        <v>48</v>
      </c>
      <c r="F50" s="37">
        <f>+SUM(F51:F53)</f>
        <v>0</v>
      </c>
      <c r="G50" s="105">
        <f>+SUM(G51:G53)</f>
        <v>0</v>
      </c>
    </row>
    <row r="51" spans="2:8" hidden="1">
      <c r="B51" s="4" t="s">
        <v>44</v>
      </c>
      <c r="C51" s="111"/>
      <c r="D51" s="37"/>
      <c r="E51" s="33" t="s">
        <v>49</v>
      </c>
      <c r="F51" s="37"/>
      <c r="G51" s="105"/>
    </row>
    <row r="52" spans="2:8" hidden="1">
      <c r="B52" s="5"/>
      <c r="C52" s="111"/>
      <c r="D52" s="37"/>
      <c r="E52" s="33" t="s">
        <v>50</v>
      </c>
      <c r="F52" s="111">
        <v>0</v>
      </c>
      <c r="G52" s="105"/>
    </row>
    <row r="53" spans="2:8" hidden="1">
      <c r="B53" s="5"/>
      <c r="C53" s="111"/>
      <c r="D53" s="37"/>
      <c r="E53" s="33" t="s">
        <v>338</v>
      </c>
      <c r="F53" s="37"/>
      <c r="G53" s="105"/>
    </row>
    <row r="54" spans="2:8" hidden="1">
      <c r="B54" s="5"/>
      <c r="C54" s="111"/>
      <c r="D54" s="37"/>
      <c r="E54" s="32" t="s">
        <v>51</v>
      </c>
      <c r="F54" s="6">
        <f>+F38+F46+F50</f>
        <v>0</v>
      </c>
      <c r="G54" s="101">
        <f>+G38+G46+G50</f>
        <v>0</v>
      </c>
    </row>
    <row r="55" spans="2:8">
      <c r="B55" s="5"/>
      <c r="C55" s="111"/>
      <c r="D55" s="37"/>
      <c r="E55" s="32"/>
      <c r="F55" s="13"/>
      <c r="G55" s="102"/>
    </row>
    <row r="56" spans="2:8">
      <c r="B56" s="3" t="s">
        <v>52</v>
      </c>
      <c r="C56" s="6">
        <f>+'Notas a los EEFF'!M206</f>
        <v>73732995.300899997</v>
      </c>
      <c r="D56" s="6">
        <f>+'Notas a los EEFF'!M207</f>
        <v>93555582.159400016</v>
      </c>
      <c r="E56" s="32"/>
      <c r="F56" s="34"/>
      <c r="G56" s="103"/>
    </row>
    <row r="57" spans="2:8">
      <c r="B57" s="4"/>
      <c r="C57" s="13"/>
      <c r="D57" s="13"/>
      <c r="E57" s="32" t="s">
        <v>53</v>
      </c>
      <c r="F57" s="6">
        <f>+F35+F54</f>
        <v>8264265981.9000006</v>
      </c>
      <c r="G57" s="101">
        <f>+G35+G54</f>
        <v>2218984164.4899998</v>
      </c>
    </row>
    <row r="58" spans="2:8">
      <c r="B58" s="4"/>
      <c r="C58" s="111"/>
      <c r="D58" s="37"/>
      <c r="E58" s="32"/>
      <c r="F58" s="165"/>
      <c r="G58" s="104"/>
    </row>
    <row r="59" spans="2:8">
      <c r="B59" s="4"/>
      <c r="C59" s="111"/>
      <c r="D59" s="37"/>
      <c r="E59" s="32" t="s">
        <v>54</v>
      </c>
      <c r="F59" s="6"/>
      <c r="G59" s="101"/>
    </row>
    <row r="60" spans="2:8">
      <c r="B60" s="4"/>
      <c r="C60" s="111"/>
      <c r="D60" s="37"/>
      <c r="E60" s="32" t="s">
        <v>61</v>
      </c>
      <c r="F60" s="6">
        <f>2274000000+1726000000</f>
        <v>4000000000</v>
      </c>
      <c r="G60" s="101">
        <f>2274000000+1726000000</f>
        <v>4000000000</v>
      </c>
      <c r="H60" s="12"/>
    </row>
    <row r="61" spans="2:8">
      <c r="B61" s="3" t="s">
        <v>55</v>
      </c>
      <c r="C61" s="13">
        <f>+SUM(C64:C70)</f>
        <v>349100781</v>
      </c>
      <c r="D61" s="13">
        <f>+SUM(D64:D70)</f>
        <v>550924365</v>
      </c>
      <c r="E61" s="99"/>
      <c r="F61" s="13"/>
      <c r="G61" s="102"/>
    </row>
    <row r="62" spans="2:8">
      <c r="B62" s="3"/>
      <c r="C62" s="13"/>
      <c r="D62" s="34"/>
      <c r="E62" s="33" t="s">
        <v>377</v>
      </c>
      <c r="F62" s="13">
        <v>1466000000</v>
      </c>
      <c r="G62" s="102">
        <v>600000000</v>
      </c>
    </row>
    <row r="63" spans="2:8">
      <c r="B63" s="4"/>
      <c r="C63" s="13"/>
      <c r="D63" s="13"/>
      <c r="E63" s="32" t="s">
        <v>373</v>
      </c>
      <c r="F63" s="13">
        <f>+F64+F66+F67</f>
        <v>0</v>
      </c>
      <c r="G63" s="102">
        <v>0</v>
      </c>
    </row>
    <row r="64" spans="2:8">
      <c r="B64" s="3" t="s">
        <v>390</v>
      </c>
      <c r="C64" s="13"/>
      <c r="D64" s="34"/>
      <c r="E64" s="33" t="s">
        <v>157</v>
      </c>
      <c r="F64" s="13">
        <v>0</v>
      </c>
      <c r="G64" s="102">
        <v>0</v>
      </c>
    </row>
    <row r="65" spans="2:8">
      <c r="B65" s="3"/>
      <c r="C65" s="13"/>
      <c r="D65" s="34"/>
      <c r="E65" s="33" t="s">
        <v>431</v>
      </c>
      <c r="F65" s="13">
        <v>103000000</v>
      </c>
      <c r="G65" s="102">
        <v>103000000</v>
      </c>
    </row>
    <row r="66" spans="2:8">
      <c r="B66" s="4" t="s">
        <v>365</v>
      </c>
      <c r="C66" s="13">
        <f>+'Notas a los EEFF'!C214</f>
        <v>813566648</v>
      </c>
      <c r="D66" s="13">
        <f>+'Notas a los EEFF'!D214</f>
        <v>813566648</v>
      </c>
      <c r="E66" s="33" t="s">
        <v>62</v>
      </c>
      <c r="F66" s="13">
        <v>0</v>
      </c>
      <c r="G66" s="102">
        <v>0</v>
      </c>
    </row>
    <row r="67" spans="2:8">
      <c r="B67" s="4" t="s">
        <v>57</v>
      </c>
      <c r="C67" s="13">
        <f>+'Notas a los EEFF'!C215</f>
        <v>-537549986</v>
      </c>
      <c r="D67" s="13">
        <f>+'Notas a los EEFF'!D215</f>
        <v>-334158324</v>
      </c>
      <c r="E67" s="33" t="s">
        <v>354</v>
      </c>
      <c r="F67" s="13">
        <v>0</v>
      </c>
      <c r="G67" s="102">
        <v>0</v>
      </c>
    </row>
    <row r="68" spans="2:8">
      <c r="B68" s="3" t="s">
        <v>443</v>
      </c>
      <c r="C68" s="13">
        <f>+'Notas a los EEFF'!F227</f>
        <v>73084119</v>
      </c>
      <c r="D68" s="13">
        <f>+'Notas a los EEFF'!C227</f>
        <v>71516041</v>
      </c>
      <c r="E68" s="33" t="s">
        <v>271</v>
      </c>
      <c r="F68" s="13">
        <v>-1590243716</v>
      </c>
      <c r="G68" s="102">
        <v>-866454860</v>
      </c>
      <c r="H68" s="12"/>
    </row>
    <row r="69" spans="2:8">
      <c r="B69" s="4"/>
      <c r="C69" s="13"/>
      <c r="D69" s="13"/>
      <c r="E69" s="33" t="s">
        <v>355</v>
      </c>
      <c r="F69" s="13">
        <v>-659664142</v>
      </c>
      <c r="G69" s="102">
        <v>-723788857.22999954</v>
      </c>
      <c r="H69" s="12"/>
    </row>
    <row r="70" spans="2:8">
      <c r="B70" s="4"/>
      <c r="C70" s="13"/>
      <c r="D70" s="13"/>
      <c r="E70" s="33"/>
      <c r="F70" s="37"/>
      <c r="G70" s="105"/>
    </row>
    <row r="71" spans="2:8">
      <c r="B71" s="3"/>
      <c r="C71" s="13"/>
      <c r="D71" s="34"/>
      <c r="E71" s="33"/>
      <c r="F71" s="13"/>
      <c r="G71" s="102"/>
      <c r="H71" s="12"/>
    </row>
    <row r="72" spans="2:8">
      <c r="B72" s="3" t="s">
        <v>58</v>
      </c>
      <c r="C72" s="13">
        <f>+C73</f>
        <v>0</v>
      </c>
      <c r="D72" s="160">
        <f>+D73</f>
        <v>0</v>
      </c>
      <c r="E72" s="33"/>
      <c r="F72" s="13"/>
      <c r="G72" s="102"/>
      <c r="H72" s="22"/>
    </row>
    <row r="73" spans="2:8">
      <c r="B73" s="4" t="s">
        <v>59</v>
      </c>
      <c r="C73" s="13">
        <v>0</v>
      </c>
      <c r="D73" s="13">
        <v>0</v>
      </c>
      <c r="E73" s="33"/>
      <c r="F73" s="37"/>
      <c r="G73" s="105"/>
      <c r="H73" s="23"/>
    </row>
    <row r="74" spans="2:8">
      <c r="B74" s="4"/>
      <c r="C74" s="13"/>
      <c r="D74" s="34"/>
      <c r="E74" s="36"/>
      <c r="F74" s="37"/>
      <c r="G74" s="105"/>
      <c r="H74" s="23"/>
    </row>
    <row r="75" spans="2:8" ht="15" thickBot="1">
      <c r="B75" s="3" t="s">
        <v>60</v>
      </c>
      <c r="C75" s="6">
        <f>+C38+C44+C56+C57+C61+C72</f>
        <v>1535402438.9208999</v>
      </c>
      <c r="D75" s="6">
        <f>+D38+D44+D56+D57+D61+D72</f>
        <v>1648944071.1993999</v>
      </c>
      <c r="E75" s="38" t="s">
        <v>327</v>
      </c>
      <c r="F75" s="303">
        <f>SUM(F60:F69)</f>
        <v>3319092142</v>
      </c>
      <c r="G75" s="106">
        <f>SUM(G60:G69)</f>
        <v>3112756282.7700005</v>
      </c>
      <c r="H75" s="23"/>
    </row>
    <row r="76" spans="2:8">
      <c r="B76" s="348" t="s">
        <v>67</v>
      </c>
      <c r="C76" s="350">
        <f>+C35+C75</f>
        <v>11583358123.9709</v>
      </c>
      <c r="D76" s="352">
        <f>+D35+D75</f>
        <v>5331740447.0193996</v>
      </c>
      <c r="E76" s="354" t="s">
        <v>63</v>
      </c>
      <c r="F76" s="356">
        <f>+F57+F75</f>
        <v>11583358123.900002</v>
      </c>
      <c r="G76" s="358">
        <f>+G57+G75</f>
        <v>5331740447.2600002</v>
      </c>
      <c r="H76" s="12"/>
    </row>
    <row r="77" spans="2:8" ht="15" thickBot="1">
      <c r="B77" s="349"/>
      <c r="C77" s="351"/>
      <c r="D77" s="353"/>
      <c r="E77" s="355"/>
      <c r="F77" s="357"/>
      <c r="G77" s="359"/>
      <c r="H77" s="12"/>
    </row>
    <row r="78" spans="2:8">
      <c r="F78" s="39"/>
    </row>
    <row r="79" spans="2:8" ht="15" thickBot="1">
      <c r="H79" s="12"/>
    </row>
    <row r="80" spans="2:8" ht="15" customHeight="1">
      <c r="B80" s="360"/>
      <c r="C80" s="344" t="s">
        <v>2</v>
      </c>
      <c r="D80" s="344" t="s">
        <v>68</v>
      </c>
      <c r="E80" s="342"/>
      <c r="F80" s="344" t="s">
        <v>2</v>
      </c>
      <c r="G80" s="346" t="s">
        <v>68</v>
      </c>
    </row>
    <row r="81" spans="2:11">
      <c r="B81" s="361"/>
      <c r="C81" s="345"/>
      <c r="D81" s="345"/>
      <c r="E81" s="343"/>
      <c r="F81" s="345"/>
      <c r="G81" s="347"/>
    </row>
    <row r="82" spans="2:11">
      <c r="B82" s="40" t="s">
        <v>339</v>
      </c>
      <c r="C82" s="112">
        <f>SUM(C83:C86)</f>
        <v>0</v>
      </c>
      <c r="D82" s="112">
        <f>SUM(D83:D86)</f>
        <v>75950077.780000001</v>
      </c>
      <c r="E82" s="41" t="s">
        <v>340</v>
      </c>
      <c r="F82" s="112">
        <f>SUM(F83:F86)</f>
        <v>0</v>
      </c>
      <c r="G82" s="112">
        <f>SUM(G83:G86)</f>
        <v>75950077.780000001</v>
      </c>
    </row>
    <row r="83" spans="2:11">
      <c r="B83" s="158" t="s">
        <v>378</v>
      </c>
      <c r="C83" s="157"/>
      <c r="D83" s="166">
        <v>50222442</v>
      </c>
      <c r="E83" s="43" t="s">
        <v>380</v>
      </c>
      <c r="F83" s="42">
        <f>+C83+C84</f>
        <v>0</v>
      </c>
      <c r="G83" s="42">
        <f>+D83+D84</f>
        <v>75950077.780000001</v>
      </c>
    </row>
    <row r="84" spans="2:11" ht="15" thickBot="1">
      <c r="B84" s="158" t="s">
        <v>379</v>
      </c>
      <c r="C84" s="157"/>
      <c r="D84" s="113">
        <v>25727635.780000001</v>
      </c>
      <c r="E84" s="159" t="s">
        <v>436</v>
      </c>
      <c r="F84" s="42">
        <f>+C85</f>
        <v>0</v>
      </c>
      <c r="G84" s="42">
        <f>+D85</f>
        <v>0</v>
      </c>
    </row>
    <row r="85" spans="2:11">
      <c r="B85" s="158" t="s">
        <v>435</v>
      </c>
      <c r="C85" s="157"/>
      <c r="D85" s="42">
        <v>0</v>
      </c>
      <c r="E85" s="43"/>
      <c r="F85" s="42"/>
      <c r="G85" s="42"/>
    </row>
    <row r="86" spans="2:11" ht="15" thickBot="1">
      <c r="B86" s="44"/>
      <c r="C86" s="113"/>
      <c r="D86" s="150"/>
      <c r="E86" s="46"/>
      <c r="F86" s="45"/>
      <c r="G86" s="47"/>
    </row>
    <row r="89" spans="2:11">
      <c r="B89" s="362" t="s">
        <v>386</v>
      </c>
      <c r="C89" s="362"/>
      <c r="D89" s="362"/>
      <c r="E89" s="362"/>
      <c r="F89" s="362"/>
      <c r="G89" s="362"/>
      <c r="H89" s="133"/>
    </row>
    <row r="95" spans="2:11">
      <c r="B95" s="253"/>
      <c r="C95" s="207" t="s">
        <v>643</v>
      </c>
      <c r="D95" s="207"/>
      <c r="E95" s="302"/>
      <c r="F95"/>
      <c r="G95"/>
      <c r="I95" s="253"/>
      <c r="J95" s="207" t="s">
        <v>644</v>
      </c>
      <c r="K95" s="207"/>
    </row>
    <row r="96" spans="2:11">
      <c r="C96" s="302" t="s">
        <v>642</v>
      </c>
      <c r="D96" s="302"/>
      <c r="E96" s="302"/>
      <c r="F96"/>
      <c r="G96"/>
      <c r="J96" s="302" t="s">
        <v>645</v>
      </c>
      <c r="K96" s="302"/>
    </row>
  </sheetData>
  <mergeCells count="20">
    <mergeCell ref="B89:G89"/>
    <mergeCell ref="D6:D7"/>
    <mergeCell ref="E6:E7"/>
    <mergeCell ref="F6:F7"/>
    <mergeCell ref="G6:G7"/>
    <mergeCell ref="B2:G4"/>
    <mergeCell ref="B6:B7"/>
    <mergeCell ref="C6:C7"/>
    <mergeCell ref="E80:E81"/>
    <mergeCell ref="F80:F81"/>
    <mergeCell ref="G80:G81"/>
    <mergeCell ref="B76:B77"/>
    <mergeCell ref="C76:C77"/>
    <mergeCell ref="D76:D77"/>
    <mergeCell ref="E76:E77"/>
    <mergeCell ref="F76:F77"/>
    <mergeCell ref="G76:G77"/>
    <mergeCell ref="B80:B81"/>
    <mergeCell ref="C80:C81"/>
    <mergeCell ref="D80:D81"/>
  </mergeCells>
  <pageMargins left="0.70866141732283472" right="0.70866141732283472" top="0.74803149606299213" bottom="0.74803149606299213" header="0.31496062992125984" footer="0.31496062992125984"/>
  <pageSetup paperSize="9" scale="60" orientation="portrait" r:id="rId1"/>
  <ignoredErrors>
    <ignoredError sqref="C11:D1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sheetPr>
  <dimension ref="A4:J57"/>
  <sheetViews>
    <sheetView showGridLines="0" topLeftCell="A27" zoomScale="102" zoomScaleNormal="102" workbookViewId="0">
      <selection activeCell="C48" sqref="C48"/>
    </sheetView>
  </sheetViews>
  <sheetFormatPr baseColWidth="10" defaultColWidth="10.88671875" defaultRowHeight="14.4"/>
  <cols>
    <col min="2" max="2" width="47" bestFit="1" customWidth="1"/>
    <col min="3" max="3" width="16.88671875" customWidth="1"/>
    <col min="4" max="4" width="17.44140625" style="12" bestFit="1" customWidth="1"/>
    <col min="5" max="5" width="11.88671875" bestFit="1" customWidth="1"/>
    <col min="6" max="6" width="12.88671875" bestFit="1" customWidth="1"/>
    <col min="8" max="8" width="17.33203125" customWidth="1"/>
  </cols>
  <sheetData>
    <row r="4" spans="2:4">
      <c r="B4" s="369" t="s">
        <v>521</v>
      </c>
      <c r="C4" s="369"/>
      <c r="D4" s="369"/>
    </row>
    <row r="5" spans="2:4">
      <c r="B5" s="369"/>
      <c r="C5" s="369"/>
      <c r="D5" s="369"/>
    </row>
    <row r="7" spans="2:4" ht="20.399999999999999">
      <c r="B7" s="83"/>
      <c r="C7" s="84" t="s">
        <v>69</v>
      </c>
      <c r="D7" s="213" t="s">
        <v>70</v>
      </c>
    </row>
    <row r="8" spans="2:4">
      <c r="B8" s="85" t="s">
        <v>71</v>
      </c>
      <c r="C8" s="86">
        <f>+SUM(C9:C16)</f>
        <v>35105853237.290001</v>
      </c>
      <c r="D8" s="86">
        <f>+SUM(D9:D16)</f>
        <v>1027841976.04</v>
      </c>
    </row>
    <row r="9" spans="2:4">
      <c r="B9" s="87" t="s">
        <v>72</v>
      </c>
      <c r="C9" s="88"/>
      <c r="D9" s="92"/>
    </row>
    <row r="10" spans="2:4">
      <c r="B10" s="89" t="s">
        <v>73</v>
      </c>
      <c r="C10" s="90">
        <v>0</v>
      </c>
      <c r="D10" s="90">
        <v>0</v>
      </c>
    </row>
    <row r="11" spans="2:4">
      <c r="B11" s="89" t="s">
        <v>74</v>
      </c>
      <c r="C11" s="90">
        <v>0</v>
      </c>
      <c r="D11" s="90">
        <v>555391834.24000001</v>
      </c>
    </row>
    <row r="12" spans="2:4">
      <c r="B12" s="87" t="s">
        <v>75</v>
      </c>
      <c r="C12" s="88"/>
      <c r="D12" s="92"/>
    </row>
    <row r="13" spans="2:4">
      <c r="B13" s="89" t="s">
        <v>76</v>
      </c>
      <c r="C13" s="216">
        <v>101976129.73999999</v>
      </c>
      <c r="D13" s="90">
        <v>18113788.16</v>
      </c>
    </row>
    <row r="14" spans="2:4">
      <c r="B14" s="89" t="s">
        <v>77</v>
      </c>
      <c r="C14" s="216">
        <v>374290744.97999996</v>
      </c>
      <c r="D14" s="90">
        <v>103132528.47</v>
      </c>
    </row>
    <row r="15" spans="2:4">
      <c r="B15" s="91" t="s">
        <v>78</v>
      </c>
      <c r="C15" s="216">
        <v>269819432.74000001</v>
      </c>
      <c r="D15" s="90">
        <v>39137547.280000001</v>
      </c>
    </row>
    <row r="16" spans="2:4">
      <c r="B16" s="91" t="s">
        <v>79</v>
      </c>
      <c r="C16" s="90">
        <f>+'Notas a los EEFF'!C366</f>
        <v>34359766929.830002</v>
      </c>
      <c r="D16" s="90">
        <f>+'Notas a los EEFF'!D366</f>
        <v>312066277.88999993</v>
      </c>
    </row>
    <row r="17" spans="2:6">
      <c r="B17" s="85" t="s">
        <v>80</v>
      </c>
      <c r="C17" s="86">
        <f>SUM(C18:C20)</f>
        <v>-34198433220.119999</v>
      </c>
      <c r="D17" s="86">
        <f>SUM(D18:D20)</f>
        <v>-336685167.31999999</v>
      </c>
    </row>
    <row r="18" spans="2:6">
      <c r="B18" s="91" t="s">
        <v>81</v>
      </c>
      <c r="C18" s="92">
        <v>0</v>
      </c>
      <c r="D18" s="92">
        <v>0</v>
      </c>
    </row>
    <row r="19" spans="2:6">
      <c r="B19" s="91" t="s">
        <v>82</v>
      </c>
      <c r="C19" s="92">
        <f>-'Notas a los EEFF'!C383</f>
        <v>-34163155028.93</v>
      </c>
      <c r="D19" s="92">
        <f>-'Notas a los EEFF'!D383</f>
        <v>-235915270.94999999</v>
      </c>
      <c r="E19" s="12"/>
    </row>
    <row r="20" spans="2:6">
      <c r="B20" s="91" t="s">
        <v>83</v>
      </c>
      <c r="C20" s="92">
        <f>-'Notas a los EEFF'!C393</f>
        <v>-35278191.189999998</v>
      </c>
      <c r="D20" s="92">
        <f>-'Notas a los EEFF'!D393</f>
        <v>-100769896.37</v>
      </c>
      <c r="F20" s="12"/>
    </row>
    <row r="21" spans="2:6">
      <c r="B21" s="85" t="s">
        <v>84</v>
      </c>
      <c r="C21" s="86">
        <f>+C8+C17</f>
        <v>907420017.17000198</v>
      </c>
      <c r="D21" s="86">
        <f>+D8+D17</f>
        <v>691156808.72000003</v>
      </c>
    </row>
    <row r="22" spans="2:6">
      <c r="B22" s="149"/>
      <c r="C22" s="93">
        <f>SUM(C23:C25)</f>
        <v>-14493181.91</v>
      </c>
      <c r="D22" s="93">
        <f>SUM(D23:D25)</f>
        <v>-19918289.079999998</v>
      </c>
    </row>
    <row r="23" spans="2:6">
      <c r="B23" s="91" t="s">
        <v>85</v>
      </c>
      <c r="C23" s="93">
        <v>-14493181.91</v>
      </c>
      <c r="D23" s="92">
        <v>-19918289.079999998</v>
      </c>
    </row>
    <row r="24" spans="2:6">
      <c r="B24" s="91" t="s">
        <v>86</v>
      </c>
      <c r="C24" s="92">
        <v>0</v>
      </c>
      <c r="D24" s="92">
        <v>0</v>
      </c>
    </row>
    <row r="25" spans="2:6">
      <c r="B25" s="91" t="s">
        <v>87</v>
      </c>
      <c r="C25" s="92">
        <v>0</v>
      </c>
      <c r="D25" s="92">
        <v>0</v>
      </c>
    </row>
    <row r="26" spans="2:6">
      <c r="B26" s="87" t="s">
        <v>88</v>
      </c>
      <c r="C26" s="93">
        <f>SUM(C27:C32)</f>
        <v>-1757681239.7500002</v>
      </c>
      <c r="D26" s="93">
        <f>SUM(D27:D32)</f>
        <v>-1550600690.6506</v>
      </c>
    </row>
    <row r="27" spans="2:6">
      <c r="B27" s="91" t="s">
        <v>89</v>
      </c>
      <c r="C27" s="93">
        <v>-28740253.82</v>
      </c>
      <c r="D27" s="92">
        <v>-313600000</v>
      </c>
    </row>
    <row r="28" spans="2:6">
      <c r="B28" s="91" t="s">
        <v>90</v>
      </c>
      <c r="C28" s="93">
        <v>-241388983</v>
      </c>
      <c r="D28" s="92">
        <v>-240265312.1006</v>
      </c>
    </row>
    <row r="29" spans="2:6">
      <c r="B29" s="91" t="s">
        <v>91</v>
      </c>
      <c r="C29" s="92">
        <v>0</v>
      </c>
      <c r="D29" s="92">
        <v>-26526928.829999998</v>
      </c>
    </row>
    <row r="30" spans="2:6">
      <c r="B30" s="91" t="s">
        <v>92</v>
      </c>
      <c r="C30" s="93">
        <v>-3517423.71</v>
      </c>
      <c r="D30" s="92">
        <v>-3295454.55</v>
      </c>
    </row>
    <row r="31" spans="2:6">
      <c r="B31" s="91" t="s">
        <v>93</v>
      </c>
      <c r="C31" s="92">
        <v>0</v>
      </c>
      <c r="D31" s="92">
        <v>-4356772</v>
      </c>
    </row>
    <row r="32" spans="2:6">
      <c r="B32" s="91" t="s">
        <v>94</v>
      </c>
      <c r="C32" s="92">
        <f>-'Notas a los EEFF'!C422</f>
        <v>-1484034579.2200003</v>
      </c>
      <c r="D32" s="92">
        <f>-'Notas a los EEFF'!D422</f>
        <v>-962556223.17000008</v>
      </c>
    </row>
    <row r="33" spans="2:5">
      <c r="B33" s="85" t="s">
        <v>95</v>
      </c>
      <c r="C33" s="86">
        <f>+C21+C22+C26</f>
        <v>-864754404.48999822</v>
      </c>
      <c r="D33" s="86">
        <f>+D21+D22+D26</f>
        <v>-879362171.01059997</v>
      </c>
    </row>
    <row r="34" spans="2:5">
      <c r="B34" s="87" t="s">
        <v>96</v>
      </c>
      <c r="C34" s="94"/>
      <c r="D34" s="93"/>
    </row>
    <row r="35" spans="2:5">
      <c r="B35" s="91" t="s">
        <v>97</v>
      </c>
      <c r="C35" s="92">
        <f>+'Notas a los EEFF'!C436</f>
        <v>443125354.48000002</v>
      </c>
      <c r="D35" s="92">
        <f>+'Notas a los EEFF'!D436</f>
        <v>100213744.96000001</v>
      </c>
    </row>
    <row r="36" spans="2:5">
      <c r="B36" s="91" t="s">
        <v>98</v>
      </c>
      <c r="C36" s="93">
        <v>-120000000</v>
      </c>
      <c r="D36" s="92">
        <v>0</v>
      </c>
    </row>
    <row r="37" spans="2:5">
      <c r="B37" s="87" t="s">
        <v>99</v>
      </c>
      <c r="C37" s="94"/>
      <c r="D37" s="93"/>
    </row>
    <row r="38" spans="2:5">
      <c r="B38" s="87" t="s">
        <v>100</v>
      </c>
      <c r="C38" s="94"/>
      <c r="D38" s="93"/>
    </row>
    <row r="39" spans="2:5">
      <c r="B39" s="91" t="s">
        <v>101</v>
      </c>
      <c r="C39" s="92">
        <f>+'Notas a los EEFF'!C452</f>
        <v>32983874</v>
      </c>
      <c r="D39" s="92">
        <f>+'Notas a los EEFF'!D452</f>
        <v>266641797.55000001</v>
      </c>
    </row>
    <row r="40" spans="2:5">
      <c r="B40" s="91" t="s">
        <v>102</v>
      </c>
      <c r="C40" s="92">
        <f>+'Notas a los EEFF'!D78+'Notas a los EEFF'!D80</f>
        <v>141663667.84</v>
      </c>
      <c r="D40" s="92">
        <f>+'Notas a los EEFF'!F78</f>
        <v>153841809.71000001</v>
      </c>
    </row>
    <row r="41" spans="2:5">
      <c r="B41" s="87" t="s">
        <v>103</v>
      </c>
      <c r="C41" s="94"/>
      <c r="D41" s="93"/>
    </row>
    <row r="42" spans="2:5">
      <c r="B42" s="91" t="s">
        <v>104</v>
      </c>
      <c r="C42" s="92">
        <f>-'Notas a los EEFF'!C458</f>
        <v>-161174142.12</v>
      </c>
      <c r="D42" s="92">
        <f>-'Notas a los EEFF'!D458</f>
        <v>-205947928.78999999</v>
      </c>
    </row>
    <row r="43" spans="2:5">
      <c r="B43" s="91" t="s">
        <v>102</v>
      </c>
      <c r="C43" s="92">
        <f>+'Notas a los EEFF'!D79+'Notas a los EEFF'!D81</f>
        <v>-131508491.73999999</v>
      </c>
      <c r="D43" s="92">
        <f>+'Notas a los EEFF'!F80</f>
        <v>-159176109.94999999</v>
      </c>
    </row>
    <row r="44" spans="2:5">
      <c r="B44" s="85" t="s">
        <v>105</v>
      </c>
      <c r="C44" s="86">
        <f>SUM(C33:C43)</f>
        <v>-659664142.02999818</v>
      </c>
      <c r="D44" s="86">
        <f>SUM(D33:D43)</f>
        <v>-723788857.53059983</v>
      </c>
    </row>
    <row r="45" spans="2:5">
      <c r="B45" s="95" t="s">
        <v>106</v>
      </c>
      <c r="C45" s="86">
        <v>0</v>
      </c>
      <c r="D45" s="93">
        <v>0</v>
      </c>
    </row>
    <row r="46" spans="2:5">
      <c r="B46" s="95" t="s">
        <v>107</v>
      </c>
      <c r="C46" s="86">
        <v>0</v>
      </c>
      <c r="D46" s="93">
        <v>0</v>
      </c>
    </row>
    <row r="47" spans="2:5">
      <c r="B47" s="85" t="s">
        <v>108</v>
      </c>
      <c r="C47" s="86">
        <f>+C44-C45-C46</f>
        <v>-659664142.02999818</v>
      </c>
      <c r="D47" s="86">
        <f>SUM(D44:D46)</f>
        <v>-723788857.53059983</v>
      </c>
      <c r="E47" s="12"/>
    </row>
    <row r="48" spans="2:5">
      <c r="C48" s="206"/>
    </row>
    <row r="49" spans="1:10">
      <c r="B49" s="2"/>
      <c r="C49" s="12"/>
      <c r="D49" s="214"/>
      <c r="F49" s="151"/>
      <c r="G49" s="151"/>
    </row>
    <row r="50" spans="1:10">
      <c r="B50" s="362" t="s">
        <v>386</v>
      </c>
      <c r="C50" s="362"/>
      <c r="D50" s="362"/>
      <c r="E50" s="362"/>
      <c r="F50" s="362"/>
    </row>
    <row r="56" spans="1:10">
      <c r="A56" s="253"/>
      <c r="B56" s="207" t="s">
        <v>643</v>
      </c>
      <c r="C56" s="207"/>
      <c r="D56" s="302"/>
      <c r="H56" s="253"/>
      <c r="I56" s="207" t="s">
        <v>644</v>
      </c>
      <c r="J56" s="207"/>
    </row>
    <row r="57" spans="1:10">
      <c r="B57" s="302" t="s">
        <v>642</v>
      </c>
      <c r="C57" s="302"/>
      <c r="D57" s="302"/>
      <c r="I57" s="302" t="s">
        <v>645</v>
      </c>
      <c r="J57" s="302"/>
    </row>
  </sheetData>
  <mergeCells count="2">
    <mergeCell ref="B4:D5"/>
    <mergeCell ref="B50:F50"/>
  </mergeCells>
  <pageMargins left="0.70866141732283472" right="0.70866141732283472" top="1.3385826771653544" bottom="0.74803149606299213" header="0.31496062992125984" footer="0.31496062992125984"/>
  <pageSetup paperSize="9" scale="6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4:P29"/>
  <sheetViews>
    <sheetView showGridLines="0" topLeftCell="A8" zoomScale="102" zoomScaleNormal="102" workbookViewId="0">
      <selection activeCell="D14" sqref="D14"/>
    </sheetView>
  </sheetViews>
  <sheetFormatPr baseColWidth="10" defaultColWidth="10.88671875" defaultRowHeight="14.4"/>
  <cols>
    <col min="1" max="1" width="4.88671875" customWidth="1"/>
    <col min="2" max="2" width="17.5546875" customWidth="1"/>
    <col min="3" max="3" width="16.44140625" customWidth="1"/>
    <col min="4" max="4" width="15" bestFit="1" customWidth="1"/>
    <col min="5" max="5" width="12.44140625" bestFit="1" customWidth="1"/>
    <col min="6" max="6" width="15" customWidth="1"/>
    <col min="7" max="7" width="16.88671875" customWidth="1"/>
    <col min="8" max="8" width="14.109375" bestFit="1" customWidth="1"/>
    <col min="9" max="9" width="14.109375" customWidth="1"/>
    <col min="10" max="10" width="14.109375" bestFit="1" customWidth="1"/>
    <col min="11" max="11" width="15.44140625" customWidth="1"/>
    <col min="12" max="12" width="16.109375" customWidth="1"/>
    <col min="13" max="13" width="15" bestFit="1" customWidth="1"/>
    <col min="14" max="14" width="14.109375" bestFit="1" customWidth="1"/>
    <col min="15" max="16" width="13.5546875" bestFit="1" customWidth="1"/>
  </cols>
  <sheetData>
    <row r="4" spans="1:15" ht="15.6">
      <c r="B4" s="371" t="s">
        <v>419</v>
      </c>
      <c r="C4" s="371"/>
      <c r="D4" s="371"/>
      <c r="E4" s="371"/>
      <c r="F4" s="371"/>
      <c r="G4" s="371"/>
      <c r="H4" s="371"/>
      <c r="I4" s="371"/>
      <c r="J4" s="371"/>
      <c r="K4" s="371"/>
      <c r="L4" s="371"/>
      <c r="M4" s="371"/>
      <c r="N4" s="371"/>
    </row>
    <row r="5" spans="1:15" ht="15.6">
      <c r="A5" s="8"/>
      <c r="B5" s="372" t="s">
        <v>550</v>
      </c>
      <c r="C5" s="372"/>
      <c r="D5" s="372"/>
      <c r="E5" s="372"/>
      <c r="F5" s="372"/>
      <c r="G5" s="372"/>
      <c r="H5" s="372"/>
      <c r="I5" s="372"/>
      <c r="J5" s="372"/>
      <c r="K5" s="372"/>
      <c r="L5" s="372"/>
      <c r="M5" s="372"/>
      <c r="N5" s="372"/>
    </row>
    <row r="6" spans="1:15" ht="15.6">
      <c r="A6" s="8"/>
      <c r="B6" s="371" t="s">
        <v>137</v>
      </c>
      <c r="C6" s="371"/>
      <c r="D6" s="371"/>
      <c r="E6" s="371"/>
      <c r="F6" s="371"/>
      <c r="G6" s="371"/>
      <c r="H6" s="371"/>
      <c r="I6" s="371"/>
      <c r="J6" s="371"/>
      <c r="K6" s="371"/>
      <c r="L6" s="371"/>
      <c r="M6" s="371"/>
      <c r="N6" s="371"/>
    </row>
    <row r="7" spans="1:15" ht="15.6">
      <c r="A7" s="8"/>
      <c r="B7" s="48"/>
      <c r="C7" s="48"/>
      <c r="D7" s="48"/>
      <c r="E7" s="48"/>
      <c r="F7" s="48"/>
      <c r="G7" s="48"/>
      <c r="H7" s="48"/>
      <c r="I7" s="48"/>
      <c r="J7" s="48"/>
      <c r="K7" s="48"/>
      <c r="L7" s="48"/>
      <c r="M7" s="48"/>
      <c r="N7" s="48"/>
    </row>
    <row r="8" spans="1:15">
      <c r="B8" s="370" t="s">
        <v>138</v>
      </c>
      <c r="C8" s="370" t="s">
        <v>139</v>
      </c>
      <c r="D8" s="370"/>
      <c r="E8" s="370"/>
      <c r="F8" s="370"/>
      <c r="G8" s="370" t="s">
        <v>140</v>
      </c>
      <c r="H8" s="370"/>
      <c r="I8" s="370"/>
      <c r="J8" s="370"/>
      <c r="K8" s="370" t="s">
        <v>141</v>
      </c>
      <c r="L8" s="370"/>
      <c r="M8" s="370" t="s">
        <v>142</v>
      </c>
      <c r="N8" s="370"/>
    </row>
    <row r="9" spans="1:15">
      <c r="B9" s="370"/>
      <c r="C9" s="370" t="s">
        <v>143</v>
      </c>
      <c r="D9" s="370" t="s">
        <v>144</v>
      </c>
      <c r="E9" s="370" t="s">
        <v>145</v>
      </c>
      <c r="F9" s="370" t="s">
        <v>146</v>
      </c>
      <c r="G9" s="370" t="s">
        <v>147</v>
      </c>
      <c r="H9" s="370" t="s">
        <v>347</v>
      </c>
      <c r="I9" s="370" t="s">
        <v>452</v>
      </c>
      <c r="J9" s="370" t="s">
        <v>148</v>
      </c>
      <c r="K9" s="370" t="s">
        <v>150</v>
      </c>
      <c r="L9" s="370" t="s">
        <v>151</v>
      </c>
      <c r="M9" s="64" t="s">
        <v>152</v>
      </c>
      <c r="N9" s="370" t="s">
        <v>154</v>
      </c>
    </row>
    <row r="10" spans="1:15">
      <c r="B10" s="370"/>
      <c r="C10" s="370"/>
      <c r="D10" s="370"/>
      <c r="E10" s="370"/>
      <c r="F10" s="370"/>
      <c r="G10" s="370"/>
      <c r="H10" s="370"/>
      <c r="I10" s="370"/>
      <c r="J10" s="370"/>
      <c r="K10" s="370"/>
      <c r="L10" s="370"/>
      <c r="M10" s="64" t="s">
        <v>153</v>
      </c>
      <c r="N10" s="370"/>
      <c r="O10" s="12"/>
    </row>
    <row r="11" spans="1:15" ht="24">
      <c r="B11" s="178" t="s">
        <v>328</v>
      </c>
      <c r="C11" s="191">
        <v>0</v>
      </c>
      <c r="D11" s="191">
        <f>+'Balance General'!G62</f>
        <v>600000000</v>
      </c>
      <c r="E11" s="191">
        <v>0</v>
      </c>
      <c r="F11" s="191">
        <f>+'Balance General'!G60</f>
        <v>4000000000</v>
      </c>
      <c r="G11" s="191">
        <f>+'Balance General'!G64</f>
        <v>0</v>
      </c>
      <c r="H11" s="191">
        <f>+'Balance General'!G65</f>
        <v>103000000</v>
      </c>
      <c r="I11" s="191"/>
      <c r="J11" s="191">
        <f>+'Balance General'!G67</f>
        <v>0</v>
      </c>
      <c r="K11" s="191">
        <f>+'Balance General'!G68</f>
        <v>-866454860</v>
      </c>
      <c r="L11" s="191">
        <f>+'Balance General'!G69</f>
        <v>-723788857.22999954</v>
      </c>
      <c r="M11" s="191">
        <v>0</v>
      </c>
      <c r="N11" s="191">
        <f>SUM(C11:L11)</f>
        <v>3112756282.7700005</v>
      </c>
      <c r="O11" s="12"/>
    </row>
    <row r="12" spans="1:15" ht="24">
      <c r="B12" s="192" t="s">
        <v>156</v>
      </c>
      <c r="C12" s="193">
        <v>0</v>
      </c>
      <c r="D12" s="193">
        <v>0</v>
      </c>
      <c r="E12" s="194"/>
      <c r="F12" s="180"/>
      <c r="G12" s="180">
        <v>0</v>
      </c>
      <c r="H12" s="182">
        <v>0</v>
      </c>
      <c r="I12" s="182"/>
      <c r="J12" s="193">
        <v>0</v>
      </c>
      <c r="K12" s="182">
        <f>+'Balance General'!F68</f>
        <v>-1590243716</v>
      </c>
      <c r="L12" s="182">
        <f>-K12</f>
        <v>1590243716</v>
      </c>
      <c r="M12" s="179">
        <v>0</v>
      </c>
      <c r="N12" s="191">
        <f>SUM(C12:L12)</f>
        <v>0</v>
      </c>
    </row>
    <row r="13" spans="1:15" ht="34.5" customHeight="1">
      <c r="B13" s="178" t="s">
        <v>149</v>
      </c>
      <c r="C13" s="193">
        <v>0</v>
      </c>
      <c r="D13" s="193">
        <v>0</v>
      </c>
      <c r="E13" s="193">
        <v>0</v>
      </c>
      <c r="F13" s="193">
        <f>+'Balance General'!F60-'Balance General'!G60</f>
        <v>0</v>
      </c>
      <c r="G13" s="179">
        <v>0</v>
      </c>
      <c r="H13" s="179">
        <v>0</v>
      </c>
      <c r="I13" s="179"/>
      <c r="J13" s="179">
        <v>0</v>
      </c>
      <c r="K13" s="179">
        <v>0</v>
      </c>
      <c r="L13" s="179">
        <v>0</v>
      </c>
      <c r="M13" s="179">
        <f>SUM(C13:L13)</f>
        <v>0</v>
      </c>
      <c r="N13" s="191">
        <v>0</v>
      </c>
    </row>
    <row r="14" spans="1:15" ht="34.5" customHeight="1">
      <c r="B14" s="178" t="s">
        <v>377</v>
      </c>
      <c r="C14" s="193">
        <v>0</v>
      </c>
      <c r="D14" s="193">
        <f>+'Balance General'!F62-'Balance General'!G62</f>
        <v>866000000</v>
      </c>
      <c r="E14" s="193"/>
      <c r="F14" s="193"/>
      <c r="G14" s="179"/>
      <c r="H14" s="179"/>
      <c r="I14" s="179"/>
      <c r="J14" s="179"/>
      <c r="K14" s="179"/>
      <c r="L14" s="179"/>
      <c r="M14" s="179"/>
      <c r="N14" s="191"/>
    </row>
    <row r="15" spans="1:15" ht="27" customHeight="1">
      <c r="B15" s="178" t="s">
        <v>157</v>
      </c>
      <c r="C15" s="179">
        <v>0</v>
      </c>
      <c r="D15" s="179">
        <v>0</v>
      </c>
      <c r="E15" s="179">
        <v>0</v>
      </c>
      <c r="F15" s="179">
        <v>0</v>
      </c>
      <c r="G15" s="195">
        <f>+'Balance General'!F64-'Balance General'!G64</f>
        <v>0</v>
      </c>
      <c r="H15" s="179">
        <v>0</v>
      </c>
      <c r="I15" s="179">
        <f>+'Balance General'!F66-'Balance General'!G66</f>
        <v>0</v>
      </c>
      <c r="J15" s="179">
        <v>0</v>
      </c>
      <c r="K15" s="179">
        <v>0</v>
      </c>
      <c r="L15" s="179">
        <v>0</v>
      </c>
      <c r="M15" s="179">
        <f>+G15</f>
        <v>0</v>
      </c>
      <c r="N15" s="191">
        <v>0</v>
      </c>
    </row>
    <row r="16" spans="1:15" ht="27" customHeight="1">
      <c r="B16" s="178" t="s">
        <v>346</v>
      </c>
      <c r="C16" s="179">
        <v>0</v>
      </c>
      <c r="D16" s="179">
        <v>0</v>
      </c>
      <c r="E16" s="179">
        <v>0</v>
      </c>
      <c r="F16" s="179">
        <v>0</v>
      </c>
      <c r="G16" s="195">
        <v>0</v>
      </c>
      <c r="H16" s="195">
        <f>+'Balance General'!F65-'Balance General'!G65</f>
        <v>0</v>
      </c>
      <c r="I16" s="195"/>
      <c r="J16" s="179">
        <v>0</v>
      </c>
      <c r="K16" s="193">
        <v>0</v>
      </c>
      <c r="L16" s="179">
        <v>0</v>
      </c>
      <c r="M16" s="179">
        <f>SUM(H16:L16)</f>
        <v>0</v>
      </c>
      <c r="N16" s="191">
        <v>0</v>
      </c>
    </row>
    <row r="17" spans="2:16">
      <c r="B17" s="178" t="s">
        <v>329</v>
      </c>
      <c r="C17" s="179">
        <v>0</v>
      </c>
      <c r="D17" s="179">
        <v>0</v>
      </c>
      <c r="E17" s="179">
        <v>0</v>
      </c>
      <c r="F17" s="179">
        <v>0</v>
      </c>
      <c r="G17" s="191">
        <v>0</v>
      </c>
      <c r="H17" s="191">
        <v>0</v>
      </c>
      <c r="I17" s="191"/>
      <c r="J17" s="191">
        <v>0</v>
      </c>
      <c r="K17" s="196">
        <v>0</v>
      </c>
      <c r="L17" s="179">
        <f>+'Balance General'!F69</f>
        <v>-659664142</v>
      </c>
      <c r="M17" s="179">
        <f>+L17</f>
        <v>-659664142</v>
      </c>
      <c r="N17" s="191">
        <v>0</v>
      </c>
    </row>
    <row r="18" spans="2:16" ht="27" customHeight="1">
      <c r="B18" s="181" t="s">
        <v>341</v>
      </c>
      <c r="C18" s="191">
        <f>SUM(C11:C17)</f>
        <v>0</v>
      </c>
      <c r="D18" s="191">
        <f t="shared" ref="D18:J18" si="0">SUM(D11:D17)</f>
        <v>1466000000</v>
      </c>
      <c r="E18" s="191">
        <f t="shared" si="0"/>
        <v>0</v>
      </c>
      <c r="F18" s="191">
        <f t="shared" si="0"/>
        <v>4000000000</v>
      </c>
      <c r="G18" s="191">
        <f t="shared" si="0"/>
        <v>0</v>
      </c>
      <c r="H18" s="191">
        <f t="shared" si="0"/>
        <v>103000000</v>
      </c>
      <c r="I18" s="191">
        <f t="shared" si="0"/>
        <v>0</v>
      </c>
      <c r="J18" s="191">
        <f t="shared" si="0"/>
        <v>0</v>
      </c>
      <c r="K18" s="191">
        <f>+K12</f>
        <v>-1590243716</v>
      </c>
      <c r="L18" s="191">
        <f>+L17</f>
        <v>-659664142</v>
      </c>
      <c r="M18" s="191">
        <f>SUM(C18:L18)</f>
        <v>3319092142</v>
      </c>
      <c r="N18" s="191">
        <v>0</v>
      </c>
      <c r="O18" s="12"/>
      <c r="P18" s="12"/>
    </row>
    <row r="19" spans="2:16">
      <c r="B19" s="181" t="s">
        <v>342</v>
      </c>
      <c r="C19" s="191">
        <f>+C11</f>
        <v>0</v>
      </c>
      <c r="D19" s="191">
        <f>+D11</f>
        <v>600000000</v>
      </c>
      <c r="E19" s="182">
        <f>+E11</f>
        <v>0</v>
      </c>
      <c r="F19" s="182">
        <f>+F11</f>
        <v>4000000000</v>
      </c>
      <c r="G19" s="191">
        <f>+G11</f>
        <v>0</v>
      </c>
      <c r="H19" s="191">
        <v>0</v>
      </c>
      <c r="I19" s="191">
        <v>0</v>
      </c>
      <c r="J19" s="191">
        <f>+J11</f>
        <v>0</v>
      </c>
      <c r="K19" s="191">
        <f>+K11</f>
        <v>-866454860</v>
      </c>
      <c r="L19" s="191">
        <f>+L11</f>
        <v>-723788857.22999954</v>
      </c>
      <c r="M19" s="191">
        <f>+M11</f>
        <v>0</v>
      </c>
      <c r="N19" s="191">
        <f>+N11</f>
        <v>3112756282.7700005</v>
      </c>
      <c r="O19" s="12"/>
      <c r="P19" s="12"/>
    </row>
    <row r="20" spans="2:16">
      <c r="F20" s="12"/>
    </row>
    <row r="21" spans="2:16">
      <c r="B21" s="2"/>
    </row>
    <row r="22" spans="2:16" ht="16.5" customHeight="1">
      <c r="B22" s="142" t="s">
        <v>386</v>
      </c>
      <c r="C22" s="143"/>
      <c r="D22" s="144"/>
      <c r="E22" s="143"/>
      <c r="F22" s="143"/>
      <c r="G22" s="143"/>
      <c r="H22" s="143"/>
    </row>
    <row r="23" spans="2:16">
      <c r="B23" s="148"/>
      <c r="C23" s="25"/>
      <c r="D23" s="25"/>
      <c r="E23" s="25"/>
      <c r="F23" s="25"/>
      <c r="G23" s="25"/>
      <c r="H23" s="25"/>
      <c r="I23" s="25"/>
      <c r="J23" s="25"/>
      <c r="K23" s="25"/>
      <c r="L23" s="25"/>
      <c r="M23" s="25"/>
    </row>
    <row r="24" spans="2:16">
      <c r="B24" s="25"/>
      <c r="C24" s="25"/>
      <c r="D24" s="25"/>
      <c r="E24" s="25"/>
      <c r="F24" s="25"/>
      <c r="G24" s="25"/>
      <c r="H24" s="25"/>
      <c r="I24" s="25"/>
      <c r="J24" s="25"/>
      <c r="K24" s="25"/>
      <c r="L24" s="25"/>
      <c r="M24" s="25"/>
    </row>
    <row r="25" spans="2:16">
      <c r="B25" s="25"/>
      <c r="C25" s="25"/>
      <c r="D25" s="25"/>
      <c r="E25" s="25"/>
      <c r="F25" s="25"/>
      <c r="G25" s="25"/>
      <c r="H25" s="25"/>
      <c r="I25" s="25"/>
      <c r="J25" s="25"/>
      <c r="K25" s="25"/>
      <c r="L25" s="25"/>
      <c r="M25" s="25"/>
    </row>
    <row r="26" spans="2:16">
      <c r="B26" s="25"/>
      <c r="C26" s="25"/>
      <c r="D26" s="25"/>
      <c r="E26" s="25"/>
      <c r="F26" s="25"/>
      <c r="G26" s="25"/>
      <c r="H26" s="25"/>
      <c r="I26" s="25"/>
      <c r="J26" s="25"/>
      <c r="K26" s="25"/>
      <c r="L26" s="25"/>
      <c r="M26" s="25"/>
    </row>
    <row r="28" spans="2:16">
      <c r="B28" s="253"/>
      <c r="C28" s="207" t="s">
        <v>643</v>
      </c>
      <c r="D28" s="207"/>
      <c r="E28" s="302"/>
      <c r="I28" s="253"/>
      <c r="J28" s="207" t="s">
        <v>644</v>
      </c>
      <c r="K28" s="207"/>
    </row>
    <row r="29" spans="2:16">
      <c r="C29" s="302" t="s">
        <v>642</v>
      </c>
      <c r="D29" s="302"/>
      <c r="E29" s="302"/>
      <c r="J29" s="302" t="s">
        <v>645</v>
      </c>
      <c r="K29" s="302"/>
    </row>
  </sheetData>
  <mergeCells count="19">
    <mergeCell ref="B4:N4"/>
    <mergeCell ref="B5:N5"/>
    <mergeCell ref="B6:N6"/>
    <mergeCell ref="B8:B10"/>
    <mergeCell ref="C8:F8"/>
    <mergeCell ref="G8:J8"/>
    <mergeCell ref="K8:L8"/>
    <mergeCell ref="M8:N8"/>
    <mergeCell ref="C9:C10"/>
    <mergeCell ref="D9:D10"/>
    <mergeCell ref="E9:E10"/>
    <mergeCell ref="F9:F10"/>
    <mergeCell ref="G9:G10"/>
    <mergeCell ref="H9:H10"/>
    <mergeCell ref="J9:J10"/>
    <mergeCell ref="N9:N10"/>
    <mergeCell ref="K9:K10"/>
    <mergeCell ref="L9:L10"/>
    <mergeCell ref="I9:I10"/>
  </mergeCells>
  <pageMargins left="0.7" right="0.7" top="0.75" bottom="0.75" header="0.3" footer="0.3"/>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4:J52"/>
  <sheetViews>
    <sheetView showGridLines="0" topLeftCell="A27" zoomScale="102" zoomScaleNormal="102" workbookViewId="0">
      <selection activeCell="C38" sqref="C38"/>
    </sheetView>
  </sheetViews>
  <sheetFormatPr baseColWidth="10" defaultColWidth="10.88671875" defaultRowHeight="14.4"/>
  <cols>
    <col min="2" max="2" width="74.88671875" bestFit="1" customWidth="1"/>
    <col min="3" max="3" width="14.5546875" bestFit="1" customWidth="1"/>
    <col min="4" max="4" width="16.5546875" style="12" customWidth="1"/>
    <col min="7" max="7" width="15.33203125" customWidth="1"/>
  </cols>
  <sheetData>
    <row r="4" spans="2:6" ht="49.5" customHeight="1">
      <c r="B4" s="374" t="s">
        <v>556</v>
      </c>
      <c r="C4" s="374"/>
      <c r="D4" s="374"/>
    </row>
    <row r="5" spans="2:6">
      <c r="B5" s="373" t="s">
        <v>557</v>
      </c>
      <c r="C5" s="373"/>
      <c r="D5" s="373"/>
    </row>
    <row r="6" spans="2:6">
      <c r="B6" s="374" t="s">
        <v>109</v>
      </c>
      <c r="C6" s="374"/>
      <c r="D6" s="374"/>
    </row>
    <row r="9" spans="2:6" ht="24">
      <c r="B9" s="80"/>
      <c r="C9" s="67" t="s">
        <v>69</v>
      </c>
      <c r="D9" s="161" t="s">
        <v>70</v>
      </c>
      <c r="E9" s="1"/>
    </row>
    <row r="10" spans="2:6">
      <c r="B10" s="85" t="s">
        <v>110</v>
      </c>
      <c r="C10" s="85"/>
      <c r="D10" s="184"/>
      <c r="E10" s="1"/>
    </row>
    <row r="11" spans="2:6">
      <c r="B11" s="91" t="s">
        <v>111</v>
      </c>
      <c r="C11" s="92">
        <f>+'Estado de Resultados'!C8-'Notas a los EEFF'!C376-'Notas a los EEFF'!C377-'Notas a los EEFF'!C378-'Notas a los EEFF'!C379-'Notas a los EEFF'!C380</f>
        <v>1190124971.3100014</v>
      </c>
      <c r="D11" s="211">
        <v>1024817931.04</v>
      </c>
      <c r="E11" s="1"/>
    </row>
    <row r="12" spans="2:6">
      <c r="B12" s="91" t="s">
        <v>112</v>
      </c>
      <c r="C12" s="92">
        <f>+'Estado de Resultados'!C27-'Notas a los EEFF'!C400-'Notas a los EEFF'!C401-'Notas a los EEFF'!C402-'Notas a los EEFF'!C404-'Notas a los EEFF'!C405-'Notas a los EEFF'!C403</f>
        <v>-587733919.17999995</v>
      </c>
      <c r="D12" s="211">
        <v>-329448512</v>
      </c>
      <c r="E12" s="1"/>
    </row>
    <row r="13" spans="2:6">
      <c r="B13" s="91" t="s">
        <v>113</v>
      </c>
      <c r="C13" s="92">
        <f>+'Estado de Resultados'!C35+'Estado de Resultados'!C39+'Estado de Resultados'!C40+'Estado de Resultados'!C43</f>
        <v>486264404.58000004</v>
      </c>
      <c r="D13" s="211">
        <v>366855542.50999999</v>
      </c>
      <c r="E13" s="1"/>
    </row>
    <row r="14" spans="2:6">
      <c r="B14" s="375" t="s">
        <v>114</v>
      </c>
      <c r="C14" s="376">
        <f>SUM(C11:C13)</f>
        <v>1088655456.7100015</v>
      </c>
      <c r="D14" s="376">
        <f>SUM(D11:D13)</f>
        <v>1062224961.55</v>
      </c>
      <c r="E14" s="1"/>
    </row>
    <row r="15" spans="2:6">
      <c r="B15" s="375"/>
      <c r="C15" s="376"/>
      <c r="D15" s="376"/>
      <c r="E15" s="1"/>
      <c r="F15" s="1"/>
    </row>
    <row r="16" spans="2:6">
      <c r="B16" s="95" t="s">
        <v>115</v>
      </c>
      <c r="C16" s="185"/>
      <c r="D16" s="93"/>
      <c r="E16" s="1"/>
    </row>
    <row r="17" spans="2:5">
      <c r="B17" s="91" t="s">
        <v>116</v>
      </c>
      <c r="C17" s="92">
        <f>+'Balance General'!C56-'Balance General'!D56</f>
        <v>-19822586.858500019</v>
      </c>
      <c r="D17" s="211">
        <v>-240427825.58999991</v>
      </c>
      <c r="E17" s="1"/>
    </row>
    <row r="18" spans="2:5">
      <c r="B18" s="95" t="s">
        <v>117</v>
      </c>
      <c r="C18" s="94"/>
      <c r="D18" s="93"/>
      <c r="E18" s="1"/>
    </row>
    <row r="19" spans="2:5">
      <c r="B19" s="91" t="s">
        <v>118</v>
      </c>
      <c r="C19" s="92">
        <v>-1198113911</v>
      </c>
      <c r="D19" s="211">
        <v>-1032666167.95</v>
      </c>
      <c r="E19" s="1"/>
    </row>
    <row r="20" spans="2:5">
      <c r="B20" s="95" t="s">
        <v>119</v>
      </c>
      <c r="C20" s="88"/>
      <c r="D20" s="92"/>
      <c r="E20" s="1"/>
    </row>
    <row r="21" spans="2:5">
      <c r="B21" s="91" t="s">
        <v>450</v>
      </c>
      <c r="C21" s="92">
        <f>-'Notas a los EEFF'!C407-'Notas a los EEFF'!C414</f>
        <v>-13041467</v>
      </c>
      <c r="D21" s="211">
        <v>-4356772</v>
      </c>
      <c r="E21" s="1"/>
    </row>
    <row r="22" spans="2:5">
      <c r="B22" s="95" t="s">
        <v>418</v>
      </c>
      <c r="C22" s="93">
        <f>SUM(C16:C21)</f>
        <v>-1230977964.8585</v>
      </c>
      <c r="D22" s="93">
        <f>SUM(D16:D21)</f>
        <v>-1277450765.54</v>
      </c>
      <c r="E22" s="1"/>
    </row>
    <row r="23" spans="2:5">
      <c r="B23" s="85" t="s">
        <v>120</v>
      </c>
      <c r="C23" s="85"/>
      <c r="D23" s="184"/>
      <c r="E23" s="1"/>
    </row>
    <row r="24" spans="2:5">
      <c r="B24" s="91" t="s">
        <v>121</v>
      </c>
      <c r="C24" s="92">
        <f>-'Balance General'!C19+'Balance General'!D19</f>
        <v>0</v>
      </c>
      <c r="D24" s="211">
        <v>0</v>
      </c>
      <c r="E24" s="1"/>
    </row>
    <row r="25" spans="2:5">
      <c r="B25" s="91" t="s">
        <v>122</v>
      </c>
      <c r="C25" s="92">
        <f>-'Balance General'!C39-'Balance General'!C40+'Balance General'!D39+'Balance General'!D40</f>
        <v>-108104538.58</v>
      </c>
      <c r="D25" s="211">
        <v>0</v>
      </c>
      <c r="E25" s="1"/>
    </row>
    <row r="26" spans="2:5">
      <c r="B26" s="91" t="s">
        <v>123</v>
      </c>
      <c r="C26" s="92">
        <v>0</v>
      </c>
      <c r="D26" s="211">
        <v>0</v>
      </c>
      <c r="E26" s="1"/>
    </row>
    <row r="27" spans="2:5">
      <c r="B27" s="91" t="s">
        <v>345</v>
      </c>
      <c r="C27" s="92">
        <f>-'Balance General'!C56+'Balance General'!D56</f>
        <v>19822586.858500019</v>
      </c>
      <c r="D27" s="211">
        <v>172179271.0106</v>
      </c>
      <c r="E27" s="1"/>
    </row>
    <row r="28" spans="2:5" ht="15.75" customHeight="1">
      <c r="B28" s="91" t="s">
        <v>124</v>
      </c>
      <c r="C28" s="92">
        <f>-'Balance General'!C20+'Balance General'!D20</f>
        <v>-5640944815.7900009</v>
      </c>
      <c r="D28" s="211">
        <v>1902232521.0499995</v>
      </c>
      <c r="E28" s="1"/>
    </row>
    <row r="29" spans="2:5">
      <c r="B29" s="91" t="s">
        <v>125</v>
      </c>
      <c r="C29" s="92">
        <v>0</v>
      </c>
      <c r="D29" s="211">
        <v>0</v>
      </c>
      <c r="E29" s="1"/>
    </row>
    <row r="30" spans="2:5">
      <c r="B30" s="91" t="s">
        <v>126</v>
      </c>
      <c r="C30" s="92">
        <f>-'Balance General'!C22</f>
        <v>-809503399.67999995</v>
      </c>
      <c r="D30" s="211">
        <v>0</v>
      </c>
      <c r="E30" s="1"/>
    </row>
    <row r="31" spans="2:5">
      <c r="B31" s="95" t="s">
        <v>127</v>
      </c>
      <c r="C31" s="93">
        <f>SUM(C24:C30)</f>
        <v>-6538730167.1915016</v>
      </c>
      <c r="D31" s="93">
        <f>SUM(D24:D30)</f>
        <v>2074411792.0605996</v>
      </c>
      <c r="E31" s="1"/>
    </row>
    <row r="32" spans="2:5">
      <c r="B32" s="85" t="s">
        <v>128</v>
      </c>
      <c r="C32" s="85"/>
      <c r="D32" s="184"/>
      <c r="E32" s="1"/>
    </row>
    <row r="33" spans="2:5">
      <c r="B33" s="91" t="s">
        <v>129</v>
      </c>
      <c r="C33" s="92">
        <f>+'Balance General'!F62-'Balance General'!G62</f>
        <v>866000000</v>
      </c>
      <c r="D33" s="211">
        <v>-140827815</v>
      </c>
      <c r="E33" s="1"/>
    </row>
    <row r="34" spans="2:5">
      <c r="B34" s="91" t="s">
        <v>130</v>
      </c>
      <c r="C34" s="186">
        <f>+'Balance General'!F33-'Balance General'!G33+'Balance General'!F17-'Balance General'!G17</f>
        <v>6039049118.4100008</v>
      </c>
      <c r="D34" s="211">
        <v>-1429626162.0800004</v>
      </c>
      <c r="E34" s="1"/>
    </row>
    <row r="35" spans="2:5" hidden="1">
      <c r="B35" s="91" t="s">
        <v>131</v>
      </c>
      <c r="C35" s="88">
        <v>0</v>
      </c>
      <c r="D35" s="211">
        <v>0</v>
      </c>
      <c r="E35" s="1"/>
    </row>
    <row r="36" spans="2:5">
      <c r="B36" s="91" t="s">
        <v>132</v>
      </c>
      <c r="C36" s="186">
        <f>+'Estado de Resultados'!C42</f>
        <v>-161174142.12</v>
      </c>
      <c r="D36" s="211">
        <v>-205947928.78999999</v>
      </c>
      <c r="E36" s="1"/>
    </row>
    <row r="37" spans="2:5">
      <c r="B37" s="95" t="s">
        <v>133</v>
      </c>
      <c r="C37" s="93">
        <f>SUM(C33:C36)</f>
        <v>6743874976.2900009</v>
      </c>
      <c r="D37" s="93">
        <f>SUM(D33:D36)</f>
        <v>-1776401905.8700004</v>
      </c>
      <c r="E37" s="1"/>
    </row>
    <row r="38" spans="2:5">
      <c r="B38" s="95" t="s">
        <v>451</v>
      </c>
      <c r="C38" s="93">
        <f>+'Estado de Resultados'!C40+'Estado de Resultados'!C43</f>
        <v>10155176.100000009</v>
      </c>
      <c r="D38" s="212">
        <v>-5334300.2399999797</v>
      </c>
      <c r="E38" s="1"/>
    </row>
    <row r="39" spans="2:5">
      <c r="B39" s="95" t="s">
        <v>134</v>
      </c>
      <c r="C39" s="93">
        <f>+C38+C37+C31+C22+C14</f>
        <v>72977477.050001144</v>
      </c>
      <c r="D39" s="93">
        <f>+D38+D37+D31+D22+D14</f>
        <v>77449781.960599184</v>
      </c>
      <c r="E39" s="1"/>
    </row>
    <row r="40" spans="2:5">
      <c r="B40" s="95" t="s">
        <v>135</v>
      </c>
      <c r="C40" s="92">
        <v>127711760.98999998</v>
      </c>
      <c r="D40" s="211">
        <v>50261979</v>
      </c>
      <c r="E40" s="1"/>
    </row>
    <row r="41" spans="2:5">
      <c r="B41" s="95" t="s">
        <v>136</v>
      </c>
      <c r="C41" s="92">
        <f>+C39+C40</f>
        <v>200689238.04000112</v>
      </c>
      <c r="D41" s="187">
        <f>+D39+D40</f>
        <v>127711760.96059918</v>
      </c>
      <c r="E41" s="1"/>
    </row>
    <row r="42" spans="2:5">
      <c r="C42" s="12"/>
    </row>
    <row r="43" spans="2:5">
      <c r="B43" s="2"/>
    </row>
    <row r="44" spans="2:5">
      <c r="B44" s="142" t="s">
        <v>386</v>
      </c>
      <c r="C44" s="143"/>
      <c r="D44" s="144"/>
      <c r="E44" s="141"/>
    </row>
    <row r="51" spans="1:10">
      <c r="A51" s="253"/>
      <c r="B51" s="207" t="s">
        <v>643</v>
      </c>
      <c r="C51" s="207"/>
      <c r="D51" s="302"/>
      <c r="H51" s="253"/>
      <c r="I51" s="207" t="s">
        <v>644</v>
      </c>
      <c r="J51" s="207"/>
    </row>
    <row r="52" spans="1:10">
      <c r="B52" s="302" t="s">
        <v>642</v>
      </c>
      <c r="C52" s="302"/>
      <c r="D52" s="302"/>
      <c r="I52" s="302" t="s">
        <v>645</v>
      </c>
      <c r="J52" s="302"/>
    </row>
  </sheetData>
  <mergeCells count="6">
    <mergeCell ref="B5:D5"/>
    <mergeCell ref="B4:D4"/>
    <mergeCell ref="B6:D6"/>
    <mergeCell ref="B14:B15"/>
    <mergeCell ref="C14:C15"/>
    <mergeCell ref="D14:D15"/>
  </mergeCells>
  <pageMargins left="0.70866141732283472" right="0.70866141732283472" top="1.1417322834645669" bottom="0.74803149606299213" header="0.31496062992125984" footer="0.31496062992125984"/>
  <pageSetup scale="77" orientation="portrait"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2:N502"/>
  <sheetViews>
    <sheetView showGridLines="0" topLeftCell="A332" zoomScale="125" zoomScaleNormal="125" workbookViewId="0">
      <selection activeCell="B339" sqref="B339"/>
    </sheetView>
  </sheetViews>
  <sheetFormatPr baseColWidth="10" defaultColWidth="10.88671875" defaultRowHeight="14.4"/>
  <cols>
    <col min="2" max="2" width="80.6640625" style="81" bestFit="1" customWidth="1"/>
    <col min="3" max="3" width="89.33203125" customWidth="1"/>
    <col min="4" max="4" width="27.33203125" bestFit="1" customWidth="1"/>
    <col min="5" max="5" width="15.44140625" customWidth="1"/>
  </cols>
  <sheetData>
    <row r="2" spans="1:4">
      <c r="B2" s="377" t="s">
        <v>158</v>
      </c>
      <c r="C2" s="378"/>
      <c r="D2" s="379"/>
    </row>
    <row r="3" spans="1:4">
      <c r="B3" s="380"/>
      <c r="C3" s="381"/>
      <c r="D3" s="382"/>
    </row>
    <row r="4" spans="1:4">
      <c r="B4" s="383" t="s">
        <v>521</v>
      </c>
      <c r="C4" s="384"/>
      <c r="D4" s="385"/>
    </row>
    <row r="5" spans="1:4">
      <c r="A5" s="153" t="s">
        <v>159</v>
      </c>
      <c r="B5" s="126" t="s">
        <v>393</v>
      </c>
      <c r="C5" s="217"/>
    </row>
    <row r="6" spans="1:4">
      <c r="A6" s="153"/>
      <c r="B6" s="126"/>
      <c r="C6" s="217"/>
    </row>
    <row r="7" spans="1:4">
      <c r="A7" s="154"/>
      <c r="B7" s="127" t="s">
        <v>522</v>
      </c>
      <c r="C7" s="217"/>
    </row>
    <row r="8" spans="1:4">
      <c r="A8" s="152"/>
      <c r="B8" s="155"/>
      <c r="C8" s="217"/>
    </row>
    <row r="9" spans="1:4">
      <c r="A9" s="153" t="s">
        <v>160</v>
      </c>
      <c r="B9" s="126" t="s">
        <v>394</v>
      </c>
      <c r="C9" s="217"/>
    </row>
    <row r="10" spans="1:4">
      <c r="A10" s="152"/>
      <c r="B10" s="127"/>
      <c r="C10" s="217"/>
    </row>
    <row r="11" spans="1:4">
      <c r="A11" s="152"/>
      <c r="B11" s="126" t="s">
        <v>161</v>
      </c>
      <c r="C11" s="217"/>
    </row>
    <row r="12" spans="1:4" ht="39.6">
      <c r="A12" s="152"/>
      <c r="B12" s="126" t="s">
        <v>363</v>
      </c>
      <c r="C12" s="217"/>
    </row>
    <row r="13" spans="1:4" ht="52.8">
      <c r="A13" s="152"/>
      <c r="B13" s="128" t="s">
        <v>364</v>
      </c>
      <c r="C13" s="217"/>
    </row>
    <row r="14" spans="1:4" ht="26.4">
      <c r="A14" s="152"/>
      <c r="B14" s="128" t="s">
        <v>162</v>
      </c>
      <c r="C14" s="217"/>
    </row>
    <row r="15" spans="1:4" ht="79.2">
      <c r="A15" s="152"/>
      <c r="B15" s="128" t="s">
        <v>163</v>
      </c>
      <c r="C15" s="217"/>
    </row>
    <row r="16" spans="1:4">
      <c r="A16" s="152"/>
      <c r="B16"/>
      <c r="C16" s="217"/>
    </row>
    <row r="17" spans="1:3">
      <c r="A17" s="152"/>
      <c r="B17" s="126" t="s">
        <v>164</v>
      </c>
      <c r="C17" s="217"/>
    </row>
    <row r="18" spans="1:3">
      <c r="A18" s="152"/>
      <c r="B18" s="128" t="s">
        <v>391</v>
      </c>
      <c r="C18" s="217"/>
    </row>
    <row r="19" spans="1:3">
      <c r="A19" s="152"/>
      <c r="B19"/>
      <c r="C19" s="217"/>
    </row>
    <row r="20" spans="1:3">
      <c r="A20" s="152"/>
      <c r="B20"/>
      <c r="C20" s="217"/>
    </row>
    <row r="21" spans="1:3">
      <c r="A21" s="153" t="s">
        <v>165</v>
      </c>
      <c r="B21" s="126" t="s">
        <v>395</v>
      </c>
      <c r="C21" s="217"/>
    </row>
    <row r="22" spans="1:3" ht="52.8">
      <c r="A22" s="152"/>
      <c r="B22" s="162" t="s">
        <v>523</v>
      </c>
      <c r="C22" s="217"/>
    </row>
    <row r="23" spans="1:3">
      <c r="A23" s="152"/>
      <c r="B23" s="127"/>
      <c r="C23" s="217"/>
    </row>
    <row r="24" spans="1:3" ht="79.2">
      <c r="A24" s="152"/>
      <c r="B24" s="128" t="s">
        <v>459</v>
      </c>
      <c r="C24" s="217"/>
    </row>
    <row r="25" spans="1:3">
      <c r="A25" s="152"/>
      <c r="B25" s="127"/>
      <c r="C25" s="217"/>
    </row>
    <row r="26" spans="1:3" ht="26.4">
      <c r="A26" s="152"/>
      <c r="B26" s="128" t="s">
        <v>444</v>
      </c>
      <c r="C26" s="217"/>
    </row>
    <row r="27" spans="1:3" ht="26.4">
      <c r="A27" s="152"/>
      <c r="B27" s="128" t="s">
        <v>166</v>
      </c>
      <c r="C27" s="217"/>
    </row>
    <row r="28" spans="1:3">
      <c r="A28" s="152"/>
      <c r="B28" s="127"/>
      <c r="C28" s="217"/>
    </row>
    <row r="29" spans="1:3" ht="26.4">
      <c r="A29" s="152"/>
      <c r="B29" s="128" t="s">
        <v>445</v>
      </c>
      <c r="C29" s="217"/>
    </row>
    <row r="30" spans="1:3">
      <c r="A30" s="152"/>
      <c r="B30" s="128"/>
      <c r="C30" s="217"/>
    </row>
    <row r="31" spans="1:3" ht="79.2">
      <c r="A31" s="152"/>
      <c r="B31" s="128" t="s">
        <v>446</v>
      </c>
      <c r="C31" s="217"/>
    </row>
    <row r="32" spans="1:3">
      <c r="A32" s="152"/>
      <c r="B32" s="127"/>
      <c r="C32" s="217"/>
    </row>
    <row r="33" spans="1:7">
      <c r="A33" s="152"/>
      <c r="B33" s="128" t="s">
        <v>447</v>
      </c>
      <c r="C33" s="217"/>
    </row>
    <row r="34" spans="1:7">
      <c r="A34" s="152"/>
      <c r="B34"/>
      <c r="C34" s="217"/>
    </row>
    <row r="35" spans="1:7">
      <c r="A35" s="153" t="s">
        <v>167</v>
      </c>
      <c r="B35" s="126" t="s">
        <v>396</v>
      </c>
      <c r="C35" s="217"/>
    </row>
    <row r="36" spans="1:7" ht="26.4">
      <c r="A36" s="152"/>
      <c r="B36" s="128" t="s">
        <v>458</v>
      </c>
      <c r="C36" s="217"/>
    </row>
    <row r="37" spans="1:7">
      <c r="A37" s="152"/>
      <c r="B37"/>
      <c r="C37" s="217"/>
    </row>
    <row r="38" spans="1:7">
      <c r="A38" s="152"/>
      <c r="B38" s="263"/>
      <c r="C38" s="264"/>
    </row>
    <row r="39" spans="1:7">
      <c r="A39" s="156"/>
      <c r="B39" s="218"/>
      <c r="C39" s="219"/>
    </row>
    <row r="40" spans="1:7">
      <c r="C40" s="7"/>
      <c r="D40" s="56"/>
      <c r="E40" s="386"/>
      <c r="F40" s="386"/>
      <c r="G40" s="386"/>
    </row>
    <row r="41" spans="1:7">
      <c r="C41" s="7"/>
      <c r="D41" s="56"/>
      <c r="E41" s="386"/>
      <c r="F41" s="386"/>
      <c r="G41" s="386"/>
    </row>
    <row r="42" spans="1:7">
      <c r="B42"/>
    </row>
    <row r="43" spans="1:7">
      <c r="B43"/>
    </row>
    <row r="44" spans="1:7">
      <c r="B44"/>
    </row>
    <row r="45" spans="1:7">
      <c r="A45" s="125" t="s">
        <v>412</v>
      </c>
      <c r="B45" s="133" t="s">
        <v>417</v>
      </c>
      <c r="C45" s="133"/>
      <c r="D45" s="133"/>
      <c r="E45" s="133"/>
      <c r="F45" s="133"/>
      <c r="G45" s="133"/>
    </row>
    <row r="46" spans="1:7">
      <c r="B46" s="126" t="s">
        <v>168</v>
      </c>
      <c r="C46" s="127"/>
      <c r="D46" s="127"/>
      <c r="E46" s="127"/>
    </row>
    <row r="47" spans="1:7">
      <c r="B47" s="390" t="s">
        <v>169</v>
      </c>
      <c r="C47" s="390"/>
      <c r="D47" s="390"/>
      <c r="E47" s="390"/>
    </row>
    <row r="48" spans="1:7">
      <c r="B48"/>
    </row>
    <row r="49" spans="2:10">
      <c r="B49" s="391"/>
      <c r="C49" s="67" t="s">
        <v>170</v>
      </c>
      <c r="D49" s="67" t="s">
        <v>172</v>
      </c>
    </row>
    <row r="50" spans="2:10">
      <c r="B50" s="391"/>
      <c r="C50" s="67" t="s">
        <v>171</v>
      </c>
      <c r="D50" s="67" t="s">
        <v>173</v>
      </c>
    </row>
    <row r="51" spans="2:10">
      <c r="B51" s="220" t="s">
        <v>174</v>
      </c>
      <c r="C51" s="221">
        <v>7831.26</v>
      </c>
      <c r="D51" s="221">
        <v>7263.59</v>
      </c>
    </row>
    <row r="52" spans="2:10">
      <c r="B52" s="220" t="s">
        <v>175</v>
      </c>
      <c r="C52" s="221">
        <v>7831.26</v>
      </c>
      <c r="D52" s="221">
        <v>7283.62</v>
      </c>
    </row>
    <row r="53" spans="2:10">
      <c r="B53"/>
    </row>
    <row r="54" spans="2:10">
      <c r="B54" s="126" t="s">
        <v>176</v>
      </c>
    </row>
    <row r="55" spans="2:10">
      <c r="B55" s="127"/>
    </row>
    <row r="56" spans="2:10">
      <c r="B56" s="388" t="s">
        <v>177</v>
      </c>
      <c r="C56" s="388"/>
    </row>
    <row r="57" spans="2:10">
      <c r="B57"/>
    </row>
    <row r="58" spans="2:10">
      <c r="B58" s="392" t="s">
        <v>178</v>
      </c>
      <c r="C58" s="392" t="s">
        <v>179</v>
      </c>
      <c r="D58" s="392" t="s">
        <v>180</v>
      </c>
      <c r="E58" s="389" t="s">
        <v>181</v>
      </c>
      <c r="F58" s="389" t="s">
        <v>182</v>
      </c>
      <c r="G58" s="389" t="s">
        <v>331</v>
      </c>
      <c r="H58" s="389" t="s">
        <v>183</v>
      </c>
      <c r="I58" s="389" t="s">
        <v>330</v>
      </c>
    </row>
    <row r="59" spans="2:10">
      <c r="B59" s="393"/>
      <c r="C59" s="393"/>
      <c r="D59" s="393"/>
      <c r="E59" s="389"/>
      <c r="F59" s="389"/>
      <c r="G59" s="389"/>
      <c r="H59" s="389"/>
      <c r="I59" s="389"/>
    </row>
    <row r="60" spans="2:10">
      <c r="B60" s="394"/>
      <c r="C60" s="394"/>
      <c r="D60" s="394"/>
      <c r="E60" s="389"/>
      <c r="F60" s="389"/>
      <c r="G60" s="389"/>
      <c r="H60" s="389"/>
      <c r="I60" s="389"/>
    </row>
    <row r="61" spans="2:10">
      <c r="B61" s="222" t="s">
        <v>184</v>
      </c>
      <c r="C61" s="223"/>
      <c r="D61" s="224"/>
      <c r="E61" s="223"/>
      <c r="F61" s="223"/>
      <c r="G61" s="223"/>
      <c r="H61" s="223"/>
      <c r="I61" s="223"/>
    </row>
    <row r="62" spans="2:10">
      <c r="B62" s="225" t="s">
        <v>185</v>
      </c>
      <c r="C62" s="223"/>
      <c r="D62" s="224"/>
      <c r="E62" s="223"/>
      <c r="F62" s="223"/>
      <c r="G62" s="223"/>
      <c r="H62" s="223"/>
      <c r="I62" s="223"/>
    </row>
    <row r="63" spans="2:10">
      <c r="B63" s="98" t="s">
        <v>462</v>
      </c>
      <c r="C63" s="226" t="s">
        <v>366</v>
      </c>
      <c r="D63" s="227">
        <v>3200.58</v>
      </c>
      <c r="E63" s="227">
        <f t="shared" ref="E63:E70" si="0">+$C$51</f>
        <v>7831.26</v>
      </c>
      <c r="F63" s="228">
        <f t="shared" ref="F63:F70" si="1">+D63*E63</f>
        <v>25064574.130800001</v>
      </c>
      <c r="G63" s="227">
        <v>11769.4</v>
      </c>
      <c r="H63" s="227">
        <f t="shared" ref="H63:H70" si="2">+$D$51</f>
        <v>7263.59</v>
      </c>
      <c r="I63" s="228">
        <f t="shared" ref="I63:I70" si="3">+H63*G63</f>
        <v>85488096.145999998</v>
      </c>
      <c r="J63" s="12"/>
    </row>
    <row r="64" spans="2:10">
      <c r="B64" s="98" t="s">
        <v>466</v>
      </c>
      <c r="C64" s="226" t="s">
        <v>366</v>
      </c>
      <c r="D64" s="227">
        <v>488</v>
      </c>
      <c r="E64" s="227">
        <f t="shared" si="0"/>
        <v>7831.26</v>
      </c>
      <c r="F64" s="228">
        <f t="shared" si="1"/>
        <v>3821654.88</v>
      </c>
      <c r="G64" s="227">
        <v>487.7</v>
      </c>
      <c r="H64" s="227">
        <f t="shared" si="2"/>
        <v>7263.59</v>
      </c>
      <c r="I64" s="228">
        <f t="shared" si="3"/>
        <v>3542452.8429999999</v>
      </c>
      <c r="J64" s="12"/>
    </row>
    <row r="65" spans="2:10">
      <c r="B65" s="98" t="s">
        <v>461</v>
      </c>
      <c r="C65" s="226" t="s">
        <v>366</v>
      </c>
      <c r="D65" s="227">
        <v>0</v>
      </c>
      <c r="E65" s="227">
        <f t="shared" si="0"/>
        <v>7831.26</v>
      </c>
      <c r="F65" s="228">
        <f t="shared" si="1"/>
        <v>0</v>
      </c>
      <c r="G65" s="227">
        <v>0</v>
      </c>
      <c r="H65" s="227">
        <f t="shared" si="2"/>
        <v>7263.59</v>
      </c>
      <c r="I65" s="228">
        <f t="shared" si="3"/>
        <v>0</v>
      </c>
      <c r="J65" s="12"/>
    </row>
    <row r="66" spans="2:10">
      <c r="B66" s="98" t="s">
        <v>499</v>
      </c>
      <c r="C66" s="226" t="s">
        <v>366</v>
      </c>
      <c r="D66" s="227">
        <v>0</v>
      </c>
      <c r="E66" s="227">
        <f t="shared" si="0"/>
        <v>7831.26</v>
      </c>
      <c r="F66" s="228">
        <f t="shared" si="1"/>
        <v>0</v>
      </c>
      <c r="G66" s="227">
        <v>0</v>
      </c>
      <c r="H66" s="227">
        <f t="shared" si="2"/>
        <v>7263.59</v>
      </c>
      <c r="I66" s="228">
        <f t="shared" si="3"/>
        <v>0</v>
      </c>
      <c r="J66" s="12"/>
    </row>
    <row r="67" spans="2:10">
      <c r="B67" s="98" t="s">
        <v>460</v>
      </c>
      <c r="C67" s="226" t="s">
        <v>366</v>
      </c>
      <c r="D67" s="227">
        <v>3705.7</v>
      </c>
      <c r="E67" s="227">
        <f t="shared" si="0"/>
        <v>7831.26</v>
      </c>
      <c r="F67" s="228">
        <f t="shared" si="1"/>
        <v>29020300.182</v>
      </c>
      <c r="G67" s="227">
        <v>2390.38</v>
      </c>
      <c r="H67" s="227">
        <f t="shared" si="2"/>
        <v>7263.59</v>
      </c>
      <c r="I67" s="228">
        <f t="shared" si="3"/>
        <v>17362740.264200002</v>
      </c>
      <c r="J67" s="12"/>
    </row>
    <row r="68" spans="2:10">
      <c r="B68" s="98" t="s">
        <v>524</v>
      </c>
      <c r="C68" s="226" t="s">
        <v>366</v>
      </c>
      <c r="D68" s="227">
        <v>817.98</v>
      </c>
      <c r="E68" s="227">
        <f t="shared" si="0"/>
        <v>7831.26</v>
      </c>
      <c r="F68" s="228">
        <f t="shared" si="1"/>
        <v>6405814.0548</v>
      </c>
      <c r="G68" s="227">
        <v>0</v>
      </c>
      <c r="H68" s="227">
        <f t="shared" si="2"/>
        <v>7263.59</v>
      </c>
      <c r="I68" s="228">
        <f t="shared" si="3"/>
        <v>0</v>
      </c>
      <c r="J68" s="12"/>
    </row>
    <row r="69" spans="2:10">
      <c r="B69" s="98" t="s">
        <v>464</v>
      </c>
      <c r="C69" s="226" t="s">
        <v>366</v>
      </c>
      <c r="D69" s="227">
        <v>0</v>
      </c>
      <c r="E69" s="227">
        <f t="shared" si="0"/>
        <v>7831.26</v>
      </c>
      <c r="F69" s="228">
        <f t="shared" si="1"/>
        <v>0</v>
      </c>
      <c r="G69" s="227">
        <v>183000</v>
      </c>
      <c r="H69" s="227">
        <f t="shared" si="2"/>
        <v>7263.59</v>
      </c>
      <c r="I69" s="228">
        <f t="shared" si="3"/>
        <v>1329236970</v>
      </c>
    </row>
    <row r="70" spans="2:10">
      <c r="B70" s="98" t="s">
        <v>465</v>
      </c>
      <c r="C70" s="226" t="s">
        <v>366</v>
      </c>
      <c r="D70" s="227">
        <v>0</v>
      </c>
      <c r="E70" s="227">
        <f t="shared" si="0"/>
        <v>7831.26</v>
      </c>
      <c r="F70" s="228">
        <f t="shared" si="1"/>
        <v>0</v>
      </c>
      <c r="G70" s="227">
        <v>309.01</v>
      </c>
      <c r="H70" s="227">
        <f t="shared" si="2"/>
        <v>7263.59</v>
      </c>
      <c r="I70" s="228">
        <f t="shared" si="3"/>
        <v>2244521.9459000002</v>
      </c>
    </row>
    <row r="71" spans="2:10">
      <c r="B71" s="225" t="s">
        <v>381</v>
      </c>
      <c r="C71" s="226"/>
      <c r="D71" s="227"/>
      <c r="E71" s="227"/>
      <c r="F71" s="228"/>
      <c r="G71" s="227"/>
      <c r="H71" s="226" t="s">
        <v>186</v>
      </c>
      <c r="I71" s="226" t="s">
        <v>186</v>
      </c>
    </row>
    <row r="72" spans="2:10">
      <c r="B72" s="98" t="s">
        <v>463</v>
      </c>
      <c r="C72" s="226" t="s">
        <v>366</v>
      </c>
      <c r="D72" s="227">
        <v>0</v>
      </c>
      <c r="E72" s="227">
        <f>+C52</f>
        <v>7831.26</v>
      </c>
      <c r="F72" s="228">
        <f>+D72*E72</f>
        <v>0</v>
      </c>
      <c r="G72" s="227">
        <v>175883.22</v>
      </c>
      <c r="H72" s="227">
        <f>+D52</f>
        <v>7283.62</v>
      </c>
      <c r="I72" s="228">
        <f>+H72*G72</f>
        <v>1281066538.8564</v>
      </c>
    </row>
    <row r="73" spans="2:10">
      <c r="B73" s="98"/>
      <c r="C73" s="226"/>
      <c r="D73" s="227"/>
      <c r="E73" s="227"/>
      <c r="F73" s="228"/>
      <c r="G73" s="227"/>
      <c r="H73" s="227"/>
      <c r="I73" s="228"/>
    </row>
    <row r="74" spans="2:10">
      <c r="B74"/>
    </row>
    <row r="75" spans="2:10">
      <c r="B75" s="387" t="s">
        <v>187</v>
      </c>
      <c r="C75" s="387"/>
    </row>
    <row r="76" spans="2:10">
      <c r="B76"/>
    </row>
    <row r="77" spans="2:10">
      <c r="B77" s="84" t="s">
        <v>188</v>
      </c>
      <c r="C77" s="84" t="s">
        <v>189</v>
      </c>
      <c r="D77" s="84" t="s">
        <v>190</v>
      </c>
      <c r="E77" s="84" t="s">
        <v>191</v>
      </c>
      <c r="F77" s="84" t="s">
        <v>192</v>
      </c>
    </row>
    <row r="78" spans="2:10">
      <c r="B78" s="229" t="s">
        <v>647</v>
      </c>
      <c r="C78" s="230">
        <f>+C51</f>
        <v>7831.26</v>
      </c>
      <c r="D78" s="231">
        <v>136318276.64000002</v>
      </c>
      <c r="E78" s="232">
        <f>+D51</f>
        <v>7263.59</v>
      </c>
      <c r="F78" s="231">
        <v>153841809.71000001</v>
      </c>
    </row>
    <row r="79" spans="2:10">
      <c r="B79" s="229" t="s">
        <v>648</v>
      </c>
      <c r="C79" s="230">
        <f>+C52</f>
        <v>7831.26</v>
      </c>
      <c r="D79" s="231">
        <v>-24697970.580000002</v>
      </c>
      <c r="E79" s="232"/>
      <c r="F79" s="231"/>
    </row>
    <row r="80" spans="2:10">
      <c r="B80" s="229" t="s">
        <v>649</v>
      </c>
      <c r="C80" s="230">
        <f>+C52</f>
        <v>7831.26</v>
      </c>
      <c r="D80" s="231">
        <v>5345391.1999999993</v>
      </c>
      <c r="E80" s="233">
        <f>+D52</f>
        <v>7283.62</v>
      </c>
      <c r="F80" s="231">
        <v>-159176109.94999999</v>
      </c>
    </row>
    <row r="81" spans="2:6">
      <c r="B81" s="229" t="s">
        <v>650</v>
      </c>
      <c r="C81" s="230">
        <f>+C80</f>
        <v>7831.26</v>
      </c>
      <c r="D81" s="304">
        <v>-106810521.16</v>
      </c>
      <c r="E81" s="235"/>
      <c r="F81" s="236"/>
    </row>
    <row r="82" spans="2:6">
      <c r="B82" s="234"/>
      <c r="C82" s="227"/>
      <c r="D82" s="228"/>
      <c r="E82" s="235"/>
      <c r="F82" s="236"/>
    </row>
    <row r="83" spans="2:6">
      <c r="B83" s="237"/>
      <c r="C83" s="238"/>
      <c r="D83" s="239"/>
      <c r="E83" s="238"/>
      <c r="F83" s="239"/>
    </row>
    <row r="84" spans="2:6">
      <c r="B84"/>
    </row>
    <row r="85" spans="2:6">
      <c r="B85"/>
    </row>
    <row r="86" spans="2:6">
      <c r="B86" s="126" t="s">
        <v>193</v>
      </c>
      <c r="C86" s="127"/>
      <c r="D86" s="127"/>
      <c r="E86" s="127"/>
    </row>
    <row r="87" spans="2:6">
      <c r="B87" s="390"/>
      <c r="C87" s="390"/>
      <c r="D87" s="390"/>
      <c r="E87" s="390"/>
    </row>
    <row r="88" spans="2:6">
      <c r="B88"/>
    </row>
    <row r="89" spans="2:6">
      <c r="B89" s="395" t="s">
        <v>194</v>
      </c>
      <c r="C89" s="395" t="s">
        <v>195</v>
      </c>
      <c r="D89" s="395" t="s">
        <v>196</v>
      </c>
    </row>
    <row r="90" spans="2:6">
      <c r="B90" s="395"/>
      <c r="C90" s="395"/>
      <c r="D90" s="395"/>
    </row>
    <row r="91" spans="2:6">
      <c r="B91" s="171" t="s">
        <v>197</v>
      </c>
      <c r="C91" s="208">
        <v>953016</v>
      </c>
      <c r="D91" s="172">
        <v>1156149</v>
      </c>
    </row>
    <row r="92" spans="2:6">
      <c r="B92" s="171" t="s">
        <v>441</v>
      </c>
      <c r="C92" s="208">
        <v>0</v>
      </c>
      <c r="D92" s="172">
        <v>4500000</v>
      </c>
    </row>
    <row r="93" spans="2:6">
      <c r="B93" s="171" t="s">
        <v>482</v>
      </c>
      <c r="C93" s="208">
        <v>39502605</v>
      </c>
      <c r="D93" s="172">
        <v>10181004</v>
      </c>
    </row>
    <row r="94" spans="2:6">
      <c r="B94" s="171" t="s">
        <v>483</v>
      </c>
      <c r="C94" s="208">
        <v>25064574.030000001</v>
      </c>
      <c r="D94" s="172">
        <v>85488096.599999994</v>
      </c>
    </row>
    <row r="95" spans="2:6">
      <c r="B95" s="171" t="s">
        <v>480</v>
      </c>
      <c r="C95" s="208">
        <v>460691</v>
      </c>
      <c r="D95" s="172">
        <v>5284556</v>
      </c>
    </row>
    <row r="96" spans="2:6">
      <c r="B96" s="171" t="s">
        <v>466</v>
      </c>
      <c r="C96" s="208">
        <v>3821654.88</v>
      </c>
      <c r="D96" s="172">
        <v>7989660</v>
      </c>
    </row>
    <row r="97" spans="2:9">
      <c r="B97" s="171" t="s">
        <v>499</v>
      </c>
      <c r="C97" s="208">
        <v>0</v>
      </c>
      <c r="D97" s="172">
        <v>0</v>
      </c>
    </row>
    <row r="98" spans="2:9">
      <c r="B98" s="171" t="s">
        <v>500</v>
      </c>
      <c r="C98" s="208">
        <v>503940</v>
      </c>
      <c r="D98" s="172"/>
    </row>
    <row r="99" spans="2:9">
      <c r="B99" s="171" t="s">
        <v>423</v>
      </c>
      <c r="C99" s="208">
        <v>2722748</v>
      </c>
      <c r="D99" s="172">
        <v>2244521.7400000002</v>
      </c>
    </row>
    <row r="100" spans="2:9">
      <c r="B100" s="171" t="s">
        <v>481</v>
      </c>
      <c r="C100" s="208">
        <v>0</v>
      </c>
      <c r="D100" s="172">
        <v>3542452.82</v>
      </c>
    </row>
    <row r="101" spans="2:9">
      <c r="B101" s="171" t="s">
        <v>416</v>
      </c>
      <c r="C101" s="208">
        <v>127660009.05</v>
      </c>
      <c r="D101" s="172">
        <v>7325320.8300000001</v>
      </c>
      <c r="E101" s="240"/>
      <c r="F101" s="240"/>
    </row>
    <row r="102" spans="2:9">
      <c r="B102" s="173" t="s">
        <v>198</v>
      </c>
      <c r="C102" s="174">
        <f>SUM(C91:C101)</f>
        <v>200689237.95999998</v>
      </c>
      <c r="D102" s="174">
        <f>SUM(D91:D101)</f>
        <v>127711760.98999998</v>
      </c>
    </row>
    <row r="103" spans="2:9">
      <c r="B103"/>
    </row>
    <row r="104" spans="2:9">
      <c r="B104" s="126" t="s">
        <v>199</v>
      </c>
      <c r="C104" s="127"/>
      <c r="D104" s="127"/>
    </row>
    <row r="105" spans="2:9">
      <c r="B105" s="390" t="s">
        <v>200</v>
      </c>
      <c r="C105" s="390"/>
      <c r="D105" s="390"/>
    </row>
    <row r="106" spans="2:9">
      <c r="B106"/>
    </row>
    <row r="107" spans="2:9">
      <c r="B107" s="396" t="s">
        <v>201</v>
      </c>
      <c r="C107" s="396"/>
      <c r="D107" s="396"/>
      <c r="E107" s="396"/>
      <c r="F107" s="396"/>
      <c r="G107" s="396" t="s">
        <v>202</v>
      </c>
      <c r="H107" s="396"/>
      <c r="I107" s="396"/>
    </row>
    <row r="108" spans="2:9">
      <c r="B108" s="241"/>
      <c r="C108" s="241" t="s">
        <v>203</v>
      </c>
      <c r="D108" s="398" t="s">
        <v>204</v>
      </c>
      <c r="E108" s="398" t="s">
        <v>205</v>
      </c>
      <c r="F108" s="241" t="s">
        <v>206</v>
      </c>
      <c r="G108" s="241"/>
      <c r="H108" s="241"/>
      <c r="I108" s="241" t="s">
        <v>208</v>
      </c>
    </row>
    <row r="109" spans="2:9">
      <c r="B109" s="241" t="s">
        <v>209</v>
      </c>
      <c r="C109" s="241" t="s">
        <v>210</v>
      </c>
      <c r="D109" s="398"/>
      <c r="E109" s="398"/>
      <c r="F109" s="241" t="s">
        <v>211</v>
      </c>
      <c r="G109" s="241" t="s">
        <v>139</v>
      </c>
      <c r="H109" s="241" t="s">
        <v>207</v>
      </c>
      <c r="I109" s="241" t="s">
        <v>212</v>
      </c>
    </row>
    <row r="110" spans="2:9">
      <c r="B110" s="242" t="s">
        <v>213</v>
      </c>
      <c r="C110" s="243"/>
      <c r="D110" s="244"/>
      <c r="E110" s="245"/>
      <c r="F110" s="245"/>
      <c r="G110" s="244"/>
      <c r="H110" s="244"/>
      <c r="I110" s="244"/>
    </row>
    <row r="111" spans="2:9">
      <c r="B111" s="171" t="s">
        <v>367</v>
      </c>
      <c r="C111" s="246" t="s">
        <v>368</v>
      </c>
      <c r="D111" s="246">
        <v>1</v>
      </c>
      <c r="E111" s="176">
        <v>200000000</v>
      </c>
      <c r="F111" s="176">
        <v>1003000000</v>
      </c>
      <c r="G111" s="187">
        <v>8800000000</v>
      </c>
      <c r="H111" s="187">
        <v>5717972748</v>
      </c>
      <c r="I111" s="187">
        <v>17574471761</v>
      </c>
    </row>
    <row r="112" spans="2:9">
      <c r="B112" s="171"/>
      <c r="C112" s="246"/>
      <c r="D112" s="246"/>
      <c r="E112" s="247"/>
      <c r="F112" s="176"/>
      <c r="G112" s="246"/>
      <c r="H112" s="246"/>
      <c r="I112" s="246"/>
    </row>
    <row r="113" spans="2:9">
      <c r="B113" s="399"/>
      <c r="C113" s="399"/>
      <c r="D113" s="399"/>
      <c r="E113" s="248">
        <v>0</v>
      </c>
      <c r="F113" s="248">
        <f>SUM(F111:F112)</f>
        <v>1003000000</v>
      </c>
      <c r="G113" s="246"/>
      <c r="H113" s="246"/>
      <c r="I113" s="246"/>
    </row>
    <row r="114" spans="2:9">
      <c r="B114" s="400" t="s">
        <v>467</v>
      </c>
      <c r="C114" s="400"/>
      <c r="D114" s="400"/>
      <c r="E114" s="249">
        <v>0</v>
      </c>
      <c r="F114" s="250">
        <v>0</v>
      </c>
      <c r="G114" s="251"/>
      <c r="H114" s="251"/>
      <c r="I114" s="251"/>
    </row>
    <row r="115" spans="2:9">
      <c r="B115"/>
    </row>
    <row r="116" spans="2:9">
      <c r="B116" s="126" t="s">
        <v>214</v>
      </c>
      <c r="C116" s="127"/>
      <c r="D116" s="127"/>
      <c r="E116" s="127"/>
      <c r="F116" s="127"/>
    </row>
    <row r="117" spans="2:9">
      <c r="B117" s="390" t="s">
        <v>547</v>
      </c>
      <c r="C117" s="390"/>
      <c r="D117" s="390"/>
      <c r="E117" s="390"/>
      <c r="F117" s="390"/>
    </row>
    <row r="118" spans="2:9">
      <c r="B118" s="67" t="s">
        <v>0</v>
      </c>
      <c r="C118" s="67" t="s">
        <v>215</v>
      </c>
      <c r="D118" s="67" t="s">
        <v>216</v>
      </c>
      <c r="E118" s="67" t="s">
        <v>217</v>
      </c>
    </row>
    <row r="119" spans="2:9">
      <c r="B119" s="220" t="s">
        <v>218</v>
      </c>
      <c r="C119" s="252">
        <v>600000000</v>
      </c>
      <c r="D119" s="252">
        <v>1003000000</v>
      </c>
      <c r="E119" s="252">
        <v>1003000000</v>
      </c>
    </row>
    <row r="120" spans="2:9">
      <c r="B120" s="220" t="s">
        <v>219</v>
      </c>
      <c r="C120" s="252">
        <v>600000000</v>
      </c>
      <c r="D120" s="252">
        <v>1002000000</v>
      </c>
      <c r="E120" s="252">
        <v>1002000000</v>
      </c>
    </row>
    <row r="121" spans="2:9">
      <c r="B121"/>
    </row>
    <row r="122" spans="2:9">
      <c r="B122" s="126" t="s">
        <v>501</v>
      </c>
    </row>
    <row r="123" spans="2:9">
      <c r="B123" s="207"/>
      <c r="C123" s="207"/>
      <c r="D123" s="207"/>
      <c r="E123" s="207"/>
    </row>
    <row r="124" spans="2:9">
      <c r="B124" s="253"/>
      <c r="C124" s="253" t="s">
        <v>0</v>
      </c>
      <c r="D124" s="254" t="s">
        <v>485</v>
      </c>
      <c r="E124" s="206" t="s">
        <v>486</v>
      </c>
      <c r="G124" s="206">
        <f>+'Notas a los EEFF'!C52</f>
        <v>7831.26</v>
      </c>
    </row>
    <row r="125" spans="2:9">
      <c r="B125" s="253" t="s">
        <v>484</v>
      </c>
      <c r="C125" s="255">
        <f>+C126+C132+C145+C148+C163+C142</f>
        <v>4420</v>
      </c>
      <c r="D125" s="255">
        <f>+D126+D132+D145+D148+D163+D142</f>
        <v>8579375973.9400005</v>
      </c>
      <c r="E125" s="206"/>
    </row>
    <row r="126" spans="2:9">
      <c r="B126" s="253" t="s">
        <v>472</v>
      </c>
      <c r="C126" s="253">
        <v>290</v>
      </c>
      <c r="D126" s="254">
        <v>2059296340</v>
      </c>
      <c r="E126" s="206"/>
      <c r="F126" s="12"/>
    </row>
    <row r="127" spans="2:9">
      <c r="B127" t="s">
        <v>525</v>
      </c>
      <c r="C127">
        <v>259</v>
      </c>
      <c r="D127" s="12">
        <v>2028296340</v>
      </c>
      <c r="E127" s="206"/>
      <c r="F127" s="12"/>
    </row>
    <row r="128" spans="2:9">
      <c r="B128" t="s">
        <v>526</v>
      </c>
      <c r="C128">
        <v>97</v>
      </c>
      <c r="D128" s="12">
        <v>759632220</v>
      </c>
      <c r="E128" s="206">
        <v>97000</v>
      </c>
      <c r="F128" s="12"/>
    </row>
    <row r="129" spans="2:6">
      <c r="B129" t="s">
        <v>527</v>
      </c>
      <c r="C129">
        <v>162</v>
      </c>
      <c r="D129" s="12">
        <v>1268664120</v>
      </c>
      <c r="E129" s="206">
        <v>162000</v>
      </c>
      <c r="F129" s="12"/>
    </row>
    <row r="130" spans="2:6">
      <c r="B130" t="s">
        <v>473</v>
      </c>
      <c r="C130">
        <v>31</v>
      </c>
      <c r="D130" s="12">
        <v>31000000</v>
      </c>
      <c r="E130" s="206"/>
      <c r="F130" s="12"/>
    </row>
    <row r="131" spans="2:6">
      <c r="B131" t="s">
        <v>502</v>
      </c>
      <c r="C131">
        <v>31</v>
      </c>
      <c r="D131" s="12">
        <v>31000000</v>
      </c>
      <c r="E131" s="206"/>
      <c r="F131" s="12"/>
    </row>
    <row r="132" spans="2:6">
      <c r="B132" s="253" t="s">
        <v>474</v>
      </c>
      <c r="C132" s="253">
        <v>326</v>
      </c>
      <c r="D132" s="254">
        <v>328593203.55000001</v>
      </c>
      <c r="E132" s="206"/>
      <c r="F132" s="12"/>
    </row>
    <row r="133" spans="2:6">
      <c r="B133" t="s">
        <v>503</v>
      </c>
      <c r="C133">
        <v>130</v>
      </c>
      <c r="D133" s="12">
        <v>132241745.2</v>
      </c>
      <c r="E133" s="206"/>
      <c r="F133" s="12"/>
    </row>
    <row r="134" spans="2:6">
      <c r="B134" t="s">
        <v>528</v>
      </c>
      <c r="C134">
        <v>5</v>
      </c>
      <c r="D134" s="12">
        <v>5146995</v>
      </c>
      <c r="E134" s="206"/>
      <c r="F134" s="12"/>
    </row>
    <row r="135" spans="2:6">
      <c r="B135" t="s">
        <v>529</v>
      </c>
      <c r="C135">
        <v>125</v>
      </c>
      <c r="D135" s="12">
        <v>127094750</v>
      </c>
      <c r="E135" s="206"/>
      <c r="F135" s="12"/>
    </row>
    <row r="136" spans="2:6">
      <c r="B136" t="s">
        <v>530</v>
      </c>
      <c r="C136">
        <v>145</v>
      </c>
      <c r="D136" s="12">
        <v>145093851.25</v>
      </c>
      <c r="E136" s="206"/>
      <c r="F136" s="12"/>
    </row>
    <row r="137" spans="2:6">
      <c r="B137" t="s">
        <v>531</v>
      </c>
      <c r="C137">
        <v>145</v>
      </c>
      <c r="D137" s="12">
        <v>145093851.25</v>
      </c>
      <c r="E137" s="206"/>
      <c r="F137" s="12"/>
    </row>
    <row r="138" spans="2:6">
      <c r="B138" t="s">
        <v>532</v>
      </c>
      <c r="C138">
        <v>30</v>
      </c>
      <c r="D138" s="12">
        <v>30000000</v>
      </c>
      <c r="E138" s="206"/>
      <c r="F138" s="12"/>
    </row>
    <row r="139" spans="2:6">
      <c r="B139" t="s">
        <v>533</v>
      </c>
      <c r="C139">
        <v>30</v>
      </c>
      <c r="D139" s="12">
        <v>30000000</v>
      </c>
      <c r="E139" s="206"/>
      <c r="F139" s="12"/>
    </row>
    <row r="140" spans="2:6">
      <c r="B140" t="s">
        <v>487</v>
      </c>
      <c r="C140">
        <v>21</v>
      </c>
      <c r="D140" s="12">
        <v>21257607.100000001</v>
      </c>
      <c r="E140" s="206"/>
      <c r="F140" s="12"/>
    </row>
    <row r="141" spans="2:6">
      <c r="B141" t="s">
        <v>488</v>
      </c>
      <c r="C141">
        <v>21</v>
      </c>
      <c r="D141" s="12">
        <v>21257607.100000001</v>
      </c>
      <c r="E141" s="206"/>
      <c r="F141" s="12"/>
    </row>
    <row r="142" spans="2:6">
      <c r="B142" s="253" t="s">
        <v>490</v>
      </c>
      <c r="C142" s="253">
        <v>1</v>
      </c>
      <c r="D142" s="254">
        <v>200000000</v>
      </c>
      <c r="E142" s="206"/>
      <c r="F142" s="12"/>
    </row>
    <row r="143" spans="2:6">
      <c r="B143" t="s">
        <v>491</v>
      </c>
      <c r="C143">
        <v>1</v>
      </c>
      <c r="D143" s="12">
        <v>200000000</v>
      </c>
      <c r="E143" s="206"/>
      <c r="F143" s="12"/>
    </row>
    <row r="144" spans="2:6">
      <c r="B144" t="s">
        <v>492</v>
      </c>
      <c r="C144">
        <v>1</v>
      </c>
      <c r="D144" s="12">
        <v>200000000</v>
      </c>
      <c r="E144" s="206"/>
      <c r="F144" s="12"/>
    </row>
    <row r="145" spans="1:6">
      <c r="B145" s="253" t="s">
        <v>489</v>
      </c>
      <c r="C145" s="253">
        <v>150</v>
      </c>
      <c r="D145" s="254">
        <v>1174689000</v>
      </c>
      <c r="E145" s="206"/>
      <c r="F145" s="12"/>
    </row>
    <row r="146" spans="1:6">
      <c r="B146" t="s">
        <v>525</v>
      </c>
      <c r="C146">
        <v>150</v>
      </c>
      <c r="D146" s="12">
        <v>1174689000</v>
      </c>
      <c r="E146" s="206"/>
      <c r="F146" s="12"/>
    </row>
    <row r="147" spans="1:6">
      <c r="B147" t="s">
        <v>526</v>
      </c>
      <c r="C147">
        <v>150</v>
      </c>
      <c r="D147" s="12">
        <v>1174689000</v>
      </c>
      <c r="E147" s="206">
        <v>150000</v>
      </c>
      <c r="F147" s="12"/>
    </row>
    <row r="148" spans="1:6">
      <c r="A148" s="253"/>
      <c r="B148" s="253" t="s">
        <v>476</v>
      </c>
      <c r="C148" s="253">
        <v>1724</v>
      </c>
      <c r="D148" s="254">
        <v>2887741055.3899999</v>
      </c>
      <c r="E148" s="206"/>
      <c r="F148" s="12"/>
    </row>
    <row r="149" spans="1:6">
      <c r="B149" t="s">
        <v>477</v>
      </c>
      <c r="C149">
        <v>20</v>
      </c>
      <c r="D149" s="12">
        <v>156625200</v>
      </c>
      <c r="E149" s="206"/>
      <c r="F149" s="12"/>
    </row>
    <row r="150" spans="1:6">
      <c r="B150" t="s">
        <v>478</v>
      </c>
      <c r="C150">
        <v>20</v>
      </c>
      <c r="D150" s="12">
        <v>156625200</v>
      </c>
      <c r="E150" s="206">
        <v>20000</v>
      </c>
      <c r="F150" s="12"/>
    </row>
    <row r="151" spans="1:6">
      <c r="B151" t="s">
        <v>475</v>
      </c>
      <c r="C151">
        <v>80</v>
      </c>
      <c r="D151" s="12">
        <v>626500800</v>
      </c>
      <c r="E151" s="206"/>
      <c r="F151" s="12"/>
    </row>
    <row r="152" spans="1:6">
      <c r="B152" t="s">
        <v>479</v>
      </c>
      <c r="C152">
        <v>80</v>
      </c>
      <c r="D152" s="12">
        <v>626500800</v>
      </c>
      <c r="E152" s="206">
        <v>80000</v>
      </c>
      <c r="F152" s="12"/>
    </row>
    <row r="153" spans="1:6">
      <c r="B153" t="s">
        <v>530</v>
      </c>
      <c r="C153">
        <v>370</v>
      </c>
      <c r="D153" s="12">
        <v>849615055.38999999</v>
      </c>
      <c r="E153" s="206"/>
      <c r="F153" s="12"/>
    </row>
    <row r="154" spans="1:6">
      <c r="B154" t="s">
        <v>534</v>
      </c>
      <c r="C154">
        <v>70</v>
      </c>
      <c r="D154" s="12">
        <v>549615055.38999999</v>
      </c>
      <c r="E154" s="206">
        <v>70182.2</v>
      </c>
      <c r="F154" s="12"/>
    </row>
    <row r="155" spans="1:6">
      <c r="B155" t="s">
        <v>531</v>
      </c>
      <c r="C155">
        <v>300</v>
      </c>
      <c r="D155" s="12">
        <v>300000000</v>
      </c>
      <c r="E155" s="206"/>
      <c r="F155" s="12"/>
    </row>
    <row r="156" spans="1:6">
      <c r="B156" t="s">
        <v>532</v>
      </c>
      <c r="C156">
        <v>310</v>
      </c>
      <c r="D156" s="12">
        <v>310000000</v>
      </c>
      <c r="E156" s="206"/>
      <c r="F156" s="12"/>
    </row>
    <row r="157" spans="1:6">
      <c r="B157" t="s">
        <v>535</v>
      </c>
      <c r="C157">
        <v>110</v>
      </c>
      <c r="D157" s="12">
        <v>110000000</v>
      </c>
      <c r="E157" s="206"/>
      <c r="F157" s="12"/>
    </row>
    <row r="158" spans="1:6">
      <c r="B158" t="s">
        <v>533</v>
      </c>
      <c r="C158">
        <v>200</v>
      </c>
      <c r="D158" s="12">
        <v>200000000</v>
      </c>
      <c r="E158" s="206"/>
      <c r="F158" s="12"/>
    </row>
    <row r="159" spans="1:6">
      <c r="B159" t="s">
        <v>536</v>
      </c>
      <c r="C159">
        <v>844</v>
      </c>
      <c r="D159" s="12">
        <v>844000000</v>
      </c>
      <c r="E159" s="206"/>
      <c r="F159" s="12"/>
    </row>
    <row r="160" spans="1:6">
      <c r="B160" t="s">
        <v>537</v>
      </c>
      <c r="C160">
        <v>844</v>
      </c>
      <c r="D160" s="12">
        <v>844000000</v>
      </c>
      <c r="E160" s="206"/>
      <c r="F160" s="12"/>
    </row>
    <row r="161" spans="2:6">
      <c r="B161" t="s">
        <v>487</v>
      </c>
      <c r="C161">
        <v>100</v>
      </c>
      <c r="D161" s="12">
        <v>101000000</v>
      </c>
      <c r="E161" s="206"/>
      <c r="F161" s="12"/>
    </row>
    <row r="162" spans="2:6">
      <c r="B162" t="s">
        <v>488</v>
      </c>
      <c r="C162">
        <v>100</v>
      </c>
      <c r="D162" s="12">
        <v>101000000</v>
      </c>
      <c r="E162" s="206"/>
      <c r="F162" s="12"/>
    </row>
    <row r="163" spans="2:6">
      <c r="B163" s="253" t="s">
        <v>507</v>
      </c>
      <c r="C163" s="253">
        <v>1929</v>
      </c>
      <c r="D163" s="254">
        <v>1929056375</v>
      </c>
      <c r="E163" s="206"/>
      <c r="F163" s="12"/>
    </row>
    <row r="164" spans="2:6">
      <c r="B164" t="s">
        <v>508</v>
      </c>
      <c r="C164">
        <v>444</v>
      </c>
      <c r="D164" s="12">
        <v>444000000</v>
      </c>
      <c r="E164" s="206"/>
      <c r="F164" s="12"/>
    </row>
    <row r="165" spans="2:6">
      <c r="B165" t="s">
        <v>509</v>
      </c>
      <c r="C165">
        <v>444</v>
      </c>
      <c r="D165" s="12">
        <v>444000000</v>
      </c>
      <c r="E165" s="206"/>
      <c r="F165" s="12"/>
    </row>
    <row r="166" spans="2:6">
      <c r="B166" t="s">
        <v>504</v>
      </c>
      <c r="C166">
        <v>1305</v>
      </c>
      <c r="D166" s="12">
        <v>1305056375</v>
      </c>
      <c r="E166" s="206"/>
      <c r="F166" s="12"/>
    </row>
    <row r="167" spans="2:6">
      <c r="B167" t="s">
        <v>505</v>
      </c>
      <c r="C167">
        <v>340</v>
      </c>
      <c r="D167" s="12">
        <v>340000000</v>
      </c>
      <c r="E167" s="206"/>
      <c r="F167" s="12"/>
    </row>
    <row r="168" spans="2:6">
      <c r="B168" t="s">
        <v>538</v>
      </c>
      <c r="C168">
        <v>690</v>
      </c>
      <c r="D168" s="12">
        <v>690000000</v>
      </c>
      <c r="E168" s="206"/>
      <c r="F168" s="12"/>
    </row>
    <row r="169" spans="2:6">
      <c r="B169" t="s">
        <v>539</v>
      </c>
      <c r="C169">
        <v>275</v>
      </c>
      <c r="D169" s="12">
        <v>275056375</v>
      </c>
      <c r="E169" s="206"/>
      <c r="F169" s="12"/>
    </row>
    <row r="170" spans="2:6">
      <c r="B170" t="s">
        <v>473</v>
      </c>
      <c r="C170">
        <v>180</v>
      </c>
      <c r="D170" s="12">
        <v>180000000</v>
      </c>
      <c r="E170" s="206"/>
      <c r="F170" s="12"/>
    </row>
    <row r="171" spans="2:6">
      <c r="B171" t="s">
        <v>506</v>
      </c>
      <c r="C171">
        <v>180</v>
      </c>
      <c r="D171" s="12">
        <v>180000000</v>
      </c>
      <c r="E171" s="206"/>
      <c r="F171" s="12"/>
    </row>
    <row r="172" spans="2:6">
      <c r="B172" s="253" t="s">
        <v>540</v>
      </c>
      <c r="C172" s="253">
        <v>100</v>
      </c>
      <c r="D172" s="254">
        <v>100767100</v>
      </c>
      <c r="E172" s="206"/>
      <c r="F172" s="12"/>
    </row>
    <row r="173" spans="2:6">
      <c r="B173" t="s">
        <v>536</v>
      </c>
      <c r="C173">
        <v>100</v>
      </c>
      <c r="D173" s="12">
        <v>100767100</v>
      </c>
      <c r="E173" s="206"/>
      <c r="F173" s="12"/>
    </row>
    <row r="174" spans="2:6">
      <c r="B174" t="s">
        <v>541</v>
      </c>
      <c r="C174">
        <v>100</v>
      </c>
      <c r="D174" s="12">
        <v>100767100</v>
      </c>
      <c r="E174" s="206"/>
      <c r="F174" s="12"/>
    </row>
    <row r="175" spans="2:6">
      <c r="B175"/>
    </row>
    <row r="176" spans="2:6">
      <c r="B176" s="126" t="s">
        <v>220</v>
      </c>
      <c r="C176" s="127"/>
      <c r="D176" s="127"/>
      <c r="E176" s="127"/>
      <c r="F176" s="127"/>
    </row>
    <row r="177" spans="2:7">
      <c r="B177" s="390" t="s">
        <v>200</v>
      </c>
      <c r="C177" s="390"/>
      <c r="D177" s="390"/>
      <c r="E177" s="390"/>
      <c r="F177" s="390"/>
    </row>
    <row r="178" spans="2:7">
      <c r="B178" s="128"/>
      <c r="C178" s="127"/>
      <c r="D178" s="127"/>
      <c r="E178" s="127"/>
      <c r="F178" s="127"/>
    </row>
    <row r="179" spans="2:7">
      <c r="B179" s="387" t="s">
        <v>410</v>
      </c>
      <c r="C179" s="387"/>
      <c r="D179" s="127"/>
      <c r="E179" s="127"/>
      <c r="F179" s="127"/>
    </row>
    <row r="180" spans="2:7">
      <c r="B180" s="396" t="s">
        <v>188</v>
      </c>
      <c r="C180" s="396" t="s">
        <v>195</v>
      </c>
      <c r="D180" s="396" t="s">
        <v>221</v>
      </c>
    </row>
    <row r="181" spans="2:7">
      <c r="B181" s="396"/>
      <c r="C181" s="396"/>
      <c r="D181" s="396"/>
    </row>
    <row r="182" spans="2:7">
      <c r="B182" s="171" t="s">
        <v>424</v>
      </c>
      <c r="C182" s="176">
        <v>578177813.67999995</v>
      </c>
      <c r="D182" s="176">
        <v>280226114.51999998</v>
      </c>
    </row>
    <row r="183" spans="2:7">
      <c r="B183" s="171" t="s">
        <v>425</v>
      </c>
      <c r="C183" s="176">
        <v>121084232</v>
      </c>
      <c r="D183" s="176">
        <v>19837742.870000001</v>
      </c>
    </row>
    <row r="184" spans="2:7">
      <c r="B184" s="171" t="s">
        <v>426</v>
      </c>
      <c r="C184" s="176">
        <v>0</v>
      </c>
      <c r="D184" s="176">
        <v>0</v>
      </c>
    </row>
    <row r="185" spans="2:7">
      <c r="B185" s="171"/>
      <c r="C185" s="176"/>
      <c r="D185" s="176"/>
    </row>
    <row r="186" spans="2:7">
      <c r="B186" s="173" t="s">
        <v>222</v>
      </c>
      <c r="C186" s="177">
        <f>SUM(C182:C185)</f>
        <v>699262045.67999995</v>
      </c>
      <c r="D186" s="177">
        <f>SUM(D182:D185)</f>
        <v>300063857.38999999</v>
      </c>
    </row>
    <row r="187" spans="2:7">
      <c r="B187"/>
    </row>
    <row r="188" spans="2:7">
      <c r="B188" s="126" t="s">
        <v>411</v>
      </c>
    </row>
    <row r="189" spans="2:7">
      <c r="B189" s="397" t="s">
        <v>371</v>
      </c>
      <c r="C189" s="397" t="s">
        <v>195</v>
      </c>
      <c r="D189" s="397" t="s">
        <v>221</v>
      </c>
    </row>
    <row r="190" spans="2:7">
      <c r="B190" s="397"/>
      <c r="C190" s="397"/>
      <c r="D190" s="397"/>
    </row>
    <row r="191" spans="2:7" ht="15.6">
      <c r="B191" s="171" t="s">
        <v>372</v>
      </c>
      <c r="C191" s="172">
        <v>110241354</v>
      </c>
      <c r="D191" s="172">
        <v>53988908.530000001</v>
      </c>
      <c r="E191" s="29"/>
      <c r="G191" s="14"/>
    </row>
    <row r="192" spans="2:7" ht="15.6">
      <c r="B192" s="171" t="s">
        <v>442</v>
      </c>
      <c r="C192" s="172"/>
      <c r="D192" s="172">
        <v>24500000</v>
      </c>
      <c r="E192" s="53"/>
      <c r="G192" s="14"/>
    </row>
    <row r="193" spans="2:14" ht="15.6">
      <c r="B193" s="173" t="s">
        <v>222</v>
      </c>
      <c r="C193" s="174">
        <f>SUM(C191:C192)</f>
        <v>110241354</v>
      </c>
      <c r="D193" s="174">
        <f>SUM(D191:D192)</f>
        <v>78488908.530000001</v>
      </c>
      <c r="E193" s="29"/>
      <c r="G193" s="15"/>
    </row>
    <row r="194" spans="2:14">
      <c r="B194"/>
    </row>
    <row r="195" spans="2:14">
      <c r="B195" s="126" t="s">
        <v>223</v>
      </c>
    </row>
    <row r="196" spans="2:14">
      <c r="B196" s="395" t="s">
        <v>224</v>
      </c>
      <c r="C196" s="395" t="s">
        <v>225</v>
      </c>
      <c r="D196" s="395"/>
      <c r="E196" s="395"/>
      <c r="F196" s="395"/>
      <c r="G196" s="395"/>
      <c r="H196" s="395" t="s">
        <v>226</v>
      </c>
      <c r="I196" s="395"/>
      <c r="J196" s="395"/>
      <c r="K196" s="395"/>
      <c r="L196" s="395"/>
      <c r="M196" s="395"/>
      <c r="N196" s="256"/>
    </row>
    <row r="197" spans="2:14">
      <c r="B197" s="395"/>
      <c r="C197" s="395" t="s">
        <v>227</v>
      </c>
      <c r="D197" s="395" t="s">
        <v>228</v>
      </c>
      <c r="E197" s="395" t="s">
        <v>229</v>
      </c>
      <c r="F197" s="395" t="s">
        <v>230</v>
      </c>
      <c r="G197" s="395" t="s">
        <v>231</v>
      </c>
      <c r="H197" s="395" t="s">
        <v>232</v>
      </c>
      <c r="I197" s="395" t="s">
        <v>228</v>
      </c>
      <c r="J197" s="395" t="s">
        <v>229</v>
      </c>
      <c r="K197" s="395" t="s">
        <v>233</v>
      </c>
      <c r="L197" s="395" t="s">
        <v>234</v>
      </c>
      <c r="M197" s="395" t="s">
        <v>235</v>
      </c>
      <c r="N197" s="256"/>
    </row>
    <row r="198" spans="2:14">
      <c r="B198" s="395"/>
      <c r="C198" s="395"/>
      <c r="D198" s="395"/>
      <c r="E198" s="395"/>
      <c r="F198" s="395"/>
      <c r="G198" s="395"/>
      <c r="H198" s="395"/>
      <c r="I198" s="395"/>
      <c r="J198" s="395"/>
      <c r="K198" s="395"/>
      <c r="L198" s="395"/>
      <c r="M198" s="395"/>
      <c r="N198" s="256"/>
    </row>
    <row r="199" spans="2:14">
      <c r="B199" s="395"/>
      <c r="C199" s="395"/>
      <c r="D199" s="395"/>
      <c r="E199" s="395"/>
      <c r="F199" s="395"/>
      <c r="G199" s="395"/>
      <c r="H199" s="395"/>
      <c r="I199" s="395"/>
      <c r="J199" s="395"/>
      <c r="K199" s="395"/>
      <c r="L199" s="395"/>
      <c r="M199" s="395"/>
      <c r="N199" s="256"/>
    </row>
    <row r="200" spans="2:14">
      <c r="B200" s="171" t="s">
        <v>236</v>
      </c>
      <c r="C200" s="257">
        <v>6049091</v>
      </c>
      <c r="D200" s="257">
        <f>6049091-C200</f>
        <v>0</v>
      </c>
      <c r="E200" s="257">
        <v>0</v>
      </c>
      <c r="F200" s="257"/>
      <c r="G200" s="176">
        <f>SUM(C200:F200)</f>
        <v>6049091</v>
      </c>
      <c r="H200" s="257">
        <v>-1509382</v>
      </c>
      <c r="I200" s="257">
        <v>-1088836.4286</v>
      </c>
      <c r="J200" s="257" t="s">
        <v>155</v>
      </c>
      <c r="K200" s="258">
        <v>0</v>
      </c>
      <c r="L200" s="257">
        <f>SUM(H200:K200)</f>
        <v>-2598218.4286000002</v>
      </c>
      <c r="M200" s="257">
        <f>+G200+L200</f>
        <v>3450872.5713999998</v>
      </c>
      <c r="N200" s="256"/>
    </row>
    <row r="201" spans="2:14">
      <c r="B201" s="171" t="s">
        <v>343</v>
      </c>
      <c r="C201" s="176">
        <v>81181068</v>
      </c>
      <c r="D201" s="176">
        <f>81181068-C201</f>
        <v>0</v>
      </c>
      <c r="E201" s="176">
        <v>0</v>
      </c>
      <c r="F201" s="176">
        <v>0</v>
      </c>
      <c r="G201" s="176">
        <f>SUM(C201:F201)</f>
        <v>81181068</v>
      </c>
      <c r="H201" s="176">
        <v>-44855218</v>
      </c>
      <c r="I201" s="176">
        <v>-15019909.089500001</v>
      </c>
      <c r="J201" s="176" t="s">
        <v>155</v>
      </c>
      <c r="K201" s="259">
        <v>0</v>
      </c>
      <c r="L201" s="176">
        <f>SUM(H201:K201)</f>
        <v>-59875127.089500003</v>
      </c>
      <c r="M201" s="257">
        <f>+G201+L201</f>
        <v>21305940.910499997</v>
      </c>
      <c r="N201" s="256"/>
    </row>
    <row r="202" spans="2:14">
      <c r="B202" s="171" t="s">
        <v>344</v>
      </c>
      <c r="C202" s="176">
        <v>0</v>
      </c>
      <c r="D202" s="176"/>
      <c r="E202" s="176" t="s">
        <v>155</v>
      </c>
      <c r="F202" s="176"/>
      <c r="G202" s="176">
        <f>SUM(C202:F202)</f>
        <v>0</v>
      </c>
      <c r="H202" s="176" t="s">
        <v>155</v>
      </c>
      <c r="I202" s="176">
        <v>0</v>
      </c>
      <c r="J202" s="176" t="s">
        <v>155</v>
      </c>
      <c r="K202" s="259"/>
      <c r="L202" s="176">
        <f>SUM(H202:K202)</f>
        <v>0</v>
      </c>
      <c r="M202" s="257">
        <f>+G202+L202</f>
        <v>0</v>
      </c>
      <c r="N202" s="256"/>
    </row>
    <row r="203" spans="2:14">
      <c r="B203" s="171" t="s">
        <v>414</v>
      </c>
      <c r="C203" s="176">
        <v>7366364</v>
      </c>
      <c r="D203" s="176">
        <v>0</v>
      </c>
      <c r="E203" s="176"/>
      <c r="F203" s="176"/>
      <c r="G203" s="176">
        <f>SUM(C203:F203)</f>
        <v>7366364</v>
      </c>
      <c r="H203" s="176">
        <v>-1473273</v>
      </c>
      <c r="I203" s="176">
        <v>-1473273</v>
      </c>
      <c r="J203" s="176"/>
      <c r="K203" s="259"/>
      <c r="L203" s="176">
        <f>SUM(H203:K203)</f>
        <v>-2946546</v>
      </c>
      <c r="M203" s="257">
        <f>+G203+L203</f>
        <v>4419818</v>
      </c>
      <c r="N203" s="256"/>
    </row>
    <row r="204" spans="2:14">
      <c r="B204" s="171" t="s">
        <v>415</v>
      </c>
      <c r="C204" s="176">
        <v>51996590.910000004</v>
      </c>
      <c r="D204" s="176">
        <v>2959091</v>
      </c>
      <c r="E204" s="176"/>
      <c r="F204" s="176"/>
      <c r="G204" s="176">
        <f>SUM(C204:F204)</f>
        <v>54955681.910000004</v>
      </c>
      <c r="H204" s="176">
        <v>-5199659</v>
      </c>
      <c r="I204" s="176">
        <v>-5199659.091</v>
      </c>
      <c r="J204" s="176"/>
      <c r="K204" s="259"/>
      <c r="L204" s="176">
        <f>SUM(H204:K204)</f>
        <v>-10399318.091</v>
      </c>
      <c r="M204" s="257">
        <f>+G204+L204</f>
        <v>44556363.819000006</v>
      </c>
      <c r="N204" s="256"/>
    </row>
    <row r="205" spans="2:14">
      <c r="B205" s="260"/>
      <c r="C205" s="261"/>
      <c r="D205" s="261"/>
      <c r="E205" s="261"/>
      <c r="F205" s="261"/>
      <c r="G205" s="261"/>
      <c r="H205" s="261"/>
      <c r="I205" s="261"/>
      <c r="J205" s="261"/>
      <c r="K205" s="261"/>
      <c r="L205" s="261"/>
      <c r="M205" s="262"/>
      <c r="N205" s="256"/>
    </row>
    <row r="206" spans="2:14">
      <c r="B206" s="173" t="s">
        <v>237</v>
      </c>
      <c r="C206" s="177">
        <f>SUM(C200:C205)</f>
        <v>146593113.91</v>
      </c>
      <c r="D206" s="177"/>
      <c r="E206" s="177"/>
      <c r="F206" s="177"/>
      <c r="G206" s="177">
        <f>SUM(G200:G205)</f>
        <v>149552204.91</v>
      </c>
      <c r="H206" s="177">
        <f>SUM(H200:H205)</f>
        <v>-53037532</v>
      </c>
      <c r="I206" s="177">
        <f>SUM(I200:I205)</f>
        <v>-22781677.609099999</v>
      </c>
      <c r="J206" s="177"/>
      <c r="K206" s="177">
        <f>SUM(K200:K205)</f>
        <v>0</v>
      </c>
      <c r="L206" s="177">
        <f>SUM(L200:L205)</f>
        <v>-75819209.609099999</v>
      </c>
      <c r="M206" s="177">
        <f>+G206+L206</f>
        <v>73732995.300899997</v>
      </c>
      <c r="N206" s="256"/>
    </row>
    <row r="207" spans="2:14">
      <c r="B207" s="173" t="s">
        <v>238</v>
      </c>
      <c r="C207" s="177">
        <v>128984023.17999999</v>
      </c>
      <c r="D207" s="177">
        <v>17609091</v>
      </c>
      <c r="E207" s="177"/>
      <c r="F207" s="177"/>
      <c r="G207" s="177">
        <v>146593114.18000001</v>
      </c>
      <c r="H207" s="177">
        <v>-19163881.919999998</v>
      </c>
      <c r="I207" s="177">
        <v>-33873650.100599997</v>
      </c>
      <c r="J207" s="177"/>
      <c r="K207" s="177">
        <v>0</v>
      </c>
      <c r="L207" s="177">
        <v>-47837872.9296</v>
      </c>
      <c r="M207" s="177">
        <v>93555582.159400016</v>
      </c>
      <c r="N207" s="256"/>
    </row>
    <row r="208" spans="2:14">
      <c r="B208"/>
    </row>
    <row r="209" spans="2:7">
      <c r="B209"/>
    </row>
    <row r="210" spans="2:7">
      <c r="B210" s="131" t="s">
        <v>239</v>
      </c>
    </row>
    <row r="211" spans="2:7">
      <c r="B211" s="253"/>
    </row>
    <row r="212" spans="2:7">
      <c r="B212" s="395" t="s">
        <v>371</v>
      </c>
      <c r="C212" s="395" t="s">
        <v>195</v>
      </c>
      <c r="D212" s="395" t="s">
        <v>221</v>
      </c>
    </row>
    <row r="213" spans="2:7">
      <c r="B213" s="395"/>
      <c r="C213" s="395"/>
      <c r="D213" s="395"/>
    </row>
    <row r="214" spans="2:7" ht="15.6">
      <c r="B214" s="171" t="s">
        <v>369</v>
      </c>
      <c r="C214" s="172">
        <v>813566648</v>
      </c>
      <c r="D214" s="172">
        <v>813566648</v>
      </c>
      <c r="E214" s="53">
        <v>15</v>
      </c>
      <c r="G214" s="14"/>
    </row>
    <row r="215" spans="2:7" ht="15.6">
      <c r="B215" s="171" t="s">
        <v>427</v>
      </c>
      <c r="C215" s="172">
        <v>-537549986</v>
      </c>
      <c r="D215" s="172">
        <v>-334158324</v>
      </c>
      <c r="E215" s="53"/>
      <c r="G215" s="14"/>
    </row>
    <row r="216" spans="2:7" ht="15.6">
      <c r="B216" s="171"/>
      <c r="C216" s="172">
        <f>SUM(C214:C215)</f>
        <v>276016662</v>
      </c>
      <c r="D216" s="172">
        <f>SUM(D214:D215)</f>
        <v>479408324</v>
      </c>
      <c r="E216" s="53"/>
      <c r="G216" s="14"/>
    </row>
    <row r="217" spans="2:7">
      <c r="B217" s="9"/>
    </row>
    <row r="218" spans="2:7">
      <c r="B218"/>
    </row>
    <row r="219" spans="2:7">
      <c r="B219"/>
    </row>
    <row r="220" spans="2:7">
      <c r="B220"/>
    </row>
    <row r="221" spans="2:7">
      <c r="B221"/>
    </row>
    <row r="222" spans="2:7">
      <c r="B222"/>
    </row>
    <row r="223" spans="2:7">
      <c r="B223" s="131"/>
    </row>
    <row r="224" spans="2:7" ht="8.4" customHeight="1">
      <c r="B224"/>
    </row>
    <row r="225" spans="2:7">
      <c r="B225" s="401" t="s">
        <v>188</v>
      </c>
      <c r="C225" s="74" t="s">
        <v>241</v>
      </c>
      <c r="D225" s="74"/>
      <c r="E225" s="74"/>
      <c r="F225" s="74" t="s">
        <v>241</v>
      </c>
    </row>
    <row r="226" spans="2:7" ht="27.6">
      <c r="B226" s="402"/>
      <c r="C226" s="74" t="s">
        <v>242</v>
      </c>
      <c r="D226" s="74" t="s">
        <v>243</v>
      </c>
      <c r="E226" s="74" t="s">
        <v>244</v>
      </c>
      <c r="F226" s="74" t="s">
        <v>245</v>
      </c>
    </row>
    <row r="227" spans="2:7">
      <c r="B227" s="175" t="s">
        <v>56</v>
      </c>
      <c r="C227" s="180">
        <v>71516041</v>
      </c>
      <c r="D227" s="180">
        <v>16783721</v>
      </c>
      <c r="E227" s="180">
        <v>-15215643</v>
      </c>
      <c r="F227" s="180">
        <f>+C227+D227+E227</f>
        <v>73084119</v>
      </c>
      <c r="G227" s="12"/>
    </row>
    <row r="228" spans="2:7">
      <c r="B228" s="192" t="s">
        <v>246</v>
      </c>
      <c r="C228" s="182"/>
      <c r="D228" s="205" t="s">
        <v>155</v>
      </c>
      <c r="E228" s="182"/>
      <c r="F228" s="180">
        <v>0</v>
      </c>
    </row>
    <row r="229" spans="2:7">
      <c r="B229" s="175" t="s">
        <v>247</v>
      </c>
      <c r="C229" s="180">
        <v>0</v>
      </c>
      <c r="D229" s="197" t="s">
        <v>155</v>
      </c>
      <c r="E229" s="180">
        <v>0</v>
      </c>
      <c r="F229" s="197" t="s">
        <v>155</v>
      </c>
    </row>
    <row r="230" spans="2:7">
      <c r="B230"/>
    </row>
    <row r="231" spans="2:7">
      <c r="B231" s="131" t="s">
        <v>248</v>
      </c>
      <c r="C231" s="127"/>
      <c r="D231" s="127"/>
      <c r="E231" s="127"/>
      <c r="F231" s="127"/>
    </row>
    <row r="232" spans="2:7">
      <c r="B232" s="403" t="s">
        <v>200</v>
      </c>
      <c r="C232" s="403"/>
      <c r="D232" s="403"/>
      <c r="E232" s="403"/>
      <c r="F232" s="403"/>
    </row>
    <row r="233" spans="2:7">
      <c r="B233" s="127"/>
      <c r="C233" s="127"/>
      <c r="D233" s="127"/>
      <c r="E233" s="127"/>
      <c r="F233" s="127"/>
    </row>
    <row r="234" spans="2:7">
      <c r="B234" s="387" t="s">
        <v>404</v>
      </c>
      <c r="C234" s="387"/>
      <c r="D234" s="387"/>
      <c r="E234" s="387"/>
      <c r="F234" s="127"/>
    </row>
    <row r="235" spans="2:7" ht="11.4" customHeight="1">
      <c r="B235"/>
    </row>
    <row r="236" spans="2:7">
      <c r="B236" s="75" t="s">
        <v>370</v>
      </c>
      <c r="C236" s="75" t="s">
        <v>195</v>
      </c>
      <c r="D236" s="75" t="s">
        <v>221</v>
      </c>
    </row>
    <row r="237" spans="2:7">
      <c r="B237" s="171" t="s">
        <v>351</v>
      </c>
      <c r="C237" s="196"/>
      <c r="D237" s="196"/>
      <c r="E237" s="53"/>
      <c r="F237" s="16"/>
    </row>
    <row r="238" spans="2:7">
      <c r="B238" s="171" t="s">
        <v>352</v>
      </c>
      <c r="C238" s="172">
        <v>2666663</v>
      </c>
      <c r="D238" s="172">
        <v>1166663</v>
      </c>
      <c r="E238" s="53"/>
      <c r="F238" s="16"/>
    </row>
    <row r="239" spans="2:7">
      <c r="B239" s="171" t="s">
        <v>353</v>
      </c>
      <c r="C239" s="172">
        <v>27856208</v>
      </c>
      <c r="D239" s="196">
        <v>25184496.32</v>
      </c>
      <c r="E239" s="53"/>
      <c r="F239" s="16"/>
    </row>
    <row r="240" spans="2:7">
      <c r="B240" s="171" t="s">
        <v>469</v>
      </c>
      <c r="C240" s="172">
        <v>233630433.24000001</v>
      </c>
      <c r="D240" s="196">
        <v>200264970.13</v>
      </c>
      <c r="E240" s="53"/>
      <c r="F240" s="16"/>
    </row>
    <row r="241" spans="2:6">
      <c r="B241" s="171" t="s">
        <v>493</v>
      </c>
      <c r="C241" s="172">
        <v>190601193.28999999</v>
      </c>
      <c r="D241" s="196"/>
      <c r="E241" s="53"/>
      <c r="F241" s="16"/>
    </row>
    <row r="242" spans="2:6">
      <c r="B242" s="171" t="s">
        <v>382</v>
      </c>
      <c r="C242" s="172">
        <v>3632575.94</v>
      </c>
      <c r="D242" s="172">
        <v>2113636.27</v>
      </c>
      <c r="E242" s="53"/>
      <c r="F242" s="16"/>
    </row>
    <row r="243" spans="2:6">
      <c r="B243" s="171" t="s">
        <v>428</v>
      </c>
      <c r="C243" s="172">
        <v>0</v>
      </c>
      <c r="D243" s="172">
        <v>9370925.0399999991</v>
      </c>
      <c r="E243" s="53"/>
      <c r="F243" s="16"/>
    </row>
    <row r="244" spans="2:6">
      <c r="B244" s="173" t="s">
        <v>222</v>
      </c>
      <c r="C244" s="174">
        <f>SUM(C237:C243)</f>
        <v>458387073.46999997</v>
      </c>
      <c r="D244" s="174">
        <f>SUM(D237:D243)</f>
        <v>238100690.75999999</v>
      </c>
      <c r="F244" s="10"/>
    </row>
    <row r="245" spans="2:6">
      <c r="B245"/>
    </row>
    <row r="246" spans="2:6">
      <c r="B246" s="131" t="s">
        <v>249</v>
      </c>
      <c r="C246" s="127"/>
      <c r="D246" s="127"/>
    </row>
    <row r="247" spans="2:6">
      <c r="B247" s="390" t="s">
        <v>200</v>
      </c>
      <c r="C247" s="390"/>
      <c r="D247" s="390"/>
    </row>
    <row r="248" spans="2:6">
      <c r="B248" s="126"/>
      <c r="C248" s="127"/>
      <c r="D248" s="127"/>
    </row>
    <row r="249" spans="2:6">
      <c r="B249" s="126" t="s">
        <v>405</v>
      </c>
      <c r="C249" s="127"/>
      <c r="D249" s="127"/>
    </row>
    <row r="250" spans="2:6" ht="16.2" customHeight="1">
      <c r="B250" s="67" t="s">
        <v>250</v>
      </c>
      <c r="C250" s="64" t="s">
        <v>251</v>
      </c>
      <c r="D250" s="67" t="s">
        <v>252</v>
      </c>
    </row>
    <row r="251" spans="2:6">
      <c r="B251" s="171" t="s">
        <v>388</v>
      </c>
      <c r="C251" s="65"/>
      <c r="D251" s="69"/>
    </row>
    <row r="252" spans="2:6">
      <c r="B252" s="68"/>
      <c r="C252" s="65"/>
      <c r="D252" s="69"/>
    </row>
    <row r="253" spans="2:6">
      <c r="B253" s="70" t="s">
        <v>222</v>
      </c>
      <c r="C253" s="72">
        <f>SUM(C251:C252)</f>
        <v>0</v>
      </c>
      <c r="D253" s="73">
        <f>+D251</f>
        <v>0</v>
      </c>
    </row>
    <row r="254" spans="2:6">
      <c r="B254"/>
    </row>
    <row r="255" spans="2:6">
      <c r="B255" s="140" t="s">
        <v>406</v>
      </c>
      <c r="C255" s="29"/>
      <c r="D255" s="29"/>
    </row>
    <row r="256" spans="2:6">
      <c r="B256" s="115" t="s">
        <v>253</v>
      </c>
      <c r="C256" s="116" t="s">
        <v>251</v>
      </c>
      <c r="D256" s="115" t="s">
        <v>252</v>
      </c>
    </row>
    <row r="257" spans="2:5">
      <c r="B257" s="204" t="s">
        <v>387</v>
      </c>
      <c r="C257" s="117">
        <v>0</v>
      </c>
      <c r="D257" s="118">
        <v>0</v>
      </c>
    </row>
    <row r="258" spans="2:5">
      <c r="B258" s="119" t="s">
        <v>222</v>
      </c>
      <c r="C258" s="120">
        <f>+C257</f>
        <v>0</v>
      </c>
      <c r="D258" s="121">
        <f>+D257</f>
        <v>0</v>
      </c>
    </row>
    <row r="259" spans="2:5">
      <c r="B259"/>
    </row>
    <row r="260" spans="2:5">
      <c r="B260" s="126" t="s">
        <v>407</v>
      </c>
    </row>
    <row r="261" spans="2:5">
      <c r="B261" s="67" t="s">
        <v>254</v>
      </c>
      <c r="C261" s="64" t="s">
        <v>251</v>
      </c>
      <c r="D261" s="67" t="s">
        <v>252</v>
      </c>
    </row>
    <row r="262" spans="2:5">
      <c r="B262" s="204" t="s">
        <v>387</v>
      </c>
      <c r="C262" s="209">
        <v>2045489949.6400001</v>
      </c>
      <c r="D262" s="76"/>
    </row>
    <row r="263" spans="2:5">
      <c r="B263" s="70" t="s">
        <v>222</v>
      </c>
      <c r="C263" s="62">
        <f>SUM(C262)</f>
        <v>2045489949.6400001</v>
      </c>
      <c r="D263" s="77" t="s">
        <v>155</v>
      </c>
    </row>
    <row r="264" spans="2:5">
      <c r="B264"/>
    </row>
    <row r="265" spans="2:5">
      <c r="B265" s="126" t="s">
        <v>408</v>
      </c>
    </row>
    <row r="266" spans="2:5">
      <c r="B266" s="67" t="s">
        <v>250</v>
      </c>
      <c r="C266" s="64" t="s">
        <v>251</v>
      </c>
      <c r="D266" s="67" t="s">
        <v>252</v>
      </c>
    </row>
    <row r="267" spans="2:5">
      <c r="B267" s="171" t="s">
        <v>388</v>
      </c>
      <c r="C267" s="65">
        <v>0</v>
      </c>
      <c r="D267" s="69"/>
    </row>
    <row r="268" spans="2:5">
      <c r="B268" s="70" t="s">
        <v>222</v>
      </c>
      <c r="C268" s="72">
        <f>+C267</f>
        <v>0</v>
      </c>
      <c r="D268" s="73">
        <f>+D267</f>
        <v>0</v>
      </c>
    </row>
    <row r="269" spans="2:5">
      <c r="B269"/>
    </row>
    <row r="270" spans="2:5">
      <c r="B270"/>
    </row>
    <row r="271" spans="2:5">
      <c r="B271" s="387" t="s">
        <v>255</v>
      </c>
      <c r="C271" s="387"/>
      <c r="D271" s="387"/>
      <c r="E271" s="127"/>
    </row>
    <row r="272" spans="2:5" ht="15" thickBot="1">
      <c r="B272" s="390" t="s">
        <v>200</v>
      </c>
      <c r="C272" s="390"/>
      <c r="D272" s="390"/>
      <c r="E272" s="390"/>
    </row>
    <row r="273" spans="2:6">
      <c r="B273" s="58" t="s">
        <v>188</v>
      </c>
      <c r="C273" s="66" t="s">
        <v>195</v>
      </c>
      <c r="D273" s="66" t="s">
        <v>256</v>
      </c>
    </row>
    <row r="274" spans="2:6">
      <c r="B274" s="171" t="s">
        <v>429</v>
      </c>
      <c r="C274" s="65">
        <v>293441</v>
      </c>
      <c r="D274" s="183">
        <v>1071000</v>
      </c>
      <c r="F274" s="17"/>
    </row>
    <row r="275" spans="2:6">
      <c r="B275" s="171" t="s">
        <v>542</v>
      </c>
      <c r="C275" s="65">
        <v>1400000</v>
      </c>
      <c r="D275" s="183"/>
      <c r="F275" s="17"/>
    </row>
    <row r="276" spans="2:6">
      <c r="B276" s="171" t="s">
        <v>430</v>
      </c>
      <c r="C276" s="65">
        <v>0</v>
      </c>
      <c r="D276" s="183"/>
      <c r="F276" s="17"/>
    </row>
    <row r="277" spans="2:6">
      <c r="B277" s="171" t="s">
        <v>449</v>
      </c>
      <c r="C277" s="65">
        <v>0</v>
      </c>
      <c r="D277" s="183"/>
      <c r="F277" s="17"/>
    </row>
    <row r="278" spans="2:6">
      <c r="B278" s="171" t="s">
        <v>494</v>
      </c>
      <c r="C278" s="65">
        <v>0</v>
      </c>
      <c r="D278" s="183"/>
      <c r="F278" s="17"/>
    </row>
    <row r="279" spans="2:6">
      <c r="B279" s="171" t="s">
        <v>438</v>
      </c>
      <c r="C279" s="65">
        <v>0</v>
      </c>
      <c r="D279" s="183">
        <v>510680</v>
      </c>
      <c r="F279" s="17"/>
    </row>
    <row r="280" spans="2:6">
      <c r="B280" s="171" t="s">
        <v>468</v>
      </c>
      <c r="C280" s="65">
        <v>500000</v>
      </c>
      <c r="D280" s="183"/>
      <c r="F280" s="17"/>
    </row>
    <row r="281" spans="2:6">
      <c r="B281" s="173" t="s">
        <v>222</v>
      </c>
      <c r="C281" s="174">
        <f>SUM(C274:C280)</f>
        <v>2193441</v>
      </c>
      <c r="D281" s="174">
        <f>SUM(D274:D280)</f>
        <v>1581680</v>
      </c>
      <c r="E281" s="23"/>
      <c r="F281" s="18"/>
    </row>
    <row r="282" spans="2:6">
      <c r="B282"/>
    </row>
    <row r="283" spans="2:6">
      <c r="B283" s="131" t="s">
        <v>409</v>
      </c>
    </row>
    <row r="284" spans="2:6">
      <c r="B284" s="67" t="s">
        <v>188</v>
      </c>
      <c r="C284" s="67" t="s">
        <v>195</v>
      </c>
      <c r="D284" s="67" t="s">
        <v>256</v>
      </c>
    </row>
    <row r="285" spans="2:6">
      <c r="B285" s="171" t="s">
        <v>257</v>
      </c>
      <c r="C285" s="65">
        <v>0</v>
      </c>
      <c r="D285" s="172"/>
    </row>
    <row r="286" spans="2:6">
      <c r="B286" s="173" t="s">
        <v>222</v>
      </c>
      <c r="C286" s="174">
        <f>+C285</f>
        <v>0</v>
      </c>
      <c r="D286" s="174">
        <f>+D285</f>
        <v>0</v>
      </c>
      <c r="E286" s="23"/>
      <c r="F286" s="23"/>
    </row>
    <row r="287" spans="2:6">
      <c r="B287"/>
    </row>
    <row r="288" spans="2:6">
      <c r="B288"/>
      <c r="C288" s="23"/>
    </row>
    <row r="289" spans="2:6">
      <c r="B289"/>
    </row>
    <row r="290" spans="2:6">
      <c r="B290" s="387" t="s">
        <v>258</v>
      </c>
      <c r="C290" s="387"/>
      <c r="D290" s="387"/>
      <c r="E290" s="387"/>
    </row>
    <row r="291" spans="2:6">
      <c r="B291" s="127" t="s">
        <v>391</v>
      </c>
      <c r="C291" s="130"/>
      <c r="D291" s="130"/>
      <c r="E291" s="130"/>
    </row>
    <row r="292" spans="2:6">
      <c r="B292" s="127"/>
      <c r="C292" s="127"/>
      <c r="D292" s="127"/>
      <c r="E292" s="127"/>
    </row>
    <row r="293" spans="2:6">
      <c r="B293" s="404" t="s">
        <v>401</v>
      </c>
      <c r="C293" s="404"/>
      <c r="D293" s="404"/>
      <c r="E293" s="127"/>
    </row>
    <row r="294" spans="2:6">
      <c r="B294" s="127" t="s">
        <v>391</v>
      </c>
      <c r="C294" s="136"/>
      <c r="D294" s="136"/>
      <c r="E294" s="127"/>
    </row>
    <row r="295" spans="2:6">
      <c r="B295" s="127"/>
      <c r="C295" s="136"/>
      <c r="D295" s="136"/>
      <c r="E295" s="127"/>
    </row>
    <row r="296" spans="2:6">
      <c r="B296" s="126" t="s">
        <v>259</v>
      </c>
      <c r="C296" s="127"/>
      <c r="D296" s="127"/>
      <c r="E296" s="127"/>
    </row>
    <row r="297" spans="2:6">
      <c r="B297" s="127" t="s">
        <v>391</v>
      </c>
      <c r="C297" s="127"/>
      <c r="D297" s="127"/>
      <c r="E297" s="127"/>
    </row>
    <row r="298" spans="2:6">
      <c r="B298" s="127"/>
      <c r="C298" s="127"/>
      <c r="D298" s="127"/>
      <c r="E298" s="127"/>
    </row>
    <row r="299" spans="2:6">
      <c r="B299" s="387" t="s">
        <v>260</v>
      </c>
      <c r="C299" s="387"/>
      <c r="D299" s="127"/>
      <c r="E299" s="127"/>
    </row>
    <row r="300" spans="2:6">
      <c r="B300" s="130"/>
      <c r="C300" s="130"/>
      <c r="D300" s="127"/>
      <c r="E300" s="127"/>
    </row>
    <row r="301" spans="2:6" ht="15" thickBot="1">
      <c r="B301" s="390" t="s">
        <v>200</v>
      </c>
      <c r="C301" s="390"/>
      <c r="D301" s="390"/>
      <c r="E301" s="390"/>
    </row>
    <row r="302" spans="2:6">
      <c r="B302" s="58" t="s">
        <v>188</v>
      </c>
      <c r="C302" s="66" t="s">
        <v>195</v>
      </c>
      <c r="D302" s="66" t="s">
        <v>256</v>
      </c>
    </row>
    <row r="303" spans="2:6">
      <c r="B303" s="171" t="s">
        <v>453</v>
      </c>
      <c r="C303" s="172">
        <v>0</v>
      </c>
      <c r="D303" s="172">
        <v>2141784518.1099999</v>
      </c>
      <c r="F303" s="17"/>
    </row>
    <row r="304" spans="2:6">
      <c r="B304" s="171" t="s">
        <v>510</v>
      </c>
      <c r="C304" s="172">
        <v>1704959817.22</v>
      </c>
      <c r="D304" s="172"/>
      <c r="F304" s="17"/>
    </row>
    <row r="305" spans="2:9">
      <c r="B305" s="171" t="s">
        <v>511</v>
      </c>
      <c r="C305" s="172">
        <v>1531350132.8800001</v>
      </c>
      <c r="D305" s="172"/>
      <c r="F305" s="17"/>
    </row>
    <row r="306" spans="2:9">
      <c r="B306" s="171" t="s">
        <v>512</v>
      </c>
      <c r="C306" s="172">
        <v>1421351699</v>
      </c>
      <c r="D306" s="172"/>
      <c r="F306" s="17"/>
    </row>
    <row r="307" spans="2:9">
      <c r="B307" s="171" t="s">
        <v>422</v>
      </c>
      <c r="C307" s="172">
        <v>0</v>
      </c>
      <c r="D307" s="198">
        <v>70159154.379999995</v>
      </c>
      <c r="F307" s="17"/>
    </row>
    <row r="308" spans="2:9">
      <c r="B308" s="171" t="s">
        <v>495</v>
      </c>
      <c r="C308" s="172">
        <v>200000000</v>
      </c>
      <c r="D308" s="198">
        <v>0</v>
      </c>
      <c r="F308" s="17"/>
    </row>
    <row r="309" spans="2:9">
      <c r="B309" s="173" t="s">
        <v>222</v>
      </c>
      <c r="C309" s="174">
        <f>SUM(C303:C308)</f>
        <v>4857661649.1000004</v>
      </c>
      <c r="D309" s="174">
        <f>SUM(D303:D308)</f>
        <v>2211943672.4899998</v>
      </c>
      <c r="E309" s="23"/>
      <c r="F309" s="18"/>
    </row>
    <row r="310" spans="2:9">
      <c r="B310" s="108"/>
      <c r="C310" s="108"/>
    </row>
    <row r="311" spans="2:9">
      <c r="B311"/>
    </row>
    <row r="312" spans="2:9">
      <c r="B312" s="126" t="s">
        <v>262</v>
      </c>
      <c r="C312" s="127"/>
      <c r="D312" s="127"/>
    </row>
    <row r="313" spans="2:9" ht="15" hidden="1" thickBot="1">
      <c r="B313" s="139" t="s">
        <v>402</v>
      </c>
      <c r="C313" s="137"/>
      <c r="D313" s="137"/>
      <c r="F313" s="49"/>
    </row>
    <row r="314" spans="2:9" ht="53.4" hidden="1" thickBot="1">
      <c r="B314" s="147" t="s">
        <v>413</v>
      </c>
      <c r="C314" s="137"/>
      <c r="D314" s="137"/>
      <c r="F314" s="49"/>
    </row>
    <row r="315" spans="2:9" ht="15" hidden="1" thickBot="1">
      <c r="B315" s="139" t="s">
        <v>403</v>
      </c>
      <c r="C315" s="137"/>
      <c r="D315" s="137"/>
      <c r="F315" s="49"/>
    </row>
    <row r="316" spans="2:9">
      <c r="B316" s="127" t="s">
        <v>391</v>
      </c>
      <c r="C316" s="138"/>
      <c r="D316" s="138"/>
      <c r="F316" s="49"/>
    </row>
    <row r="317" spans="2:9">
      <c r="B317" s="127"/>
      <c r="C317" s="127"/>
      <c r="D317" s="127"/>
    </row>
    <row r="318" spans="2:9">
      <c r="B318" s="405" t="s">
        <v>263</v>
      </c>
      <c r="C318" s="405"/>
      <c r="D318" s="405"/>
    </row>
    <row r="319" spans="2:9">
      <c r="B319" s="128"/>
      <c r="C319" s="127"/>
      <c r="D319" s="127"/>
    </row>
    <row r="320" spans="2:9" ht="15" thickBot="1">
      <c r="B320" s="127"/>
      <c r="C320" s="127"/>
      <c r="D320" s="127"/>
      <c r="F320" s="50"/>
      <c r="G320" s="51"/>
      <c r="H320" s="51"/>
      <c r="I320" s="51"/>
    </row>
    <row r="321" spans="2:7">
      <c r="B321" s="58" t="s">
        <v>188</v>
      </c>
      <c r="C321" s="66" t="s">
        <v>195</v>
      </c>
      <c r="D321" s="66" t="s">
        <v>256</v>
      </c>
      <c r="F321" s="50"/>
    </row>
    <row r="322" spans="2:7">
      <c r="B322" s="171" t="s">
        <v>453</v>
      </c>
      <c r="C322" s="172">
        <v>0</v>
      </c>
      <c r="D322" s="172">
        <v>0</v>
      </c>
      <c r="F322" s="50"/>
    </row>
    <row r="323" spans="2:7">
      <c r="B323" s="171" t="s">
        <v>510</v>
      </c>
      <c r="C323" s="172">
        <v>0</v>
      </c>
      <c r="D323" s="172"/>
    </row>
    <row r="324" spans="2:7">
      <c r="B324" s="171" t="s">
        <v>511</v>
      </c>
      <c r="C324" s="172">
        <v>1347841192.1600001</v>
      </c>
      <c r="D324" s="172"/>
    </row>
    <row r="325" spans="2:7">
      <c r="B325" s="171" t="s">
        <v>512</v>
      </c>
      <c r="C325" s="172">
        <v>0</v>
      </c>
      <c r="D325" s="172"/>
    </row>
    <row r="326" spans="2:7">
      <c r="B326" s="171" t="s">
        <v>422</v>
      </c>
      <c r="C326" s="172">
        <v>0</v>
      </c>
      <c r="D326" s="198">
        <v>0</v>
      </c>
    </row>
    <row r="327" spans="2:7">
      <c r="B327" s="171" t="s">
        <v>495</v>
      </c>
      <c r="C327" s="172">
        <v>0</v>
      </c>
      <c r="D327" s="198">
        <v>0</v>
      </c>
    </row>
    <row r="328" spans="2:7">
      <c r="B328" s="173" t="s">
        <v>222</v>
      </c>
      <c r="C328" s="174">
        <f>SUM(C322:C327)</f>
        <v>1347841192.1600001</v>
      </c>
      <c r="D328" s="174">
        <f>SUM(D322:D327)</f>
        <v>0</v>
      </c>
    </row>
    <row r="329" spans="2:7">
      <c r="B329"/>
    </row>
    <row r="330" spans="2:7">
      <c r="B330"/>
    </row>
    <row r="331" spans="2:7" s="25" customFormat="1" ht="13.8"/>
    <row r="332" spans="2:7" s="25" customFormat="1" ht="13.8">
      <c r="B332" s="133" t="s">
        <v>264</v>
      </c>
      <c r="C332" s="133"/>
      <c r="D332" s="133"/>
      <c r="E332" s="133"/>
      <c r="F332" s="133"/>
      <c r="G332" s="24"/>
    </row>
    <row r="333" spans="2:7" s="25" customFormat="1" ht="13.8">
      <c r="B333" s="390" t="s">
        <v>391</v>
      </c>
      <c r="C333" s="390"/>
      <c r="D333" s="390"/>
      <c r="E333" s="390"/>
      <c r="F333" s="127"/>
    </row>
    <row r="334" spans="2:7" s="25" customFormat="1" ht="13.8">
      <c r="B334" s="127"/>
      <c r="C334" s="135"/>
      <c r="D334" s="127"/>
      <c r="E334" s="127"/>
      <c r="F334" s="127"/>
    </row>
    <row r="335" spans="2:7" s="25" customFormat="1" ht="13.8">
      <c r="B335" s="387" t="s">
        <v>265</v>
      </c>
      <c r="C335" s="387"/>
      <c r="D335" s="387"/>
      <c r="E335" s="387"/>
      <c r="F335" s="387"/>
    </row>
    <row r="336" spans="2:7" s="25" customFormat="1" ht="30" customHeight="1">
      <c r="B336" s="64" t="s">
        <v>188</v>
      </c>
      <c r="C336" s="64" t="s">
        <v>266</v>
      </c>
      <c r="D336" s="64" t="s">
        <v>243</v>
      </c>
      <c r="E336" s="64" t="s">
        <v>267</v>
      </c>
      <c r="F336" s="64" t="s">
        <v>268</v>
      </c>
    </row>
    <row r="337" spans="2:7" s="25" customFormat="1" ht="13.8">
      <c r="B337" s="201" t="s">
        <v>61</v>
      </c>
      <c r="C337" s="180">
        <f>+'Balance General'!G60</f>
        <v>4000000000</v>
      </c>
      <c r="D337" s="180">
        <f>+'Balance General'!F60-'Balance General'!G60</f>
        <v>0</v>
      </c>
      <c r="E337" s="198">
        <v>0</v>
      </c>
      <c r="F337" s="180">
        <f t="shared" ref="F337:F343" si="4">SUM(C337:E337)</f>
        <v>4000000000</v>
      </c>
      <c r="G337" s="26"/>
    </row>
    <row r="338" spans="2:7" s="25" customFormat="1" ht="13.8">
      <c r="B338" s="201" t="s">
        <v>374</v>
      </c>
      <c r="C338" s="180">
        <v>0</v>
      </c>
      <c r="D338" s="180">
        <v>0</v>
      </c>
      <c r="E338" s="198">
        <v>0</v>
      </c>
      <c r="F338" s="180">
        <f t="shared" si="4"/>
        <v>0</v>
      </c>
      <c r="G338" s="26"/>
    </row>
    <row r="339" spans="2:7" s="25" customFormat="1" ht="13.8">
      <c r="B339" s="201" t="s">
        <v>432</v>
      </c>
      <c r="C339" s="180">
        <f>+'Balance General'!G62</f>
        <v>600000000</v>
      </c>
      <c r="D339" s="180">
        <f>+'Balance General'!F62-'Balance General'!G62</f>
        <v>866000000</v>
      </c>
      <c r="E339" s="198">
        <v>0</v>
      </c>
      <c r="F339" s="180">
        <f t="shared" si="4"/>
        <v>1466000000</v>
      </c>
      <c r="G339" s="26"/>
    </row>
    <row r="340" spans="2:7" s="25" customFormat="1" ht="13.8">
      <c r="B340" s="201" t="s">
        <v>269</v>
      </c>
      <c r="C340" s="180">
        <v>0</v>
      </c>
      <c r="D340" s="198"/>
      <c r="E340" s="197"/>
      <c r="F340" s="180">
        <f t="shared" si="4"/>
        <v>0</v>
      </c>
      <c r="G340" s="26"/>
    </row>
    <row r="341" spans="2:7" s="25" customFormat="1" ht="13.8">
      <c r="B341" s="201" t="s">
        <v>270</v>
      </c>
      <c r="C341" s="180">
        <f>+'Balance General'!G65</f>
        <v>103000000</v>
      </c>
      <c r="D341" s="180">
        <f>+'Balance General'!F65-'Balance General'!G65</f>
        <v>0</v>
      </c>
      <c r="E341" s="197">
        <v>0</v>
      </c>
      <c r="F341" s="180">
        <f t="shared" si="4"/>
        <v>103000000</v>
      </c>
      <c r="G341" s="26"/>
    </row>
    <row r="342" spans="2:7" s="25" customFormat="1" ht="18.75" customHeight="1">
      <c r="B342" s="201" t="s">
        <v>271</v>
      </c>
      <c r="C342" s="180">
        <f>+'Balance General'!G68+'Balance General'!G69</f>
        <v>-1590243717.2299995</v>
      </c>
      <c r="D342" s="202">
        <v>0</v>
      </c>
      <c r="E342" s="180">
        <f>+'Balance General'!F68-'Balance General'!G68-'Balance General'!G69</f>
        <v>1.2299995422363281</v>
      </c>
      <c r="F342" s="180">
        <f t="shared" si="4"/>
        <v>-1590243716</v>
      </c>
      <c r="G342" s="26"/>
    </row>
    <row r="343" spans="2:7" s="25" customFormat="1" ht="13.8">
      <c r="B343" s="201" t="s">
        <v>272</v>
      </c>
      <c r="C343" s="202">
        <v>0</v>
      </c>
      <c r="D343" s="180"/>
      <c r="E343" s="180">
        <f>+'Balance General'!F69</f>
        <v>-659664142</v>
      </c>
      <c r="F343" s="180">
        <f t="shared" si="4"/>
        <v>-659664142</v>
      </c>
      <c r="G343" s="26"/>
    </row>
    <row r="344" spans="2:7" s="25" customFormat="1" ht="13.8">
      <c r="B344" s="192" t="s">
        <v>273</v>
      </c>
      <c r="C344" s="182">
        <f>SUM(C337:C343)</f>
        <v>3112756282.7700005</v>
      </c>
      <c r="D344" s="182">
        <f>SUM(D337:D343)</f>
        <v>866000000</v>
      </c>
      <c r="E344" s="182">
        <f>SUM(E337:E343)</f>
        <v>-659664140.77000046</v>
      </c>
      <c r="F344" s="182">
        <f>SUM(F337:F343)</f>
        <v>3319092142</v>
      </c>
      <c r="G344" s="26"/>
    </row>
    <row r="345" spans="2:7" s="25" customFormat="1" ht="13.8"/>
    <row r="346" spans="2:7" s="25" customFormat="1" ht="13.8">
      <c r="B346" s="131" t="s">
        <v>274</v>
      </c>
      <c r="C346" s="127"/>
      <c r="D346" s="127"/>
      <c r="E346" s="127"/>
      <c r="F346" s="127"/>
    </row>
    <row r="347" spans="2:7" s="25" customFormat="1" ht="13.8">
      <c r="B347" s="128" t="s">
        <v>391</v>
      </c>
      <c r="C347" s="127"/>
      <c r="D347" s="127"/>
      <c r="E347" s="127"/>
      <c r="F347" s="127"/>
    </row>
    <row r="348" spans="2:7" s="25" customFormat="1" ht="13.8">
      <c r="B348" s="127"/>
      <c r="C348" s="127"/>
      <c r="D348" s="127"/>
      <c r="E348" s="127"/>
      <c r="F348" s="127"/>
    </row>
    <row r="349" spans="2:7" s="25" customFormat="1" ht="13.8">
      <c r="B349" s="387" t="s">
        <v>275</v>
      </c>
      <c r="C349" s="387"/>
      <c r="D349" s="387"/>
      <c r="E349" s="387"/>
      <c r="F349" s="387"/>
    </row>
    <row r="350" spans="2:7" s="25" customFormat="1" ht="13.8">
      <c r="B350" s="131" t="s">
        <v>276</v>
      </c>
      <c r="C350" s="127"/>
      <c r="D350" s="127"/>
      <c r="E350" s="127"/>
      <c r="F350" s="127"/>
    </row>
    <row r="351" spans="2:7" s="25" customFormat="1" ht="13.8">
      <c r="B351" s="129" t="s">
        <v>391</v>
      </c>
      <c r="C351" s="127"/>
      <c r="D351" s="127"/>
      <c r="E351" s="127"/>
      <c r="F351" s="127"/>
    </row>
    <row r="352" spans="2:7" s="25" customFormat="1" ht="13.8">
      <c r="B352" s="146"/>
      <c r="C352" s="127"/>
      <c r="D352" s="127"/>
      <c r="E352" s="127"/>
      <c r="F352" s="127"/>
    </row>
    <row r="353" spans="2:6" s="25" customFormat="1" ht="13.8">
      <c r="B353" s="130" t="s">
        <v>277</v>
      </c>
      <c r="C353" s="127"/>
      <c r="D353" s="127"/>
      <c r="E353" s="127"/>
      <c r="F353" s="127"/>
    </row>
    <row r="354" spans="2:6" s="25" customFormat="1" ht="13.8">
      <c r="B354" s="129" t="s">
        <v>200</v>
      </c>
      <c r="C354" s="127"/>
      <c r="D354" s="127"/>
      <c r="E354" s="127"/>
      <c r="F354" s="127"/>
    </row>
    <row r="355" spans="2:6" s="25" customFormat="1" ht="13.8">
      <c r="B355" s="396" t="s">
        <v>188</v>
      </c>
      <c r="C355" s="67" t="s">
        <v>278</v>
      </c>
      <c r="D355" s="67" t="s">
        <v>280</v>
      </c>
    </row>
    <row r="356" spans="2:6" s="25" customFormat="1" ht="13.8">
      <c r="B356" s="396"/>
      <c r="C356" s="67" t="s">
        <v>279</v>
      </c>
      <c r="D356" s="67" t="s">
        <v>281</v>
      </c>
    </row>
    <row r="357" spans="2:6" s="25" customFormat="1" ht="13.8">
      <c r="B357" s="171" t="s">
        <v>282</v>
      </c>
      <c r="C357" s="208">
        <v>9919094491</v>
      </c>
      <c r="D357" s="265">
        <v>19243075</v>
      </c>
      <c r="E357" s="54"/>
      <c r="F357" s="27"/>
    </row>
    <row r="358" spans="2:6" s="25" customFormat="1" ht="13.8">
      <c r="B358" s="171" t="s">
        <v>283</v>
      </c>
      <c r="C358" s="208">
        <v>21399694439.070004</v>
      </c>
      <c r="D358" s="265">
        <v>224859675.88999999</v>
      </c>
      <c r="F358" s="27"/>
    </row>
    <row r="359" spans="2:6" s="25" customFormat="1" ht="11.25" customHeight="1">
      <c r="B359" s="171" t="s">
        <v>546</v>
      </c>
      <c r="C359" s="208">
        <v>293954</v>
      </c>
      <c r="D359" s="172"/>
      <c r="F359" s="27"/>
    </row>
    <row r="360" spans="2:6" s="25" customFormat="1" ht="13.8">
      <c r="B360" s="171" t="s">
        <v>358</v>
      </c>
      <c r="C360" s="208">
        <v>2412737786.1500001</v>
      </c>
      <c r="D360" s="265">
        <v>18491355.120000001</v>
      </c>
      <c r="E360" s="54"/>
      <c r="F360" s="27"/>
    </row>
    <row r="361" spans="2:6" s="25" customFormat="1" ht="13.8">
      <c r="B361" s="171" t="s">
        <v>543</v>
      </c>
      <c r="C361" s="208">
        <v>613927733</v>
      </c>
      <c r="D361" s="265">
        <v>2780002</v>
      </c>
      <c r="E361" s="54"/>
      <c r="F361" s="27"/>
    </row>
    <row r="362" spans="2:6" s="25" customFormat="1" ht="13.8">
      <c r="B362" s="171" t="s">
        <v>360</v>
      </c>
      <c r="C362" s="208">
        <v>0</v>
      </c>
      <c r="D362" s="172">
        <v>0</v>
      </c>
      <c r="F362" s="27"/>
    </row>
    <row r="363" spans="2:6" s="25" customFormat="1" ht="13.8">
      <c r="B363" s="171" t="s">
        <v>359</v>
      </c>
      <c r="C363" s="208">
        <v>5498433.7799999993</v>
      </c>
      <c r="D363" s="265">
        <v>29065797.780000001</v>
      </c>
      <c r="F363" s="27"/>
    </row>
    <row r="364" spans="2:6" s="25" customFormat="1" ht="13.8">
      <c r="B364" s="171" t="s">
        <v>548</v>
      </c>
      <c r="C364" s="208">
        <v>0</v>
      </c>
      <c r="D364" s="265">
        <v>15372440.02</v>
      </c>
      <c r="F364" s="27"/>
    </row>
    <row r="365" spans="2:6" s="25" customFormat="1" ht="13.8">
      <c r="B365" s="171" t="s">
        <v>284</v>
      </c>
      <c r="C365" s="208">
        <v>8520092.8300000001</v>
      </c>
      <c r="D365" s="265">
        <v>2253932.08</v>
      </c>
      <c r="F365" s="27"/>
    </row>
    <row r="366" spans="2:6" s="25" customFormat="1" ht="13.8">
      <c r="B366" s="173" t="s">
        <v>222</v>
      </c>
      <c r="C366" s="208">
        <f>SUM(C357:C365)</f>
        <v>34359766929.830002</v>
      </c>
      <c r="D366" s="200">
        <f>SUM(D357:D365)</f>
        <v>312066277.88999993</v>
      </c>
      <c r="F366" s="28"/>
    </row>
    <row r="367" spans="2:6" s="25" customFormat="1" ht="13.8"/>
    <row r="368" spans="2:6" s="25" customFormat="1" ht="13.8"/>
    <row r="369" spans="2:6" s="25" customFormat="1" ht="13.8">
      <c r="B369" s="131" t="s">
        <v>285</v>
      </c>
    </row>
    <row r="370" spans="2:6" s="25" customFormat="1" ht="13.8">
      <c r="B370" s="126" t="s">
        <v>286</v>
      </c>
    </row>
    <row r="371" spans="2:6" s="25" customFormat="1" ht="13.8">
      <c r="B371" s="128" t="s">
        <v>200</v>
      </c>
    </row>
    <row r="372" spans="2:6" s="25" customFormat="1" ht="13.8">
      <c r="B372" s="370" t="s">
        <v>261</v>
      </c>
      <c r="C372" s="64" t="s">
        <v>287</v>
      </c>
      <c r="D372" s="71" t="s">
        <v>290</v>
      </c>
    </row>
    <row r="373" spans="2:6" s="25" customFormat="1" ht="13.8">
      <c r="B373" s="370"/>
      <c r="C373" s="64" t="s">
        <v>171</v>
      </c>
      <c r="D373" s="71" t="s">
        <v>288</v>
      </c>
    </row>
    <row r="374" spans="2:6" s="25" customFormat="1" ht="13.8">
      <c r="B374" s="178" t="s">
        <v>289</v>
      </c>
      <c r="C374" s="172">
        <v>198242037.17000002</v>
      </c>
      <c r="D374" s="65">
        <v>167935519.97</v>
      </c>
      <c r="F374" s="19"/>
    </row>
    <row r="375" spans="2:6" s="25" customFormat="1" ht="13.8">
      <c r="B375" s="178" t="s">
        <v>333</v>
      </c>
      <c r="C375" s="172">
        <v>28138849.780000001</v>
      </c>
      <c r="D375" s="65">
        <v>13139801.98</v>
      </c>
      <c r="F375" s="19"/>
    </row>
    <row r="376" spans="2:6" s="25" customFormat="1" ht="13.8">
      <c r="B376" s="171" t="s">
        <v>514</v>
      </c>
      <c r="C376" s="208">
        <v>21242552585.98</v>
      </c>
      <c r="D376" s="172">
        <v>0</v>
      </c>
      <c r="F376" s="27"/>
    </row>
    <row r="377" spans="2:6" s="25" customFormat="1" ht="13.8">
      <c r="B377" s="171" t="s">
        <v>544</v>
      </c>
      <c r="C377" s="208">
        <v>603868644</v>
      </c>
      <c r="D377" s="172">
        <v>0</v>
      </c>
      <c r="E377" s="54"/>
      <c r="F377" s="27"/>
    </row>
    <row r="378" spans="2:6" s="25" customFormat="1" ht="13.8">
      <c r="B378" s="171" t="s">
        <v>498</v>
      </c>
      <c r="C378" s="208">
        <v>10682444</v>
      </c>
      <c r="D378" s="172">
        <v>0</v>
      </c>
      <c r="F378" s="27"/>
    </row>
    <row r="379" spans="2:6" s="25" customFormat="1" ht="13.8">
      <c r="B379" s="171" t="s">
        <v>513</v>
      </c>
      <c r="C379" s="208">
        <v>9658444305</v>
      </c>
      <c r="D379" s="172">
        <v>0</v>
      </c>
      <c r="E379" s="54"/>
      <c r="F379" s="27"/>
    </row>
    <row r="380" spans="2:6" s="25" customFormat="1" ht="13.8">
      <c r="B380" s="171" t="s">
        <v>515</v>
      </c>
      <c r="C380" s="172">
        <v>2400180287</v>
      </c>
      <c r="D380" s="172">
        <v>0</v>
      </c>
      <c r="E380" s="54"/>
      <c r="F380" s="27"/>
    </row>
    <row r="381" spans="2:6" s="25" customFormat="1" ht="13.8">
      <c r="B381" s="178" t="s">
        <v>516</v>
      </c>
      <c r="C381" s="172">
        <v>12370800</v>
      </c>
      <c r="D381" s="65">
        <v>44280000</v>
      </c>
      <c r="F381" s="19"/>
    </row>
    <row r="382" spans="2:6" s="25" customFormat="1" ht="13.8">
      <c r="B382" s="178" t="s">
        <v>448</v>
      </c>
      <c r="C382" s="172">
        <v>8675076</v>
      </c>
      <c r="D382" s="65">
        <v>10559949</v>
      </c>
      <c r="F382" s="19"/>
    </row>
    <row r="383" spans="2:6" s="25" customFormat="1" ht="13.8">
      <c r="B383" s="181" t="s">
        <v>273</v>
      </c>
      <c r="C383" s="199">
        <f>SUM(C374:C382)</f>
        <v>34163155028.93</v>
      </c>
      <c r="D383" s="199">
        <f>SUM(D374:D382)</f>
        <v>235915270.94999999</v>
      </c>
      <c r="F383" s="21"/>
    </row>
    <row r="384" spans="2:6" s="25" customFormat="1" ht="13.8"/>
    <row r="385" spans="2:7" s="25" customFormat="1" ht="13.8">
      <c r="B385" s="126" t="s">
        <v>291</v>
      </c>
    </row>
    <row r="386" spans="2:7" s="25" customFormat="1" ht="13.8">
      <c r="B386" s="128" t="s">
        <v>200</v>
      </c>
    </row>
    <row r="387" spans="2:7" s="25" customFormat="1" ht="13.8">
      <c r="B387" s="370" t="s">
        <v>261</v>
      </c>
      <c r="C387" s="64" t="s">
        <v>287</v>
      </c>
      <c r="D387" s="71" t="s">
        <v>290</v>
      </c>
    </row>
    <row r="388" spans="2:7" s="25" customFormat="1" ht="13.8">
      <c r="B388" s="370"/>
      <c r="C388" s="64" t="s">
        <v>171</v>
      </c>
      <c r="D388" s="71" t="s">
        <v>288</v>
      </c>
    </row>
    <row r="389" spans="2:7" s="25" customFormat="1" ht="13.8">
      <c r="B389" s="178" t="s">
        <v>292</v>
      </c>
      <c r="C389" s="172">
        <v>0</v>
      </c>
      <c r="D389" s="65">
        <f>4041124.92+4205</f>
        <v>4045329.92</v>
      </c>
    </row>
    <row r="390" spans="2:7" s="25" customFormat="1" ht="13.8">
      <c r="B390" s="178" t="s">
        <v>299</v>
      </c>
      <c r="C390" s="172">
        <v>0</v>
      </c>
      <c r="D390" s="65">
        <v>1401591.8</v>
      </c>
    </row>
    <row r="391" spans="2:7" s="25" customFormat="1" ht="13.8">
      <c r="B391" s="266" t="s">
        <v>549</v>
      </c>
      <c r="C391" s="172"/>
      <c r="D391" s="65">
        <v>110797774.59</v>
      </c>
    </row>
    <row r="392" spans="2:7" s="25" customFormat="1" ht="13.8">
      <c r="B392" s="178" t="s">
        <v>497</v>
      </c>
      <c r="C392" s="172">
        <v>35278191.189999998</v>
      </c>
      <c r="D392" s="65">
        <v>-15474799.939999999</v>
      </c>
    </row>
    <row r="393" spans="2:7" s="25" customFormat="1" ht="13.8">
      <c r="B393" s="181" t="s">
        <v>273</v>
      </c>
      <c r="C393" s="199">
        <f>SUM(C389:C392)</f>
        <v>35278191.189999998</v>
      </c>
      <c r="D393" s="199">
        <f>SUM(D389:D392)</f>
        <v>100769896.37</v>
      </c>
    </row>
    <row r="394" spans="2:7" s="25" customFormat="1" ht="13.8"/>
    <row r="395" spans="2:7" s="25" customFormat="1" ht="13.8"/>
    <row r="396" spans="2:7" s="25" customFormat="1" ht="13.8">
      <c r="B396" s="126" t="s">
        <v>293</v>
      </c>
    </row>
    <row r="397" spans="2:7" s="25" customFormat="1" ht="13.8">
      <c r="B397" s="128" t="s">
        <v>200</v>
      </c>
      <c r="G397" s="52"/>
    </row>
    <row r="398" spans="2:7" s="25" customFormat="1" ht="13.8">
      <c r="B398" s="370" t="s">
        <v>261</v>
      </c>
      <c r="C398" s="64" t="s">
        <v>287</v>
      </c>
      <c r="D398" s="71" t="s">
        <v>290</v>
      </c>
      <c r="G398" s="52"/>
    </row>
    <row r="399" spans="2:7" s="25" customFormat="1" ht="13.8">
      <c r="B399" s="370"/>
      <c r="C399" s="64" t="s">
        <v>171</v>
      </c>
      <c r="D399" s="71" t="s">
        <v>288</v>
      </c>
      <c r="G399" s="52"/>
    </row>
    <row r="400" spans="2:7" s="25" customFormat="1" ht="13.8">
      <c r="B400" s="171" t="s">
        <v>496</v>
      </c>
      <c r="C400" s="172">
        <v>443575000</v>
      </c>
      <c r="D400" s="172">
        <v>0</v>
      </c>
      <c r="G400" s="52"/>
    </row>
    <row r="401" spans="2:7" s="25" customFormat="1" ht="13.8">
      <c r="B401" s="171" t="s">
        <v>294</v>
      </c>
      <c r="C401" s="172">
        <v>72435000</v>
      </c>
      <c r="D401" s="265">
        <v>50516400</v>
      </c>
      <c r="G401" s="52"/>
    </row>
    <row r="402" spans="2:7" s="25" customFormat="1" ht="13.8">
      <c r="B402" s="171" t="s">
        <v>295</v>
      </c>
      <c r="C402" s="172">
        <v>36985192</v>
      </c>
      <c r="D402" s="265">
        <v>26236858.670000002</v>
      </c>
      <c r="G402" s="52"/>
    </row>
    <row r="403" spans="2:7" s="25" customFormat="1" ht="13.8">
      <c r="B403" s="171" t="s">
        <v>545</v>
      </c>
      <c r="C403" s="172">
        <v>1125000</v>
      </c>
      <c r="D403" s="172">
        <v>0</v>
      </c>
      <c r="G403" s="52"/>
    </row>
    <row r="404" spans="2:7" s="25" customFormat="1" ht="13.8">
      <c r="B404" s="171" t="s">
        <v>518</v>
      </c>
      <c r="C404" s="172">
        <v>4873473.3600000003</v>
      </c>
      <c r="D404" s="265">
        <v>184646120.69999999</v>
      </c>
    </row>
    <row r="405" spans="2:7" s="25" customFormat="1" ht="13.8">
      <c r="B405" s="171" t="s">
        <v>296</v>
      </c>
      <c r="C405" s="172">
        <v>0</v>
      </c>
      <c r="D405" s="265">
        <v>38636363.619999997</v>
      </c>
    </row>
    <row r="406" spans="2:7" s="25" customFormat="1" ht="13.8">
      <c r="B406" s="171" t="s">
        <v>297</v>
      </c>
      <c r="C406" s="172">
        <v>695689216.19000006</v>
      </c>
      <c r="D406" s="265">
        <v>512727272.75999999</v>
      </c>
    </row>
    <row r="407" spans="2:7" s="25" customFormat="1" ht="13.8">
      <c r="B407" s="171" t="s">
        <v>517</v>
      </c>
      <c r="C407" s="172">
        <v>5671789</v>
      </c>
      <c r="D407" s="172">
        <v>0</v>
      </c>
    </row>
    <row r="408" spans="2:7" s="25" customFormat="1" ht="13.8">
      <c r="B408" s="171" t="s">
        <v>519</v>
      </c>
      <c r="C408" s="172">
        <v>0</v>
      </c>
      <c r="D408" s="172">
        <v>0</v>
      </c>
      <c r="F408" s="55"/>
    </row>
    <row r="409" spans="2:7" s="25" customFormat="1" ht="13.8">
      <c r="B409" s="171" t="s">
        <v>298</v>
      </c>
      <c r="C409" s="172">
        <v>88186135.030000001</v>
      </c>
      <c r="D409" s="265">
        <v>78413115.659999996</v>
      </c>
    </row>
    <row r="410" spans="2:7" s="25" customFormat="1" ht="13.8">
      <c r="B410" s="171" t="s">
        <v>361</v>
      </c>
      <c r="C410" s="172">
        <v>12535259.93</v>
      </c>
      <c r="D410" s="265">
        <v>12025915.51</v>
      </c>
    </row>
    <row r="411" spans="2:7" s="25" customFormat="1" ht="13.8">
      <c r="B411" s="171" t="s">
        <v>300</v>
      </c>
      <c r="C411" s="172">
        <v>32472137.149999999</v>
      </c>
      <c r="D411" s="265">
        <v>25873435</v>
      </c>
    </row>
    <row r="412" spans="2:7" s="25" customFormat="1" ht="13.8">
      <c r="B412" s="171" t="s">
        <v>301</v>
      </c>
      <c r="C412" s="172">
        <v>100000</v>
      </c>
      <c r="D412" s="265">
        <v>189302</v>
      </c>
    </row>
    <row r="413" spans="2:7" s="25" customFormat="1" ht="13.8">
      <c r="B413" s="171" t="s">
        <v>302</v>
      </c>
      <c r="C413" s="172">
        <v>0</v>
      </c>
      <c r="D413" s="265">
        <v>12166229.960000001</v>
      </c>
    </row>
    <row r="414" spans="2:7" s="25" customFormat="1" ht="13.8">
      <c r="B414" s="171" t="s">
        <v>439</v>
      </c>
      <c r="C414" s="172">
        <v>7369678</v>
      </c>
      <c r="D414" s="265">
        <v>3741022</v>
      </c>
    </row>
    <row r="415" spans="2:7" s="25" customFormat="1" ht="13.8">
      <c r="B415" s="171" t="s">
        <v>335</v>
      </c>
      <c r="C415" s="172">
        <v>0</v>
      </c>
      <c r="D415" s="265">
        <v>4681818.1900000004</v>
      </c>
    </row>
    <row r="416" spans="2:7" s="25" customFormat="1" ht="13.8">
      <c r="B416" s="171" t="s">
        <v>303</v>
      </c>
      <c r="C416" s="172">
        <v>0</v>
      </c>
      <c r="D416" s="172">
        <v>0</v>
      </c>
    </row>
    <row r="417" spans="2:6" s="25" customFormat="1" ht="13.8">
      <c r="B417" s="171" t="s">
        <v>304</v>
      </c>
      <c r="C417" s="172">
        <v>0</v>
      </c>
      <c r="D417" s="265">
        <v>11261460</v>
      </c>
    </row>
    <row r="418" spans="2:6" s="25" customFormat="1" ht="13.8">
      <c r="B418" s="171" t="s">
        <v>305</v>
      </c>
      <c r="C418" s="172">
        <v>0</v>
      </c>
      <c r="D418" s="172">
        <v>0</v>
      </c>
    </row>
    <row r="419" spans="2:6" s="25" customFormat="1" ht="13.8">
      <c r="B419" s="171" t="s">
        <v>306</v>
      </c>
      <c r="C419" s="172">
        <v>0</v>
      </c>
      <c r="D419" s="172">
        <v>0</v>
      </c>
    </row>
    <row r="420" spans="2:6" s="25" customFormat="1" ht="13.8">
      <c r="B420" s="171" t="s">
        <v>307</v>
      </c>
      <c r="C420" s="172">
        <v>83016698.560000002</v>
      </c>
      <c r="D420" s="172">
        <v>1440909.1</v>
      </c>
      <c r="E420" s="52"/>
    </row>
    <row r="421" spans="2:6" s="25" customFormat="1" ht="13.8">
      <c r="B421" s="171" t="s">
        <v>308</v>
      </c>
      <c r="C421" s="172">
        <v>0</v>
      </c>
      <c r="D421" s="172">
        <v>0</v>
      </c>
    </row>
    <row r="422" spans="2:6" s="25" customFormat="1" ht="13.8">
      <c r="B422" s="173" t="s">
        <v>273</v>
      </c>
      <c r="C422" s="174">
        <f>SUM(C400:C421)</f>
        <v>1484034579.2200003</v>
      </c>
      <c r="D422" s="174">
        <f>SUM(D400:D421)</f>
        <v>962556223.17000008</v>
      </c>
    </row>
    <row r="423" spans="2:6" s="25" customFormat="1" ht="13.8">
      <c r="B423" s="20"/>
      <c r="C423" s="18"/>
      <c r="D423" s="107"/>
    </row>
    <row r="424" spans="2:6" s="25" customFormat="1" ht="13.8">
      <c r="B424" s="20"/>
      <c r="C424" s="107"/>
      <c r="D424" s="18"/>
    </row>
    <row r="425" spans="2:6">
      <c r="B425"/>
    </row>
    <row r="426" spans="2:6">
      <c r="B426" s="405" t="s">
        <v>309</v>
      </c>
      <c r="C426" s="405"/>
      <c r="D426" s="405"/>
      <c r="E426" s="405"/>
      <c r="F426" s="405"/>
    </row>
    <row r="427" spans="2:6">
      <c r="B427" s="390"/>
      <c r="C427" s="390"/>
      <c r="D427" s="390"/>
      <c r="E427" s="390"/>
      <c r="F427" s="390"/>
    </row>
    <row r="428" spans="2:6">
      <c r="B428" s="134" t="s">
        <v>398</v>
      </c>
      <c r="C428" s="134"/>
      <c r="D428" s="134"/>
      <c r="E428" s="133"/>
      <c r="F428" s="127"/>
    </row>
    <row r="429" spans="2:6">
      <c r="B429" s="122"/>
      <c r="C429" s="122"/>
      <c r="D429" s="122"/>
      <c r="E429" s="57"/>
    </row>
    <row r="430" spans="2:6" ht="25.2" customHeight="1">
      <c r="B430" s="210" t="s">
        <v>261</v>
      </c>
      <c r="C430" s="79" t="s">
        <v>251</v>
      </c>
      <c r="D430" s="79" t="s">
        <v>310</v>
      </c>
    </row>
    <row r="431" spans="2:6">
      <c r="B431" s="168" t="s">
        <v>433</v>
      </c>
      <c r="C431" s="172">
        <v>265309983.75</v>
      </c>
      <c r="D431" s="172">
        <v>0</v>
      </c>
      <c r="F431" s="12"/>
    </row>
    <row r="432" spans="2:6">
      <c r="B432" s="168" t="s">
        <v>434</v>
      </c>
      <c r="C432" s="172">
        <v>173051841.11000001</v>
      </c>
      <c r="D432" s="267">
        <v>99869644.960000008</v>
      </c>
    </row>
    <row r="433" spans="2:6">
      <c r="B433" s="168" t="s">
        <v>440</v>
      </c>
      <c r="C433" s="172">
        <v>2890632.56</v>
      </c>
      <c r="D433" s="267">
        <v>344100</v>
      </c>
    </row>
    <row r="434" spans="2:6">
      <c r="B434" s="215" t="s">
        <v>520</v>
      </c>
      <c r="C434" s="96">
        <v>1872897.06</v>
      </c>
      <c r="D434" s="96">
        <v>0</v>
      </c>
    </row>
    <row r="435" spans="2:6">
      <c r="B435" s="168"/>
      <c r="C435" s="96"/>
      <c r="D435" s="96"/>
    </row>
    <row r="436" spans="2:6">
      <c r="B436" s="169" t="s">
        <v>311</v>
      </c>
      <c r="C436" s="170">
        <f>SUM(C431:C435)</f>
        <v>443125354.48000002</v>
      </c>
      <c r="D436" s="170">
        <f>SUM(D431:D435)</f>
        <v>100213744.96000001</v>
      </c>
    </row>
    <row r="437" spans="2:6">
      <c r="B437" s="29"/>
      <c r="C437" s="29"/>
      <c r="D437" s="29"/>
    </row>
    <row r="438" spans="2:6">
      <c r="B438" s="114" t="s">
        <v>389</v>
      </c>
      <c r="C438" s="29"/>
      <c r="D438" s="29"/>
    </row>
    <row r="439" spans="2:6">
      <c r="B439" s="210" t="s">
        <v>261</v>
      </c>
      <c r="C439" s="79" t="s">
        <v>251</v>
      </c>
      <c r="D439" s="79" t="s">
        <v>310</v>
      </c>
    </row>
    <row r="440" spans="2:6">
      <c r="B440" s="167" t="s">
        <v>498</v>
      </c>
      <c r="C440" s="172">
        <v>0</v>
      </c>
      <c r="D440" s="172">
        <v>0</v>
      </c>
    </row>
    <row r="441" spans="2:6">
      <c r="B441" s="123" t="s">
        <v>311</v>
      </c>
      <c r="C441" s="124">
        <f>SUM(C440)</f>
        <v>0</v>
      </c>
      <c r="D441" s="124">
        <f>SUM(D440)</f>
        <v>0</v>
      </c>
    </row>
    <row r="442" spans="2:6">
      <c r="B442"/>
    </row>
    <row r="443" spans="2:6">
      <c r="B443" s="131" t="s">
        <v>312</v>
      </c>
      <c r="C443" s="127"/>
      <c r="D443" s="127"/>
      <c r="E443" s="127"/>
      <c r="F443" s="127"/>
    </row>
    <row r="444" spans="2:6">
      <c r="B444" s="390" t="s">
        <v>200</v>
      </c>
      <c r="C444" s="390"/>
      <c r="D444" s="390"/>
      <c r="E444" s="390"/>
      <c r="F444" s="390"/>
    </row>
    <row r="445" spans="2:6">
      <c r="B445" s="145"/>
    </row>
    <row r="446" spans="2:6">
      <c r="B446" s="126" t="s">
        <v>399</v>
      </c>
    </row>
    <row r="447" spans="2:6" ht="28.8">
      <c r="B447" s="60" t="s">
        <v>261</v>
      </c>
      <c r="C447" s="61" t="s">
        <v>251</v>
      </c>
      <c r="D447" s="61" t="s">
        <v>310</v>
      </c>
    </row>
    <row r="448" spans="2:6">
      <c r="B448" s="175" t="s">
        <v>470</v>
      </c>
      <c r="C448" s="172">
        <v>16381</v>
      </c>
      <c r="D448" s="268">
        <v>19604.849999999999</v>
      </c>
    </row>
    <row r="449" spans="1:4">
      <c r="B449" s="175" t="s">
        <v>384</v>
      </c>
      <c r="C449" s="172">
        <v>0</v>
      </c>
      <c r="D449" s="268">
        <v>4915745.18</v>
      </c>
    </row>
    <row r="450" spans="1:4">
      <c r="B450" s="175" t="s">
        <v>385</v>
      </c>
      <c r="C450" s="172">
        <v>32967493</v>
      </c>
      <c r="D450" s="268">
        <v>177658245.72999999</v>
      </c>
    </row>
    <row r="451" spans="1:4">
      <c r="B451" s="78" t="s">
        <v>385</v>
      </c>
      <c r="C451" s="180"/>
      <c r="D451" s="268">
        <v>84048201.790000007</v>
      </c>
    </row>
    <row r="452" spans="1:4">
      <c r="B452" s="192" t="s">
        <v>311</v>
      </c>
      <c r="C452" s="182">
        <f>SUM(C448:C451)</f>
        <v>32983874</v>
      </c>
      <c r="D452" s="182">
        <f>SUM(D448:D451)</f>
        <v>266641797.55000001</v>
      </c>
    </row>
    <row r="453" spans="1:4">
      <c r="B453"/>
    </row>
    <row r="454" spans="1:4">
      <c r="B454" s="126" t="s">
        <v>400</v>
      </c>
    </row>
    <row r="455" spans="1:4" ht="27.6">
      <c r="B455" s="63" t="s">
        <v>261</v>
      </c>
      <c r="C455" s="64" t="s">
        <v>251</v>
      </c>
      <c r="D455" s="64" t="s">
        <v>310</v>
      </c>
    </row>
    <row r="456" spans="1:4">
      <c r="B456" s="175" t="s">
        <v>420</v>
      </c>
      <c r="C456" s="172">
        <v>161174142.12</v>
      </c>
      <c r="D456" s="209">
        <v>205947928.78999999</v>
      </c>
    </row>
    <row r="457" spans="1:4">
      <c r="B457" s="175"/>
      <c r="C457" s="197"/>
      <c r="D457" s="197"/>
    </row>
    <row r="458" spans="1:4">
      <c r="B458" s="192" t="s">
        <v>311</v>
      </c>
      <c r="C458" s="182">
        <f>SUM(C456:C457)</f>
        <v>161174142.12</v>
      </c>
      <c r="D458" s="182">
        <f>SUM(D456:D457)</f>
        <v>205947928.78999999</v>
      </c>
    </row>
    <row r="459" spans="1:4">
      <c r="B459"/>
    </row>
    <row r="460" spans="1:4">
      <c r="B460" s="126" t="s">
        <v>313</v>
      </c>
    </row>
    <row r="461" spans="1:4">
      <c r="B461" s="128" t="s">
        <v>240</v>
      </c>
    </row>
    <row r="462" spans="1:4">
      <c r="B462"/>
    </row>
    <row r="463" spans="1:4">
      <c r="B463"/>
    </row>
    <row r="464" spans="1:4" ht="35.25" customHeight="1">
      <c r="A464" s="10" t="s">
        <v>314</v>
      </c>
      <c r="B464" s="405" t="s">
        <v>315</v>
      </c>
      <c r="C464" s="405"/>
      <c r="D464" s="405"/>
    </row>
    <row r="465" spans="1:4">
      <c r="A465" s="81"/>
      <c r="B465" s="387" t="s">
        <v>316</v>
      </c>
      <c r="C465" s="387"/>
      <c r="D465" s="387"/>
    </row>
    <row r="466" spans="1:4">
      <c r="A466" s="81"/>
      <c r="B466" s="390" t="s">
        <v>391</v>
      </c>
      <c r="C466" s="390"/>
      <c r="D466" s="390"/>
    </row>
    <row r="467" spans="1:4">
      <c r="A467" s="81"/>
      <c r="B467" s="127"/>
      <c r="C467" s="127"/>
      <c r="D467" s="127"/>
    </row>
    <row r="468" spans="1:4">
      <c r="A468" s="81"/>
      <c r="B468" s="387" t="s">
        <v>317</v>
      </c>
      <c r="C468" s="387"/>
      <c r="D468" s="387"/>
    </row>
    <row r="469" spans="1:4">
      <c r="A469" s="81"/>
      <c r="B469" s="390" t="s">
        <v>391</v>
      </c>
      <c r="C469" s="390"/>
      <c r="D469" s="127"/>
    </row>
    <row r="470" spans="1:4" ht="33" customHeight="1">
      <c r="A470" s="81"/>
      <c r="B470" s="405" t="s">
        <v>397</v>
      </c>
      <c r="C470" s="405"/>
      <c r="D470" s="405"/>
    </row>
    <row r="471" spans="1:4">
      <c r="A471" s="81"/>
      <c r="B471"/>
    </row>
    <row r="472" spans="1:4">
      <c r="A472" s="81"/>
      <c r="B472" s="59" t="s">
        <v>318</v>
      </c>
    </row>
    <row r="473" spans="1:4">
      <c r="A473" s="81"/>
      <c r="B473" s="203" t="s">
        <v>454</v>
      </c>
    </row>
    <row r="474" spans="1:4">
      <c r="A474" s="81"/>
      <c r="B474" s="203" t="s">
        <v>551</v>
      </c>
    </row>
    <row r="475" spans="1:4">
      <c r="A475" s="81"/>
      <c r="B475" s="203" t="s">
        <v>455</v>
      </c>
    </row>
    <row r="476" spans="1:4">
      <c r="A476" s="81"/>
      <c r="B476" s="203" t="s">
        <v>456</v>
      </c>
    </row>
    <row r="477" spans="1:4">
      <c r="A477" s="81"/>
      <c r="B477" s="203" t="s">
        <v>552</v>
      </c>
    </row>
    <row r="478" spans="1:4">
      <c r="A478" s="81"/>
      <c r="B478" s="203" t="s">
        <v>553</v>
      </c>
    </row>
    <row r="479" spans="1:4">
      <c r="A479" s="81"/>
      <c r="B479" s="203" t="s">
        <v>554</v>
      </c>
    </row>
    <row r="480" spans="1:4">
      <c r="A480" s="81"/>
      <c r="B480" s="203" t="s">
        <v>457</v>
      </c>
    </row>
    <row r="481" spans="1:4">
      <c r="A481" s="81"/>
      <c r="B481" s="203" t="s">
        <v>555</v>
      </c>
    </row>
    <row r="482" spans="1:4">
      <c r="A482" s="81"/>
      <c r="B482"/>
    </row>
    <row r="483" spans="1:4">
      <c r="A483" s="10" t="s">
        <v>356</v>
      </c>
      <c r="B483" s="130" t="s">
        <v>319</v>
      </c>
      <c r="C483" s="127"/>
      <c r="D483" s="127"/>
    </row>
    <row r="484" spans="1:4" ht="32.25" customHeight="1">
      <c r="A484" s="81"/>
      <c r="B484" s="406" t="s">
        <v>349</v>
      </c>
      <c r="C484" s="406"/>
      <c r="D484" s="406"/>
    </row>
    <row r="485" spans="1:4">
      <c r="A485" s="81"/>
      <c r="B485" s="127"/>
      <c r="C485" s="127"/>
      <c r="D485" s="127"/>
    </row>
    <row r="486" spans="1:4">
      <c r="A486" s="82" t="s">
        <v>320</v>
      </c>
      <c r="B486" s="131" t="s">
        <v>321</v>
      </c>
      <c r="C486" s="127"/>
      <c r="D486" s="127"/>
    </row>
    <row r="487" spans="1:4">
      <c r="A487" s="81"/>
      <c r="B487" s="132" t="s">
        <v>348</v>
      </c>
      <c r="C487" s="127"/>
      <c r="D487" s="127"/>
    </row>
    <row r="488" spans="1:4">
      <c r="A488" s="81"/>
      <c r="B488" s="127"/>
      <c r="C488" s="127"/>
      <c r="D488" s="127"/>
    </row>
    <row r="489" spans="1:4">
      <c r="A489" s="10" t="s">
        <v>357</v>
      </c>
      <c r="B489" s="126" t="s">
        <v>322</v>
      </c>
      <c r="C489" s="127"/>
      <c r="D489" s="127"/>
    </row>
    <row r="490" spans="1:4">
      <c r="A490" s="81"/>
      <c r="B490" s="128" t="s">
        <v>391</v>
      </c>
      <c r="C490" s="127"/>
      <c r="D490" s="127"/>
    </row>
    <row r="491" spans="1:4">
      <c r="A491" s="81"/>
      <c r="B491" s="127"/>
      <c r="C491" s="127"/>
      <c r="D491" s="127"/>
    </row>
    <row r="492" spans="1:4">
      <c r="A492" s="10" t="s">
        <v>323</v>
      </c>
      <c r="B492" s="133" t="s">
        <v>324</v>
      </c>
      <c r="C492" s="127"/>
      <c r="D492" s="127"/>
    </row>
    <row r="493" spans="1:4">
      <c r="A493" s="81"/>
      <c r="B493" s="128" t="s">
        <v>391</v>
      </c>
      <c r="C493" s="127"/>
      <c r="D493" s="127"/>
    </row>
    <row r="494" spans="1:4">
      <c r="A494" s="81"/>
      <c r="B494" s="127"/>
      <c r="C494" s="127"/>
      <c r="D494" s="127"/>
    </row>
    <row r="495" spans="1:4">
      <c r="A495" s="10" t="s">
        <v>325</v>
      </c>
      <c r="B495" s="126" t="s">
        <v>326</v>
      </c>
      <c r="C495" s="127"/>
      <c r="D495" s="127"/>
    </row>
    <row r="496" spans="1:4">
      <c r="A496" s="81"/>
      <c r="B496" s="132" t="s">
        <v>437</v>
      </c>
      <c r="C496" s="127"/>
      <c r="D496" s="127"/>
    </row>
    <row r="497" spans="1:10">
      <c r="A497" s="81"/>
      <c r="B497"/>
    </row>
    <row r="498" spans="1:10">
      <c r="A498" s="81"/>
      <c r="B498" s="109"/>
    </row>
    <row r="501" spans="1:10">
      <c r="A501" s="253"/>
      <c r="B501" s="207" t="s">
        <v>643</v>
      </c>
      <c r="C501" s="207"/>
      <c r="D501" s="302"/>
      <c r="H501" s="253"/>
      <c r="I501" s="207" t="s">
        <v>644</v>
      </c>
      <c r="J501" s="207"/>
    </row>
    <row r="502" spans="1:10">
      <c r="B502" s="302" t="s">
        <v>642</v>
      </c>
      <c r="C502" s="302"/>
      <c r="D502" s="302"/>
      <c r="I502" s="302" t="s">
        <v>645</v>
      </c>
      <c r="J502" s="302"/>
    </row>
  </sheetData>
  <mergeCells count="81">
    <mergeCell ref="B426:F426"/>
    <mergeCell ref="B427:F427"/>
    <mergeCell ref="B444:F444"/>
    <mergeCell ref="B484:D484"/>
    <mergeCell ref="B470:D470"/>
    <mergeCell ref="B464:D464"/>
    <mergeCell ref="B465:D465"/>
    <mergeCell ref="B466:D466"/>
    <mergeCell ref="B468:D468"/>
    <mergeCell ref="B469:C469"/>
    <mergeCell ref="B387:B388"/>
    <mergeCell ref="B398:B399"/>
    <mergeCell ref="B333:E333"/>
    <mergeCell ref="B335:F335"/>
    <mergeCell ref="B349:F349"/>
    <mergeCell ref="B355:B356"/>
    <mergeCell ref="B372:B373"/>
    <mergeCell ref="B301:E301"/>
    <mergeCell ref="B290:E290"/>
    <mergeCell ref="B293:D293"/>
    <mergeCell ref="B299:C299"/>
    <mergeCell ref="B318:D318"/>
    <mergeCell ref="B272:E272"/>
    <mergeCell ref="B225:B226"/>
    <mergeCell ref="B232:F232"/>
    <mergeCell ref="B234:E234"/>
    <mergeCell ref="B247:D247"/>
    <mergeCell ref="B271:D271"/>
    <mergeCell ref="M197:M199"/>
    <mergeCell ref="B180:B181"/>
    <mergeCell ref="C180:C181"/>
    <mergeCell ref="D180:D181"/>
    <mergeCell ref="L197:L199"/>
    <mergeCell ref="H196:M196"/>
    <mergeCell ref="C197:C199"/>
    <mergeCell ref="D197:D199"/>
    <mergeCell ref="E197:E199"/>
    <mergeCell ref="J197:J199"/>
    <mergeCell ref="K197:K199"/>
    <mergeCell ref="G107:I107"/>
    <mergeCell ref="D108:D109"/>
    <mergeCell ref="E108:E109"/>
    <mergeCell ref="B113:D113"/>
    <mergeCell ref="F197:F199"/>
    <mergeCell ref="G197:G199"/>
    <mergeCell ref="C196:G196"/>
    <mergeCell ref="H197:H199"/>
    <mergeCell ref="I197:I199"/>
    <mergeCell ref="C189:C190"/>
    <mergeCell ref="D189:D190"/>
    <mergeCell ref="B114:D114"/>
    <mergeCell ref="B117:F117"/>
    <mergeCell ref="B177:F177"/>
    <mergeCell ref="B179:C179"/>
    <mergeCell ref="B212:B213"/>
    <mergeCell ref="C212:C213"/>
    <mergeCell ref="D212:D213"/>
    <mergeCell ref="B107:F107"/>
    <mergeCell ref="B196:B199"/>
    <mergeCell ref="B189:B190"/>
    <mergeCell ref="B87:E87"/>
    <mergeCell ref="B89:B90"/>
    <mergeCell ref="C89:C90"/>
    <mergeCell ref="D89:D90"/>
    <mergeCell ref="B105:D105"/>
    <mergeCell ref="I58:I60"/>
    <mergeCell ref="H58:H60"/>
    <mergeCell ref="G58:G60"/>
    <mergeCell ref="B47:E47"/>
    <mergeCell ref="B49:B50"/>
    <mergeCell ref="E58:E60"/>
    <mergeCell ref="F58:F60"/>
    <mergeCell ref="C58:C60"/>
    <mergeCell ref="D58:D60"/>
    <mergeCell ref="B58:B60"/>
    <mergeCell ref="B2:D3"/>
    <mergeCell ref="B4:D4"/>
    <mergeCell ref="E40:G40"/>
    <mergeCell ref="E41:G41"/>
    <mergeCell ref="B75:C75"/>
    <mergeCell ref="B56:C56"/>
  </mergeCells>
  <conditionalFormatting sqref="B273:B281">
    <cfRule type="duplicateValues" dxfId="0" priority="1"/>
  </conditionalFormatting>
  <pageMargins left="0.70866141732283472" right="0.70866141732283472" top="1.3385826771653544" bottom="0.74803149606299213" header="0.31496062992125984" footer="0.31496062992125984"/>
  <pageSetup paperSize="9" scale="78" orientation="portrait"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e1nMR7sgOxoXIp0PE3t1jL1MezfDSxpJYxC0BrfW+EiV0kF5eh4csVEuISP8PJzlTyR8mYEsYHQS
+ac8LIjgug==</DigestValue>
    </Reference>
    <Reference Type="http://www.w3.org/2000/09/xmldsig#Object" URI="#idOfficeObject">
      <DigestMethod Algorithm="http://www.w3.org/2001/04/xmlenc#sha512"/>
      <DigestValue>235tt2NTvvb8tna9H/4eNLpw+XtsB+QN5eDP2j6d55qShCWKR39JPdP1PGZoiuVeghqMeYlNB2Zj
/GCX9T+GUA==</DigestValue>
    </Reference>
    <Reference Type="http://uri.etsi.org/01903#SignedProperties" URI="#idSignedProperties">
      <Transforms>
        <Transform Algorithm="http://www.w3.org/TR/2001/REC-xml-c14n-20010315"/>
      </Transforms>
      <DigestMethod Algorithm="http://www.w3.org/2001/04/xmlenc#sha512"/>
      <DigestValue>LlN2pdQRQLX1/PGX1GzMoO0KCATsSrzhFxV2IhXwCdPvYmTYL5XOxO/7vuriimKtRwrHdk/opYC6
EJX0FaHpKQ==</DigestValue>
    </Reference>
    <Reference Type="http://www.w3.org/2000/09/xmldsig#Object" URI="#idValidSigLnImg">
      <DigestMethod Algorithm="http://www.w3.org/2001/04/xmlenc#sha512"/>
      <DigestValue>Bltl+fLj7vXQ3LPNkTbj35CPPL/1JEcZkYR5t3+4Y5P78Y/Q/Lde1QKiZkBx9HJzcu+4HrwOx9IC
d3demhe8+g==</DigestValue>
    </Reference>
    <Reference Type="http://www.w3.org/2000/09/xmldsig#Object" URI="#idInvalidSigLnImg">
      <DigestMethod Algorithm="http://www.w3.org/2001/04/xmlenc#sha512"/>
      <DigestValue>vNhjlrDN0rCi/exdtqN5AhizcELbDEakgDiFAucjMbkVeG4GS1Uw8jVD2JxQtpxmdebIhF2/ZsIA
ZCRf5BMhhg==</DigestValue>
    </Reference>
  </SignedInfo>
  <SignatureValue>ZXDtz98hvKOKpPswrsgIwQLcr0U3qPCwUDWlhsN/HH/UB7qP+CZJCOydlnnMRek1zrkLYuW1oNFZ
pg+0BNXY0yLrKHilfGMzX0pwjSF7Vn/ZJbDo3RoinQhVu/JewC13Y+IfnYJY7kaV/XFeZIxyGY93
71LjiWNiffYOuCBTuz47/HV6GRhRWzTOQMUukkiQxLGpl4jOSJulBXpV4VlRAW1Xm9CSfrMfYkAJ
swfAnsRY1+CUEzULnABRivdG3GNeFMHMSmWt5oeFV/IGKvcEbAUc4H4zDsTb1qKVVF2Y3/Kxerta
s7Q/ma6JJiisKVtQa1YmSDZAlKfT0WmugD3d+A==</SignatureValue>
  <KeyInfo>
    <X509Data>
      <X509Certificate>MIIHsTCCBZmgAwIBAgIRANeoWG7pko+GTmEfYzKtYo0wDQYJKoZIhvcNAQENBQAwgYUxCzAJBgNVBAYTAlBZMQ0wCwYDVQQKEwRJQ1BQMTgwNgYDVQQLEy9QcmVzdGFkb3IgQ3VhbGlmaWNhZG8gZGUgU2VydmljaW9zIGRlIENvbmZpYW56YTEVMBMGA1UEAxMMQ09ERTEwMCBTLkEuMRYwFAYDVQQFEw1SVUM4MDA4MDYxMC03MB4XDTIzMDcyNzE5MTAzNloXDTI1MDcyNzE5MTAzNlowgcMxCzAJBgNVBAYTAlBZMTYwNAYDVQQKDC1DRVJUSUZJQ0FETyBDVUFMSUZJQ0FETyBERSBGSVJNQSBFTEVDVFLDk05JQ0ExCzAJBgNVBAsTAkYyMRwwGgYDVQQEExNCVVNUTyBERSBBUlpBTUVORElBMRQwEgYDVQQqEwtET1JBIElTQUJFTDEoMCYGA1UEAxMfRE9SQSBJU0FCRUwgQlVTVE8gREUgQVJaQU1FTkRJQTERMA8GA1UEBRMIQ0k2OTA3ODEwggEiMA0GCSqGSIb3DQEBAQUAA4IBDwAwggEKAoIBAQDYu7xtcgK+A7l5jFA7ROLNukX+pNjnMPTq03v5eu2US8GHWk0SeL+Mvg0SiVINS+EdjMT9hGDMdvw6I7B+GtDP6KsGQW8RK9KyS744IkI7bPPlszop/ye9sVPJiqKa6EXtSZNOBA3gozBcErVoPWcAi64Ism052hcUp8uiP2Y4y4JgJ5iMHUvnsFU86pKesB0fw248jFqDM08lXCzSKS4tkBFGKSvEIDnyCi44WyuEX6iimlS3wFN76QVGY35jVdIfzy1lfZpU7fLk99L6SKF+Y/Lujrh0ufCLddSUWg0xrWZadDoD3vkDO43rqs4JBPRrE7/l2AS8mVbxd8W7zs4jAgMBAAGjggLaMIIC1jAMBgNVHRMBAf8EAjAAMB0GA1UdDgQWBBRRKN27eArg3d8ZsFaxrB0bAJVGhTAfBgNVHSMEGDAWgBS+NVRiaGDnJtMxwV+XseL2ZM4H9TAOBgNVHQ8BAf8EBAMCBeAwUQYDVR0RBEowSIEZRE9SQS5BUlpBTUVORElB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NnMIjJnVm+hZaDBhvEjAIo8ydVQDurmlf7Is0q2TbIwD1Q/2J7x/WnTFGi5LA1Xg7irO+GxlWET0X66r0zNuci+DB46VQIupidcSWBSVPhlKP+kqL6RYbRZxGaQnG6SFD6PV5fG5XBWu7Cu8Pq8YEDQtqZG/hzHh40DsNyF/h6hIgQzJ4uSLpBjJV7HWZGy1h8k4ebcHn2cFKBtH9suFAkRT2l/hYwM5xi5VLp+uqK9qRqhrgTG6OC9jjuEZQnri6Fv+thUz4nPYATusPMFZtjixIsAzCPylFbonZU6BK9Z4ubF3w3HWypW2LNtTRWNfetVHRJDqdC8exsKNvlcEkxgxLSc6n5GN/etPs3LNm5tiZrdGN4fK0fvc3P7RMugwzXePhmd5eEU3IDaaJ2eslNPC3kma4dOpDkPMdxuMGiNuRjbd1n1rV3FTj70yo1MM3nrHOZOkwLnFPEHr8ROO9dDfXu/oxDMNfvGHB3HMYUzSBU1/x7D/In2tB2osRsdqJbfExDs1SFbbVJF4Th1+pUPCmoAJgIGqIpeBO7qzMufT/B7xR30N9wOpbFWOY9DMlMpCWxC7uEJuBjbIYpebznT4vukkGwiMlqvD0+2bG5tqHvAbTZ0YVbpfzJ3CYbu2X1RoGM11WPMQL0zWbRQ91Z4544sJGIQxIjs5PbToD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512"/>
        <DigestValue>49n/6xyq+EpYyKOl32bPi9hNZaqrKA8A4Pk5Lr6VH/y6ufpqMyiRnZWjwrWENam+1Qec85cyioHZgxVoDWPfZg==</DigestValue>
      </Reference>
      <Reference URI="/xl/calcChain.xml?ContentType=application/vnd.openxmlformats-officedocument.spreadsheetml.calcChain+xml">
        <DigestMethod Algorithm="http://www.w3.org/2001/04/xmlenc#sha512"/>
        <DigestValue>7xd1M2n1N6SP8GsovWmNFfK4UgyBwLuSfGKVt17DSmGL/192ZrOW0UDrRrlFePulQ45xO2m97+txTnxNqTF4NA==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71yF0kuabQOyFOWsFoODyvk19iqWB+fsGG3UcI3rcuzu9n3rEdQo7H0AytVXw0vx0VCzrat2XjTVlmgQbaFdBA==</DigestValue>
      </Reference>
      <Reference URI="/xl/drawings/drawing1.xml?ContentType=application/vnd.openxmlformats-officedocument.drawing+xml">
        <DigestMethod Algorithm="http://www.w3.org/2001/04/xmlenc#sha512"/>
        <DigestValue>wHLMETadWpYUPFAfMMAug7Q4U1t04FeU7lz8vxc1FzMcY7QJCYyiq5dmSZPi9/z27puHn6OTnQL29HoxAs9Pzw==</DigestValue>
      </Reference>
      <Reference URI="/xl/drawings/vmlDrawing1.vml?ContentType=application/vnd.openxmlformats-officedocument.vmlDrawing">
        <DigestMethod Algorithm="http://www.w3.org/2001/04/xmlenc#sha512"/>
        <DigestValue>ZRLgAhV92k4y64+JdaIQ8KF7gZAqCZVtAUGjPzxBFgYcNBD0ZnRYD+8DJkHW+CLRtrSxyYVDjSd6PzbC0VAhIw==</DigestValue>
      </Reference>
      <Reference URI="/xl/media/image1.png?ContentType=image/png">
        <DigestMethod Algorithm="http://www.w3.org/2001/04/xmlenc#sha512"/>
        <DigestValue>zf5OhoA9ouwvvJ/RXP5QPO4UAlaRQ8K1ghlQ1WvxbS4GKlXiU0h4qxTFbGSqFUhPwDMX+EecaKBnSZHNz5Fn5w==</DigestValue>
      </Reference>
      <Reference URI="/xl/media/image2.emf?ContentType=image/x-emf">
        <DigestMethod Algorithm="http://www.w3.org/2001/04/xmlenc#sha512"/>
        <DigestValue>UQTMIE9l2O7d0Cl1G7S4Ee+hSCPgHh7frFuDOv72rDpFsRhysO+r6ZK1AY9MUdJUtiLlyQEsCRvSq0chP1DSvg==</DigestValue>
      </Reference>
      <Reference URI="/xl/media/image3.emf?ContentType=image/x-emf">
        <DigestMethod Algorithm="http://www.w3.org/2001/04/xmlenc#sha512"/>
        <DigestValue>yZihCQ7zA99uPNnhZcTdniVP/n2tILvnAos0sP6FiwWXhfw0lKZPd0TseO9odySKtAcRgHQzwfShsjrz0pDA+g==</DigestValue>
      </Reference>
      <Reference URI="/xl/media/image4.emf?ContentType=image/x-emf">
        <DigestMethod Algorithm="http://www.w3.org/2001/04/xmlenc#sha512"/>
        <DigestValue>vnhG4XVpwktcr3As3WjFGTJ+UeiVl4L3f02dNgPoBdAmhk47JKsJoO7C7nb8FiIHoY3f29mqxydaxxtF9j0hHw==</DigestValue>
      </Reference>
      <Reference URI="/xl/media/image5.emf?ContentType=image/x-emf">
        <DigestMethod Algorithm="http://www.w3.org/2001/04/xmlenc#sha512"/>
        <DigestValue>I81gNvK/3+iRXM1vRyhqcE3gzTMPMSdmB1BhzyBAVx3M5PYCiujIrvUdS602ZDZVCZ3i22Mjk/G3LpFFiuwb9A==</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5.bin?ContentType=application/vnd.openxmlformats-officedocument.spreadsheetml.printerSettings">
        <DigestMethod Algorithm="http://www.w3.org/2001/04/xmlenc#sha512"/>
        <DigestValue>x8fsyKeU29XV4Vjxz2IBl3tNm7mETrTYXD1lAZQaW4LdoVxiE01ElAu9AbJzamW6iUbiSZEZIFL8tY6DvofucQ==</DigestValue>
      </Reference>
      <Reference URI="/xl/printerSettings/printerSettings6.bin?ContentType=application/vnd.openxmlformats-officedocument.spreadsheetml.printerSettings">
        <DigestMethod Algorithm="http://www.w3.org/2001/04/xmlenc#sha512"/>
        <DigestValue>xqgyM31j9yLEKRfv0Tcwq74LL0DUYF46B8AXWwG6JjMc+8D24P0K8YAVa+imHubDUIm+Ll81w0DxDnF7KTmj1Q==</DigestValue>
      </Reference>
      <Reference URI="/xl/sharedStrings.xml?ContentType=application/vnd.openxmlformats-officedocument.spreadsheetml.sharedStrings+xml">
        <DigestMethod Algorithm="http://www.w3.org/2001/04/xmlenc#sha512"/>
        <DigestValue>9osi7VARXrYTvbxu4LLmTyNo3E3OMk+n/ULplaRFX1d4265slK+mO8YdOtp+pWUticKLQHJrVE+HnF6517eUDw==</DigestValue>
      </Reference>
      <Reference URI="/xl/styles.xml?ContentType=application/vnd.openxmlformats-officedocument.spreadsheetml.styles+xml">
        <DigestMethod Algorithm="http://www.w3.org/2001/04/xmlenc#sha512"/>
        <DigestValue>ly8dovVejPYKWccb05PZhkIv28qZ4PXQu7oKfTg9UqCHKGPEb5fvCDeqLlctj/FUeoVLlRDx17fZtXOrn1WXeg==</DigestValue>
      </Reference>
      <Reference URI="/xl/theme/theme1.xml?ContentType=application/vnd.openxmlformats-officedocument.theme+xml">
        <DigestMethod Algorithm="http://www.w3.org/2001/04/xmlenc#sha512"/>
        <DigestValue>CVdg6K28/xz5N4PiTcmJePZgyqDqWxhVG2fIflwuu8AdyOCtRmSmEGNgb7kAGmhn/F7O6H8Dt/wplH/FOmXGLg==</DigestValue>
      </Reference>
      <Reference URI="/xl/workbook.xml?ContentType=application/vnd.openxmlformats-officedocument.spreadsheetml.sheet.main+xml">
        <DigestMethod Algorithm="http://www.w3.org/2001/04/xmlenc#sha512"/>
        <DigestValue>B3S5IxFKh7PTGql2s3ULwIfidPoRbO+CYKCbL3S7N7PGbmc1+KqaBxDrgf6nHPuL1cyHWPceReKj0CanPnBJ6g==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O7RDFrT2tPwikI4t+u9ND3XJ5TfnrW57AbiB/MkDWoVai9pIzCdoiKg3l2OrpjNp+pVZpf0pMJydBi26z5bp+w==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jw1QqfbWHizd7QCq+FcRJWFTa8VbdGYdXduERiZd7XsoeJKA9HYr9/shgWbvhbBRh0rW8ZrjnKV0NMGHxc23QQ==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0s/mCbHmwelOJKcbz+I+WetuvXoWZe1N9pQQv89a+R7PY1eN06ZUeILd69KAuc/ZBZQ20fYmOyAQBUDJAy2clw==</DigestValue>
      </Reference>
      <Reference URI="/xl/worksheets/sheet1.xml?ContentType=application/vnd.openxmlformats-officedocument.spreadsheetml.worksheet+xml">
        <DigestMethod Algorithm="http://www.w3.org/2001/04/xmlenc#sha512"/>
        <DigestValue>CGX36iHvHDIW8V0J3lhcYV0dMuFQAK6p7/PHSb1pYM1ZbpEtZzoQCQMphhUxylwT1AMAj5Dkp7rVCX5k2PgPeg==</DigestValue>
      </Reference>
      <Reference URI="/xl/worksheets/sheet2.xml?ContentType=application/vnd.openxmlformats-officedocument.spreadsheetml.worksheet+xml">
        <DigestMethod Algorithm="http://www.w3.org/2001/04/xmlenc#sha512"/>
        <DigestValue>w+FIey6Z4CN7fqaaCw5vYVzcMP4q2jaZdovF53z75hednV7+sjGNWQxi+AGLtuFhfMgG1llVcSZSVMuO2pIVpg==</DigestValue>
      </Reference>
      <Reference URI="/xl/worksheets/sheet3.xml?ContentType=application/vnd.openxmlformats-officedocument.spreadsheetml.worksheet+xml">
        <DigestMethod Algorithm="http://www.w3.org/2001/04/xmlenc#sha512"/>
        <DigestValue>ULeoIOwb/qSza59IFD0sjqYesU/0gWqoLTbVjH6KzpdhWSoNxJFXEGi2SUd0kIHzNyc1UpgBeGp4UX5bVxKRPg==</DigestValue>
      </Reference>
      <Reference URI="/xl/worksheets/sheet4.xml?ContentType=application/vnd.openxmlformats-officedocument.spreadsheetml.worksheet+xml">
        <DigestMethod Algorithm="http://www.w3.org/2001/04/xmlenc#sha512"/>
        <DigestValue>uzCQdTAKfu4V/iMLOtixk/rSOIyYKKU0ZDdzJJaIDn4VxRLqrFGfmGP2dfJHdoRgMqqXmhvz+2ou13nYTVJF2Q==</DigestValue>
      </Reference>
      <Reference URI="/xl/worksheets/sheet5.xml?ContentType=application/vnd.openxmlformats-officedocument.spreadsheetml.worksheet+xml">
        <DigestMethod Algorithm="http://www.w3.org/2001/04/xmlenc#sha512"/>
        <DigestValue>qmlvtzHAb6ohGTgCKowYg53WnGnVWgazr7A8n28ZutsJsfyX44jn5kxJCQOT7FKwQYfBtn8M8VDUlvVaFcifiw==</DigestValue>
      </Reference>
      <Reference URI="/xl/worksheets/sheet6.xml?ContentType=application/vnd.openxmlformats-officedocument.spreadsheetml.worksheet+xml">
        <DigestMethod Algorithm="http://www.w3.org/2001/04/xmlenc#sha512"/>
        <DigestValue>gDyC+wD/cBIvPLgJ0psfCniPS+rDwsROgeHiBT8n0nkoEYl2ZSlmSAmlJOwu3nuFilKtWSlNBhmwiQHU7qTvWw==</DigestValue>
      </Reference>
      <Reference URI="/xl/worksheets/sheet7.xml?ContentType=application/vnd.openxmlformats-officedocument.spreadsheetml.worksheet+xml">
        <DigestMethod Algorithm="http://www.w3.org/2001/04/xmlenc#sha512"/>
        <DigestValue>B/3+ogCM3aHjKR7ojikL/ABbj68i345/ZORhVlFpYa1S3o3Iww7xtaAPXAmKg6y1QYmaYleNNkFOQUcB5zGIww==</DigestValue>
      </Reference>
    </Manifest>
    <SignatureProperties>
      <SignatureProperty Id="idSignatureTime" Target="#idPackageSignature">
        <mdssi:SignatureTime xmlns:mdssi="http://schemas.openxmlformats.org/package/2006/digital-signature">
          <mdssi:Format>YYYY-MM-DDThh:mm:ssTZD</mdssi:Format>
          <mdssi:Value>2025-05-08T19:53:41Z</mdssi:Value>
        </mdssi:SignatureTime>
      </SignatureProperty>
    </SignatureProperties>
  </Object>
  <Object Id="idOfficeObject">
    <SignatureProperties>
      <SignatureProperty Id="idOfficeV1Details" Target="#idPackageSignature">
        <SignatureInfoV1 xmlns="http://schemas.microsoft.com/office/2006/digsig">
          <SetupID>{2DE26E56-CF60-4698-B317-A9AFEF74E034}</SetupID>
          <SignatureText>Dora Busto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2025-05-08T19:53:41Z</xd:SigningTime>
          <xd:SigningCertificate>
            <xd:Cert>
              <xd:CertDigest>
                <DigestMethod Algorithm="http://www.w3.org/2001/04/xmlenc#sha512"/>
                <DigestValue>jYMbf7K8OpJp/ySEUH+A/jYFcn2qVj8v1Y886cmKocZ3Tzrp4V6qy5O8ZUn9Ejw0nYMMZxinTQT51pA5yefxeg==</DigestValue>
              </xd:CertDigest>
              <xd:IssuerSerial>
                <X509IssuerName>SERIALNUMBER=RUC80080610-7, CN=CODE100 S.A., OU=Prestador Cualificado de Servicios de Confianza, O=ICPP, C=PY</X509IssuerName>
                <X509SerialNumber>286658118605420949865941807018869088909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sBAAB/AAAAAAAAAAAAAAAxIwAAHRAAACBFTUYAAAEA3BsAAKoAAAAGAAAAAAAAAAAAAAAAAAAAgAcAADgEAABhAgAAXAEAAAAAAAAAAAAAAAAAAOhKCQBgTwUACgAAABAAAAAAAAAAAAAAAEsAAAAQAAAAAAAAAAUAAAAeAAAAGAAAAAAAAAAAAAAAHAEAAIAAAAAnAAAAGAAAAAEAAAAAAAAAAAAAAAAAAAAlAAAADAAAAAEAAABMAAAAZAAAAAAAAAAAAAAAGwEAAH8AAAAAAAAAAAAAAB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bAQAAfwAAAAAAAAAAAAAAHAEAAIAAAAAhAPAAAAAAAAAAAAAAAIA/AAAAAAAAAAAAAIA/AAAAAAAAAAAAAAAAAAAAAAAAAAAAAAAAAAAAAAAAAAAlAAAADAAAAAAAAIAoAAAADAAAAAEAAAAnAAAAGAAAAAEAAAAAAAAA8PDwAAAAAAAlAAAADAAAAAEAAABMAAAAZAAAAAAAAAAAAAAAGwEAAH8AAAAAAAAAAAAAABwBAACAAAAAIQDwAAAAAAAAAAAAAACAPwAAAAAAAAAAAACAPwAAAAAAAAAAAAAAAAAAAAAAAAAAAAAAAAAAAAAAAAAAJQAAAAwAAAAAAACAKAAAAAwAAAABAAAAJwAAABgAAAABAAAAAAAAAPDw8AAAAAAAJQAAAAwAAAABAAAATAAAAGQAAAAAAAAAAAAAABsBAAB/AAAAAAAAAAAAAAAcAQAAgAAAACEA8AAAAAAAAAAAAAAAgD8AAAAAAAAAAAAAgD8AAAAAAAAAAAAAAAAAAAAAAAAAAAAAAAAAAAAAAAAAACUAAAAMAAAAAAAAgCgAAAAMAAAAAQAAACcAAAAYAAAAAQAAAAAAAADw8PAAAAAAACUAAAAMAAAAAQAAAEwAAABkAAAAAAAAAAAAAAAbAQAAfwAAAAAAAAAAAAAAHAEAAIAAAAAhAPAAAAAAAAAAAAAAAIA/AAAAAAAAAAAAAIA/AAAAAAAAAAAAAAAAAAAAAAAAAAAAAAAAAAAAAAAAAAAlAAAADAAAAAAAAIAoAAAADAAAAAEAAAAnAAAAGAAAAAEAAAAAAAAA////AAAAAAAlAAAADAAAAAEAAABMAAAAZAAAAAAAAAAAAAAAGwEAAH8AAAAAAAAAAAAAABwBAACAAAAAIQDwAAAAAAAAAAAAAACAPwAAAAAAAAAAAACAPwAAAAAAAAAAAAAAAAAAAAAAAAAAAAAAAAAAAAAAAAAAJQAAAAwAAAAAAACAKAAAAAwAAAABAAAAJwAAABgAAAABAAAAAAAAAP///wAAAAAAJQAAAAwAAAABAAAATAAAAGQAAAAAAAAAAAAAABsBAAB/AAAAAAAAAAAAAAAc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kAAAAEAAAA9gAAABAAAADJAAAABAAAAC4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kAAAAEAAAA9wAAABEAAAAlAAAADAAAAAEAAABUAAAAfAAAAMoAAAAEAAAA9QAAABAAAAABAAAAAMD9QY7jAELKAAAABAAAAAgAAABMAAAAAAAAAAAAAAAAAAAA//////////9cAAAAOAAvADUALwAyADAAMgA1AAYAAAAEAAAABgAAAAQAAAAGAAAABgAAAAYAAAAGAAAASwAAAEAAAAAwAAAABQAAACAAAAABAAAAAQAAABAAAAAAAAAAAAAAABwBAACAAAAAAAAAAAAAAAAc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MD9QY7jAEI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B3AAAARwAAACkAAAAzAAAAT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B4AAAASAAAACUAAAAMAAAABAAAAFQAAACIAAAAKgAAADMAAAB2AAAARwAAAAEAAAAAwP1BjuMAQioAAAAzAAAACgAAAEwAAAAAAAAAAAAAAAAAAAD//////////2AAAABEAG8AcgBhACAAQgB1AHMAdABvAAsAAAAJAAAABgAAAAgAAAAEAAAACQAAAAkAAAAHAAAABQAAAAkAAABLAAAAQAAAADAAAAAFAAAAIAAAAAEAAAABAAAAEAAAAAAAAAAAAAAAHAEAAIAAAAAAAAAAAAAAABwBAACAAAAAJQAAAAwAAAACAAAAJwAAABgAAAAFAAAAAAAAAP///wAAAAAAJQAAAAwAAAAFAAAATAAAAGQAAAAAAAAAUAAAABsBAAB8AAAAAAAAAFAAAAAc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AAAAAoAAABQAAAApQAAAFwAAAABAAAAAMD9QY7jAEIKAAAAUAAAAB0AAABMAAAAAAAAAAAAAAAAAAAA//////////+IAAAATABpAGMALgAgAEQAbwByAGEAIABCAHUAcwB0AG8AIABkAGUAIABBAHIAegBhAG0AZQBuAGQAaQBhAAAABQAAAAMAAAAFAAAAAwAAAAMAAAAIAAAABwAAAAQAAAAGAAAAAwAAAAcAAAAHAAAABQAAAAQAAAAHAAAAAwAAAAcAAAAGAAAAAwAAAAcAAAAEAAAABQAAAAYAAAAJAAAABgAAAAcAAAAHAAAAAwAAAAYAAABLAAAAQAAAADAAAAAFAAAAIAAAAAEAAAABAAAAEAAAAAAAAAAAAAAAHAEAAIAAAAAAAAAAAAAAABw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A6AAAAbAAAAAEAAAAAwP1BjuMAQgoAAABgAAAACAAAAEwAAAAAAAAAAAAAAAAAAAD//////////1wAAABDAG8AbgB0AGEAZABvAHIABwAAAAcAAAAHAAAABAAAAAYAAAAHAAAABwAAAAQAAABLAAAAQAAAADAAAAAFAAAAIAAAAAEAAAABAAAAEAAAAAAAAAAAAAAAHAEAAIAAAAAAAAAAAAAAABwBAACAAAAAJQAAAAwAAAACAAAAJwAAABgAAAAFAAAAAAAAAP///wAAAAAAJQAAAAwAAAAFAAAATAAAAGQAAAAJAAAAcAAAABIBAAB8AAAACQAAAHAAAAAKAQAADQAAACEA8AAAAAAAAAAAAAAAgD8AAAAAAAAAAAAAgD8AAAAAAAAAAAAAAAAAAAAAAAAAAAAAAAAAAAAAAAAAACUAAAAMAAAAAAAAgCgAAAAMAAAABQAAACUAAAAMAAAAAQAAABgAAAAMAAAAAAAAABIAAAAMAAAAAQAAABYAAAAMAAAAAAAAAFQAAABUAQAACgAAAHAAAAARAQAAfAAAAAEAAAAAwP1BjuMAQgoAAABwAAAALAAAAEwAAAAEAAAACQAAAHAAAAATAQAAfQAAAKQAAABGAGkAcgBtAGEAZABvACAAcABvAHIAOgAgAEQATwBSAEEAIABJAFMAQQBCAEUATAAgAEIAVQBTAFQATwAgAEQARQAgAEEAUgBaAEEATQBFAE4ARABJAEEABgAAAAMAAAAEAAAACQAAAAYAAAAHAAAABwAAAAMAAAAHAAAABwAAAAQAAAADAAAAAwAAAAgAAAAJAAAABwAAAAcAAAADAAAAAwAAAAYAAAAHAAAABwAAAAYAAAAFAAAAAwAAAAcAAAAIAAAABgAAAAUAAAAJAAAAAwAAAAgAAAAGAAAAAwAAAAcAAAAHAAAABgAAAAcAAAAKAAAABgAAAAgAAAAIAAAAAwAAAAcAAAAWAAAADAAAAAAAAAAlAAAADAAAAAIAAAAOAAAAFAAAAAAAAAAQAAAAFAAAAA==</Object>
  <Object Id="idInvalidSigLnImg">AQAAAGwAAAAAAAAAAAAAABsBAAB/AAAAAAAAAAAAAAAxIwAAHRAAACBFTUYAAAEAVCEAALEAAAAGAAAAAAAAAAAAAAAAAAAAgAcAADgEAABhAgAAXAEAAAAAAAAAAAAAAAAAAOhKCQBgTwUACgAAABAAAAAAAAAAAAAAAEsAAAAQAAAAAAAAAAUAAAAeAAAAGAAAAAAAAAAAAAAAHAEAAIAAAAAnAAAAGAAAAAEAAAAAAAAAAAAAAAAAAAAlAAAADAAAAAEAAABMAAAAZAAAAAAAAAAAAAAAGwEAAH8AAAAAAAAAAAAAAB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bAQAAfwAAAAAAAAAAAAAAHAEAAIAAAAAhAPAAAAAAAAAAAAAAAIA/AAAAAAAAAAAAAIA/AAAAAAAAAAAAAAAAAAAAAAAAAAAAAAAAAAAAAAAAAAAlAAAADAAAAAAAAIAoAAAADAAAAAEAAAAnAAAAGAAAAAEAAAAAAAAA8PDwAAAAAAAlAAAADAAAAAEAAABMAAAAZAAAAAAAAAAAAAAAGwEAAH8AAAAAAAAAAAAAABwBAACAAAAAIQDwAAAAAAAAAAAAAACAPwAAAAAAAAAAAACAPwAAAAAAAAAAAAAAAAAAAAAAAAAAAAAAAAAAAAAAAAAAJQAAAAwAAAAAAACAKAAAAAwAAAABAAAAJwAAABgAAAABAAAAAAAAAPDw8AAAAAAAJQAAAAwAAAABAAAATAAAAGQAAAAAAAAAAAAAABsBAAB/AAAAAAAAAAAAAAAcAQAAgAAAACEA8AAAAAAAAAAAAAAAgD8AAAAAAAAAAAAAgD8AAAAAAAAAAAAAAAAAAAAAAAAAAAAAAAAAAAAAAAAAACUAAAAMAAAAAAAAgCgAAAAMAAAAAQAAACcAAAAYAAAAAQAAAAAAAADw8PAAAAAAACUAAAAMAAAAAQAAAEwAAABkAAAAAAAAAAAAAAAbAQAAfwAAAAAAAAAAAAAAHAEAAIAAAAAhAPAAAAAAAAAAAAAAAIA/AAAAAAAAAAAAAIA/AAAAAAAAAAAAAAAAAAAAAAAAAAAAAAAAAAAAAAAAAAAlAAAADAAAAAAAAIAoAAAADAAAAAEAAAAnAAAAGAAAAAEAAAAAAAAA////AAAAAAAlAAAADAAAAAEAAABMAAAAZAAAAAAAAAAAAAAAGwEAAH8AAAAAAAAAAAAAABwBAACAAAAAIQDwAAAAAAAAAAAAAACAPwAAAAAAAAAAAACAPwAAAAAAAAAAAAAAAAAAAAAAAAAAAAAAAAAAAAAAAAAAJQAAAAwAAAAAAACAKAAAAAwAAAABAAAAJwAAABgAAAABAAAAAAAAAP///wAAAAAAJQAAAAwAAAABAAAATAAAAGQAAAAAAAAAAAAAABsBAAB/AAAAAAAAAAAAAAAc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MD9QY7jAEIjAAAABAAAAA8AAABMAAAAAAAAAAAAAAAAAAAA//////////9sAAAARgBpAHIAbQBhACAAbgBvACAAdgDhAGwAaQBkAGEAAAAGAAAAAwAAAAQAAAAJAAAABgAAAAMAAAAHAAAABwAAAAMAAAAFAAAABgAAAAMAAAADAAAABwAAAAYAAABLAAAAQAAAADAAAAAFAAAAIAAAAAEAAAABAAAAEAAAAAAAAAAAAAAAHAEAAIAAAAAAAAAAAAAAABw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P1BjuMAQgoAAABLAAAAAQAAAEwAAAAEAAAACQAAACcAAAAgAAAASwAAAFAAAABYAP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cAAABHAAAAKQAAADMAAAB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gAAABIAAAAJQAAAAwAAAAEAAAAVAAAAIgAAAAqAAAAMwAAAHYAAABHAAAAAQAAAADA/UGO4wBCKgAAADMAAAAKAAAATAAAAAAAAAAAAAAAAAAAAP//////////YAAAAEQAbwByAGEAIABCAHUAcwB0AG8ACwAAAAkAAAAGAAAACAAAAAQAAAAJAAAACQAAAAcAAAAFAAAACQAAAEsAAABAAAAAMAAAAAUAAAAgAAAAAQAAAAEAAAAQAAAAAAAAAAAAAAAcAQAAgAAAAAAAAAAAAAAAHAEAAIAAAAAlAAAADAAAAAIAAAAnAAAAGAAAAAUAAAAAAAAA////AAAAAAAlAAAADAAAAAUAAABMAAAAZAAAAAAAAABQAAAAGwEAAHwAAAAAAAAAUAAAAB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8AAAACgAAAFAAAAClAAAAXAAAAAEAAAAAwP1BjuMAQgoAAABQAAAAHQAAAEwAAAAAAAAAAAAAAAAAAAD//////////4gAAABMAGkAYwAuACAARABvAHIAYQAgAEIAdQBzAHQAbwAgAGQAZQAgAEEAcgB6AGEAbQBlAG4AZABpAGEAAAAFAAAAAwAAAAUAAAADAAAAAwAAAAgAAAAHAAAABAAAAAYAAAADAAAABwAAAAcAAAAFAAAABAAAAAcAAAADAAAABwAAAAYAAAADAAAABwAAAAQAAAAFAAAABgAAAAkAAAAGAAAABwAAAAcAAAADAAAABgAAAEsAAABAAAAAMAAAAAUAAAAgAAAAAQAAAAEAAAAQAAAAAAAAAAAAAAAcAQAAgAAAAAAAAAAAAAAAH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wAAAAKAAAAYAAAADoAAABsAAAAAQAAAADA/UGO4wBCCgAAAGAAAAAIAAAATAAAAAAAAAAAAAAAAAAAAP//////////XAAAAEMAbwBuAHQAYQBkAG8AcgAHAAAABwAAAAcAAAAEAAAABgAAAAcAAAAHAAAABAAAAEsAAABAAAAAMAAAAAUAAAAgAAAAAQAAAAEAAAAQAAAAAAAAAAAAAAAcAQAAgAAAAAAAAAAAAAAAHAEAAIAAAAAlAAAADAAAAAIAAAAnAAAAGAAAAAUAAAAAAAAA////AAAAAAAlAAAADAAAAAUAAABMAAAAZAAAAAkAAABwAAAAEgEAAHwAAAAJAAAAcAAAAAoBAAANAAAAIQDwAAAAAAAAAAAAAACAPwAAAAAAAAAAAACAPwAAAAAAAAAAAAAAAAAAAAAAAAAAAAAAAAAAAAAAAAAAJQAAAAwAAAAAAACAKAAAAAwAAAAFAAAAJQAAAAwAAAABAAAAGAAAAAwAAAAAAAAAEgAAAAwAAAABAAAAFgAAAAwAAAAAAAAAVAAAAFQBAAAKAAAAcAAAABEBAAB8AAAAAQAAAADA/UGO4wBCCgAAAHAAAAAsAAAATAAAAAQAAAAJAAAAcAAAABMBAAB9AAAApAAAAEYAaQByAG0AYQBkAG8AIABwAG8AcgA6ACAARABPAFIAQQAgAEkAUwBBAEIARQBMACAAQgBVAFMAVABPACAARABFACAAQQBSAFoAQQBNAEUATgBEAEkAQQAGAAAAAwAAAAQAAAAJAAAABgAAAAcAAAAHAAAAAwAAAAcAAAAHAAAABAAAAAMAAAADAAAACAAAAAkAAAAHAAAABwAAAAMAAAADAAAABgAAAAcAAAAHAAAABgAAAAUAAAADAAAABwAAAAgAAAAGAAAABQAAAAkAAAADAAAACAAAAAYAAAADAAAABwAAAAcAAAAGAAAABwAAAAoAAAAGAAAACAAAAAgAAAADAAAABw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HebxlrnuJF6s4vBfvDvE/pw/V3qccacMrUTw2ScJSWI=</DigestValue>
    </Reference>
    <Reference Type="http://www.w3.org/2000/09/xmldsig#Object" URI="#idOfficeObject">
      <DigestMethod Algorithm="http://www.w3.org/2001/04/xmlenc#sha256"/>
      <DigestValue>LcC9Tc2HVEYt2rKHQJsq8rKhqQlwIN5+WOVqxQTUeCQ=</DigestValue>
    </Reference>
    <Reference Type="http://uri.etsi.org/01903#SignedProperties" URI="#idSignedProperties">
      <Transforms>
        <Transform Algorithm="http://www.w3.org/TR/2001/REC-xml-c14n-20010315"/>
      </Transforms>
      <DigestMethod Algorithm="http://www.w3.org/2001/04/xmlenc#sha256"/>
      <DigestValue>1YZZL696niXqt7HWRqHE6h25rGoOhfYUsxbEFgS+yQ4=</DigestValue>
    </Reference>
    <Reference Type="http://www.w3.org/2000/09/xmldsig#Object" URI="#idValidSigLnImg">
      <DigestMethod Algorithm="http://www.w3.org/2001/04/xmlenc#sha256"/>
      <DigestValue>GaiPfiToD11afyn0C3cXooSCQdLgn2aWM+IYb+1d0B8=</DigestValue>
    </Reference>
    <Reference Type="http://www.w3.org/2000/09/xmldsig#Object" URI="#idInvalidSigLnImg">
      <DigestMethod Algorithm="http://www.w3.org/2001/04/xmlenc#sha256"/>
      <DigestValue>PxZBDewBHL0nVFah5ibwhED1FYjkiRHq/VTRD8GMdhA=</DigestValue>
    </Reference>
  </SignedInfo>
  <SignatureValue>tLx2nDwi/g6grJs+z5VctUlgyiPUG1nAHtaAoHP8RVuyqDojnJ6Cq9ohpxUJPvWX4cxRz+VpEY1h
IUjVgaSkOi7Xc/r2o7EKGhOLbum9RSP3AQJv59iHTZx16vU6jiAvJSmeH+xtEqjUf3LXExvN6Zz7
4EN1k3sU9MgtH6f9PRvDqN2M6pq+myi/AUeAL/blbPE6YBl56rxqgcDMR5I8h0xYlrfvIfGCvXtQ
HPMNHYARQESND24MeicPwqcqLkmh31V5d4lKEztGb/ABJ5ABBUAIu6wu2aSeV2/63UqNSehx+Lc9
Xp0cecdkG9FJylTIHREvty1Je5PtzecsvPqzRA==</SignatureValue>
  <KeyInfo>
    <X509Data>
      <X509Certificate>MIID8jCCAtqgAwIBAgIQ0Eowmpz964BPM77bqATw6TANBgkqhkiG9w0BAQsFADB4MXYwEQYKCZImiZPyLGQBGRYDbmV0MBUGCgmSJomT8ixkARkWB3dpbmRvd3MwHQYDVQQDExZNUy1Pcmdhbml6YXRpb24tQWNjZXNzMCsGA1UECxMkODJkYmFjYTQtM2U4MS00NmNhLTljNzMtMDk1MGMxZWFjYTk3MB4XDTIzMTIyMDE5NTc1NloXDTMzMTIyMDIwMjc1NlowLzEtMCsGA1UEAxMkZjg1NjczNWQtMDVjYS00ZmFmLTk5MzEtNzQ0NTRhZjAzYjViMIIBIjANBgkqhkiG9w0BAQEFAAOCAQ8AMIIBCgKCAQEAxAR1ea6g3GGYkPpCZScVjKbkln+n7lUv4zykqxAo4jYBNSb+XSQvuDBob6PHuapp7gcqLrANxJvCciO7tWy4/aoVoGbiBMGhr5jInW5InGaFHPMO5R3vzlEBUpJloF8vign5eSMbDTs5IK7UhS5WmVsioUvyj2TOTf6H16JAWzAGLDily+SQqyYZitK8YLQtQfGPcb8u333mposC/ldixAko2uNRi/qoZAzFOwXzeYc8DLfP+kJMigbf23nbIXE07MDtSD0DvkwUh+UmvhiuHUjGbdLXoKEEwR4A6CVAHLdJzRn6kJBCmpBvykkZmArdOWFAj/5hHt5yxbsT2OX61QIDAQABo4HAMIG9MAwGA1UdEwEB/wQCMAAwFgYDVR0lAQH/BAwwCgYIKwYBBQUHAwIwIgYLKoZIhvcUAQWCHAIEEwSBEF1zVvjKBa9PmTF0RUrwO1swIgYLKoZIhvcUAQWCHAMEEwSBEGx5F8phpIpPp8dAkqYrSfwwIgYLKoZIhvcUAQWCHAUEEwSBEOAEuJ1AC01LiH1E3wnChWswFAYLKoZIhvcUAQWCHAgEBQSBAlNBMBMGCyqGSIb3FAEFghwHBAQEgQEwMA0GCSqGSIb3DQEBCwUAA4IBAQCq36scNu96jmE4Rpnw/p42G2nuJJ+NqUZI4fHmI47BatD5sGTGfOBFTRGcJMnpnXGDrpBvD6hzBiO7xNAFvISYHE0bTzFNW2cUVlokaGp8YtCXblsY+R0H1QKzWpDN9UMEFhHEapMmhaYH5nZ0QJyeCN75FabkqtRcVJ5LZmG+lu1R7LxxDZ+SN/S8NRamM8axGi27fiFl62gzmlLkrkzQlvoMtiqvA6ECjldthK6CteD62DpnGTZmajsNrKUyELrb8Fp/RSevbv7PzpoapHMKkBCNOgki0pkJAnUHxyQunNnvTY2NzhzJXmIPL6j6m1VTMa7Td2bYN1jhQLNaylpj</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DOfm+tkCMShPh5AWIe/6d/utnJSnb5RdpFB2r4yfz1U=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TpkK9K6Va2Rnh37SeNXKjbYWIgx7V6Wb7o9VD45ZTns=</DigestValue>
      </Reference>
      <Reference URI="/xl/drawings/vmlDrawing1.vml?ContentType=application/vnd.openxmlformats-officedocument.vmlDrawing">
        <DigestMethod Algorithm="http://www.w3.org/2001/04/xmlenc#sha256"/>
        <DigestValue>qsgZDdLLDslxbPpcBGf+j3XdnWbLkbg9c+EzPRpd6m8=</DigestValue>
      </Reference>
      <Reference URI="/xl/media/image1.png?ContentType=image/png">
        <DigestMethod Algorithm="http://www.w3.org/2001/04/xmlenc#sha256"/>
        <DigestValue>ZFOveYhwl4gae5pZO6jij11ys+YBw5dtBydY4oZ4yxw=</DigestValue>
      </Reference>
      <Reference URI="/xl/media/image2.emf?ContentType=image/x-emf">
        <DigestMethod Algorithm="http://www.w3.org/2001/04/xmlenc#sha256"/>
        <DigestValue>at9/neq+x7CHGCDxLmjwgTy0dw6cTYb2q5iVgvgVTLk=</DigestValue>
      </Reference>
      <Reference URI="/xl/media/image3.emf?ContentType=image/x-emf">
        <DigestMethod Algorithm="http://www.w3.org/2001/04/xmlenc#sha256"/>
        <DigestValue>3hyCFNf+ci1lj0Uk7UrBOV19Mh+9oeCH+fhOtBBS2cU=</DigestValue>
      </Reference>
      <Reference URI="/xl/media/image4.emf?ContentType=image/x-emf">
        <DigestMethod Algorithm="http://www.w3.org/2001/04/xmlenc#sha256"/>
        <DigestValue>lgGxb2nJ223Go3PcwWKKhwHbLHU0BJoVThvxNjhDHtY=</DigestValue>
      </Reference>
      <Reference URI="/xl/media/image5.emf?ContentType=image/x-emf">
        <DigestMethod Algorithm="http://www.w3.org/2001/04/xmlenc#sha256"/>
        <DigestValue>3jj3+4t2Zv7LtZPOIQuWVAfMysQhCvlmZzpvZsSEtMg=</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s6l80irlBTW+uFk7nR5c7WcaDa2jSh3MPBgl0IjaDO0=</DigestValue>
      </Reference>
      <Reference URI="/xl/printerSettings/printerSettings5.bin?ContentType=application/vnd.openxmlformats-officedocument.spreadsheetml.printerSettings">
        <DigestMethod Algorithm="http://www.w3.org/2001/04/xmlenc#sha256"/>
        <DigestValue>GyyR84UYFfbFvVrs+ip9vPggIMAXC0nxkmeUVNsGxCc=</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llbDEi/JNPfz9fH8bHrk5VRwDPnPdrq15GGUOt/Htr0=</DigestValue>
      </Reference>
      <Reference URI="/xl/styles.xml?ContentType=application/vnd.openxmlformats-officedocument.spreadsheetml.styles+xml">
        <DigestMethod Algorithm="http://www.w3.org/2001/04/xmlenc#sha256"/>
        <DigestValue>cDSpCaXirBP6VVsN11Hi+a2UXngmxQ0/10wP+pyOFnU=</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4JsVXoBXsKbwXUxMksp6rqgW0aJHnyVN09prRCO/KmI=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IglDkCbF0sv+mU7LwL7p+iKQaBPXINKQKJTgwQ4WCVY=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sheet1.xml?ContentType=application/vnd.openxmlformats-officedocument.spreadsheetml.worksheet+xml">
        <DigestMethod Algorithm="http://www.w3.org/2001/04/xmlenc#sha256"/>
        <DigestValue>I5PrWqikUaHnKkmVBiiTET2I3sNxv712g19SCFr7L50=</DigestValue>
      </Reference>
      <Reference URI="/xl/worksheets/sheet2.xml?ContentType=application/vnd.openxmlformats-officedocument.spreadsheetml.worksheet+xml">
        <DigestMethod Algorithm="http://www.w3.org/2001/04/xmlenc#sha256"/>
        <DigestValue>voAkWe3BfXdxRg0fKKuybt8aPYqxRt0icQ67VifblBQ=</DigestValue>
      </Reference>
      <Reference URI="/xl/worksheets/sheet3.xml?ContentType=application/vnd.openxmlformats-officedocument.spreadsheetml.worksheet+xml">
        <DigestMethod Algorithm="http://www.w3.org/2001/04/xmlenc#sha256"/>
        <DigestValue>MxNyTmSr3HFgkMaQKgUg2fFZNNZZ+neoGU3qGiIZBIY=</DigestValue>
      </Reference>
      <Reference URI="/xl/worksheets/sheet4.xml?ContentType=application/vnd.openxmlformats-officedocument.spreadsheetml.worksheet+xml">
        <DigestMethod Algorithm="http://www.w3.org/2001/04/xmlenc#sha256"/>
        <DigestValue>Ppwx+HxzB52MW5YB4Nnsm52W/VT4kNdtTuhM7IOQMiE=</DigestValue>
      </Reference>
      <Reference URI="/xl/worksheets/sheet5.xml?ContentType=application/vnd.openxmlformats-officedocument.spreadsheetml.worksheet+xml">
        <DigestMethod Algorithm="http://www.w3.org/2001/04/xmlenc#sha256"/>
        <DigestValue>zGyDi8dQe8O/+VL8dMUEmLIG7cbm20m2O/caOJoYVT4=</DigestValue>
      </Reference>
      <Reference URI="/xl/worksheets/sheet6.xml?ContentType=application/vnd.openxmlformats-officedocument.spreadsheetml.worksheet+xml">
        <DigestMethod Algorithm="http://www.w3.org/2001/04/xmlenc#sha256"/>
        <DigestValue>A0yCgUG63eiqxgt4HTGB87BGrlMIJzIkS3lZlXjTE/U=</DigestValue>
      </Reference>
      <Reference URI="/xl/worksheets/sheet7.xml?ContentType=application/vnd.openxmlformats-officedocument.spreadsheetml.worksheet+xml">
        <DigestMethod Algorithm="http://www.w3.org/2001/04/xmlenc#sha256"/>
        <DigestValue>tN6+kZc9uY6lDVUQdFVxLPZLYjhR7dyRxnf4ZHNix94=</DigestValue>
      </Reference>
    </Manifest>
    <SignatureProperties>
      <SignatureProperty Id="idSignatureTime" Target="#idPackageSignature">
        <mdssi:SignatureTime xmlns:mdssi="http://schemas.openxmlformats.org/package/2006/digital-signature">
          <mdssi:Format>YYYY-MM-DDThh:mm:ssTZD</mdssi:Format>
          <mdssi:Value>2025-05-08T20:03:05Z</mdssi:Value>
        </mdssi:SignatureTime>
      </SignatureProperty>
    </SignatureProperties>
  </Object>
  <Object Id="idOfficeObject">
    <SignatureProperties>
      <SignatureProperty Id="idOfficeV1Details" Target="#idPackageSignature">
        <SignatureInfoV1 xmlns="http://schemas.microsoft.com/office/2006/digsig">
          <SetupID>{24AAE54F-B434-4550-8BD3-0385AC7843BA}</SetupID>
          <SignatureText>RGCLM</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2025-05-08T20:03:05Z</xd:SigningTime>
          <xd:SigningCertificate>
            <xd:Cert>
              <xd:CertDigest>
                <DigestMethod Algorithm="http://www.w3.org/2001/04/xmlenc#sha256"/>
                <DigestValue>Evrr1UwIHNteHWkXl9Cv2/QU7yVdlKmeb61WzB+YxcA=</DigestValue>
              </xd:CertDigest>
              <xd:IssuerSerial>
                <X509IssuerName>DC=net + DC=windows + CN=MS-Organization-Access + OU=82dbaca4-3e81-46ca-9c73-0950c1eaca97</X509IssuerName>
                <X509SerialNumber>276864638896178713172897626847652933865</X509SerialNumber>
              </xd:IssuerSerial>
            </xd:Cert>
          </xd:SigningCertificate>
          <xd:SignaturePolicyIdentifier>
            <xd:SignaturePolicyImplied/>
          </xd:SignaturePolicyIdentifier>
        </xd:SignedSignatureProperties>
      </xd:SignedProperties>
    </xd:QualifyingProperties>
  </Object>
  <Object Id="idValidSigLnImg">AQAAAGwAAAAAAAAAAAAAAFcBAACfAAAAAAAAAAAAAAAUGAAAOwsAACBFTUYAAAEAQBwAAKoAAAAGAAAAAAAAAAAAAAAAAAAAgAcAADgEAABYAQAAwgAAAAAAAAAAAAAAAAAAAMA/BQDQ9QIACgAAABAAAAAAAAAAAAAAAEsAAAAQAAAAAAAAAAUAAAAeAAAAGAAAAAAAAAAAAAAAWAEAAKAAAAAnAAAAGAAAAAEAAAAAAAAAAAAAAAAAAAAlAAAADAAAAAEAAABMAAAAZAAAAAAAAAAAAAAAVwEAAJ8AAAAAAAAAAAAAAFg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XAQAAnwAAAAAAAAAAAAAAWAEAAKAAAAAhAPAAAAAAAAAAAAAAAIA/AAAAAAAAAAAAAIA/AAAAAAAAAAAAAAAAAAAAAAAAAAAAAAAAAAAAAAAAAAAlAAAADAAAAAAAAIAoAAAADAAAAAEAAAAnAAAAGAAAAAEAAAAAAAAA8PDwAAAAAAAlAAAADAAAAAEAAABMAAAAZAAAAAAAAAAAAAAAVwEAAJ8AAAAAAAAAAAAAAFgBAACgAAAAIQDwAAAAAAAAAAAAAACAPwAAAAAAAAAAAACAPwAAAAAAAAAAAAAAAAAAAAAAAAAAAAAAAAAAAAAAAAAAJQAAAAwAAAAAAACAKAAAAAwAAAABAAAAJwAAABgAAAABAAAAAAAAAPDw8AAAAAAAJQAAAAwAAAABAAAATAAAAGQAAAAAAAAAAAAAAFcBAACfAAAAAAAAAAAAAABYAQAAoAAAACEA8AAAAAAAAAAAAAAAgD8AAAAAAAAAAAAAgD8AAAAAAAAAAAAAAAAAAAAAAAAAAAAAAAAAAAAAAAAAACUAAAAMAAAAAAAAgCgAAAAMAAAAAQAAACcAAAAYAAAAAQAAAAAAAADw8PAAAAAAACUAAAAMAAAAAQAAAEwAAABkAAAAAAAAAAAAAABXAQAAnwAAAAAAAAAAAAAAWAEAAKAAAAAhAPAAAAAAAAAAAAAAAIA/AAAAAAAAAAAAAIA/AAAAAAAAAAAAAAAAAAAAAAAAAAAAAAAAAAAAAAAAAAAlAAAADAAAAAAAAIAoAAAADAAAAAEAAAAnAAAAGAAAAAEAAAAAAAAA////AAAAAAAlAAAADAAAAAEAAABMAAAAZAAAAAAAAAAAAAAAVwEAAJ8AAAAAAAAAAAAAAFgBAACgAAAAIQDwAAAAAAAAAAAAAACAPwAAAAAAAAAAAACAPwAAAAAAAAAAAAAAAAAAAAAAAAAAAAAAAAAAAAAAAAAAJQAAAAwAAAAAAACAKAAAAAwAAAABAAAAJwAAABgAAAABAAAAAAAAAP///wAAAAAAJQAAAAwAAAABAAAATAAAAGQAAAAAAAAAAAAAAFcBAACfAAAAAAAAAAAAAABY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wAAAAFAAAAMQEAABUAAAD8AAAABQAAADY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wAAAAFAAAAMgEAABYAAAAlAAAADAAAAAEAAABUAAAAfAAAAP0AAAAFAAAAMAEAABUAAAABAAAAVVWPQSa0j0H9AAAABQAAAAgAAABMAAAAAAAAAAAAAAAAAAAA//////////9cAAAAOAAvADUALwAyADAAMgA1AAcAAAAFAAAABwAAAAUAAAAHAAAABwAAAAcAAAAHAAAASwAAAEAAAAAwAAAABQAAACAAAAABAAAAAQAAABAAAAAAAAAAAAAAAFgBAACgAAAAAAAAAAAAAABY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ByAAAAVgAAADAAAAA7AAAAQw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BzAAAAVwAAACUAAAAMAAAABAAAAFQAAABsAAAAMQAAADsAAABxAAAAVgAAAAEAAABVVY9BJrSPQTEAAAA7AAAABQAAAEwAAAAAAAAAAAAAAAAAAAD//////////1gAAABSAEcAQwBMAE0AAAAMAAAADgAAAAwAAAAJAAAAEgAAAEsAAABAAAAAMAAAAAUAAAAgAAAAAQAAAAEAAAAQAAAAAAAAAAAAAABYAQAAoAAAAAAAAAAAAAAAWAEAAKAAAAAlAAAADAAAAAIAAAAnAAAAGAAAAAUAAAAAAAAA////AAAAAAAlAAAADAAAAAUAAABMAAAAZAAAAAAAAABhAAAAVwEAAJsAAAAAAAAAYQAAAFg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UAAAAMAAAAAQAAABgAAAAMAAAAAAAAABIAAAAMAAAAAQAAAB4AAAAYAAAADgAAAGEAAABAAQAAcgAAACUAAAAMAAAAAQAAAFQAAAAYAQAADwAAAGEAAADYAAAAcQAAAAEAAABVVY9BJrSPQQ8AAABhAAAAIgAAAEwAAAAAAAAAAAAAAAAAAAD//////////5AAAABMAGkAYwAuACAAUgBvAGQAcgBpAGcAbwAgAEMAYQBsAGwAaQB6AG8AIABMAG8AcABlAHoAIABNAG8AcgBlAGkAcgBhAAYAAAADAAAABgAAAAMAAAAEAAAACAAAAAgAAAAIAAAABQAAAAMAAAAIAAAACAAAAAQAAAAIAAAABwAAAAMAAAADAAAAAwAAAAYAAAAIAAAABAAAAAYAAAAIAAAACAAAAAcAAAAGAAAABAAAAAwAAAAIAAAABQAAAAcAAAADAAAABQAAAAcAAABLAAAAQAAAADAAAAAFAAAAIAAAAAEAAAABAAAAEAAAAAAAAAAAAAAAWAEAAKAAAAAAAAAAAAAAAFg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AAAAADwAAAHYAAACFAAAAhgAAAAEAAABVVY9BJrSPQQ8AAAB2AAAAEwAAAEwAAAAAAAAAAAAAAAAAAAD//////////3QAAABSAGUAcAByAGUAcwBlAG4AdABhAG4AdABlACAATABlAGcAYQBsAAAACAAAAAcAAAAIAAAABQAAAAcAAAAGAAAABwAAAAcAAAAEAAAABwAAAAcAAAAEAAAABwAAAAQAAAAGAAAABwAAAAgAAAAHAAAAAwAAAEsAAABAAAAAMAAAAAUAAAAgAAAAAQAAAAEAAAAQAAAAAAAAAAAAAABYAQAAoAAAAAAAAAAAAAAAWAEAAKAAAAAlAAAADAAAAAIAAAAnAAAAGAAAAAUAAAAAAAAA////AAAAAAAlAAAADAAAAAUAAABMAAAAZAAAAA4AAACLAAAASQEAAJsAAAAOAAAAiwAAADwBAAARAAAAIQDwAAAAAAAAAAAAAACAPwAAAAAAAAAAAACAPwAAAAAAAAAAAAAAAAAAAAAAAAAAAAAAAAAAAAAAAAAAJQAAAAwAAAAAAACAKAAAAAwAAAAFAAAAJQAAAAwAAAABAAAAGAAAAAwAAAAAAAAAEgAAAAwAAAABAAAAFgAAAAwAAAAAAAAAVAAAAHQBAAAPAAAAiwAAAEgBAACbAAAAAQAAAFVVj0EmtI9BDwAAAIsAAAAxAAAATAAAAAQAAAAOAAAAiwAAAEoBAACcAAAAsAAAAEYAaQByAG0AYQBkAG8AIABwAG8AcgA6ACAAZgA4ADUANgA3ADMANQBkAC0AMAA1AGMAYQAtADQAZgBhAGYALQA5ADkAMwAxAC0ANwA0ADQANQA0AGEAZgAwADMAYgA1AGIAAAAGAAAAAwAAAAUAAAALAAAABwAAAAgAAAAIAAAABAAAAAgAAAAIAAAABQAAAAMAAAAEAAAABAAAAAcAAAAHAAAABwAAAAcAAAAHAAAABwAAAAgAAAAFAAAABwAAAAcAAAAGAAAABwAAAAUAAAAHAAAABAAAAAcAAAAEAAAABQAAAAcAAAAHAAAABwAAAAcAAAAFAAAABwAAAAcAAAAHAAAABwAAAAcAAAAHAAAABAAAAAcAAAAHAAAACAAAAAcAAAAIAAAAFgAAAAwAAAAAAAAAJQAAAAwAAAACAAAADgAAABQAAAAAAAAAEAAAABQAAAA=</Object>
  <Object Id="idInvalidSigLnImg">AQAAAGwAAAAAAAAAAAAAAFcBAACfAAAAAAAAAAAAAAAUGAAAOwsAACBFTUYAAAEAuCEAALEAAAAGAAAAAAAAAAAAAAAAAAAAgAcAADgEAABYAQAAwgAAAAAAAAAAAAAAAAAAAMA/BQDQ9QIACgAAABAAAAAAAAAAAAAAAEsAAAAQAAAAAAAAAAUAAAAeAAAAGAAAAAAAAAAAAAAAWAEAAKAAAAAnAAAAGAAAAAEAAAAAAAAAAAAAAAAAAAAlAAAADAAAAAEAAABMAAAAZAAAAAAAAAAAAAAAVwEAAJ8AAAAAAAAAAAAAAFg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XAQAAnwAAAAAAAAAAAAAAWAEAAKAAAAAhAPAAAAAAAAAAAAAAAIA/AAAAAAAAAAAAAIA/AAAAAAAAAAAAAAAAAAAAAAAAAAAAAAAAAAAAAAAAAAAlAAAADAAAAAAAAIAoAAAADAAAAAEAAAAnAAAAGAAAAAEAAAAAAAAA8PDwAAAAAAAlAAAADAAAAAEAAABMAAAAZAAAAAAAAAAAAAAAVwEAAJ8AAAAAAAAAAAAAAFgBAACgAAAAIQDwAAAAAAAAAAAAAACAPwAAAAAAAAAAAACAPwAAAAAAAAAAAAAAAAAAAAAAAAAAAAAAAAAAAAAAAAAAJQAAAAwAAAAAAACAKAAAAAwAAAABAAAAJwAAABgAAAABAAAAAAAAAPDw8AAAAAAAJQAAAAwAAAABAAAATAAAAGQAAAAAAAAAAAAAAFcBAACfAAAAAAAAAAAAAABYAQAAoAAAACEA8AAAAAAAAAAAAAAAgD8AAAAAAAAAAAAAgD8AAAAAAAAAAAAAAAAAAAAAAAAAAAAAAAAAAAAAAAAAACUAAAAMAAAAAAAAgCgAAAAMAAAAAQAAACcAAAAYAAAAAQAAAAAAAADw8PAAAAAAACUAAAAMAAAAAQAAAEwAAABkAAAAAAAAAAAAAABXAQAAnwAAAAAAAAAAAAAAWAEAAKAAAAAhAPAAAAAAAAAAAAAAAIA/AAAAAAAAAAAAAIA/AAAAAAAAAAAAAAAAAAAAAAAAAAAAAAAAAAAAAAAAAAAlAAAADAAAAAAAAIAoAAAADAAAAAEAAAAnAAAAGAAAAAEAAAAAAAAA////AAAAAAAlAAAADAAAAAEAAABMAAAAZAAAAAAAAAAAAAAAVwEAAJ8AAAAAAAAAAAAAAFgBAACgAAAAIQDwAAAAAAAAAAAAAACAPwAAAAAAAAAAAACAPwAAAAAAAAAAAAAAAAAAAAAAAAAAAAAAAAAAAAAAAAAAJQAAAAwAAAAAAACAKAAAAAwAAAABAAAAJwAAABgAAAABAAAAAAAAAP///wAAAAAAJQAAAAwAAAABAAAATAAAAGQAAAAAAAAAAAAAAFcBAACfAAAAAAAAAAAAAABY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VVWPQSa0j0ExAAAABQAAAA8AAABMAAAAAAAAAAAAAAAAAAAA//////////9sAAAARgBpAHIAbQBhACAAbgBvACAAdgDhAGwAaQBkAGEAAAAGAAAAAwAAAAUAAAALAAAABwAAAAQAAAAHAAAACAAAAAQAAAAGAAAABwAAAAMAAAADAAAACAAAAAcAAABLAAAAQAAAADAAAAAFAAAAIAAAAAEAAAABAAAAEAAAAAAAAAAAAAAAWAEAAKAAAAAAAAAAAAAAAFg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HIAAABWAAAAMAAAADsAAAB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HMAAABXAAAAJQAAAAwAAAAEAAAAVAAAAGwAAAAxAAAAOwAAAHEAAABWAAAAAQAAAFVVj0EmtI9BMQAAADsAAAAFAAAATAAAAAAAAAAAAAAAAAAAAP//////////WAAAAFIARwBDAEwATQAAAAwAAAAOAAAADAAAAAkAAAASAAAASwAAAEAAAAAwAAAABQAAACAAAAABAAAAAQAAABAAAAAAAAAAAAAAAFgBAACgAAAAAAAAAAAAAABYAQAAoAAAACUAAAAMAAAAAgAAACcAAAAYAAAABQAAAAAAAAD///8AAAAAACUAAAAMAAAABQAAAEwAAABkAAAAAAAAAGEAAABXAQAAmwAAAAAAAABhAAAAW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BgBAAAPAAAAYQAAANgAAABxAAAAAQAAAFVVj0EmtI9BDwAAAGEAAAAiAAAATAAAAAAAAAAAAAAAAAAAAP//////////kAAAAEwAaQBjAC4AIABSAG8AZAByAGkAZwBvACAAQwBhAGwAbABpAHoAbwAgAEwAbwBwAGUAegAgAE0AbwByAGUAaQByAGEABgAAAAMAAAAGAAAAAwAAAAQAAAAIAAAACAAAAAgAAAAFAAAAAwAAAAgAAAAIAAAABAAAAAgAAAAHAAAAAwAAAAMAAAADAAAABgAAAAgAAAAEAAAABgAAAAgAAAAIAAAABwAAAAYAAAAEAAAADAAAAAgAAAAFAAAABwAAAAMAAAAFAAAABwAAAEsAAABAAAAAMAAAAAUAAAAgAAAAAQAAAAEAAAAQAAAAAAAAAAAAAABYAQAAoAAAAAAAAAAAAAAAWA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AAAAAPAAAAdgAAAIUAAACGAAAAAQAAAFVVj0EmtI9BDwAAAHYAAAATAAAATAAAAAAAAAAAAAAAAAAAAP//////////dAAAAFIAZQBwAHIAZQBzAGUAbgB0AGEAbgB0AGUAIABMAGUAZwBhAGwAAAAIAAAABwAAAAgAAAAFAAAABwAAAAYAAAAHAAAABwAAAAQAAAAHAAAABwAAAAQAAAAHAAAABAAAAAYAAAAHAAAACAAAAAcAAAADAAAASwAAAEAAAAAwAAAABQAAACAAAAABAAAAAQAAABAAAAAAAAAAAAAAAFgBAACgAAAAAAAAAAAAAABYAQAAoAAAACUAAAAMAAAAAgAAACcAAAAYAAAABQAAAAAAAAD///8AAAAAACUAAAAMAAAABQAAAEwAAABkAAAADgAAAIsAAABJAQAAmwAAAA4AAACLAAAAPAEAABEAAAAhAPAAAAAAAAAAAAAAAIA/AAAAAAAAAAAAAIA/AAAAAAAAAAAAAAAAAAAAAAAAAAAAAAAAAAAAAAAAAAAlAAAADAAAAAAAAIAoAAAADAAAAAUAAAAlAAAADAAAAAEAAAAYAAAADAAAAAAAAAASAAAADAAAAAEAAAAWAAAADAAAAAAAAABUAAAAdAEAAA8AAACLAAAASAEAAJsAAAABAAAAVVWPQSa0j0EPAAAAiwAAADEAAABMAAAABAAAAA4AAACLAAAASgEAAJwAAACwAAAARgBpAHIAbQBhAGQAbwAgAHAAbwByADoAIABmADgANQA2ADcAMwA1AGQALQAwADUAYwBhAC0ANABmAGEAZgAtADkAOQAzADEALQA3ADQANAA1ADQAYQBmADAAMwBiADUAYgAAAAYAAAADAAAABQAAAAsAAAAHAAAACAAAAAgAAAAEAAAACAAAAAgAAAAFAAAAAwAAAAQAAAAEAAAABwAAAAcAAAAHAAAABwAAAAcAAAAHAAAACAAAAAUAAAAHAAAABwAAAAYAAAAHAAAABQAAAAcAAAAEAAAABwAAAAQAAAAFAAAABwAAAAcAAAAHAAAABwAAAAUAAAAHAAAABwAAAAcAAAAHAAAABwAAAAcAAAAEAAAABwAAAAcAAAAIAAAABwAAAAg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x8YqUzDDsu4f4AVlTYVErc/R7CS2mGHSog6naNA+/Lw=</DigestValue>
    </Reference>
    <Reference Type="http://www.w3.org/2000/09/xmldsig#Object" URI="#idOfficeObject">
      <DigestMethod Algorithm="http://www.w3.org/2001/04/xmlenc#sha256"/>
      <DigestValue>NgO1vOx/sDW0SeS1tIuuejZ9b/hrKgMW2PpnMh2SqwU=</DigestValue>
    </Reference>
    <Reference Type="http://uri.etsi.org/01903#SignedProperties" URI="#idSignedProperties">
      <Transforms>
        <Transform Algorithm="http://www.w3.org/TR/2001/REC-xml-c14n-20010315"/>
      </Transforms>
      <DigestMethod Algorithm="http://www.w3.org/2001/04/xmlenc#sha256"/>
      <DigestValue>xdadZxGeV9Yd6Lj0awbPYPUlRwlbEZFi8xeSakEWON8=</DigestValue>
    </Reference>
    <Reference Type="http://www.w3.org/2000/09/xmldsig#Object" URI="#idValidSigLnImg">
      <DigestMethod Algorithm="http://www.w3.org/2001/04/xmlenc#sha256"/>
      <DigestValue>0WKU6FmUKmmjzEMrirL1WG4Rwgi3Vnw0uvah1RNdwZQ=</DigestValue>
    </Reference>
    <Reference Type="http://www.w3.org/2000/09/xmldsig#Object" URI="#idInvalidSigLnImg">
      <DigestMethod Algorithm="http://www.w3.org/2001/04/xmlenc#sha256"/>
      <DigestValue>wyPhv06W0DpOlPCqGBL16es9HJaLf9DIm9Uar0XMAOI=</DigestValue>
    </Reference>
  </SignedInfo>
  <SignatureValue>ICeDKNTvehmJul2xLnnQgA9d8U0MY/KSysj2yUGODjjpaBwg2/P5A5LQdxLTsb5FAepnbcQel78y
CxRtpbJ48MglE/OsnevcW2Zl/imLciMuiDINGdWH+bgmWpxaeWVLwJWR4b9hicRumfTo4iSwtxa2
6DVaCU2rdarLijNulkNSkA9ZPpk9t1sod9KKhIuoII270WE8VZXxrWhhDVVrfu3tZFWpJ6hNPACK
ar6wFDNcV37hApt6Gxw5l/EqLZXsFqChDMOmOC/HGwV4c5eJ7a6HzszoJ8YkQIYyc9/cWnaS0+Xz
cocKCOPO0kvRZawLvOEb/50r+3QRgoShJQWaLw==</SignatureValue>
  <KeyInfo>
    <X509Data>
      <X509Certificate>MIIIiTCCBnGgAwIBAgIIVkSGXxCLzv0wDQYJKoZIhvcNAQELBQAwWjEaMBgGA1UEAwwRQ0EtRE9DVU1FTlRBIFMuQS4xFjAUBgNVBAUTDVJVQzgwMDUwMTcyLTExFzAVBgNVBAoMDkRPQ1VNRU5UQSBTLkEuMQswCQYDVQQGEwJQWTAeFw0yNDA0MjMxODU1MDBaFw0yNjA0MjMxODU1MDBaMIG8MSUwIwYDVQQDDBxNQVJJQSBDUklTVElOQSBUUk9DSEUgTlXDkUVaMREwDwYDVQQFEwhDSTkzNDc1NzEXMBUGA1UEKgwOTUFSSUEgQ1JJU1RJTkExFjAUBgNVBAQMDVRST0NIRSBOVcORRVoxCzAJBgNVBAsMAkYyMTUwMwYDVQQKDCxDRVJUSUZJQ0FETyBDVUFMSUZJQ0FETyBERSBGSVJNQSBFTEVDVFJPTklDQTELMAkGA1UEBhMCUFkwggEiMA0GCSqGSIb3DQEBAQUAA4IBDwAwggEKAoIBAQCoyylGT74VdhGZhoNAuy4NhICAXV8k+1XAz+7ueLkvuipOvM5KlG5ZBetrFbA+v3MRf1JghzLcu8G4s18pibNdKA9Av+DClX9pwmQMYMab9x9nlaTgNUtpczFRfHJY2D8Wrx0e2Pvng1wWXkJWTSq6v/X/M4iISKcmBk/tDZlYb+FXtUTkuLRALb65XWLz5neoYwS4HYegV9r3H3wbi9Bvqh3M3EpaPNyCqsIZ7iQKGy2HeCLlPYHAjG1zwCL/DEbzFLuFM/RWTrv6dXpGbgb9WySm1XHQYHDun+yUOcgQhHex1aK+aY3vd1p/UU8M4g9VlfEtSwDsIfF8FL7oXpLxAgMBAAGjggPuMIID6jAMBgNVHRMBAf8EAjAAMB8GA1UdIwQYMBaAFKE9hSvN2CyWHzkCDJ9TO1jYlQt7MIGUBggrBgEFBQcBAQSBhzCBhDBVBggrBgEFBQcwAoZJaHR0cHM6Ly93d3cuZGlnaXRvLmNvbS5weS91cGxvYWRzL2NlcnRpZmljYWRvLWRvY3VtZW50YS1zYS0xNTM1MTE3NzcxLmNydDArBggrBgEFBQcwAYYfaHR0cHM6Ly93d3cuZGlnaXRvLmNvbS5weS9vY3NwLzBRBgNVHREESjBIgRpjcmlzdGluYS50cm9jaGVAZmNh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DXmoKXtQGPLYCkvDGL8mGrKiCVfMA4GA1UdDwEB/wQEAwIF4DANBgkqhkiG9w0BAQsFAAOCAgEAdYYaT6WTzbsfEvTjrCJm93fW+r8ue1g2YMIbwAJhTyq7mfB6x28TBjK9tvcmU3IH/ddDIIMCVxyHbpQK0p4WdUyqfDzzGfvSZ+yvNLcSoioc7s3bvhPNnvNN5drxhb2aC9vbKqNPkaILj9JWHQ//LPFWWT4B9J4+5h7z2rNb2z1BkrJmUOHN7CQccXyYbQCo86zE3h+5SC4y18AyFyyAGuTQMh0MPWWMmBIwgKc7+1AKlIsTpshVI7mRYrEgXbAP4AY15HhMZh+P3y7kzPJv2iGgY8gekrtK5XT6+Kw1N/nPCQQV85uwT1Lfx/f5iomgO314Aj/ww/awHyhNZjxoppW+/P2jg3sEa739Pe1RCu4imga4eObg1OVJxpYr/o0nNe2uxeOgqAIwSLfhW2rX48+1NBtSvrJWOdWEx8fX4dNOX2js1vdnaY10iG2VNk4NELI6Z4VgFCmSDAWj3SaktMzwQI4BmpqdazjErhLqZAqDwNvSliZdqa1RpFpXLPRdd+QwKvWaC796nzE+onUBTUawMqD0prhQVYDTbOuri6FUiSKkUi92NUEpbI8r+rBZ5OMqxBWKZh1wg7MogkKGVsQx6hHpDY6YLxGt/1jblP7pr03szYfU32S9zUwsGDwdSQhZPwjmr0lsu5VQXBwP+UevF2zN+JSFln4+IZclE70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DOfm+tkCMShPh5AWIe/6d/utnJSnb5RdpFB2r4yfz1U=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TpkK9K6Va2Rnh37SeNXKjbYWIgx7V6Wb7o9VD45ZTns=</DigestValue>
      </Reference>
      <Reference URI="/xl/drawings/vmlDrawing1.vml?ContentType=application/vnd.openxmlformats-officedocument.vmlDrawing">
        <DigestMethod Algorithm="http://www.w3.org/2001/04/xmlenc#sha256"/>
        <DigestValue>qsgZDdLLDslxbPpcBGf+j3XdnWbLkbg9c+EzPRpd6m8=</DigestValue>
      </Reference>
      <Reference URI="/xl/media/image1.png?ContentType=image/png">
        <DigestMethod Algorithm="http://www.w3.org/2001/04/xmlenc#sha256"/>
        <DigestValue>ZFOveYhwl4gae5pZO6jij11ys+YBw5dtBydY4oZ4yxw=</DigestValue>
      </Reference>
      <Reference URI="/xl/media/image2.emf?ContentType=image/x-emf">
        <DigestMethod Algorithm="http://www.w3.org/2001/04/xmlenc#sha256"/>
        <DigestValue>at9/neq+x7CHGCDxLmjwgTy0dw6cTYb2q5iVgvgVTLk=</DigestValue>
      </Reference>
      <Reference URI="/xl/media/image3.emf?ContentType=image/x-emf">
        <DigestMethod Algorithm="http://www.w3.org/2001/04/xmlenc#sha256"/>
        <DigestValue>3hyCFNf+ci1lj0Uk7UrBOV19Mh+9oeCH+fhOtBBS2cU=</DigestValue>
      </Reference>
      <Reference URI="/xl/media/image4.emf?ContentType=image/x-emf">
        <DigestMethod Algorithm="http://www.w3.org/2001/04/xmlenc#sha256"/>
        <DigestValue>lgGxb2nJ223Go3PcwWKKhwHbLHU0BJoVThvxNjhDHtY=</DigestValue>
      </Reference>
      <Reference URI="/xl/media/image5.emf?ContentType=image/x-emf">
        <DigestMethod Algorithm="http://www.w3.org/2001/04/xmlenc#sha256"/>
        <DigestValue>3jj3+4t2Zv7LtZPOIQuWVAfMysQhCvlmZzpvZsSEtMg=</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s6l80irlBTW+uFk7nR5c7WcaDa2jSh3MPBgl0IjaDO0=</DigestValue>
      </Reference>
      <Reference URI="/xl/printerSettings/printerSettings5.bin?ContentType=application/vnd.openxmlformats-officedocument.spreadsheetml.printerSettings">
        <DigestMethod Algorithm="http://www.w3.org/2001/04/xmlenc#sha256"/>
        <DigestValue>GyyR84UYFfbFvVrs+ip9vPggIMAXC0nxkmeUVNsGxCc=</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llbDEi/JNPfz9fH8bHrk5VRwDPnPdrq15GGUOt/Htr0=</DigestValue>
      </Reference>
      <Reference URI="/xl/styles.xml?ContentType=application/vnd.openxmlformats-officedocument.spreadsheetml.styles+xml">
        <DigestMethod Algorithm="http://www.w3.org/2001/04/xmlenc#sha256"/>
        <DigestValue>cDSpCaXirBP6VVsN11Hi+a2UXngmxQ0/10wP+pyOFnU=</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4JsVXoBXsKbwXUxMksp6rqgW0aJHnyVN09prRCO/KmI=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IglDkCbF0sv+mU7LwL7p+iKQaBPXINKQKJTgwQ4WCVY=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sheet1.xml?ContentType=application/vnd.openxmlformats-officedocument.spreadsheetml.worksheet+xml">
        <DigestMethod Algorithm="http://www.w3.org/2001/04/xmlenc#sha256"/>
        <DigestValue>I5PrWqikUaHnKkmVBiiTET2I3sNxv712g19SCFr7L50=</DigestValue>
      </Reference>
      <Reference URI="/xl/worksheets/sheet2.xml?ContentType=application/vnd.openxmlformats-officedocument.spreadsheetml.worksheet+xml">
        <DigestMethod Algorithm="http://www.w3.org/2001/04/xmlenc#sha256"/>
        <DigestValue>voAkWe3BfXdxRg0fKKuybt8aPYqxRt0icQ67VifblBQ=</DigestValue>
      </Reference>
      <Reference URI="/xl/worksheets/sheet3.xml?ContentType=application/vnd.openxmlformats-officedocument.spreadsheetml.worksheet+xml">
        <DigestMethod Algorithm="http://www.w3.org/2001/04/xmlenc#sha256"/>
        <DigestValue>MxNyTmSr3HFgkMaQKgUg2fFZNNZZ+neoGU3qGiIZBIY=</DigestValue>
      </Reference>
      <Reference URI="/xl/worksheets/sheet4.xml?ContentType=application/vnd.openxmlformats-officedocument.spreadsheetml.worksheet+xml">
        <DigestMethod Algorithm="http://www.w3.org/2001/04/xmlenc#sha256"/>
        <DigestValue>Ppwx+HxzB52MW5YB4Nnsm52W/VT4kNdtTuhM7IOQMiE=</DigestValue>
      </Reference>
      <Reference URI="/xl/worksheets/sheet5.xml?ContentType=application/vnd.openxmlformats-officedocument.spreadsheetml.worksheet+xml">
        <DigestMethod Algorithm="http://www.w3.org/2001/04/xmlenc#sha256"/>
        <DigestValue>zGyDi8dQe8O/+VL8dMUEmLIG7cbm20m2O/caOJoYVT4=</DigestValue>
      </Reference>
      <Reference URI="/xl/worksheets/sheet6.xml?ContentType=application/vnd.openxmlformats-officedocument.spreadsheetml.worksheet+xml">
        <DigestMethod Algorithm="http://www.w3.org/2001/04/xmlenc#sha256"/>
        <DigestValue>A0yCgUG63eiqxgt4HTGB87BGrlMIJzIkS3lZlXjTE/U=</DigestValue>
      </Reference>
      <Reference URI="/xl/worksheets/sheet7.xml?ContentType=application/vnd.openxmlformats-officedocument.spreadsheetml.worksheet+xml">
        <DigestMethod Algorithm="http://www.w3.org/2001/04/xmlenc#sha256"/>
        <DigestValue>tN6+kZc9uY6lDVUQdFVxLPZLYjhR7dyRxnf4ZHNix94=</DigestValue>
      </Reference>
    </Manifest>
    <SignatureProperties>
      <SignatureProperty Id="idSignatureTime" Target="#idPackageSignature">
        <mdssi:SignatureTime xmlns:mdssi="http://schemas.openxmlformats.org/package/2006/digital-signature">
          <mdssi:Format>YYYY-MM-DDThh:mm:ssTZD</mdssi:Format>
          <mdssi:Value>2025-05-09T13:40:19Z</mdssi:Value>
        </mdssi:SignatureTime>
      </SignatureProperty>
    </SignatureProperties>
  </Object>
  <Object Id="idOfficeObject">
    <SignatureProperties>
      <SignatureProperty Id="idOfficeV1Details" Target="#idPackageSignature">
        <SignatureInfoV1 xmlns="http://schemas.microsoft.com/office/2006/digsig">
          <SetupID>{289800DC-4921-487A-8341-B5F9E4FF86C6}</SetupID>
          <SignatureText>MCT</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2025-05-09T13:40:19Z</xd:SigningTime>
          <xd:SigningCertificate>
            <xd:Cert>
              <xd:CertDigest>
                <DigestMethod Algorithm="http://www.w3.org/2001/04/xmlenc#sha256"/>
                <DigestValue>87lMVcj3tjPMlXwNmaG2wXJAZDUHjgyrULShuXOgwK0=</DigestValue>
              </xd:CertDigest>
              <xd:IssuerSerial>
                <X509IssuerName>C=PY, O=DOCUMENTA S.A., SERIALNUMBER=RUC80050172-1, CN=CA-DOCUMENTA S.A.</X509IssuerName>
                <X509SerialNumber>6216241128535740157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j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wAAAAFAAAAMQEAABUAAAD8AAAABQAAADY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wAAAAFAAAAMgEAABYAAAAlAAAADAAAAAEAAABUAAAAfAAAAP0AAAAFAAAAMAEAABUAAAABAAAAVVWPQSa0j0H9AAAABQAAAAgAAABMAAAAAAAAAAAAAAAAAAAA//////////9cAAAAOQAvADUALwAyADAAMgA1AAcAAAAF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BZAAAAVgAAADAAAAA7AAAAK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BaAAAAVwAAACUAAAAMAAAABAAAAFQAAABgAAAAMQAAADsAAABYAAAAVgAAAAEAAABVVY9BJrSPQTEAAAA7AAAAAwAAAEwAAAAAAAAAAAAAAAAAAAD//////////1QAAABNAEMAVAAAABIAAAAMAAAACg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wAAAADwAAAGEAAAC0AAAAcQAAAAEAAABVVY9BJrSPQQ8AAABhAAAAGwAAAEwAAAAAAAAAAAAAAAAAAAD//////////4QAAABNAGEAcgBpAGEAIABDAHIAaQBzAHQAaQBuAGEAIABUAHIAbwBjAGgAZQAgAE4AdQDxAGUAcwAAAAwAAAAHAAAABQAAAAMAAAAHAAAABAAAAAgAAAAFAAAAAwAAAAYAAAAEAAAAAwAAAAcAAAAHAAAABAAAAAcAAAAFAAAACAAAAAYAAAAHAAAABwAAAAQAAAAKAAAABwAAAAc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gAAAAPAAAAdgAAADgAAACGAAAAAQAAAFVVj0EmtI9BDwAAAHYAAAAHAAAATAAAAAAAAAAAAAAAAAAAAP//////////XAAAAFMAaQBuAGQAaQBjAG8AAAAHAAAAAwAAAAcAAAAIAAAAAwAAAAYAAAAIAAAASwAAAEAAAAAwAAAABQAAACAAAAABAAAAAQAAABAAAAAAAAAAAAAAAEABAACgAAAAAAAAAAAAAABAAQAAoAAAACUAAAAMAAAAAgAAACcAAAAYAAAABQAAAAAAAAD///8AAAAAACUAAAAMAAAABQAAAEwAAABkAAAADgAAAIsAAAAkAQAAmwAAAA4AAACLAAAAFwEAABEAAAAhAPAAAAAAAAAAAAAAAIA/AAAAAAAAAAAAAIA/AAAAAAAAAAAAAAAAAAAAAAAAAAAAAAAAAAAAAAAAAAAlAAAADAAAAAAAAIAoAAAADAAAAAUAAAAlAAAADAAAAAEAAAAYAAAADAAAAAAAAAASAAAADAAAAAEAAAAWAAAADAAAAAAAAABUAAAAPAEAAA8AAACLAAAAIwEAAJsAAAABAAAAVVWPQSa0j0EPAAAAiwAAACgAAABMAAAABAAAAA4AAACLAAAAJQEAAJwAAACcAAAARgBpAHIAbQBhAGQAbwAgAHAAbwByADoAIABNAEEAUgBJAEEAIABDAFIASQBTAFQASQBOAEEAIABUAFIATwBDAEgARQAgAE4AVQDRAEUAWgAGAAAAAwAAAAUAAAALAAAABwAAAAgAAAAIAAAABAAAAAgAAAAIAAAABQAAAAMAAAAEAAAADAAAAAgAAAAIAAAAAwAAAAgAAAAEAAAACAAAAAgAAAADAAAABwAAAAcAAAADAAAACgAAAAgAAAAEAAAABwAAAAgAAAAKAAAACAAAAAkAAAAHAAAABAAAAAoAAAAJAAAACgAAAAcAAAAHAAAAFgAAAAwAAAAAAAAAJQAAAAwAAAACAAAADgAAABQAAAAAAAAAEAAAABQAAAA=</Object>
  <Object Id="idInvalidSigLnImg">AQAAAGwAAAAAAAAAAAAAAD8BAACfAAAAAAAAAAAAAABmFgAAOwsAACBFTUYAAAEAF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WQAAAFYAAAAwAAAAOwAAACo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gAAAFcAAAAlAAAADAAAAAQAAABUAAAAYAAAADEAAAA7AAAAWAAAAFYAAAABAAAAVVWPQSa0j0ExAAAAOwAAAAMAAABMAAAAAAAAAAAAAAAAAAAA//////////9UAAAATQBDAFQAAAASAAAADAAAAAo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8AAAAA8AAABhAAAAtAAAAHEAAAABAAAAVVWPQSa0j0EPAAAAYQAAABsAAABMAAAAAAAAAAAAAAAAAAAA//////////+EAAAATQBhAHIAaQBhACAAQwByAGkAcwB0AGkAbgBhACAAVAByAG8AYwBoAGUAIABOAHUA8QBlAHMAIAAMAAAABwAAAAUAAAADAAAABwAAAAQAAAAIAAAABQAAAAMAAAAGAAAABAAAAAMAAAAHAAAABwAAAAQAAAAHAAAABQAAAAgAAAAGAAAABwAAAAcAAAAEAAAACgAAAAcAAAAHAAAABwAAAAY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A4AAAAhgAAAAEAAABVVY9BJrSPQQ8AAAB2AAAABwAAAEwAAAAAAAAAAAAAAAAAAAD//////////1wAAABTAGkAbgBkAGkAYwBvAGEABwAAAAMAAAAHAAAACAAAAAMAAAAGAAAACAAAAEsAAABAAAAAMAAAAAUAAAAgAAAAAQAAAAEAAAAQAAAAAAAAAAAAAABAAQAAoAAAAAAAAAAAAAAAQAEAAKAAAAAlAAAADAAAAAIAAAAnAAAAGAAAAAUAAAAAAAAA////AAAAAAAlAAAADAAAAAUAAABMAAAAZAAAAA4AAACLAAAAJAEAAJsAAAAOAAAAiwAAABcBAAARAAAAIQDwAAAAAAAAAAAAAACAPwAAAAAAAAAAAACAPwAAAAAAAAAAAAAAAAAAAAAAAAAAAAAAAAAAAAAAAAAAJQAAAAwAAAAAAACAKAAAAAwAAAAFAAAAJQAAAAwAAAABAAAAGAAAAAwAAAAAAAAAEgAAAAwAAAABAAAAFgAAAAwAAAAAAAAAVAAAADwBAAAPAAAAiwAAACMBAACbAAAAAQAAAFVVj0EmtI9BDwAAAIsAAAAoAAAATAAAAAQAAAAOAAAAiwAAACUBAACcAAAAnAAAAEYAaQByAG0AYQBkAG8AIABwAG8AcgA6ACAATQBBAFIASQBBACAAQwBSAEkAUwBUAEkATgBBACAAVABSAE8AQwBIAEUAIABOAFUA0QBFAFoABgAAAAMAAAAFAAAACwAAAAcAAAAIAAAACAAAAAQAAAAIAAAACAAAAAUAAAADAAAABAAAAAwAAAAIAAAACAAAAAMAAAAIAAAABAAAAAgAAAAIAAAAAwAAAAcAAAAHAAAAAwAAAAoAAAAIAAAABAAAAAcAAAAIAAAACgAAAAgAAAAJAAAABwAAAAQAAAAKAAAACQAAAAoAAAAH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Br1lC7ccaVQXHCSPY6p2/eRjDSTYUMbOIR7RztNHzfg=</DigestValue>
    </Reference>
    <Reference Type="http://www.w3.org/2000/09/xmldsig#Object" URI="#idOfficeObject">
      <DigestMethod Algorithm="http://www.w3.org/2001/04/xmlenc#sha256"/>
      <DigestValue>BBdrl8OMiUTXOCwBG1fizi71iGoZLTEWcv9vnN21R8o=</DigestValue>
    </Reference>
    <Reference Type="http://uri.etsi.org/01903#SignedProperties" URI="#idSignedProperties">
      <Transforms>
        <Transform Algorithm="http://www.w3.org/TR/2001/REC-xml-c14n-20010315"/>
      </Transforms>
      <DigestMethod Algorithm="http://www.w3.org/2001/04/xmlenc#sha256"/>
      <DigestValue>LF/ECSv2KNVlbuPmJ5arogrQK2d+JBLC/sYg7WwiP0o=</DigestValue>
    </Reference>
    <Reference Type="http://www.w3.org/2000/09/xmldsig#Object" URI="#idValidSigLnImg">
      <DigestMethod Algorithm="http://www.w3.org/2001/04/xmlenc#sha256"/>
      <DigestValue>1z3NS9czv34ynkcjYCKv014YDWQucpei9PqJw7zstqE=</DigestValue>
    </Reference>
    <Reference Type="http://www.w3.org/2000/09/xmldsig#Object" URI="#idInvalidSigLnImg">
      <DigestMethod Algorithm="http://www.w3.org/2001/04/xmlenc#sha256"/>
      <DigestValue>Qp2VNfaIdtS4XRgi8QHzDWvWIavpF6/4IcserwYd6q0=</DigestValue>
    </Reference>
  </SignedInfo>
  <SignatureValue>HkT4x/I98NCGBZFgNoBtYP4A1/mRoaW3V4RwG/qH+OuOjfWXpfSscCc5gpD52xhWjoEkXejMlS+Y
mnxH8eVon83y602wvDg+6RqBEBwkNIZCQR1Zo2XSVHleu8rTTKtH5RmUykWpKe1ULPVEoXoL3zhq
CXn4hzFdCkr5CE4TK0GltTyTgq6LwlZRQN3KITF69XjH6t+n61LAIx0wDCgFgmASa/D/mZCnUU7J
R1NkxpAolIK0VzHEMlaGAmAuP55bGadLf/lYm4vgQeGaKuZLf3B6G5pBnDBZQKk+OUAOZtgu6DWQ
cNYRWHvoAccv0+9Yj7tygLOpzKrjcqisQgzjpA==</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DOfm+tkCMShPh5AWIe/6d/utnJSnb5RdpFB2r4yfz1U=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TpkK9K6Va2Rnh37SeNXKjbYWIgx7V6Wb7o9VD45ZTns=</DigestValue>
      </Reference>
      <Reference URI="/xl/drawings/vmlDrawing1.vml?ContentType=application/vnd.openxmlformats-officedocument.vmlDrawing">
        <DigestMethod Algorithm="http://www.w3.org/2001/04/xmlenc#sha256"/>
        <DigestValue>qsgZDdLLDslxbPpcBGf+j3XdnWbLkbg9c+EzPRpd6m8=</DigestValue>
      </Reference>
      <Reference URI="/xl/media/image1.png?ContentType=image/png">
        <DigestMethod Algorithm="http://www.w3.org/2001/04/xmlenc#sha256"/>
        <DigestValue>ZFOveYhwl4gae5pZO6jij11ys+YBw5dtBydY4oZ4yxw=</DigestValue>
      </Reference>
      <Reference URI="/xl/media/image2.emf?ContentType=image/x-emf">
        <DigestMethod Algorithm="http://www.w3.org/2001/04/xmlenc#sha256"/>
        <DigestValue>at9/neq+x7CHGCDxLmjwgTy0dw6cTYb2q5iVgvgVTLk=</DigestValue>
      </Reference>
      <Reference URI="/xl/media/image3.emf?ContentType=image/x-emf">
        <DigestMethod Algorithm="http://www.w3.org/2001/04/xmlenc#sha256"/>
        <DigestValue>3hyCFNf+ci1lj0Uk7UrBOV19Mh+9oeCH+fhOtBBS2cU=</DigestValue>
      </Reference>
      <Reference URI="/xl/media/image4.emf?ContentType=image/x-emf">
        <DigestMethod Algorithm="http://www.w3.org/2001/04/xmlenc#sha256"/>
        <DigestValue>lgGxb2nJ223Go3PcwWKKhwHbLHU0BJoVThvxNjhDHtY=</DigestValue>
      </Reference>
      <Reference URI="/xl/media/image5.emf?ContentType=image/x-emf">
        <DigestMethod Algorithm="http://www.w3.org/2001/04/xmlenc#sha256"/>
        <DigestValue>3jj3+4t2Zv7LtZPOIQuWVAfMysQhCvlmZzpvZsSEtMg=</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s6l80irlBTW+uFk7nR5c7WcaDa2jSh3MPBgl0IjaDO0=</DigestValue>
      </Reference>
      <Reference URI="/xl/printerSettings/printerSettings5.bin?ContentType=application/vnd.openxmlformats-officedocument.spreadsheetml.printerSettings">
        <DigestMethod Algorithm="http://www.w3.org/2001/04/xmlenc#sha256"/>
        <DigestValue>GyyR84UYFfbFvVrs+ip9vPggIMAXC0nxkmeUVNsGxCc=</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llbDEi/JNPfz9fH8bHrk5VRwDPnPdrq15GGUOt/Htr0=</DigestValue>
      </Reference>
      <Reference URI="/xl/styles.xml?ContentType=application/vnd.openxmlformats-officedocument.spreadsheetml.styles+xml">
        <DigestMethod Algorithm="http://www.w3.org/2001/04/xmlenc#sha256"/>
        <DigestValue>cDSpCaXirBP6VVsN11Hi+a2UXngmxQ0/10wP+pyOFnU=</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4JsVXoBXsKbwXUxMksp6rqgW0aJHnyVN09prRCO/KmI=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IglDkCbF0sv+mU7LwL7p+iKQaBPXINKQKJTgwQ4WCVY=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sheet1.xml?ContentType=application/vnd.openxmlformats-officedocument.spreadsheetml.worksheet+xml">
        <DigestMethod Algorithm="http://www.w3.org/2001/04/xmlenc#sha256"/>
        <DigestValue>I5PrWqikUaHnKkmVBiiTET2I3sNxv712g19SCFr7L50=</DigestValue>
      </Reference>
      <Reference URI="/xl/worksheets/sheet2.xml?ContentType=application/vnd.openxmlformats-officedocument.spreadsheetml.worksheet+xml">
        <DigestMethod Algorithm="http://www.w3.org/2001/04/xmlenc#sha256"/>
        <DigestValue>voAkWe3BfXdxRg0fKKuybt8aPYqxRt0icQ67VifblBQ=</DigestValue>
      </Reference>
      <Reference URI="/xl/worksheets/sheet3.xml?ContentType=application/vnd.openxmlformats-officedocument.spreadsheetml.worksheet+xml">
        <DigestMethod Algorithm="http://www.w3.org/2001/04/xmlenc#sha256"/>
        <DigestValue>MxNyTmSr3HFgkMaQKgUg2fFZNNZZ+neoGU3qGiIZBIY=</DigestValue>
      </Reference>
      <Reference URI="/xl/worksheets/sheet4.xml?ContentType=application/vnd.openxmlformats-officedocument.spreadsheetml.worksheet+xml">
        <DigestMethod Algorithm="http://www.w3.org/2001/04/xmlenc#sha256"/>
        <DigestValue>Ppwx+HxzB52MW5YB4Nnsm52W/VT4kNdtTuhM7IOQMiE=</DigestValue>
      </Reference>
      <Reference URI="/xl/worksheets/sheet5.xml?ContentType=application/vnd.openxmlformats-officedocument.spreadsheetml.worksheet+xml">
        <DigestMethod Algorithm="http://www.w3.org/2001/04/xmlenc#sha256"/>
        <DigestValue>zGyDi8dQe8O/+VL8dMUEmLIG7cbm20m2O/caOJoYVT4=</DigestValue>
      </Reference>
      <Reference URI="/xl/worksheets/sheet6.xml?ContentType=application/vnd.openxmlformats-officedocument.spreadsheetml.worksheet+xml">
        <DigestMethod Algorithm="http://www.w3.org/2001/04/xmlenc#sha256"/>
        <DigestValue>A0yCgUG63eiqxgt4HTGB87BGrlMIJzIkS3lZlXjTE/U=</DigestValue>
      </Reference>
      <Reference URI="/xl/worksheets/sheet7.xml?ContentType=application/vnd.openxmlformats-officedocument.spreadsheetml.worksheet+xml">
        <DigestMethod Algorithm="http://www.w3.org/2001/04/xmlenc#sha256"/>
        <DigestValue>tN6+kZc9uY6lDVUQdFVxLPZLYjhR7dyRxnf4ZHNix94=</DigestValue>
      </Reference>
    </Manifest>
    <SignatureProperties>
      <SignatureProperty Id="idSignatureTime" Target="#idPackageSignature">
        <mdssi:SignatureTime xmlns:mdssi="http://schemas.openxmlformats.org/package/2006/digital-signature">
          <mdssi:Format>YYYY-MM-DDThh:mm:ssTZD</mdssi:Format>
          <mdssi:Value>2025-05-09T14:29:30Z</mdssi:Value>
        </mdssi:SignatureTime>
      </SignatureProperty>
    </SignatureProperties>
  </Object>
  <Object Id="idOfficeObject">
    <SignatureProperties>
      <SignatureProperty Id="idOfficeV1Details" Target="#idPackageSignature">
        <SignatureInfoV1 xmlns="http://schemas.microsoft.com/office/2006/digsig">
          <SetupID>{026A87AC-5D9B-4562-BE2B-E97249E9C53E}</SetupID>
          <SignatureText>GERARDO RUIZ</SignatureText>
          <SignatureImage/>
          <SignatureComments>A SOLO EFECTO DE SU IDENTIFICACIÓN</SignatureComments>
          <WindowsVersion>10.0</WindowsVersion>
          <OfficeVersion>16.0.18730/26</OfficeVersion>
          <ApplicationVersion>16.0.18730</ApplicationVersion>
          <Monitors>2</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2025-05-09T14:29:30Z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zBsAAKo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wAAAAFAAAAMQEAABUAAAD8AAAABQAAADY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wAAAAFAAAAMgEAABYAAAAlAAAADAAAAAEAAABUAAAAfAAAAP0AAAAFAAAAMAEAABUAAAABAAAAVVWPQVVVj0H9AAAABQAAAAgAAABMAAAAAAAAAAAAAAAAAAAA//////////9cAAAAOQAvADUALwAyADAAMgA1AAcAAAAF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VVV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6AAAAVgAAADAAAAA7AAAAiw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7AAAAVwAAACUAAAAMAAAABAAAAFQAAACUAAAAMQAAADsAAAC5AAAAVgAAAAEAAABVVY9BVVWPQTEAAAA7AAAADAAAAEwAAAAAAAAAAAAAAAAAAAD//////////2QAAABHAEUAUgBBAFIARABPACAAUgBVAEkAWgAOAAAACgAAAAwAAAANAAAADAAAAA4AAAAPAAAABQAAAAwAAAAOAAAABQAAAAs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3AAAAA8AAABhAAAAswAAAHEAAAABAAAAVVWPQVVVj0EPAAAAYQAAABgAAABMAAAAAAAAAAAAAAAAAAAA//////////98AAAARwBlAHIAYQByAGQAbwAgAFIAYQBtAG8AbgAgAFIAdQBpAHoAIABHAG8AZABvAHkACQAAAAcAAAAFAAAABwAAAAUAAAAIAAAACAAAAAQAAAAIAAAABwAAAAsAAAAIAAAABwAAAAQAAAAIAAAABwAAAAMAAAAGAAAABAAAAAkAAAAIAAAACAAAAAgAAAAG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qAAAAA8AAAB2AAAAaQAAAIYAAAABAAAAVVWPQVVVj0EPAAAAdgAAAA8AAABMAAAAAAAAAAAAAAAAAAAA//////////9sAAAAQQB1AGQAaQB0AG8AcgAgAEUAeAB0AGUAcgBuAG8AAAAIAAAABwAAAAgAAAADAAAABAAAAAgAAAAFAAAABAAAAAcAAAAGAAAABAAAAAcAAAAFAAAABw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AAA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VCIAALE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d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wAAAAPAAAAYQAAALMAAABxAAAAAQAAAFVVj0FVVY9BDwAAAGEAAAAYAAAATAAAAAAAAAAAAAAAAAAAAP//////////fAAAAEcAZQByAGEAcgBkAG8AIABSAGEAbQBvAG4AIABSAHUAaQB6ACAARwBvAGQAbwB5AAkAAAAHAAAABQAAAAcAAAAFAAAACAAAAAgAAAAEAAAACAAAAAcAAAALAAAACAAAAAcAAAAEAAAACAAAAAcAAAADAAAABgAAAAQAAAAJAAAACAAAAAgAAAAI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FVVj0FVVY9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eAQAAmwAAAA4AAACLAAAAEQEAABEAAAAhAPAAAAAAAAAAAAAAAIA/AAAAAAAAAAAAAIA/AAAAAAAAAAAAAAAAAAAAAAAAAAAAAAAAAAAAAAAAAAAlAAAADAAAAAAAAIAoAAAADAAAAAUAAAAlAAAADAAAAAEAAAAYAAAADAAAAAAAAAASAAAADAAAAAEAAAAWAAAADAAAAAAAAABUAAAALAEAAA8AAACLAAAAHQEAAJsAAAABAAAAVVWPQVVVj0EPAAAAiwAAACUAAABMAAAABAAAAA4AAACLAAAAHwEAAJwAAACYAAAARgBpAHIAbQBhAGQAbwAgAHAAbwByADoAIABHAEUAUgBBAFIARABPACAAUgBBAE0ATwBOACAAUgBVAEkAWgAgAEcATwBEAE8AWQAAAAYAAAADAAAABQAAAAsAAAAHAAAACAAAAAgAAAAEAAAACAAAAAgAAAAFAAAAAwAAAAQAAAAJAAAABwAAAAgAAAAIAAAACAAAAAkAAAAKAAAABAAAAAgAAAAIAAAADAAAAAoAAAAKAAAABAAAAAgAAAAJAAAAAwAAAAcAAAAEAAAACQAAAAoAAAAJAAAACgAAAAcAAAAWAAAADAAAAAAAAAAlAAAADAAAAAIAAAAOAAAAFAAAAAAAAAAQAAAAFA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1428D409-7FC8-468F-962F-F6760AC8867A}"/>
</file>

<file path=customXml/itemProps2.xml><?xml version="1.0" encoding="utf-8"?>
<ds:datastoreItem xmlns:ds="http://schemas.openxmlformats.org/officeDocument/2006/customXml" ds:itemID="{6ACB3D4A-A63A-4B12-B699-202459685B1A}"/>
</file>

<file path=customXml/itemProps3.xml><?xml version="1.0" encoding="utf-8"?>
<ds:datastoreItem xmlns:ds="http://schemas.openxmlformats.org/officeDocument/2006/customXml" ds:itemID="{F0E04858-CF1C-4652-AFB9-D6BDFB35E1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CARATULA </vt:lpstr>
      <vt:lpstr>Informacion General</vt:lpstr>
      <vt:lpstr>Balance General</vt:lpstr>
      <vt:lpstr>Estado de Resultados</vt:lpstr>
      <vt:lpstr>Variación PN</vt:lpstr>
      <vt:lpstr>Flujo de Efectivo</vt:lpstr>
      <vt:lpstr>Notas a los EEFF</vt:lpstr>
      <vt:lpstr>'Notas a los EEFF'!Área_de_impresión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Diario</dc:creator>
  <cp:lastModifiedBy>Christian David Flecha Martinez</cp:lastModifiedBy>
  <cp:lastPrinted>2022-03-23T14:26:34Z</cp:lastPrinted>
  <dcterms:created xsi:type="dcterms:W3CDTF">2020-08-05T19:03:26Z</dcterms:created>
  <dcterms:modified xsi:type="dcterms:W3CDTF">2025-05-08T19:31:58Z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