
<file path=[Content_Types].xml><?xml version="1.0" encoding="utf-8"?>
<Types xmlns="http://schemas.openxmlformats.org/package/2006/content-type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worksheets/sheet1.xml" ContentType="application/vnd.openxmlformats-officedocument.spreadsheetml.worksheet+xml"/>
  <Override PartName="/xl/tables/table2.xml" ContentType="application/vnd.openxmlformats-officedocument.spreadsheetml.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Override PartName="/_xmlsignatures/sig2.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digital-signature/origin" Target="_xmlsignatures/origin.sigs"/><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202300"/>
  <mc:AlternateContent xmlns:mc="http://schemas.openxmlformats.org/markup-compatibility/2006">
    <mc:Choice Requires="x15">
      <x15ac:absPath xmlns:x15ac="http://schemas.microsoft.com/office/spreadsheetml/2010/11/ac" url="C:\Users\jose.fleitas\Desktop\EEFF 2025\2.JUNIO\PARA LA SIV\"/>
    </mc:Choice>
  </mc:AlternateContent>
  <xr:revisionPtr revIDLastSave="0" documentId="13_ncr:1_{1AC761F8-F8F8-400A-AB80-7615A65CC755}" xr6:coauthVersionLast="47" xr6:coauthVersionMax="47" xr10:uidLastSave="{00000000-0000-0000-0000-000000000000}"/>
  <bookViews>
    <workbookView xWindow="-120" yWindow="-120" windowWidth="29040" windowHeight="15840" firstSheet="5" activeTab="5" xr2:uid="{0B1BAF01-E410-4B77-8184-F9D2326AFE2F}"/>
  </bookViews>
  <sheets>
    <sheet name="bce_2009" sheetId="1" state="hidden" r:id="rId1"/>
    <sheet name="bce_2010" sheetId="2" state="hidden" r:id="rId2"/>
    <sheet name="ESP_BCA" sheetId="3" state="hidden" r:id="rId3"/>
    <sheet name="ER_BCA" sheetId="4" state="hidden" r:id="rId4"/>
    <sheet name="EEPN_BCA" sheetId="5" state="hidden" r:id="rId5"/>
    <sheet name="Estado_de_Situacion_Patrimonial" sheetId="7" r:id="rId6"/>
    <sheet name="Estado_de_Resultados" sheetId="8" r:id="rId7"/>
    <sheet name="Evolucion_del_Patrimonio" sheetId="9" r:id="rId8"/>
    <sheet name="Flujo_de_Caja" sheetId="10" r:id="rId9"/>
    <sheet name="Notas a los EEFF" sheetId="37" r:id="rId10"/>
    <sheet name="bce_2011" sheetId="28" state="hidden" r:id="rId11"/>
    <sheet name="Sheet2" sheetId="29" state="hidden" r:id="rId12"/>
    <sheet name="Sheet1" sheetId="34" state="hidden" r:id="rId13"/>
  </sheets>
  <definedNames>
    <definedName name="__xlnm._FilterDatabase" localSheetId="0">bce_2009!$A$1:$P$542</definedName>
    <definedName name="__xlnm._FilterDatabase" localSheetId="1">bce_2010!$A$1:$H$573</definedName>
    <definedName name="__xlnm._FilterDatabase" localSheetId="10">bce_2011!$A$1:$H$563</definedName>
    <definedName name="_xlnm.Print_Area" localSheetId="4">EEPN_BCA!$A$1:$I$52</definedName>
    <definedName name="_xlnm.Print_Area" localSheetId="3">ER_BCA!$C$1:$H$80</definedName>
    <definedName name="_xlnm.Print_Area" localSheetId="2">ESP_BCA!$C$1:$O$86</definedName>
    <definedName name="_xlnm.Print_Area" localSheetId="6">Estado_de_Resultados!$C$1:$E$85</definedName>
    <definedName name="_xlnm.Print_Area" localSheetId="5">Estado_de_Situacion_Patrimonial!$C$1:$P$102</definedName>
    <definedName name="_xlnm.Print_Area" localSheetId="7">Evolucion_del_Patrimonio!#REF!</definedName>
    <definedName name="_xlnm.Print_Area" localSheetId="8">Flujo_de_Caja!$A$1:$D$110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1" i="10" l="1"/>
  <c r="E95" i="10"/>
  <c r="E87" i="10"/>
  <c r="E72" i="10"/>
  <c r="E37" i="10"/>
  <c r="E33" i="10"/>
  <c r="E28" i="10"/>
  <c r="E25" i="10"/>
  <c r="E19" i="10"/>
  <c r="E14" i="10"/>
  <c r="D101" i="10"/>
  <c r="D95" i="10"/>
  <c r="D87" i="10"/>
  <c r="D72" i="10"/>
  <c r="D37" i="10"/>
  <c r="D33" i="10"/>
  <c r="D28" i="10"/>
  <c r="D25" i="10"/>
  <c r="D19" i="10"/>
  <c r="D14" i="10"/>
  <c r="G81" i="8"/>
  <c r="G65" i="8"/>
  <c r="G62" i="8"/>
  <c r="G51" i="8"/>
  <c r="G43" i="8"/>
  <c r="G36" i="8"/>
  <c r="G29" i="8"/>
  <c r="G27" i="8"/>
  <c r="G20" i="8"/>
  <c r="E77" i="8"/>
  <c r="E81" i="8" s="1"/>
  <c r="E65" i="8"/>
  <c r="E62" i="8"/>
  <c r="E51" i="8"/>
  <c r="E43" i="8"/>
  <c r="E41" i="8"/>
  <c r="E36" i="8"/>
  <c r="E34" i="8"/>
  <c r="E29" i="8"/>
  <c r="E27" i="8"/>
  <c r="E20" i="8"/>
  <c r="P78" i="7"/>
  <c r="P83" i="7" s="1"/>
  <c r="P46" i="7"/>
  <c r="P40" i="7"/>
  <c r="P34" i="7"/>
  <c r="P21" i="7"/>
  <c r="O78" i="7"/>
  <c r="O83" i="7" s="1"/>
  <c r="O46" i="7"/>
  <c r="O40" i="7"/>
  <c r="O34" i="7"/>
  <c r="O21" i="7"/>
  <c r="I83" i="7"/>
  <c r="I79" i="7"/>
  <c r="I72" i="7"/>
  <c r="I60" i="7"/>
  <c r="I46" i="7"/>
  <c r="I35" i="7"/>
  <c r="I23" i="7"/>
  <c r="E83" i="7"/>
  <c r="E79" i="7"/>
  <c r="E72" i="7"/>
  <c r="E60" i="7"/>
  <c r="E46" i="7"/>
  <c r="E35" i="7"/>
  <c r="E23" i="7"/>
  <c r="I15" i="9" l="1"/>
  <c r="I14" i="9"/>
  <c r="I20" i="9" l="1"/>
  <c r="H21" i="9"/>
  <c r="G21" i="9"/>
  <c r="F21" i="9"/>
  <c r="E21" i="9"/>
  <c r="D21" i="9"/>
  <c r="C21" i="9"/>
  <c r="B21" i="9"/>
  <c r="I19" i="9"/>
  <c r="I18" i="9"/>
  <c r="I17" i="9"/>
  <c r="I16" i="9"/>
  <c r="I9" i="9"/>
  <c r="H9" i="9"/>
  <c r="G9" i="9"/>
  <c r="F9" i="9"/>
  <c r="E9" i="9"/>
  <c r="D9" i="9"/>
  <c r="C9" i="9"/>
  <c r="B9" i="9"/>
  <c r="I21" i="9" l="1"/>
  <c r="L77" i="3" l="1"/>
  <c r="F48" i="3"/>
  <c r="A30" i="34"/>
  <c r="A28" i="34"/>
  <c r="A31" i="34"/>
  <c r="A33" i="34" s="1"/>
  <c r="H25" i="34"/>
  <c r="H21" i="34"/>
  <c r="J12" i="34"/>
  <c r="H10" i="34"/>
  <c r="H6" i="34"/>
  <c r="H12" i="34" s="1"/>
  <c r="H563" i="28"/>
  <c r="H562" i="28"/>
  <c r="H561" i="28"/>
  <c r="H560" i="28"/>
  <c r="H559" i="28"/>
  <c r="H558" i="28"/>
  <c r="H557" i="28"/>
  <c r="H556" i="28"/>
  <c r="H555" i="28"/>
  <c r="H554" i="28"/>
  <c r="H553" i="28"/>
  <c r="H552" i="28"/>
  <c r="H551" i="28"/>
  <c r="H550" i="28"/>
  <c r="H549" i="28"/>
  <c r="H548" i="28"/>
  <c r="H547" i="28"/>
  <c r="H546" i="28"/>
  <c r="H545" i="28"/>
  <c r="H544" i="28"/>
  <c r="H543" i="28"/>
  <c r="H542" i="28"/>
  <c r="H541" i="28"/>
  <c r="H540" i="28"/>
  <c r="H539" i="28"/>
  <c r="H538" i="28"/>
  <c r="H537" i="28"/>
  <c r="H536" i="28"/>
  <c r="H535" i="28"/>
  <c r="H534" i="28"/>
  <c r="H533" i="28"/>
  <c r="H532" i="28"/>
  <c r="H531" i="28"/>
  <c r="H530" i="28"/>
  <c r="H529" i="28"/>
  <c r="H528" i="28"/>
  <c r="H527" i="28"/>
  <c r="H526" i="28"/>
  <c r="H525" i="28"/>
  <c r="H524" i="28"/>
  <c r="H523" i="28"/>
  <c r="H522" i="28"/>
  <c r="H521" i="28"/>
  <c r="H520" i="28"/>
  <c r="H519" i="28"/>
  <c r="H518" i="28"/>
  <c r="H517" i="28"/>
  <c r="H516" i="28"/>
  <c r="H515" i="28"/>
  <c r="H514" i="28"/>
  <c r="H513" i="28"/>
  <c r="H512" i="28"/>
  <c r="H511" i="28"/>
  <c r="H510" i="28"/>
  <c r="H509" i="28"/>
  <c r="H508" i="28"/>
  <c r="H507" i="28"/>
  <c r="H506" i="28"/>
  <c r="H505" i="28"/>
  <c r="H504" i="28"/>
  <c r="H503" i="28"/>
  <c r="H502" i="28"/>
  <c r="H501" i="28"/>
  <c r="H500" i="28"/>
  <c r="H499" i="28"/>
  <c r="H498" i="28"/>
  <c r="H497" i="28"/>
  <c r="H496" i="28"/>
  <c r="H495" i="28"/>
  <c r="H494" i="28"/>
  <c r="H493" i="28"/>
  <c r="H492" i="28"/>
  <c r="H491" i="28"/>
  <c r="H490" i="28"/>
  <c r="H489" i="28"/>
  <c r="H488" i="28"/>
  <c r="H487" i="28"/>
  <c r="H486" i="28"/>
  <c r="H485" i="28"/>
  <c r="H484" i="28"/>
  <c r="H483" i="28"/>
  <c r="H482" i="28"/>
  <c r="I481" i="28"/>
  <c r="H481" i="28"/>
  <c r="H480" i="28"/>
  <c r="H479" i="28"/>
  <c r="H478" i="28"/>
  <c r="H477" i="28"/>
  <c r="H476" i="28"/>
  <c r="H475" i="28"/>
  <c r="H474" i="28"/>
  <c r="H473" i="28"/>
  <c r="H472" i="28"/>
  <c r="H471" i="28"/>
  <c r="H470" i="28"/>
  <c r="H469" i="28"/>
  <c r="H468" i="28"/>
  <c r="H467" i="28"/>
  <c r="H466" i="28"/>
  <c r="H465" i="28"/>
  <c r="H464" i="28"/>
  <c r="H463" i="28"/>
  <c r="H462" i="28"/>
  <c r="H461" i="28"/>
  <c r="H460" i="28"/>
  <c r="H459" i="28"/>
  <c r="H458" i="28"/>
  <c r="H457" i="28"/>
  <c r="H456" i="28"/>
  <c r="H455" i="28"/>
  <c r="H454" i="28"/>
  <c r="H453" i="28"/>
  <c r="H452" i="28"/>
  <c r="H451" i="28"/>
  <c r="H450" i="28"/>
  <c r="H449" i="28"/>
  <c r="H448" i="28"/>
  <c r="H447" i="28"/>
  <c r="H446" i="28"/>
  <c r="H445" i="28"/>
  <c r="H444" i="28"/>
  <c r="H443" i="28"/>
  <c r="H442" i="28"/>
  <c r="H441" i="28"/>
  <c r="H440" i="28"/>
  <c r="H439" i="28"/>
  <c r="H438" i="28"/>
  <c r="H437" i="28"/>
  <c r="H436" i="28"/>
  <c r="H435" i="28"/>
  <c r="H434" i="28"/>
  <c r="H433" i="28"/>
  <c r="H432" i="28"/>
  <c r="H431" i="28"/>
  <c r="H430" i="28"/>
  <c r="H429" i="28"/>
  <c r="H428" i="28"/>
  <c r="H427" i="28"/>
  <c r="H426" i="28"/>
  <c r="H425" i="28"/>
  <c r="H424" i="28"/>
  <c r="H423" i="28"/>
  <c r="H422" i="28"/>
  <c r="H421" i="28"/>
  <c r="H420" i="28"/>
  <c r="H419" i="28"/>
  <c r="H418" i="28"/>
  <c r="H417" i="28"/>
  <c r="H416" i="28"/>
  <c r="H415" i="28"/>
  <c r="H414" i="28"/>
  <c r="H413" i="28"/>
  <c r="H412" i="28"/>
  <c r="H411" i="28"/>
  <c r="H410" i="28"/>
  <c r="H409" i="28"/>
  <c r="H408" i="28"/>
  <c r="H407" i="28"/>
  <c r="H406" i="28"/>
  <c r="H405" i="28"/>
  <c r="H404" i="28"/>
  <c r="H403" i="28"/>
  <c r="H402" i="28"/>
  <c r="H401" i="28"/>
  <c r="H400" i="28"/>
  <c r="H399" i="28"/>
  <c r="H398" i="28"/>
  <c r="H397" i="28"/>
  <c r="H396" i="28"/>
  <c r="H395" i="28"/>
  <c r="H394" i="28"/>
  <c r="H393" i="28"/>
  <c r="H392" i="28"/>
  <c r="H391" i="28"/>
  <c r="H390" i="28"/>
  <c r="H389" i="28"/>
  <c r="H388" i="28"/>
  <c r="H387" i="28"/>
  <c r="H386" i="28"/>
  <c r="H385" i="28"/>
  <c r="H384" i="28"/>
  <c r="H383" i="28"/>
  <c r="H382" i="28"/>
  <c r="H381" i="28"/>
  <c r="H380" i="28"/>
  <c r="H379" i="28"/>
  <c r="H378" i="28"/>
  <c r="H377" i="28"/>
  <c r="H376" i="28"/>
  <c r="H375" i="28"/>
  <c r="H374" i="28"/>
  <c r="H373" i="28"/>
  <c r="H372" i="28"/>
  <c r="H371" i="28"/>
  <c r="H370" i="28"/>
  <c r="H369" i="28"/>
  <c r="H368" i="28"/>
  <c r="H367" i="28"/>
  <c r="H366" i="28"/>
  <c r="H365" i="28"/>
  <c r="H364" i="28"/>
  <c r="H363" i="28"/>
  <c r="H362" i="28"/>
  <c r="H361" i="28"/>
  <c r="H360" i="28"/>
  <c r="H359" i="28"/>
  <c r="H358" i="28"/>
  <c r="H357" i="28"/>
  <c r="H356" i="28"/>
  <c r="H355" i="28"/>
  <c r="H354" i="28"/>
  <c r="H353" i="28"/>
  <c r="H352" i="28"/>
  <c r="H351" i="28"/>
  <c r="H350" i="28"/>
  <c r="H349" i="28"/>
  <c r="H348" i="28"/>
  <c r="H347" i="28"/>
  <c r="H346" i="28"/>
  <c r="H345" i="28"/>
  <c r="H344" i="28"/>
  <c r="H343" i="28"/>
  <c r="H342" i="28"/>
  <c r="H341" i="28"/>
  <c r="H340" i="28"/>
  <c r="H339" i="28"/>
  <c r="H338" i="28"/>
  <c r="H337" i="28"/>
  <c r="H336" i="28"/>
  <c r="H335" i="28"/>
  <c r="H334" i="28"/>
  <c r="H333" i="28"/>
  <c r="H332" i="28"/>
  <c r="H331" i="28"/>
  <c r="H330" i="28"/>
  <c r="H329" i="28"/>
  <c r="H328" i="28"/>
  <c r="H327" i="28"/>
  <c r="H326" i="28"/>
  <c r="H325" i="28"/>
  <c r="H324" i="28"/>
  <c r="H323" i="28"/>
  <c r="H322" i="28"/>
  <c r="H321" i="28"/>
  <c r="H320" i="28"/>
  <c r="H319" i="28"/>
  <c r="H318" i="28"/>
  <c r="H317" i="28"/>
  <c r="H316" i="28"/>
  <c r="H315" i="28"/>
  <c r="H314" i="28"/>
  <c r="H313" i="28"/>
  <c r="H312" i="28"/>
  <c r="L81" i="3"/>
  <c r="H311" i="28"/>
  <c r="H310" i="28"/>
  <c r="H309" i="28"/>
  <c r="H308" i="28"/>
  <c r="H307" i="28"/>
  <c r="H306" i="28"/>
  <c r="H305" i="28"/>
  <c r="H304" i="28"/>
  <c r="H303" i="28"/>
  <c r="H302" i="28"/>
  <c r="L76" i="3" s="1"/>
  <c r="H301" i="28"/>
  <c r="H300" i="28"/>
  <c r="H299" i="28"/>
  <c r="L75" i="3" s="1"/>
  <c r="H298" i="28"/>
  <c r="H297" i="28"/>
  <c r="H296" i="28"/>
  <c r="H295" i="28"/>
  <c r="H294" i="28"/>
  <c r="O58" i="3" s="1"/>
  <c r="O59" i="3" s="1"/>
  <c r="H293" i="28"/>
  <c r="H292" i="28"/>
  <c r="O54" i="3" s="1"/>
  <c r="H291" i="28"/>
  <c r="H290" i="28"/>
  <c r="O52" i="3"/>
  <c r="H289" i="28"/>
  <c r="H288" i="28"/>
  <c r="O49" i="3" s="1"/>
  <c r="H287" i="28"/>
  <c r="H286" i="28"/>
  <c r="O47" i="3"/>
  <c r="H285" i="28"/>
  <c r="H284" i="28"/>
  <c r="O45" i="3" s="1"/>
  <c r="H283" i="28"/>
  <c r="H282" i="28"/>
  <c r="H281" i="28"/>
  <c r="H280" i="28"/>
  <c r="H279" i="28"/>
  <c r="H278" i="28"/>
  <c r="H277" i="28"/>
  <c r="O39" i="3" s="1"/>
  <c r="H276" i="28"/>
  <c r="H275" i="28"/>
  <c r="H274" i="28"/>
  <c r="O36" i="3" s="1"/>
  <c r="H273" i="28"/>
  <c r="H272" i="28"/>
  <c r="H271" i="28"/>
  <c r="H270" i="28"/>
  <c r="H269" i="28"/>
  <c r="O35" i="3" s="1"/>
  <c r="H268" i="28"/>
  <c r="H267" i="28"/>
  <c r="H266" i="28"/>
  <c r="H265" i="28"/>
  <c r="O34" i="3" s="1"/>
  <c r="H264" i="28"/>
  <c r="H263" i="28"/>
  <c r="H262" i="28"/>
  <c r="H261" i="28"/>
  <c r="H260" i="28"/>
  <c r="H259" i="28"/>
  <c r="H258" i="28"/>
  <c r="O29" i="3" s="1"/>
  <c r="H257" i="28"/>
  <c r="H256" i="28"/>
  <c r="H255" i="28"/>
  <c r="H254" i="28"/>
  <c r="H253" i="28"/>
  <c r="H252" i="28"/>
  <c r="H251" i="28"/>
  <c r="H250" i="28"/>
  <c r="H249" i="28"/>
  <c r="H248" i="28"/>
  <c r="H247" i="28"/>
  <c r="H246" i="28"/>
  <c r="O26" i="3"/>
  <c r="H245" i="28"/>
  <c r="H244" i="28"/>
  <c r="H243" i="28"/>
  <c r="H242" i="28"/>
  <c r="H241" i="28"/>
  <c r="H240" i="28"/>
  <c r="H239" i="28"/>
  <c r="O28" i="3" s="1"/>
  <c r="H238" i="28"/>
  <c r="H237" i="28"/>
  <c r="H236" i="28"/>
  <c r="O27" i="3" s="1"/>
  <c r="H235" i="28"/>
  <c r="H234" i="28"/>
  <c r="H233" i="28"/>
  <c r="H232" i="28"/>
  <c r="H231" i="28"/>
  <c r="H230" i="28"/>
  <c r="H229" i="28"/>
  <c r="H228" i="28"/>
  <c r="H227" i="28"/>
  <c r="H226" i="28"/>
  <c r="H225" i="28"/>
  <c r="H224" i="28"/>
  <c r="H223" i="28"/>
  <c r="H222" i="28"/>
  <c r="H221" i="28"/>
  <c r="H220" i="28"/>
  <c r="H219" i="28"/>
  <c r="O25" i="3" s="1"/>
  <c r="H218" i="28"/>
  <c r="H217" i="28"/>
  <c r="H216" i="28"/>
  <c r="H215" i="28"/>
  <c r="H214" i="28"/>
  <c r="O20" i="3"/>
  <c r="H213" i="28"/>
  <c r="H212" i="28"/>
  <c r="H211" i="28"/>
  <c r="H210" i="28"/>
  <c r="H209" i="28"/>
  <c r="O19" i="3" s="1"/>
  <c r="H208" i="28"/>
  <c r="H207" i="28"/>
  <c r="H206" i="28"/>
  <c r="H205" i="28"/>
  <c r="H204" i="28"/>
  <c r="H203" i="28"/>
  <c r="H202" i="28"/>
  <c r="H201" i="28"/>
  <c r="H200" i="28"/>
  <c r="H199" i="28"/>
  <c r="H198" i="28"/>
  <c r="O18" i="3" s="1"/>
  <c r="H197" i="28"/>
  <c r="H196" i="28"/>
  <c r="H195" i="28"/>
  <c r="O17" i="3" s="1"/>
  <c r="H194" i="28"/>
  <c r="H193" i="28"/>
  <c r="H192" i="28"/>
  <c r="H191" i="28"/>
  <c r="H190" i="28"/>
  <c r="H189" i="28"/>
  <c r="H188" i="28"/>
  <c r="H187" i="28"/>
  <c r="H186" i="28"/>
  <c r="H185" i="28"/>
  <c r="H184" i="28"/>
  <c r="H183" i="28"/>
  <c r="H182" i="28"/>
  <c r="H181" i="28"/>
  <c r="H180" i="28"/>
  <c r="H179" i="28"/>
  <c r="H178" i="28"/>
  <c r="H177" i="28"/>
  <c r="H176" i="28"/>
  <c r="H175" i="28"/>
  <c r="H174" i="28"/>
  <c r="H173" i="28"/>
  <c r="H172" i="28"/>
  <c r="H171" i="28"/>
  <c r="H170" i="28"/>
  <c r="H169" i="28"/>
  <c r="H168" i="28"/>
  <c r="O16" i="3" s="1"/>
  <c r="H167" i="28"/>
  <c r="H166" i="28"/>
  <c r="H165" i="28"/>
  <c r="H164" i="28"/>
  <c r="H163" i="28"/>
  <c r="H162" i="28"/>
  <c r="H161" i="28"/>
  <c r="H160" i="28"/>
  <c r="H159" i="28"/>
  <c r="H158" i="28"/>
  <c r="F66" i="3" s="1"/>
  <c r="H157" i="28"/>
  <c r="H156" i="28"/>
  <c r="H155" i="28"/>
  <c r="H154" i="28"/>
  <c r="H153" i="28"/>
  <c r="H152" i="28"/>
  <c r="H151" i="28"/>
  <c r="H150" i="28"/>
  <c r="H149" i="28"/>
  <c r="H148" i="28"/>
  <c r="H147" i="28"/>
  <c r="H146" i="28"/>
  <c r="H145" i="28"/>
  <c r="H144" i="28"/>
  <c r="H143" i="28"/>
  <c r="H142" i="28"/>
  <c r="F62" i="3" s="1"/>
  <c r="F64" i="3" s="1"/>
  <c r="H141" i="28"/>
  <c r="H140" i="28"/>
  <c r="H139" i="28"/>
  <c r="H138" i="28"/>
  <c r="F58" i="3" s="1"/>
  <c r="H137" i="28"/>
  <c r="H136" i="28"/>
  <c r="H135" i="28"/>
  <c r="H134" i="28"/>
  <c r="H133" i="28"/>
  <c r="F56" i="3"/>
  <c r="H132" i="28"/>
  <c r="H131" i="28"/>
  <c r="H130" i="28"/>
  <c r="F57" i="3" s="1"/>
  <c r="H129" i="28"/>
  <c r="H128" i="28"/>
  <c r="H127" i="28"/>
  <c r="H126" i="28"/>
  <c r="F52" i="3" s="1"/>
  <c r="F53" i="3" s="1"/>
  <c r="H125" i="28"/>
  <c r="H124" i="28"/>
  <c r="H123" i="28"/>
  <c r="H122" i="28"/>
  <c r="H121" i="28"/>
  <c r="H120" i="28"/>
  <c r="H119" i="28"/>
  <c r="H118" i="28"/>
  <c r="H117" i="28"/>
  <c r="H116" i="28"/>
  <c r="H115" i="28"/>
  <c r="H114" i="28"/>
  <c r="H113" i="28"/>
  <c r="H112" i="28"/>
  <c r="H111" i="28"/>
  <c r="H110" i="28"/>
  <c r="H109" i="28"/>
  <c r="H108" i="28"/>
  <c r="H107" i="28"/>
  <c r="H106" i="28"/>
  <c r="H105" i="28"/>
  <c r="H104" i="28"/>
  <c r="H103" i="28"/>
  <c r="H102" i="28"/>
  <c r="H101" i="28"/>
  <c r="H100" i="28"/>
  <c r="H99" i="28"/>
  <c r="H98" i="28"/>
  <c r="H97" i="28"/>
  <c r="H96" i="28"/>
  <c r="F44" i="3"/>
  <c r="H95" i="28"/>
  <c r="H94" i="28"/>
  <c r="H93" i="28"/>
  <c r="F41" i="3" s="1"/>
  <c r="H92" i="28"/>
  <c r="H91" i="28"/>
  <c r="H90" i="28"/>
  <c r="F40" i="3" s="1"/>
  <c r="H89" i="28"/>
  <c r="H88" i="28"/>
  <c r="H87" i="28"/>
  <c r="H86" i="28"/>
  <c r="H85" i="28"/>
  <c r="H84" i="28"/>
  <c r="H83" i="28"/>
  <c r="F38" i="3" s="1"/>
  <c r="H82" i="28"/>
  <c r="H81" i="28"/>
  <c r="H80" i="28"/>
  <c r="H79" i="28"/>
  <c r="H78" i="28"/>
  <c r="H77" i="28"/>
  <c r="H76" i="28"/>
  <c r="H75" i="28"/>
  <c r="H74" i="28"/>
  <c r="H73" i="28"/>
  <c r="H72" i="28"/>
  <c r="H71" i="28"/>
  <c r="H70" i="28"/>
  <c r="H69" i="28"/>
  <c r="H68" i="28"/>
  <c r="H67" i="28"/>
  <c r="F37" i="3" s="1"/>
  <c r="H66" i="28"/>
  <c r="H65" i="28"/>
  <c r="H64" i="28"/>
  <c r="H63" i="28"/>
  <c r="H62" i="28"/>
  <c r="H61" i="28"/>
  <c r="H60" i="28"/>
  <c r="H59" i="28"/>
  <c r="F30" i="3" s="1"/>
  <c r="H58" i="28"/>
  <c r="H57" i="28"/>
  <c r="H56" i="28"/>
  <c r="F31" i="3" s="1"/>
  <c r="H55" i="28"/>
  <c r="H54" i="28"/>
  <c r="H53" i="28"/>
  <c r="H52" i="28"/>
  <c r="H51" i="28"/>
  <c r="H50" i="28"/>
  <c r="H49" i="28"/>
  <c r="H48" i="28"/>
  <c r="H47" i="28"/>
  <c r="H46" i="28"/>
  <c r="H45" i="28"/>
  <c r="H44" i="28"/>
  <c r="F29" i="3" s="1"/>
  <c r="H43" i="28"/>
  <c r="H42" i="28"/>
  <c r="H41" i="28"/>
  <c r="H40" i="28"/>
  <c r="H39" i="28"/>
  <c r="H38" i="28"/>
  <c r="H37" i="28"/>
  <c r="F28" i="3"/>
  <c r="H36" i="28"/>
  <c r="H35" i="28"/>
  <c r="H34" i="28"/>
  <c r="H33" i="28"/>
  <c r="H32" i="28"/>
  <c r="H31" i="28"/>
  <c r="H30" i="28"/>
  <c r="H29" i="28"/>
  <c r="H28" i="28"/>
  <c r="H27" i="28"/>
  <c r="F24" i="3" s="1"/>
  <c r="H26" i="28"/>
  <c r="H25" i="28"/>
  <c r="H24" i="28"/>
  <c r="F20" i="3" s="1"/>
  <c r="H23" i="28"/>
  <c r="H22" i="28"/>
  <c r="H21" i="28"/>
  <c r="F19" i="3" s="1"/>
  <c r="H20" i="28"/>
  <c r="H19" i="28"/>
  <c r="H18" i="28"/>
  <c r="F18" i="3" s="1"/>
  <c r="H17" i="28"/>
  <c r="H16" i="28"/>
  <c r="H15" i="28"/>
  <c r="F17" i="3" s="1"/>
  <c r="H14" i="28"/>
  <c r="H13" i="28"/>
  <c r="H12" i="28"/>
  <c r="H11" i="28"/>
  <c r="H10" i="28"/>
  <c r="H9" i="28"/>
  <c r="F16" i="3" s="1"/>
  <c r="H8" i="28"/>
  <c r="H7" i="28"/>
  <c r="H6" i="28"/>
  <c r="H5" i="28"/>
  <c r="H4" i="28"/>
  <c r="F15" i="3" s="1"/>
  <c r="H3" i="28"/>
  <c r="H2" i="28"/>
  <c r="D45" i="5"/>
  <c r="H44" i="5"/>
  <c r="H43" i="5"/>
  <c r="H42" i="5"/>
  <c r="F41" i="5"/>
  <c r="H41" i="5" s="1"/>
  <c r="H40" i="5"/>
  <c r="D37" i="5"/>
  <c r="B37" i="5"/>
  <c r="B45" i="5" s="1"/>
  <c r="G36" i="5"/>
  <c r="H36" i="5" s="1"/>
  <c r="H35" i="5"/>
  <c r="H34" i="5"/>
  <c r="H33" i="5"/>
  <c r="F33" i="5"/>
  <c r="H32" i="5"/>
  <c r="G31" i="5"/>
  <c r="F31" i="5"/>
  <c r="H31" i="5" s="1"/>
  <c r="G29" i="5"/>
  <c r="F29" i="5"/>
  <c r="E29" i="5"/>
  <c r="E37" i="5" s="1"/>
  <c r="E45" i="5" s="1"/>
  <c r="C29" i="5"/>
  <c r="H28" i="5"/>
  <c r="H27" i="5"/>
  <c r="H26" i="5"/>
  <c r="F25" i="5"/>
  <c r="H25" i="5" s="1"/>
  <c r="F22" i="5"/>
  <c r="E22" i="5"/>
  <c r="D22" i="5"/>
  <c r="C22" i="5"/>
  <c r="B22" i="5"/>
  <c r="H20" i="5"/>
  <c r="H19" i="5"/>
  <c r="H18" i="5"/>
  <c r="H17" i="5"/>
  <c r="G16" i="5"/>
  <c r="G22" i="5" s="1"/>
  <c r="F24" i="5" s="1"/>
  <c r="H14" i="5"/>
  <c r="H71" i="4"/>
  <c r="D71" i="4"/>
  <c r="H66" i="4"/>
  <c r="D66" i="4"/>
  <c r="H59" i="4"/>
  <c r="D59" i="4"/>
  <c r="H50" i="4"/>
  <c r="D50" i="4"/>
  <c r="J41" i="4"/>
  <c r="D41" i="4"/>
  <c r="D34" i="4"/>
  <c r="H27" i="4"/>
  <c r="D27" i="4"/>
  <c r="H20" i="4"/>
  <c r="H29" i="4" s="1"/>
  <c r="H36" i="4" s="1"/>
  <c r="H43" i="4" s="1"/>
  <c r="H61" i="4" s="1"/>
  <c r="D20" i="4"/>
  <c r="D29" i="4" s="1"/>
  <c r="D36" i="4" s="1"/>
  <c r="D43" i="4" s="1"/>
  <c r="D61" i="4" s="1"/>
  <c r="D73" i="4" s="1"/>
  <c r="D77" i="4" s="1"/>
  <c r="J79" i="3"/>
  <c r="D64" i="3"/>
  <c r="M59" i="3"/>
  <c r="M62" i="3" s="1"/>
  <c r="D59" i="3"/>
  <c r="D53" i="3"/>
  <c r="D42" i="3"/>
  <c r="M37" i="3"/>
  <c r="D33" i="3"/>
  <c r="M30" i="3"/>
  <c r="M41" i="3" s="1"/>
  <c r="M68" i="3" s="1"/>
  <c r="D22" i="3"/>
  <c r="M21" i="3"/>
  <c r="J578" i="2"/>
  <c r="J577" i="2"/>
  <c r="J566" i="2"/>
  <c r="J559" i="2"/>
  <c r="I559" i="2"/>
  <c r="K557" i="2"/>
  <c r="H527" i="2"/>
  <c r="H526" i="2"/>
  <c r="H525" i="2"/>
  <c r="H524" i="2"/>
  <c r="I490" i="2"/>
  <c r="J479" i="2"/>
  <c r="J472" i="2"/>
  <c r="J373" i="2"/>
  <c r="J507" i="2" s="1"/>
  <c r="J363" i="2"/>
  <c r="J503" i="2" s="1"/>
  <c r="H348" i="2"/>
  <c r="H347" i="2"/>
  <c r="H346" i="2"/>
  <c r="H345" i="2"/>
  <c r="H344" i="2"/>
  <c r="H343" i="2"/>
  <c r="H342" i="2"/>
  <c r="H341" i="2"/>
  <c r="H340" i="2"/>
  <c r="H339" i="2"/>
  <c r="H338" i="2"/>
  <c r="H337" i="2"/>
  <c r="H336" i="2"/>
  <c r="H335" i="2"/>
  <c r="H334" i="2"/>
  <c r="H333" i="2"/>
  <c r="H332" i="2"/>
  <c r="H331" i="2"/>
  <c r="H330" i="2"/>
  <c r="H329" i="2"/>
  <c r="H328" i="2"/>
  <c r="H327" i="2"/>
  <c r="H326" i="2"/>
  <c r="H325" i="2"/>
  <c r="H324" i="2"/>
  <c r="H323" i="2"/>
  <c r="H322" i="2"/>
  <c r="H314" i="2"/>
  <c r="H313" i="2"/>
  <c r="H312" i="2"/>
  <c r="H311" i="2"/>
  <c r="H310" i="2"/>
  <c r="H309" i="2"/>
  <c r="H308" i="2"/>
  <c r="H307" i="2"/>
  <c r="H306" i="2"/>
  <c r="H305" i="2"/>
  <c r="H304" i="2"/>
  <c r="H302" i="2"/>
  <c r="H301" i="2"/>
  <c r="H296" i="2"/>
  <c r="H295" i="2"/>
  <c r="H291" i="2" s="1"/>
  <c r="H292" i="2" s="1"/>
  <c r="H169" i="2"/>
  <c r="H168" i="2"/>
  <c r="H167" i="2"/>
  <c r="H166" i="2"/>
  <c r="H165" i="2"/>
  <c r="H164" i="2"/>
  <c r="H163" i="2"/>
  <c r="H162" i="2"/>
  <c r="H160" i="2"/>
  <c r="H159" i="2"/>
  <c r="H158" i="2"/>
  <c r="H157" i="2"/>
  <c r="H156" i="2"/>
  <c r="H155" i="2"/>
  <c r="H154" i="2"/>
  <c r="H152" i="2"/>
  <c r="H151" i="2"/>
  <c r="H149" i="2"/>
  <c r="H148" i="2"/>
  <c r="I147" i="2"/>
  <c r="H147" i="2"/>
  <c r="H142" i="2"/>
  <c r="H141" i="2"/>
  <c r="H140" i="2"/>
  <c r="H139" i="2"/>
  <c r="H138" i="2"/>
  <c r="H137" i="2"/>
  <c r="H136" i="2"/>
  <c r="H135" i="2"/>
  <c r="H134" i="2"/>
  <c r="H133" i="2"/>
  <c r="H132" i="2"/>
  <c r="H131" i="2"/>
  <c r="H130" i="2"/>
  <c r="H129" i="2"/>
  <c r="H128" i="2"/>
  <c r="H127" i="2"/>
  <c r="H126" i="2"/>
  <c r="H125" i="2"/>
  <c r="H124" i="2"/>
  <c r="H123" i="2"/>
  <c r="H122" i="2"/>
  <c r="H121" i="2"/>
  <c r="H120" i="2"/>
  <c r="H119" i="2"/>
  <c r="H118" i="2"/>
  <c r="H117" i="2"/>
  <c r="H116" i="2"/>
  <c r="H115" i="2"/>
  <c r="H114" i="2"/>
  <c r="H113" i="2"/>
  <c r="H112" i="2"/>
  <c r="H111" i="2"/>
  <c r="H110" i="2"/>
  <c r="H109" i="2"/>
  <c r="H108" i="2"/>
  <c r="H107" i="2"/>
  <c r="H106" i="2"/>
  <c r="H105" i="2"/>
  <c r="H104" i="2"/>
  <c r="H103" i="2"/>
  <c r="H102" i="2"/>
  <c r="H101" i="2"/>
  <c r="H100" i="2"/>
  <c r="H99" i="2"/>
  <c r="H98" i="2"/>
  <c r="H97" i="2"/>
  <c r="H96" i="2"/>
  <c r="H95" i="2"/>
  <c r="H94" i="2"/>
  <c r="H93" i="2"/>
  <c r="H92" i="2"/>
  <c r="H91" i="2"/>
  <c r="H90" i="2"/>
  <c r="H89" i="2"/>
  <c r="H88" i="2"/>
  <c r="H87" i="2"/>
  <c r="H86" i="2"/>
  <c r="H85" i="2"/>
  <c r="H84" i="2"/>
  <c r="H83" i="2"/>
  <c r="H82" i="2"/>
  <c r="H81" i="2"/>
  <c r="H80" i="2"/>
  <c r="H79" i="2"/>
  <c r="H78" i="2"/>
  <c r="H77" i="2"/>
  <c r="H76" i="2"/>
  <c r="H75" i="2"/>
  <c r="H74" i="2"/>
  <c r="H73" i="2"/>
  <c r="H72" i="2"/>
  <c r="H71" i="2"/>
  <c r="H70" i="2"/>
  <c r="H69" i="2"/>
  <c r="H68" i="2"/>
  <c r="H67" i="2"/>
  <c r="H66" i="2"/>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2" i="2"/>
  <c r="H542" i="1"/>
  <c r="H541" i="1"/>
  <c r="H540" i="1"/>
  <c r="H539" i="1"/>
  <c r="H538" i="1"/>
  <c r="H537" i="1"/>
  <c r="H536" i="1"/>
  <c r="H535" i="1"/>
  <c r="H534" i="1"/>
  <c r="H533" i="1"/>
  <c r="H532" i="1"/>
  <c r="H531" i="1"/>
  <c r="H530" i="1"/>
  <c r="H529" i="1"/>
  <c r="H528" i="1"/>
  <c r="H527" i="1"/>
  <c r="H526" i="1"/>
  <c r="H525" i="1"/>
  <c r="H524" i="1"/>
  <c r="H523" i="1"/>
  <c r="H522" i="1"/>
  <c r="H521" i="1"/>
  <c r="H520" i="1"/>
  <c r="H519" i="1"/>
  <c r="H518" i="1"/>
  <c r="H517" i="1"/>
  <c r="H516" i="1"/>
  <c r="H515" i="1"/>
  <c r="H514" i="1"/>
  <c r="H513" i="1"/>
  <c r="H512" i="1"/>
  <c r="H511" i="1"/>
  <c r="H510" i="1"/>
  <c r="H509" i="1"/>
  <c r="H508" i="1"/>
  <c r="H507" i="1"/>
  <c r="H506" i="1"/>
  <c r="H505" i="1"/>
  <c r="H504" i="1"/>
  <c r="H503" i="1"/>
  <c r="H502" i="1"/>
  <c r="H501" i="1"/>
  <c r="H500" i="1"/>
  <c r="H499" i="1"/>
  <c r="H498" i="1"/>
  <c r="H497" i="1"/>
  <c r="H496" i="1"/>
  <c r="H495" i="1"/>
  <c r="H494" i="1"/>
  <c r="H493" i="1"/>
  <c r="H492" i="1"/>
  <c r="H491" i="1"/>
  <c r="H490" i="1"/>
  <c r="H489" i="1"/>
  <c r="H488" i="1"/>
  <c r="H487" i="1"/>
  <c r="H486" i="1"/>
  <c r="H485" i="1"/>
  <c r="H484" i="1"/>
  <c r="H483" i="1"/>
  <c r="H482" i="1"/>
  <c r="H481" i="1"/>
  <c r="H480" i="1"/>
  <c r="H479" i="1"/>
  <c r="H478" i="1"/>
  <c r="H477" i="1"/>
  <c r="H476" i="1"/>
  <c r="H475" i="1"/>
  <c r="H474" i="1"/>
  <c r="H473" i="1"/>
  <c r="H472" i="1"/>
  <c r="H471" i="1"/>
  <c r="H470" i="1"/>
  <c r="H469" i="1"/>
  <c r="H468" i="1"/>
  <c r="H467" i="1"/>
  <c r="H466" i="1"/>
  <c r="H465" i="1"/>
  <c r="H464" i="1"/>
  <c r="H463" i="1"/>
  <c r="H462" i="1"/>
  <c r="H461" i="1"/>
  <c r="H460" i="1"/>
  <c r="H459" i="1"/>
  <c r="H458" i="1"/>
  <c r="H457" i="1"/>
  <c r="H456" i="1"/>
  <c r="H455" i="1"/>
  <c r="H454" i="1"/>
  <c r="H453" i="1"/>
  <c r="H452" i="1"/>
  <c r="H451" i="1"/>
  <c r="H450" i="1"/>
  <c r="H449" i="1"/>
  <c r="H448" i="1"/>
  <c r="H447" i="1"/>
  <c r="H446" i="1"/>
  <c r="H445" i="1"/>
  <c r="H444" i="1"/>
  <c r="H443" i="1"/>
  <c r="H442" i="1"/>
  <c r="H441" i="1"/>
  <c r="H440" i="1"/>
  <c r="H439" i="1"/>
  <c r="H438" i="1"/>
  <c r="H437" i="1"/>
  <c r="H436" i="1"/>
  <c r="H435" i="1"/>
  <c r="H434" i="1"/>
  <c r="H433" i="1"/>
  <c r="H432" i="1"/>
  <c r="H431" i="1"/>
  <c r="H430" i="1"/>
  <c r="H429" i="1"/>
  <c r="H428" i="1"/>
  <c r="H427" i="1"/>
  <c r="H426" i="1"/>
  <c r="H425" i="1"/>
  <c r="H424" i="1"/>
  <c r="H423" i="1"/>
  <c r="H422" i="1"/>
  <c r="H421" i="1"/>
  <c r="H420" i="1"/>
  <c r="H419" i="1"/>
  <c r="H418" i="1"/>
  <c r="H417" i="1"/>
  <c r="H416" i="1"/>
  <c r="H415" i="1"/>
  <c r="H414" i="1"/>
  <c r="H413" i="1"/>
  <c r="H412" i="1"/>
  <c r="H411" i="1"/>
  <c r="H410" i="1"/>
  <c r="H409" i="1"/>
  <c r="H408" i="1"/>
  <c r="H407" i="1"/>
  <c r="H406" i="1"/>
  <c r="H405" i="1"/>
  <c r="H404" i="1"/>
  <c r="H403" i="1"/>
  <c r="H402" i="1"/>
  <c r="H401" i="1"/>
  <c r="H400" i="1"/>
  <c r="H399" i="1"/>
  <c r="H398" i="1"/>
  <c r="H397" i="1"/>
  <c r="H396" i="1"/>
  <c r="H395" i="1"/>
  <c r="H394" i="1"/>
  <c r="H393" i="1"/>
  <c r="H392" i="1"/>
  <c r="H391" i="1"/>
  <c r="H390" i="1"/>
  <c r="H389" i="1"/>
  <c r="H388" i="1"/>
  <c r="H387" i="1"/>
  <c r="H386" i="1"/>
  <c r="H385" i="1"/>
  <c r="H384" i="1"/>
  <c r="H383" i="1"/>
  <c r="H382" i="1"/>
  <c r="H381" i="1"/>
  <c r="H380" i="1"/>
  <c r="H379" i="1"/>
  <c r="H378" i="1"/>
  <c r="H377" i="1"/>
  <c r="H376" i="1"/>
  <c r="H375" i="1"/>
  <c r="H374" i="1"/>
  <c r="H373" i="1"/>
  <c r="H372" i="1"/>
  <c r="H371" i="1"/>
  <c r="H370" i="1"/>
  <c r="H369" i="1"/>
  <c r="H368" i="1"/>
  <c r="H367" i="1"/>
  <c r="H366" i="1"/>
  <c r="H365" i="1"/>
  <c r="H364" i="1"/>
  <c r="H363" i="1"/>
  <c r="H362" i="1"/>
  <c r="H361" i="1"/>
  <c r="H360" i="1"/>
  <c r="H359" i="1"/>
  <c r="H358" i="1"/>
  <c r="H357" i="1"/>
  <c r="H356" i="1"/>
  <c r="H355" i="1"/>
  <c r="H354" i="1"/>
  <c r="H353" i="1"/>
  <c r="H352" i="1"/>
  <c r="H351" i="1"/>
  <c r="H350" i="1"/>
  <c r="H349" i="1"/>
  <c r="H348" i="1"/>
  <c r="H347" i="1"/>
  <c r="H346" i="1"/>
  <c r="H345" i="1"/>
  <c r="H344" i="1"/>
  <c r="H343" i="1"/>
  <c r="H342" i="1"/>
  <c r="H341" i="1"/>
  <c r="H340" i="1"/>
  <c r="H339" i="1"/>
  <c r="H338" i="1"/>
  <c r="H337" i="1"/>
  <c r="H336" i="1"/>
  <c r="H335" i="1"/>
  <c r="H334" i="1"/>
  <c r="H333" i="1"/>
  <c r="H332" i="1"/>
  <c r="H331" i="1"/>
  <c r="H330" i="1"/>
  <c r="H329" i="1"/>
  <c r="H328" i="1"/>
  <c r="H327"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96" i="1"/>
  <c r="H295" i="1"/>
  <c r="H294" i="1"/>
  <c r="H293" i="1"/>
  <c r="H292" i="1"/>
  <c r="H291" i="1"/>
  <c r="H290" i="1"/>
  <c r="H289" i="1"/>
  <c r="H288" i="1"/>
  <c r="H287" i="1"/>
  <c r="H286" i="1"/>
  <c r="H285" i="1"/>
  <c r="H284" i="1"/>
  <c r="H283" i="1"/>
  <c r="H282" i="1"/>
  <c r="H281" i="1"/>
  <c r="H280" i="1"/>
  <c r="H279" i="1"/>
  <c r="H278" i="1"/>
  <c r="H277" i="1"/>
  <c r="H276" i="1"/>
  <c r="H275" i="1"/>
  <c r="H274" i="1"/>
  <c r="H273" i="1"/>
  <c r="H272" i="1"/>
  <c r="H271" i="1"/>
  <c r="H270" i="1"/>
  <c r="H269" i="1"/>
  <c r="H268" i="1"/>
  <c r="H267" i="1"/>
  <c r="H266" i="1"/>
  <c r="H265" i="1"/>
  <c r="H264" i="1"/>
  <c r="H263" i="1"/>
  <c r="H262" i="1"/>
  <c r="H261" i="1"/>
  <c r="H260" i="1"/>
  <c r="H259" i="1"/>
  <c r="H258" i="1"/>
  <c r="H257" i="1"/>
  <c r="H256" i="1"/>
  <c r="H255" i="1"/>
  <c r="H254" i="1"/>
  <c r="H253" i="1"/>
  <c r="H252" i="1"/>
  <c r="H251" i="1"/>
  <c r="H250" i="1"/>
  <c r="H249" i="1"/>
  <c r="H248" i="1"/>
  <c r="H247" i="1"/>
  <c r="H246" i="1"/>
  <c r="H245" i="1"/>
  <c r="H244" i="1"/>
  <c r="H243" i="1"/>
  <c r="H242" i="1"/>
  <c r="H241" i="1"/>
  <c r="H240" i="1"/>
  <c r="H239" i="1"/>
  <c r="H238" i="1"/>
  <c r="H237" i="1"/>
  <c r="H236" i="1"/>
  <c r="H235" i="1"/>
  <c r="H234" i="1"/>
  <c r="H233" i="1"/>
  <c r="H232" i="1"/>
  <c r="H231" i="1"/>
  <c r="H230" i="1"/>
  <c r="H229" i="1"/>
  <c r="H228" i="1"/>
  <c r="H227" i="1"/>
  <c r="H226" i="1"/>
  <c r="H225"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O124"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 r="H2" i="1"/>
  <c r="D82" i="4" l="1"/>
  <c r="B47" i="5"/>
  <c r="E47" i="5"/>
  <c r="H523" i="2"/>
  <c r="D68" i="3"/>
  <c r="H146" i="2"/>
  <c r="H16" i="5"/>
  <c r="H22" i="5" s="1"/>
  <c r="I149" i="2"/>
  <c r="H150" i="2"/>
  <c r="H29" i="5"/>
  <c r="H37" i="5" s="1"/>
  <c r="J513" i="2"/>
  <c r="J569" i="2" s="1"/>
  <c r="J574" i="2" s="1"/>
  <c r="J575" i="2" s="1"/>
  <c r="F33" i="3"/>
  <c r="O30" i="3"/>
  <c r="H153" i="2"/>
  <c r="F37" i="5"/>
  <c r="H73" i="4"/>
  <c r="H77" i="4" s="1"/>
  <c r="G37" i="5"/>
  <c r="F39" i="5" s="1"/>
  <c r="F45" i="5" s="1"/>
  <c r="F47" i="5" s="1"/>
  <c r="I550" i="28"/>
  <c r="F22" i="3"/>
  <c r="O62" i="3"/>
  <c r="L79" i="3"/>
  <c r="F59" i="3"/>
  <c r="F42" i="3"/>
  <c r="M69" i="3"/>
  <c r="M70" i="3"/>
  <c r="G24" i="5"/>
  <c r="H24" i="5" s="1"/>
  <c r="O21" i="3"/>
  <c r="I523" i="2"/>
  <c r="I525" i="2"/>
  <c r="O37" i="3"/>
  <c r="C37" i="5"/>
  <c r="C45" i="5" s="1"/>
  <c r="C47" i="5" s="1"/>
  <c r="H22" i="34"/>
  <c r="H23" i="34" s="1"/>
  <c r="J490" i="2"/>
  <c r="O41" i="3" l="1"/>
  <c r="O68" i="3" s="1"/>
  <c r="H145" i="2"/>
  <c r="H144" i="2" s="1"/>
  <c r="I144" i="2" s="1"/>
  <c r="I148" i="2" s="1"/>
  <c r="F68" i="3"/>
  <c r="O69" i="3" s="1"/>
  <c r="G39" i="5"/>
  <c r="G45" i="5" s="1"/>
  <c r="G47" i="5" s="1"/>
  <c r="H39" i="5" l="1"/>
  <c r="H45" i="5" s="1"/>
  <c r="H47" i="5" s="1"/>
</calcChain>
</file>

<file path=xl/sharedStrings.xml><?xml version="1.0" encoding="utf-8"?>
<sst xmlns="http://schemas.openxmlformats.org/spreadsheetml/2006/main" count="5332" uniqueCount="1470">
  <si>
    <t>Nivel Cta. Bcp</t>
  </si>
  <si>
    <t>Cuenta BCP</t>
  </si>
  <si>
    <t>Descripcion</t>
  </si>
  <si>
    <t>Saldo MN</t>
  </si>
  <si>
    <t>Saldo Equiv. MN</t>
  </si>
  <si>
    <t>Saldo USD</t>
  </si>
  <si>
    <t>Fecha Reporte</t>
  </si>
  <si>
    <t>Saldo total</t>
  </si>
  <si>
    <t>Columna1</t>
  </si>
  <si>
    <t>Columna2</t>
  </si>
  <si>
    <t>Columna3</t>
  </si>
  <si>
    <t>Columna4</t>
  </si>
  <si>
    <t>Columna5</t>
  </si>
  <si>
    <t>Columna6</t>
  </si>
  <si>
    <t>Columna7</t>
  </si>
  <si>
    <t>Columna8</t>
  </si>
  <si>
    <t>R</t>
  </si>
  <si>
    <t>ACTIVO</t>
  </si>
  <si>
    <t>C</t>
  </si>
  <si>
    <t>DISPONIBLE</t>
  </si>
  <si>
    <t>S</t>
  </si>
  <si>
    <t>CAJA</t>
  </si>
  <si>
    <t>A</t>
  </si>
  <si>
    <t>MONEDAS Y BILLETES</t>
  </si>
  <si>
    <t>A1</t>
  </si>
  <si>
    <t>EN LA EMPRESA</t>
  </si>
  <si>
    <t>DINERO EN TRANSITO</t>
  </si>
  <si>
    <t>INSTITUCIONES FINANCIERAS</t>
  </si>
  <si>
    <t>DEPOSITOS EN EL BANCO CENTRAL DEL PARAGUAY</t>
  </si>
  <si>
    <t>ENCAJE LEGAL</t>
  </si>
  <si>
    <t>ENCAJE ESPECIAL RES. 1/131 y 189/93</t>
  </si>
  <si>
    <t>ENCAJE LEGAL M/E</t>
  </si>
  <si>
    <t>ENCAJE ESPECIAL RES. 4/149</t>
  </si>
  <si>
    <t>CUENTA CORRIENTE Gs.</t>
  </si>
  <si>
    <t>CUENTA M/E</t>
  </si>
  <si>
    <t>REDUCCION ENCAJE LEGAL 15/16 M/L</t>
  </si>
  <si>
    <t>REDUCCION ENCAJE LEGAL 16/16 M/E</t>
  </si>
  <si>
    <t>CASA MATRIZ Y DEPENDENCIAS</t>
  </si>
  <si>
    <t>DEPENDENCIAS EN EL EXTERIOR</t>
  </si>
  <si>
    <t>OTRAS INSTITUCIONES FINANCIERAS - VISTA</t>
  </si>
  <si>
    <t>BANCOS PRIVADOS DEL PAIS</t>
  </si>
  <si>
    <t>CHEQUES PARA COMPENSAR</t>
  </si>
  <si>
    <t>BANCOS OFICIALES DEL PAIS</t>
  </si>
  <si>
    <t>DEUDORES POR PRODUCTOS FINANCIEROS DEVENGADOS</t>
  </si>
  <si>
    <t>DEUDORES POR PROD FINANCIEROS DEVENGADOS</t>
  </si>
  <si>
    <t>RESIDENTES</t>
  </si>
  <si>
    <t>VALORES PUBLICOS Y PRIVADOS</t>
  </si>
  <si>
    <t>VALORES PUBLICOS</t>
  </si>
  <si>
    <t>VALORES PUBLICOS NACIONALES</t>
  </si>
  <si>
    <t>LETRAS DE REGULAC. MONETARIA-BCP Y LETRAS DE TES.E</t>
  </si>
  <si>
    <t>VALORES EMITIDOS POR EL GOB. CENTRAL DEUDA INTERNA</t>
  </si>
  <si>
    <t>VALORES PRIVADOS</t>
  </si>
  <si>
    <t>INVERSIONES TEMPORALES</t>
  </si>
  <si>
    <t>Valores de Renta Fija de Sociedades Privadas del P</t>
  </si>
  <si>
    <t>RENTAS DE VALORES MOBILIARIOS DEVENGADAS</t>
  </si>
  <si>
    <t>RENTAS DE VALORES MOBILIARIOS PUBLICOS</t>
  </si>
  <si>
    <t>RENTAS DOCUMENTADAS-NACIONALES</t>
  </si>
  <si>
    <t>(RENT.DOC. A DEVENGAR-NACIONALES)</t>
  </si>
  <si>
    <t>RENTA DE VALORES MOBILIARIOS PRIVADOS</t>
  </si>
  <si>
    <t>Renta de Valores de Rta. Fija de Sociedades Privad</t>
  </si>
  <si>
    <t>CREDIT. VIGENT. POR INTERMED. FINANC.-SECTOR FIN</t>
  </si>
  <si>
    <t>COLOCACIONES</t>
  </si>
  <si>
    <t>OTRAS INSTITUCIONES FINANC A PLAZO FIJO NO REAJUST</t>
  </si>
  <si>
    <t>EMPRESAS FINANCIERAS DEL PAIS</t>
  </si>
  <si>
    <t>COOPERATIVAS DE PRODUCCION</t>
  </si>
  <si>
    <t>COOPERATIVAS MULTIACTIVAS</t>
  </si>
  <si>
    <t>OPERACIONES A LIQUIDAR</t>
  </si>
  <si>
    <t>COMPRA FUTURA DE MONEDA EXTRANJERA</t>
  </si>
  <si>
    <t>COMPRA FUTURA DE VALORES PUBLICOS NACIONALES</t>
  </si>
  <si>
    <t>Empresas de Seguros</t>
  </si>
  <si>
    <t>PERDIDAS A DEVENGAR POR OPERAC A LIQUIDAR</t>
  </si>
  <si>
    <t>PRIMAS POR COMPRA FUTURA - RESIDENTES</t>
  </si>
  <si>
    <t>CREDITOS UTILIZADOS EN CTA. CTE.</t>
  </si>
  <si>
    <t>CREDITOS UTILIZADOS EN CTACTE</t>
  </si>
  <si>
    <t>DEUDORES POR PROD FINANCDEVENGADOS - COLOCAC (IENC</t>
  </si>
  <si>
    <t>PRODUCTOS FINANCIEROS DOCUMENTADOS-RESIDENTES</t>
  </si>
  <si>
    <t>PRODUCTOS FINANC.NO DOCUMENT.DEVENG-RESIDENTES</t>
  </si>
  <si>
    <t>PRODUCTOS FINANC.NO DOCUM.DEVENG-NO RESIDENTES</t>
  </si>
  <si>
    <t>CREDIT.VIGENT.POR INTERMED.FINAN.SECTOR NO FINANC</t>
  </si>
  <si>
    <t>PRESTAMOS</t>
  </si>
  <si>
    <t>PRESTAMOS A PLAZO FIJO NO REAJUSTABLES</t>
  </si>
  <si>
    <t>PRESTAMOS AMORTIZABLES NO REAJUSTABLES</t>
  </si>
  <si>
    <t>PRESTAMOS AL PERSONAL</t>
  </si>
  <si>
    <t>CREDITOS REFINANCIADOS</t>
  </si>
  <si>
    <t>PRESTAMOS AMORTIZABLES REAJUSTABLES</t>
  </si>
  <si>
    <t>CREDITUTILIZADEN CUENTAS CORR-SOBREGTRANSIT</t>
  </si>
  <si>
    <t>PRESTAMOS CON RECURSOS ADMINISTRADOS</t>
  </si>
  <si>
    <t>PRESTAMOS CON RECURSOS ADMINISTRADOS POR LA AGENCI</t>
  </si>
  <si>
    <t>DEUDORES POR OPERACIONES DE VENTA FUTURA</t>
  </si>
  <si>
    <t>DEUDORES POR PROD FINANDEVENG-PRESTAMOS</t>
  </si>
  <si>
    <t>PRODUCTOS FINANC.NO DOCUMENT DEVENG-RESIDENTES</t>
  </si>
  <si>
    <t>(PRODUCTOS FINANCIEROS EN SUSPENSO - RESIDENTES)</t>
  </si>
  <si>
    <t>PREVISIONES</t>
  </si>
  <si>
    <t>(PREVISION PARA RIESGOS CREDITICIOS - PRESTAMOS)</t>
  </si>
  <si>
    <t>GENERICAS</t>
  </si>
  <si>
    <t>CREDITOS DIVERSOS</t>
  </si>
  <si>
    <t>ANTICIPOS POR COMPRA DE BIENES Y SERVICIOS</t>
  </si>
  <si>
    <t>CARGOS PAGADOS POR ANTICIPADO</t>
  </si>
  <si>
    <t>ANTICIPO DE IMPUESTOS NACIONALES</t>
  </si>
  <si>
    <t>IMPUESTO A LAS RENTAS</t>
  </si>
  <si>
    <t>IMPUESTO AL VALOR AGREGADO - A DEDUCIR</t>
  </si>
  <si>
    <t>OPERACIONES GRAVADAS</t>
  </si>
  <si>
    <t>GASTOS A RECUPERAR</t>
  </si>
  <si>
    <t>DIVERSOS</t>
  </si>
  <si>
    <t>INGRESOS DEVENGADOS NO PERCIBIDOS</t>
  </si>
  <si>
    <t>INGRESOS POR SERVICIOS DEVENG Y NO PERCIBIDOS</t>
  </si>
  <si>
    <t>INVERSIONES</t>
  </si>
  <si>
    <t>BIENES ADQUIRIDOS EN RECUPERACION DE CREDITOS</t>
  </si>
  <si>
    <t>BIENES ADQUIR EN RECUPERACION DE CREDITOS</t>
  </si>
  <si>
    <t>MUEBLES EN EL PAIS</t>
  </si>
  <si>
    <t>INMUEBLES EN EL PAIS</t>
  </si>
  <si>
    <t>INVERSIONEN TITULOS VALOREMITIDPOR SECTOR PRIVADO-</t>
  </si>
  <si>
    <t>INVERSIONES PERM. EN SOCIEDADES PRIVADAS DEL PAIS</t>
  </si>
  <si>
    <t>INVERSIONES ESPECIALES</t>
  </si>
  <si>
    <t>OBRAS DE ARTE</t>
  </si>
  <si>
    <t>(PREVISIONES POR INVERSIONES)</t>
  </si>
  <si>
    <t>PREVISIONES SOBRE BIENES ADQUIRIDOS EN RECUPERACIO</t>
  </si>
  <si>
    <t>BIENES DE USO</t>
  </si>
  <si>
    <t>INMUEBLES PROMETIDOS EN VENTA</t>
  </si>
  <si>
    <t>BIENES DE USO PROPIOS</t>
  </si>
  <si>
    <t>INMUEBLES</t>
  </si>
  <si>
    <t>VALOR REVALUADO - EDIFICIO</t>
  </si>
  <si>
    <t>VALOR HISTORICO REVALUADO - TERRENO</t>
  </si>
  <si>
    <t>(DEPRECIACIONES ACUMULADAS - EDIFICIO)</t>
  </si>
  <si>
    <t>MUEBLES,UTILES, E INSTALACIONES</t>
  </si>
  <si>
    <t>VALOR COSTO REVAL. - MUEBLES,UTILES E INSTALACIONE</t>
  </si>
  <si>
    <t>(DEPRECIACION.ACUM. - MUEBLES,UTILES E INSTALAC.)</t>
  </si>
  <si>
    <t>EQUIPOS DE COMPUTACION</t>
  </si>
  <si>
    <t>VALOR DE COSTO REVALUADO - EQUIPOS DE COMPUTAC</t>
  </si>
  <si>
    <t>(DEPREC. ACUMULADAS - EQUIPOS DE COMPUTACION)</t>
  </si>
  <si>
    <t>MATERIAL DE TRANSPORTE</t>
  </si>
  <si>
    <t>VALOR DE COSTO REVALUADO - MATERIAL DE TRANSPORTE</t>
  </si>
  <si>
    <t>(DEPRECIACIONES ACUMULADAS - MATERIAL DE TRANSP)</t>
  </si>
  <si>
    <t>BIENES DE USO TOMADOS EN ARRENDAMIENTO FINANCIERO</t>
  </si>
  <si>
    <t>OTROS BIENES TOMADOS EN ARRENDAMIENTO FINANC-DIVER</t>
  </si>
  <si>
    <t>VALOR COSTO REVAL-OTROS BIENES TOMAD. ARREND.FIN.</t>
  </si>
  <si>
    <t>(DEPREC. ACUM-OTROS BIENES TOMADOS EN ARREND. FIN)</t>
  </si>
  <si>
    <t>CARGOS DIFERIDOS</t>
  </si>
  <si>
    <t>MEJORAS E INSTALAC EN INMUEB ARRENDADOS</t>
  </si>
  <si>
    <t>VALOR DE COSTO - MEJORAS E INSTAL.EN INMUEB ARREN.</t>
  </si>
  <si>
    <t>(AMORTIZAC. ACUM.-MEJORAS E INSTALAC.EN INM.ARRE)</t>
  </si>
  <si>
    <t>MATERIAL DE ESCRITORIO Y OTROS</t>
  </si>
  <si>
    <t>MATERIAL DE ESCRITORIO</t>
  </si>
  <si>
    <t>PASIVO</t>
  </si>
  <si>
    <t>OBLIGACION.POR INTERMED.FINANC.-SECTOR FINANC</t>
  </si>
  <si>
    <t>DEPOSITO</t>
  </si>
  <si>
    <t>BANCO CENTRAL DEL PARAGUAY</t>
  </si>
  <si>
    <t>OTRAS OBLIGACIONES</t>
  </si>
  <si>
    <t>DEPOSITOS A LA VISTA DE OTRAS INSTITUCIONFINANC</t>
  </si>
  <si>
    <t>EMPRESAS FINANCIERAS EN EL PAIS</t>
  </si>
  <si>
    <t>COOPERATIVAS DE AHORRO Y CREDITO</t>
  </si>
  <si>
    <t>SOCIED DE AHORRO Y PRESTAMOS PARA LA VIVIENDA</t>
  </si>
  <si>
    <t>CAJA DE JUBILACIONES Y PENSIONES</t>
  </si>
  <si>
    <t>EMPRESAS DE SEGUROS</t>
  </si>
  <si>
    <t>OTRAS INSTITUCIONFINANCA PLAZO FIJO NO REAJUST</t>
  </si>
  <si>
    <t>EMPRESA DE SEGUROS</t>
  </si>
  <si>
    <t>DEPOSITOS  CTAS.CTES. DE OTRAS INSTITUC FINANCIERA</t>
  </si>
  <si>
    <t>OTRAS EMPRESAS DE INTERMEDIACION FINANCIERA</t>
  </si>
  <si>
    <t>FONDO DE INVERSION</t>
  </si>
  <si>
    <t>ACREED POR OPERACIONES DE COMPRA FUTURA</t>
  </si>
  <si>
    <t>ACREED POR COMPRA FUTURA DE VALORES VENDIDOS.</t>
  </si>
  <si>
    <t>GANANCIAS A DEV POR OPERACIONES A LIQUIDAR</t>
  </si>
  <si>
    <t>DESCUENTOS POR COMPRA FUTURA - RESIDENTES</t>
  </si>
  <si>
    <t>PRESTAMOS DE ENTIDADES FINANCIERAS</t>
  </si>
  <si>
    <t>SOBREGIROS EN CTA.CTE.</t>
  </si>
  <si>
    <t>FONDOS PROVEIDOS POR LA AGENCIA FINANCIERA DE DESA</t>
  </si>
  <si>
    <t>ACREEDORES POR CARGOS FINANCIEROS DEVENGADOS</t>
  </si>
  <si>
    <t>ACREED. CARGOS FINANCIEROS DEVENGADOS-DEPOSITOS</t>
  </si>
  <si>
    <t>CARGOS FINANC NO DOCUMENT.DEVENGADOS-RESIDENTES</t>
  </si>
  <si>
    <t>OBLIGAC.POR INTERMED.FINANC.-SECTOR NO FINANC</t>
  </si>
  <si>
    <t>DEPOSITOS</t>
  </si>
  <si>
    <t>CUENTAS CORRIENTES</t>
  </si>
  <si>
    <t>NO RESIDENTES</t>
  </si>
  <si>
    <t>DEPOSITOS A LA VISTA</t>
  </si>
  <si>
    <t>Residentes  -  Sin cargos financieros</t>
  </si>
  <si>
    <t>ACREED POR DOCUMENTOS PARA COMPENSAR</t>
  </si>
  <si>
    <t>ADMINISTRACION POR CUENTA DE TERCEROS</t>
  </si>
  <si>
    <t>GIROS Y TRANSFERENCIAS A PAGAR</t>
  </si>
  <si>
    <t>DEPOS A PLAZO FIJO INSTRANSFERIBLES NO REAJUST</t>
  </si>
  <si>
    <t>CERTIFIC DE DEPOSITOS DE AHORRO NO REAJUST</t>
  </si>
  <si>
    <t>OTRAS OBLIGACIONES POR INTERMEDIACION FINANCIERA</t>
  </si>
  <si>
    <t>OBLIGAC CON ESTABLEC ADHERIDOS AL SIST DE TARJETAS</t>
  </si>
  <si>
    <t>VENTA FUTURA DE MONEDA EXTRANJERA</t>
  </si>
  <si>
    <t>ACREED POR COMPRA FUTURA DE VALORES VENDIDOS</t>
  </si>
  <si>
    <t>GANANC A DEVENGAR POR OPERACIONES A LIQUIDAR</t>
  </si>
  <si>
    <t>PRIMAS POR VENTA FUTURA - RESIDENTES</t>
  </si>
  <si>
    <t>SECTOR PUBLICO</t>
  </si>
  <si>
    <t>ADMINISTRACION CENTRAL</t>
  </si>
  <si>
    <t>AGENCIAS DESCENTRALIZADAS</t>
  </si>
  <si>
    <t>SEGURIDAD SOCIAL</t>
  </si>
  <si>
    <t>MUNICIPALIDADES</t>
  </si>
  <si>
    <t>EMPRESAS PUBLICAS</t>
  </si>
  <si>
    <t>ACREED POR CARGOS FINANCDEVENG-DEPOSITOS</t>
  </si>
  <si>
    <t>CARGOS FINANC NO DOCUMENT.DEVENGADOS - RESID</t>
  </si>
  <si>
    <t>ACREED POR CARGOS DEVENGADOS - SECTOR PUBLICO</t>
  </si>
  <si>
    <t>ACREED POR CARGOS FINANCIEROS DEVENG - OBLIGAC EMI</t>
  </si>
  <si>
    <t>OBLIGACIONES DIVERSAS</t>
  </si>
  <si>
    <t>ACREEDORES FISCALES</t>
  </si>
  <si>
    <t>ACREEDORES FISCALES - RETENCIONES A TERCEROS</t>
  </si>
  <si>
    <t>ACREEDORES FISCALES - IVA A PAGAR</t>
  </si>
  <si>
    <t>ACREEDORES FISCALES - A CARGO DE LA EMPRESA</t>
  </si>
  <si>
    <t>OTRAS OBLIGACIONES DIVERSAS</t>
  </si>
  <si>
    <t>CUENTAS A PAGAR</t>
  </si>
  <si>
    <t>INGRESOS PERCIBIDOS NO DEVENGADOS</t>
  </si>
  <si>
    <t>COMISIONES PERCIBIDAS NO DEVENGADAS</t>
  </si>
  <si>
    <t>PROVISIONES Y PREVISIONES</t>
  </si>
  <si>
    <t>PROVISIONES</t>
  </si>
  <si>
    <t>PROVISIONES PARA IMPUESTOS NACIONALES</t>
  </si>
  <si>
    <t>OTRAS PROVISIONES</t>
  </si>
  <si>
    <t>PREVISION</t>
  </si>
  <si>
    <t>INDEMNIZACION POR DESPIDO</t>
  </si>
  <si>
    <t>OTRAS PREVISIONES</t>
  </si>
  <si>
    <t>PATRIMONIO</t>
  </si>
  <si>
    <t>CAPITAL SOCIAL</t>
  </si>
  <si>
    <t>CAPITAL INTEGRADO</t>
  </si>
  <si>
    <t>AJUSTES AL PATRIMONIO</t>
  </si>
  <si>
    <t>RESERVAS DE REVALUO</t>
  </si>
  <si>
    <t>RESERVAS</t>
  </si>
  <si>
    <t>RESERVA LEGAL</t>
  </si>
  <si>
    <t>RESULTADOS ACUMULADOS</t>
  </si>
  <si>
    <t>UTILIDADES ACUMULADAS</t>
  </si>
  <si>
    <t>RESULTADOS DEL EJERCICIO</t>
  </si>
  <si>
    <t>T</t>
  </si>
  <si>
    <t>UTILIDADES DEL EJERCICIO</t>
  </si>
  <si>
    <t>CUENTAS DE CONTINGENCIA</t>
  </si>
  <si>
    <t>CUENTAS DE CONTINGENCIA DEUDORAS</t>
  </si>
  <si>
    <t>DEUDORES POR GARANTIAS OTORGADAS</t>
  </si>
  <si>
    <t>CREDITOS DOCUMENTARIOS A NEGOCIAR</t>
  </si>
  <si>
    <t>PLAZO</t>
  </si>
  <si>
    <t>CUENTAS DE CONTINGENCIA ACREEDORAS</t>
  </si>
  <si>
    <t>GARANTIAS OTORGADAS</t>
  </si>
  <si>
    <t>CUENTAS DE ORDEN</t>
  </si>
  <si>
    <t>CUENTAS DE ORDEN DEUDORAS</t>
  </si>
  <si>
    <t>GARANTIAS RECIBIDAS</t>
  </si>
  <si>
    <t>GARANTIAS</t>
  </si>
  <si>
    <t>GARANTIAS REALES COMPUTABLES - PRENDA SOBRE DEPOSI</t>
  </si>
  <si>
    <t>GARANTIAS REALES COMPUTABLES - OTRAS</t>
  </si>
  <si>
    <t>OTRAS GARANTIAS REALES EN EL PAIS</t>
  </si>
  <si>
    <t>OTRAS GARANTIAS COMPUTABLES EN EL EXTERIOR</t>
  </si>
  <si>
    <t>OTRAS GARANTIAS EN EL PAIS</t>
  </si>
  <si>
    <t>GARANTIAS DE FIRMA</t>
  </si>
  <si>
    <t>ADMINISTRACION DE VALORES Y DEPOSITOS</t>
  </si>
  <si>
    <t>VALORES EN CUSTODIA / EN DEPOSITO</t>
  </si>
  <si>
    <t>VALORES EN CUSTODIA POR TRANSACCION CON PACTO</t>
  </si>
  <si>
    <t>OTROS VALORES EN CUSTODIA</t>
  </si>
  <si>
    <t>NEGOCIOS EN EL EXTERIOR Y COBRANZAS</t>
  </si>
  <si>
    <t>VALORES A COBRAR POR CUENTAS DE TERCEROS</t>
  </si>
  <si>
    <t>CORRESPONSALES POR COBRANZAS REMITIDAS</t>
  </si>
  <si>
    <t>VALORES AL COBRO - EXPORTACIONES</t>
  </si>
  <si>
    <t>DECLARANTES DE DIVISAS POR EXPORTACION</t>
  </si>
  <si>
    <t>OTRAS CUENTAS DE ORDEN DEUDORAS</t>
  </si>
  <si>
    <t>OTRAS CUENTAS DE ORDEN DEUDORAS - DIVERSOS</t>
  </si>
  <si>
    <t>PRODUCTOS FINANCIEROS NO DOCUMENTADOS A DEVENGAR</t>
  </si>
  <si>
    <t>POLIZAS DE SEGUROS CONTRATADAS</t>
  </si>
  <si>
    <t>DEUDORES INCOBRABLES</t>
  </si>
  <si>
    <t>POSICION DE CAMBIOS</t>
  </si>
  <si>
    <t>SOBRECOMPRADA</t>
  </si>
  <si>
    <t>SOBREVENDIDA</t>
  </si>
  <si>
    <t>CUENTAS DE ORDEN ACREEDORAS</t>
  </si>
  <si>
    <t>OTORGANTES DE GARANTIAS</t>
  </si>
  <si>
    <t>OTORGANTES DE GARANTIAS REALES</t>
  </si>
  <si>
    <t>OTORGANTES DE GARANTIAS DE FIRMA</t>
  </si>
  <si>
    <t>ADMINISTRACION DE VALORES</t>
  </si>
  <si>
    <t>DEPOSITANTES DE VALORES Y ALMACENES</t>
  </si>
  <si>
    <t>VALORES CON RECOMPRA - RESIDENTES</t>
  </si>
  <si>
    <t>OTROS RESIDENTES</t>
  </si>
  <si>
    <t>NEGOCIOS CON EL EXTERIOR Y COBRANZAS</t>
  </si>
  <si>
    <t>COBRANZAS REMITIDAS DE EXPORTACION</t>
  </si>
  <si>
    <t>COBRANZAS REMITIDAS</t>
  </si>
  <si>
    <t>BENEFICIARIOS POR CREDITOS DEL EXTERIOR</t>
  </si>
  <si>
    <t>OTRAS CUENTAS DE ORDEN ACREEDORAS</t>
  </si>
  <si>
    <t>POLIZAS DE SEGUROS</t>
  </si>
  <si>
    <t>OTRAS CUENTAS DE ORDEN ACREEDORAS - DIVERSOS</t>
  </si>
  <si>
    <t>CREDITOS INCOBRABLES</t>
  </si>
  <si>
    <t>GANANCIAS</t>
  </si>
  <si>
    <t>GANANCIAS FINANCIERAS</t>
  </si>
  <si>
    <t>GANANCIA POR CRED.VIG.POR INTERM.FINANC.-SECTOR FI</t>
  </si>
  <si>
    <t>PRODUCTOS  POR COLOCACIONES</t>
  </si>
  <si>
    <t>NO REAJUSTABLES - RESIDENTES</t>
  </si>
  <si>
    <t>NO REAJUSTABLES - NO RESIDENTES</t>
  </si>
  <si>
    <t>GANANCIAS POR OPERACIONES A LIQUIDAR</t>
  </si>
  <si>
    <t>VENTA FUTURA - RESIDENTES</t>
  </si>
  <si>
    <t>COMPRA FUTURA - RESIDENTES</t>
  </si>
  <si>
    <t>COMPRA FUTURA - NO RESIDENTES</t>
  </si>
  <si>
    <t>GANANCIAS CRED.VIGENT.POR INTERM.FINANC.-SECTOR NO</t>
  </si>
  <si>
    <t>PRODUCTOS  POR PRESTAMOS A PLAZO FIJO</t>
  </si>
  <si>
    <t>PRODUCTOS  POR PRESTAMOS AMORTIZABLES</t>
  </si>
  <si>
    <t>REAJUSTABLES - RESIDENTES</t>
  </si>
  <si>
    <t>PRODUCTOS POR CREDITUTILIZ EN CUENTA CORRIENTES</t>
  </si>
  <si>
    <t>PRODUCT  POR PREST C/ RECURSOS ADMINISTRADOS</t>
  </si>
  <si>
    <t>NO REAJUSTABLES</t>
  </si>
  <si>
    <t>GANANCIAS POR OPERAC A LIQUIDAR-SECTOR NO FINAN</t>
  </si>
  <si>
    <t>GANANCIAS POR CRED. VENC. POR INTERMEDIACION FINAN</t>
  </si>
  <si>
    <t>PRODUCTOS  POR CREDITOS EN GESTION</t>
  </si>
  <si>
    <t>NO REAJUSTABLE - RESIDENTES</t>
  </si>
  <si>
    <t>GANANCIAS POR VALUACION</t>
  </si>
  <si>
    <t>GANANCIAS POR VALUAC DE ACTIVOS EN MONEDA EXTRANJ.</t>
  </si>
  <si>
    <t>DISPONIBILIDADES - RESIDENTES</t>
  </si>
  <si>
    <t>DISPONIBILIDADES - NO RESIDENTES</t>
  </si>
  <si>
    <t>CRED.VIG.POR INTER. FINANC.-SECTOR FINANC- RESIDEN</t>
  </si>
  <si>
    <t>CRED.VIG.POR INTER. FINANC.-SECTOR FINANC-NO RESID</t>
  </si>
  <si>
    <t>CRED.VIG.POR INTER. FINANC.-SECTOR NO FINANC.-RESI</t>
  </si>
  <si>
    <t>CRED.VIG.PORINTER. FINANC.-SECTOR NO FINANC.-NO RE</t>
  </si>
  <si>
    <t>CREDITOS VENC POR INTERMED.FINANCIERA-RESIDENTES</t>
  </si>
  <si>
    <t>GANANCIAS POR VALUAC. DE PASIVOS EN MONEDA EXTR.</t>
  </si>
  <si>
    <t>OBLIGAC POR INTERMED. FINANC.-SECTOR FINANC.-RESID</t>
  </si>
  <si>
    <t>OBLIGAC.PORINTERMED.FINANC.-SECTOR FINANC.-NO RESI</t>
  </si>
  <si>
    <t>OBLIGAC. POR INTERM.FINANC.-SECTOR NO FINANC.-RESI</t>
  </si>
  <si>
    <t>RENTAS,  Y DIFERENCIAS DE COTIZACION DE VALORES PU</t>
  </si>
  <si>
    <t>RENTAS, Y DIFERENCIAS DE COTIZACDE VALORES PUBL</t>
  </si>
  <si>
    <t>RENTAS DE VALORES PUBLICOS NACIONALES</t>
  </si>
  <si>
    <t>RENTAS,  Y DIFERENCIAS DE COTIZ DE VALORES PRIVADO</t>
  </si>
  <si>
    <t>Renta de Valores de Renta Fija de Socied.Privadas</t>
  </si>
  <si>
    <t>DESAFECTACION DE PREVISIONES</t>
  </si>
  <si>
    <t>DESAFECTACION DE PREVIS PARA RIESGOS CREDITICIOS</t>
  </si>
  <si>
    <t>GANANCIAS POR SERVICIOS</t>
  </si>
  <si>
    <t>VALORES AL COBRO</t>
  </si>
  <si>
    <t>GESTIONES POR CUENTA DE TERCEROS</t>
  </si>
  <si>
    <t>GIROS,TRANSFERENCIAS Y ORDENES DE PAGO</t>
  </si>
  <si>
    <t>LETRAS COMPRADAS SOBRE EL EXTERIOR</t>
  </si>
  <si>
    <t>CREDITOS DOCUMENTARIOS DE IMPORTACION</t>
  </si>
  <si>
    <t>ADMINISTRACION DE CUENTAS CORRIENTES</t>
  </si>
  <si>
    <t>CAJAS DE SEGURIDAD</t>
  </si>
  <si>
    <t>OTRAS GANANCIAS OPERATIVAS</t>
  </si>
  <si>
    <t>GANANCIAS POR CREDITOS DIVERSOS</t>
  </si>
  <si>
    <t>GANANCIAS POR OPERACIONES</t>
  </si>
  <si>
    <t>DE CAMBIO Y ARBITRAJE</t>
  </si>
  <si>
    <t>RENTAS</t>
  </si>
  <si>
    <t>BIENES INMUEBLES</t>
  </si>
  <si>
    <t>GANANCPOR VALUACDE OTROS ACTIVEN MONEDA EXTR</t>
  </si>
  <si>
    <t>CREDITOS DIVERSOS - RESIDENTES</t>
  </si>
  <si>
    <t>GANANCPOR VALUACDE OTROS PASIVEN MONEDA EXTR</t>
  </si>
  <si>
    <t>OBLIGACIONES DIVERSAS - RESIDENTES</t>
  </si>
  <si>
    <t>OBLIGACIONES DIVERSAS - NO RESIDENTES</t>
  </si>
  <si>
    <t>GANANCIAS EXTRAORDINARIAS</t>
  </si>
  <si>
    <t>VENTA DE BIENES INMUEBLES</t>
  </si>
  <si>
    <t>VENTA DE BIENES MUEBLES</t>
  </si>
  <si>
    <t>AJUSTES DE RESULTADE EJERCICANTER-GANANC</t>
  </si>
  <si>
    <t>AJUSTES DE RESULTADOS DE EJERC ANTERIORES - GANANC</t>
  </si>
  <si>
    <t>AJUSTES DE RESULT DE EJERCIC.ANTERIOR.-GANANCIAS</t>
  </si>
  <si>
    <t>GANANCIAS FINANCIERAS - RESIDENTES</t>
  </si>
  <si>
    <t>GANANCIAS POR SERVICIOS - RESIDENTES</t>
  </si>
  <si>
    <t>OTRAS GANANCIAS OPERATIVAS - RESIDENTES</t>
  </si>
  <si>
    <t>PERDIDAS</t>
  </si>
  <si>
    <t>PERDIDAS FINANCIERAS</t>
  </si>
  <si>
    <t>PERDIDAS POR OBLIGAC POR INTERM.FINANC.-SECTOR FIN</t>
  </si>
  <si>
    <t>CARGOS  POR DEPOSITOS</t>
  </si>
  <si>
    <t>CARGOS POR UTILIZACION DE LINEAS DE CREDOTORPOR IN</t>
  </si>
  <si>
    <t>LINEAS NO DOCUMENTADAS</t>
  </si>
  <si>
    <t>PERDIDAS POR OPERACIONES A LIQUIDAR</t>
  </si>
  <si>
    <t>COMPRA FUTURA DE VALORES VENDIDOS - RESIDENTES</t>
  </si>
  <si>
    <t>PERDIDAS POR OBLIG.POR INT. FINAN.SECTOR NO FINANC</t>
  </si>
  <si>
    <t>CARGOS POR DEPOSITOS EN CAJAS DE AHORRO</t>
  </si>
  <si>
    <t>CARGOS  POR DEPOSITOS A PLAZO FIJO INSTRANSFER</t>
  </si>
  <si>
    <t>CARGOS  POR DEPOSITOS A PLAZO FIJO TRANSFER</t>
  </si>
  <si>
    <t>CARGOS POR DEPOSITOS - SECTOR PUBLICO</t>
  </si>
  <si>
    <t>PERDIDAS POR VALUACION</t>
  </si>
  <si>
    <t>PERDIDAS POR VALUAC ACTIVOS EN MONEDA EXTRANJ</t>
  </si>
  <si>
    <t>CRED.VIG. INTERMED.FINANC.-SECTOR FINANC.-RESIDENT</t>
  </si>
  <si>
    <t>CRED.VIG. INTERMED.FINANC.-SECTOR FINANC.-NO RESID</t>
  </si>
  <si>
    <t>CRED.VIG. INTERMED.FINANC.-SEC.NO FINANC.-RESIDENT</t>
  </si>
  <si>
    <t>CRED.VIG. INTERMED.FINANC.-SEC.NO FINANC.-NO RESID</t>
  </si>
  <si>
    <t>CRED.VENCIDOS POR INTERMED.FINANCIERA - RESIDENTES</t>
  </si>
  <si>
    <t>PERDIDAS POR VAL DE PASIVOS EN MONEDA EXTRANJ</t>
  </si>
  <si>
    <t>OBLIGACION.INTERMED.FINANC.-SECTOR FINANC.-RESIDEN</t>
  </si>
  <si>
    <t>OBLIGACION.INTERMED.FINANC.-SECTOR FINANC.-NO RES.</t>
  </si>
  <si>
    <t>OBLIGACION. INTERMED.FINANC.-SECTOR NO FINANC.-RES</t>
  </si>
  <si>
    <t>PERDIDAS POR INCOBRABILIDAD</t>
  </si>
  <si>
    <t>PERDI.POR CONSTIT. DE PREVIS.PARA DEUDOR.INCOBRA</t>
  </si>
  <si>
    <t>PERDIDAS POR SERVICIOS</t>
  </si>
  <si>
    <t>PERDIDAS POR UTILIZACION DE SERVICIOS</t>
  </si>
  <si>
    <t>GIROS, TRANSFERENCIAS Y ORDENES DE PAGO</t>
  </si>
  <si>
    <t>OTRAS PERDIDAS OPERATIVAS</t>
  </si>
  <si>
    <t>PERDIDAS OPERATIVAS</t>
  </si>
  <si>
    <t>RETRIBUCIONES PERSONALES Y CARGAS SOCIALES</t>
  </si>
  <si>
    <t>SUELDOS</t>
  </si>
  <si>
    <t>AGUINALDO</t>
  </si>
  <si>
    <t>SALARIO VACACIONAL</t>
  </si>
  <si>
    <t>HABILITACIONES Y RETRIBUCIONES ESPECIALES</t>
  </si>
  <si>
    <t>HONORARIOS A PROFESIONALES Y TECNICOS</t>
  </si>
  <si>
    <t>OTRAS RETRIBUCIONES PERSONALES</t>
  </si>
  <si>
    <t>APORTES JUBILATORIOS</t>
  </si>
  <si>
    <t>OTRAS CARGAS SOCIALES</t>
  </si>
  <si>
    <t>SEGUROS</t>
  </si>
  <si>
    <t>ASALTO,ROBO Y FIDELIDAD</t>
  </si>
  <si>
    <t>DEPRECIACION DE BIENES DE USO</t>
  </si>
  <si>
    <t>MUEBLES,UTILES E INSTALACIONES</t>
  </si>
  <si>
    <t>DEPRECDE BIENES DE USO TOMADOS EN ARRENDFIN</t>
  </si>
  <si>
    <t>OTROS BIENES TOMADOS EN ARRENDAMIENTO FINANCIERO</t>
  </si>
  <si>
    <t>IMPUESTOS, TASAS Y CONTRIBUCIONES</t>
  </si>
  <si>
    <t>IMPUESTOS A LA RENTA</t>
  </si>
  <si>
    <t>IMPUESTO AL VALOR AGREGADO</t>
  </si>
  <si>
    <t>OTROS IMPUESTOS NACIONALES</t>
  </si>
  <si>
    <t>OTROS GASTOS OPERATIVOS</t>
  </si>
  <si>
    <t>ALQUILER DE BIENES INMUEBLES</t>
  </si>
  <si>
    <t>REPARACIONES Y MANTENIMIENTO DE BIENES INMUEBLES</t>
  </si>
  <si>
    <t>REPARACIONES Y MANTENIMIENTO DE BIENES MUEBLES</t>
  </si>
  <si>
    <t>GASTOS DE VEHICULOS</t>
  </si>
  <si>
    <t>ENERGIA ELECTRICA</t>
  </si>
  <si>
    <t>COMUNICACIONES</t>
  </si>
  <si>
    <t>PAPELERIA E IMPRESOS</t>
  </si>
  <si>
    <t>LOCOMOCION Y TRANSPORTE</t>
  </si>
  <si>
    <t>HIGIENE DE LOCALES</t>
  </si>
  <si>
    <t>CAMARA COMPENSADORA (CUOTA DE AFILIACION)</t>
  </si>
  <si>
    <t>CUSTODIA Y VIGILANCIA</t>
  </si>
  <si>
    <t>REPRESENTACIONES Y VIAJES</t>
  </si>
  <si>
    <t>PROPAGANDA Y PUBLICIDAD</t>
  </si>
  <si>
    <t>SUSCRIPCIONES Y BIBLIOTECA</t>
  </si>
  <si>
    <t>AUDITORIA EXTERNA</t>
  </si>
  <si>
    <t>MULTAS Y RECARGOS</t>
  </si>
  <si>
    <t>APORTES PARA EL FONDO DE GARANTIA DE DEPOSITOS</t>
  </si>
  <si>
    <t>PERDIDAS DIVERSAS</t>
  </si>
  <si>
    <t>DONACIONES</t>
  </si>
  <si>
    <t>PERDIDAS POR OPERACIONES</t>
  </si>
  <si>
    <t>CON VALORES PUBLICOS NACIONALES</t>
  </si>
  <si>
    <t>PERDIDPOR VALUACDE OTROS ACTIVEN MONEDA EXTRANJ</t>
  </si>
  <si>
    <t>PERD VALUACDE OTROS PASIVEN MONEDA EXTRANJ</t>
  </si>
  <si>
    <t>PERDIDAS EXTRAORDINARIAS</t>
  </si>
  <si>
    <t>AJUSTES DE RESULT.DE EJERCIC.ANTERIOR.-PERDID</t>
  </si>
  <si>
    <t>AJUSTES DE RESULT DE EJERCICIOS ANTERIORES - PERDI</t>
  </si>
  <si>
    <t>AJUSTES DE RESULT.DE EJERC ANTERIORES-PERDIDAS</t>
  </si>
  <si>
    <t>PERDIDAS FINANCIERAS - NO RESIDENTES</t>
  </si>
  <si>
    <t>PERDIDAS POR SERVICIOS - RESIDENTES</t>
  </si>
  <si>
    <t>OTRAS PERDIDAS OPERATIVAS - RESIDENTES</t>
  </si>
  <si>
    <t>Total</t>
  </si>
  <si>
    <t>CASA MATRIZ EN EL EXTERIOR</t>
  </si>
  <si>
    <t>(PREVISIONES POR PARTIDAS PEND DE CONCILIACION)</t>
  </si>
  <si>
    <t>(RESIDENTES)</t>
  </si>
  <si>
    <t>DOCUMENTOS DESCONTADOS</t>
  </si>
  <si>
    <t>BANCOS EN EL EXTERIOR</t>
  </si>
  <si>
    <t>DEUDORES POR CREDITOS DOCUMENT DIFERIDOS</t>
  </si>
  <si>
    <t>DEUDORES POR UTILIZ DE TARJETAS DE CREDITOS</t>
  </si>
  <si>
    <t>PERDIDAS A DEVENGAR POR OPERACIONES A LIQUIDAR</t>
  </si>
  <si>
    <t>PRIMAS PORCOMPRA FUTURA - RESIDENTES</t>
  </si>
  <si>
    <t>DESCUENTOS POR VENTA FUTURA - RESIDENTES</t>
  </si>
  <si>
    <t>CREDITOS VENCIDOS POR INTERMEDIACION FINANC</t>
  </si>
  <si>
    <t>SECTOR NO FINANCIERO - SECTOR NO PUBLICO</t>
  </si>
  <si>
    <t>COLOCACION VENCIDA NO REAJUSTABLE</t>
  </si>
  <si>
    <t>DEUDXPRODFINDEVENG-SECNOFIN-NO PUB-COLOCVENC</t>
  </si>
  <si>
    <t>PRODUCTO FINANC. NO DOCUMENT. DEVENG - RESIDENTES</t>
  </si>
  <si>
    <t>DEUDOR.XPROD.FIN.DEV.SECT.FINAN.-COLOCAC.VENCIDA</t>
  </si>
  <si>
    <t>PRODUCTOS FINANC.NO DOCUMENT.DEVENG.-RESIDENTES</t>
  </si>
  <si>
    <t>(PREVRIESGOSCREDIT-SECNOFINNO PUB-CREDEN GEST)</t>
  </si>
  <si>
    <t>CALL MONEY</t>
  </si>
  <si>
    <t>BANCOS PRIVADOS</t>
  </si>
  <si>
    <t>CORRESPONSALES ACEPTANTES DE CREDITOS DOCUMENTARIO</t>
  </si>
  <si>
    <t>CORRESP ACEPTANTES DE CREDITDOCUMDIFER</t>
  </si>
  <si>
    <t>CASA MATRIZ</t>
  </si>
  <si>
    <t>PRIMA POR VENTA FUTURA - RESIDENTES</t>
  </si>
  <si>
    <t>DESCUENTOS POR COMPRA FUTURA - NO RESIDENTES</t>
  </si>
  <si>
    <t>VISTA</t>
  </si>
  <si>
    <t>LINEAS DE CREDITO ACORDADAS</t>
  </si>
  <si>
    <t>BENEFICIAR POR LINEAS DE CREDITOS ACORDADAS</t>
  </si>
  <si>
    <t>OTRAS GARANTIAS EN EL EXTERIOR</t>
  </si>
  <si>
    <t>PRODUCT.POR DEUD. UTILIZAC.DE TARJETAS DE CREDIT</t>
  </si>
  <si>
    <t>PRODUCTOS  POR COLOC VENCIDA - SECTOR NO PUBLICO</t>
  </si>
  <si>
    <t>PRODUCTOS POR CREDITOS MOROSOS</t>
  </si>
  <si>
    <t>TARJETAS DE CREDITO</t>
  </si>
  <si>
    <t>OBLIGACION.INTERMED.FINANC.-SECTOR NO FINANC-NO RE</t>
  </si>
  <si>
    <t>Err:520</t>
  </si>
  <si>
    <t>PERDIDAS FINANCIERAS - RESIDENTES</t>
  </si>
  <si>
    <t>CITIBANK, N.A.</t>
  </si>
  <si>
    <t>SUCURSAL PARAGUAY</t>
  </si>
  <si>
    <t>ESTADO DE SITUACION PATRIMONIAL</t>
  </si>
  <si>
    <t>31 de diciembre de</t>
  </si>
  <si>
    <t xml:space="preserve"> DISPONIBLE</t>
  </si>
  <si>
    <t xml:space="preserve"> OBLIGACIONES POR INTERMEDIACION</t>
  </si>
  <si>
    <t xml:space="preserve">  Caja</t>
  </si>
  <si>
    <t>Err:508</t>
  </si>
  <si>
    <t xml:space="preserve">  FINANCIERA – SECTOR FINANCIERO</t>
  </si>
  <si>
    <t xml:space="preserve">  Banco Central del Paraguay</t>
  </si>
  <si>
    <t xml:space="preserve">  Otras instituciones financieras</t>
  </si>
  <si>
    <t xml:space="preserve">  Casa Matriz en el exterior y dependencias</t>
  </si>
  <si>
    <t xml:space="preserve">  Corresponsales aceptantes de créditos documentarios</t>
  </si>
  <si>
    <t xml:space="preserve">  Operaciones a liquidar</t>
  </si>
  <si>
    <t xml:space="preserve">  Cheques para compensar</t>
  </si>
  <si>
    <t xml:space="preserve">  Préstamos de Entidades Financieras</t>
  </si>
  <si>
    <t xml:space="preserve">   Productos financieros devengados</t>
  </si>
  <si>
    <t xml:space="preserve">  Acreedores por cargos financieros devengados</t>
  </si>
  <si>
    <t xml:space="preserve">  (Previsiones)</t>
  </si>
  <si>
    <t>-</t>
  </si>
  <si>
    <t xml:space="preserve"> VALORES PUBLICOS</t>
  </si>
  <si>
    <t xml:space="preserve">  FINANCIERA – SECTOR NO   FINANCIERO </t>
  </si>
  <si>
    <t xml:space="preserve">  Depósitos - Sector privado</t>
  </si>
  <si>
    <t xml:space="preserve"> CREDITOS VIGENTES POR INTERMEDIACION</t>
  </si>
  <si>
    <t xml:space="preserve">  Depósitos - Sector público</t>
  </si>
  <si>
    <t xml:space="preserve"> FINANCIERA -SECTOR FINANCIERO</t>
  </si>
  <si>
    <t xml:space="preserve">  Otras obligaciones</t>
  </si>
  <si>
    <t xml:space="preserve">  Productos financieros devengados</t>
  </si>
  <si>
    <t xml:space="preserve">  Creditos Utilizados en Cta. Cte.</t>
  </si>
  <si>
    <t xml:space="preserve"> OBLIGACIONES DIVERSAS</t>
  </si>
  <si>
    <t xml:space="preserve"> </t>
  </si>
  <si>
    <t xml:space="preserve">  Acreedores fiscales</t>
  </si>
  <si>
    <t>CREDITOS VIGENTES POR INTERMEDIACION</t>
  </si>
  <si>
    <t xml:space="preserve">  Otras obligaciones diversas</t>
  </si>
  <si>
    <t xml:space="preserve"> FINANCIERA SECTOR NO FINANCIERO</t>
  </si>
  <si>
    <t xml:space="preserve">  Ingresos percibido no devengados</t>
  </si>
  <si>
    <t xml:space="preserve">   Préstamos</t>
  </si>
  <si>
    <t xml:space="preserve">   Operaciones a liquidar</t>
  </si>
  <si>
    <t xml:space="preserve">   Préstamos no reajustables Sector Público</t>
  </si>
  <si>
    <t xml:space="preserve"> PROVISIONES</t>
  </si>
  <si>
    <t xml:space="preserve">   Deudores por productos financieros devengados</t>
  </si>
  <si>
    <t xml:space="preserve"> Total del pasivo</t>
  </si>
  <si>
    <t xml:space="preserve"> CREDITOS DIVERSOS</t>
  </si>
  <si>
    <t xml:space="preserve"> CREDITOS VENCIDOS POR INTERMEDIACION</t>
  </si>
  <si>
    <t xml:space="preserve"> FINANCIERA</t>
  </si>
  <si>
    <t xml:space="preserve">  Sector no financiero</t>
  </si>
  <si>
    <t>CREDITOS MOROSOS</t>
  </si>
  <si>
    <t xml:space="preserve">  Créditos Morosos</t>
  </si>
  <si>
    <t xml:space="preserve"> Ganancias por valuacion a realizar</t>
  </si>
  <si>
    <t xml:space="preserve"> INVERSIONES</t>
  </si>
  <si>
    <t xml:space="preserve">  Títulos privados</t>
  </si>
  <si>
    <t>UTILIDAD DEL EJERCICIO</t>
  </si>
  <si>
    <t xml:space="preserve">  Otras inversiones</t>
  </si>
  <si>
    <t xml:space="preserve"> Indexación de capital</t>
  </si>
  <si>
    <t>BIENES DESAFECTADOS DEL USO</t>
  </si>
  <si>
    <t xml:space="preserve"> Neto a distribuir</t>
  </si>
  <si>
    <t>OTROS BIENES</t>
  </si>
  <si>
    <t xml:space="preserve"> BIENES DE USO</t>
  </si>
  <si>
    <t xml:space="preserve">  Propios</t>
  </si>
  <si>
    <t xml:space="preserve"> Total del patrimonio</t>
  </si>
  <si>
    <t xml:space="preserve">  En arrendamiento financiero</t>
  </si>
  <si>
    <t xml:space="preserve"> CARGOS DIFERIDOS</t>
  </si>
  <si>
    <t xml:space="preserve"> Total del activo</t>
  </si>
  <si>
    <t xml:space="preserve"> Total del pasivo y del patrimonio</t>
  </si>
  <si>
    <t xml:space="preserve">CUENTAS DE ORDEN Y CONTINGENCIAS </t>
  </si>
  <si>
    <t xml:space="preserve">                                31 de diciembre de</t>
  </si>
  <si>
    <t>2012</t>
  </si>
  <si>
    <t>2011</t>
  </si>
  <si>
    <t>Garantías otorgadas</t>
  </si>
  <si>
    <t>Créditos documentarios</t>
  </si>
  <si>
    <t>Líneas de crédito</t>
  </si>
  <si>
    <t>PRESTAMOS A UTILIZAR MEDIANTE TARJETA DE CRED</t>
  </si>
  <si>
    <t>Total de cuentas de contingencias</t>
  </si>
  <si>
    <t>Total de cuentas de orden</t>
  </si>
  <si>
    <t>Las notas A a M que se acompañan forman parte integrante de los estados financieros.</t>
  </si>
  <si>
    <t>ESTADO DE RESULTADOS</t>
  </si>
  <si>
    <t xml:space="preserve"> Año que terminó </t>
  </si>
  <si>
    <t>el 31 de diciembre de</t>
  </si>
  <si>
    <t>2008</t>
  </si>
  <si>
    <t>G.</t>
  </si>
  <si>
    <t xml:space="preserve"> Por Créditos vigentes - Sector financiero</t>
  </si>
  <si>
    <t xml:space="preserve"> Por Créditos vigentes - Sector no financiero</t>
  </si>
  <si>
    <t xml:space="preserve"> Por Créditos vencidos</t>
  </si>
  <si>
    <t xml:space="preserve"> Por Valuación de activos y pasivos en moneda extranjera(neto)</t>
  </si>
  <si>
    <t xml:space="preserve"> Por Rentas y diferencias de cotización de valores  públicos</t>
  </si>
  <si>
    <t xml:space="preserve"> Por Obligaciones - Sector financiero</t>
  </si>
  <si>
    <t xml:space="preserve"> Por Obligaciones - Sector no financiero</t>
  </si>
  <si>
    <t xml:space="preserve"> Por Valuación de activos y pasivos en moneda extranjera (neto)</t>
  </si>
  <si>
    <t>Perdidas por incobrabilidad</t>
  </si>
  <si>
    <t>RESULTADO FINANCIERO ANTES DE PREVISIONES</t>
  </si>
  <si>
    <t xml:space="preserve"> Constitución de previsiones</t>
  </si>
  <si>
    <t xml:space="preserve"> Desafectación de previsiones</t>
  </si>
  <si>
    <t>RESULTADO FINANCIERO DESPUES DE PREVISIONES</t>
  </si>
  <si>
    <t>RESULTADO POR SERVICIOS</t>
  </si>
  <si>
    <t xml:space="preserve"> Ganancias por servicios</t>
  </si>
  <si>
    <t xml:space="preserve"> Pérdidas por servicios</t>
  </si>
  <si>
    <t>RESULTADO BRUTO</t>
  </si>
  <si>
    <t xml:space="preserve"> Ganancias por créditos diversos</t>
  </si>
  <si>
    <t xml:space="preserve"> Rentas de bienes</t>
  </si>
  <si>
    <t xml:space="preserve"> Por  valuación de otros activos y pasivos en moneda extranjera (neto)</t>
  </si>
  <si>
    <t xml:space="preserve"> Otras</t>
  </si>
  <si>
    <t xml:space="preserve"> Retribución al personal y cargas sociales</t>
  </si>
  <si>
    <t xml:space="preserve"> Gastos generales</t>
  </si>
  <si>
    <t xml:space="preserve"> Depreciaciones de bienes de uso</t>
  </si>
  <si>
    <t>Amortizaciones de cargos diferidos</t>
  </si>
  <si>
    <t>AMORTIZACIONES DE CARGOS DIFERIDOS</t>
  </si>
  <si>
    <t xml:space="preserve"> Por valuación de otros activos y pasivos en moneda  extranjera</t>
  </si>
  <si>
    <t>RESULTADO OPERATIVO NETO</t>
  </si>
  <si>
    <t>RESULTADOS EXTRAORDINARIOS</t>
  </si>
  <si>
    <t xml:space="preserve"> Ganancias extraordinarias</t>
  </si>
  <si>
    <t xml:space="preserve"> Pérdidas extraordinarias</t>
  </si>
  <si>
    <t>AJUSTE DE RESULTADOS DE EJERCICIOS ANTERIORES</t>
  </si>
  <si>
    <t>Ganancias</t>
  </si>
  <si>
    <t>Pérdidas</t>
  </si>
  <si>
    <t>UTILIDAD DEL EJERCICIO ANTES DEL IMPUESTO A LA RENTA</t>
  </si>
  <si>
    <t>IMPUESTO A LA RENTA</t>
  </si>
  <si>
    <t>DIFERENCIA</t>
  </si>
  <si>
    <t>ESTADO DE EVOLUCIÓN DEL PATRIMONIO</t>
  </si>
  <si>
    <t>Capital</t>
  </si>
  <si>
    <t>Reserva de</t>
  </si>
  <si>
    <t>Reservas</t>
  </si>
  <si>
    <t xml:space="preserve">Resultados </t>
  </si>
  <si>
    <t>Utilidad del</t>
  </si>
  <si>
    <t>integrado (1)</t>
  </si>
  <si>
    <t>revalúo</t>
  </si>
  <si>
    <t>Especial</t>
  </si>
  <si>
    <t>Reserva legal (2)</t>
  </si>
  <si>
    <t>acumulados</t>
  </si>
  <si>
    <t>ejercicio (2)</t>
  </si>
  <si>
    <t xml:space="preserve">      Total</t>
  </si>
  <si>
    <t>Saldos al 1 de enero de 2007</t>
  </si>
  <si>
    <t>Más (Menos):</t>
  </si>
  <si>
    <t xml:space="preserve"> - Transferencia de utilidades</t>
  </si>
  <si>
    <t xml:space="preserve"> - Indexación de capital</t>
  </si>
  <si>
    <t xml:space="preserve"> - Distribución de utilidades</t>
  </si>
  <si>
    <t xml:space="preserve"> - Incremento neto de la reserva de revalúo del ejercicio</t>
  </si>
  <si>
    <t xml:space="preserve"> - Utilidad neta del impuesto a la renta</t>
  </si>
  <si>
    <t>Saldos al 31 de diciembre de 2008</t>
  </si>
  <si>
    <t>Saldos al 31 de diciembre de 2010</t>
  </si>
  <si>
    <t xml:space="preserve"> - Aumento de capital</t>
  </si>
  <si>
    <t>Saldos al 31 de diciembre de 2011</t>
  </si>
  <si>
    <t>Saldos al 31 de diciembre de 2012</t>
  </si>
  <si>
    <t>(1) Ver Notas D.d.2</t>
  </si>
  <si>
    <t>(2) Ver Nota D.d.4</t>
  </si>
  <si>
    <t>TOTAL</t>
  </si>
  <si>
    <t>OPERACIONES PENDIENTES DE COMPENSACION - ATM</t>
  </si>
  <si>
    <t>Previsiones</t>
  </si>
  <si>
    <t>CREDITOS RENOVADOS</t>
  </si>
  <si>
    <t>Impuesto Patente Municipal</t>
  </si>
  <si>
    <t>Otros Gastos Imputados Por Anticipado</t>
  </si>
  <si>
    <t>Diversos-Cuentas a rendir</t>
  </si>
  <si>
    <t>Diversos - Partidas Pendientes</t>
  </si>
  <si>
    <t>Deudores en Plan de Regularización</t>
  </si>
  <si>
    <t>ACREEDORES POR COMPRA FUTURA DE VALORES VENDIDOS</t>
  </si>
  <si>
    <t>ACREEDORES SOCIALES</t>
  </si>
  <si>
    <t>Pago a Cuenta de Clientes</t>
  </si>
  <si>
    <t>Seguros a pagar  Empresas Aseguradoras</t>
  </si>
  <si>
    <t>Fondo de Cobertura Usd.</t>
  </si>
  <si>
    <t>SALDOS A FAVOR BEPSA</t>
  </si>
  <si>
    <t>APORTES NO CAPITALIZADOS</t>
  </si>
  <si>
    <t>Reserva Legal</t>
  </si>
  <si>
    <t>FIDEICOMISO</t>
  </si>
  <si>
    <t>VENTA FUTURA DE VALORES COMPRADOS - RESIDENTES</t>
  </si>
  <si>
    <t>Alquileres de Bienes Inmuebles</t>
  </si>
  <si>
    <t>Custodia y Vigilancia</t>
  </si>
  <si>
    <t>BANCO RIO S.A.E.C.A.</t>
  </si>
  <si>
    <t>ESTADO DE SITUACIÓN PATRIMONIAL</t>
  </si>
  <si>
    <t>c.11</t>
  </si>
  <si>
    <t xml:space="preserve">  Operaciones pendientes de compensacion - ATM</t>
  </si>
  <si>
    <t>POR PRODUCTOS FINANCIEROS DEVENGADOS</t>
  </si>
  <si>
    <t>c.13</t>
  </si>
  <si>
    <t xml:space="preserve"> VALORES PUBLICOS  </t>
  </si>
  <si>
    <t>c.3</t>
  </si>
  <si>
    <t xml:space="preserve">  FINANCIERA – SECTOR NO   FINANCIERO</t>
  </si>
  <si>
    <t xml:space="preserve">  Debentures y Bonos Emitidos</t>
  </si>
  <si>
    <t>OBLIGACIONES O DEBENTURES</t>
  </si>
  <si>
    <t>Acreedores sociales</t>
  </si>
  <si>
    <t>DIVIDENDOS A PAGAR</t>
  </si>
  <si>
    <t>c.17</t>
  </si>
  <si>
    <t>Sector Publico</t>
  </si>
  <si>
    <t>GANANCIAS POR VALUACIÓN A REALIZAR</t>
  </si>
  <si>
    <t xml:space="preserve">   Ganancias por Valuación a realizar</t>
  </si>
  <si>
    <t>c.6</t>
  </si>
  <si>
    <t>c.5.2</t>
  </si>
  <si>
    <t>c.16</t>
  </si>
  <si>
    <t>DEUDORES EN PLA DE REGULARIZACION</t>
  </si>
  <si>
    <t>SECTOR FINANCIERO</t>
  </si>
  <si>
    <t>c.5.3</t>
  </si>
  <si>
    <t xml:space="preserve">  Derechos Fiduciarios</t>
  </si>
  <si>
    <t>RENTAS S/TITULOS DE RENTA FIJA</t>
  </si>
  <si>
    <t xml:space="preserve">  Rentas</t>
  </si>
  <si>
    <t>RESULTADO DEL EJERCICIO</t>
  </si>
  <si>
    <t>c.7</t>
  </si>
  <si>
    <t>Utilidad del Ejercicio</t>
  </si>
  <si>
    <t>b.1</t>
  </si>
  <si>
    <t>c.8</t>
  </si>
  <si>
    <t>c.9</t>
  </si>
  <si>
    <t xml:space="preserve">Total cuentas de contingencia </t>
  </si>
  <si>
    <t>Las notas A a F que se acompañan forman parte integrante de los estados financieros.</t>
  </si>
  <si>
    <t>Notas</t>
  </si>
  <si>
    <t xml:space="preserve"> Periodo que terminó</t>
  </si>
  <si>
    <t>F2</t>
  </si>
  <si>
    <t xml:space="preserve"> Fideicomiso</t>
  </si>
  <si>
    <t>F5</t>
  </si>
  <si>
    <t>Seguros</t>
  </si>
  <si>
    <t>Otros Impuestos Nacionales</t>
  </si>
  <si>
    <t>Patentes Municipales</t>
  </si>
  <si>
    <t>Diversos</t>
  </si>
  <si>
    <t>F6</t>
  </si>
  <si>
    <t xml:space="preserve"> Por valuación de otros activos y pasivos en moneda  extranjera (neto)</t>
  </si>
  <si>
    <t>UTILIDAD DEL PERIODO ANTES DEL IMPUESTO A LA RENTA</t>
  </si>
  <si>
    <t>UTILIDAD DEL PERIODO</t>
  </si>
  <si>
    <t>Aportes no Capitalizados</t>
  </si>
  <si>
    <t>Reserva Facultativa</t>
  </si>
  <si>
    <t xml:space="preserve"> - Aumento de Capital</t>
  </si>
  <si>
    <t>Capital Integrado</t>
  </si>
  <si>
    <t>ESTADO DE FLUJOS DE CAJA</t>
  </si>
  <si>
    <t>Periodo que terminó el</t>
  </si>
  <si>
    <t>I</t>
  </si>
  <si>
    <t>FLUJO DE CAJA DE ACTIVIDADES OPERATIVAS</t>
  </si>
  <si>
    <t>Ingresos por intereses</t>
  </si>
  <si>
    <t>Por valores publicos</t>
  </si>
  <si>
    <t>Intereses pagados</t>
  </si>
  <si>
    <t>Ingresos netos  por servicios varios</t>
  </si>
  <si>
    <t>Rentas y Dif. Cotiz. Valores</t>
  </si>
  <si>
    <t>Ingresos por créditos diversos</t>
  </si>
  <si>
    <t>Pagos efectuados a proveedores y empleados</t>
  </si>
  <si>
    <t>Otros ingresos operativos</t>
  </si>
  <si>
    <t>Rentas</t>
  </si>
  <si>
    <t>Otras pérdidas operativas</t>
  </si>
  <si>
    <t>Perdidas extraordinarias</t>
  </si>
  <si>
    <t>Perdidas de años anteriores</t>
  </si>
  <si>
    <t>Result. en operac. antes de los cambios de activos y pasivos operativos</t>
  </si>
  <si>
    <t>Variaciones en Activos y Pasivos</t>
  </si>
  <si>
    <t>Valores Públicos</t>
  </si>
  <si>
    <t>Inicio</t>
  </si>
  <si>
    <t>final</t>
  </si>
  <si>
    <t>Créditos por intermediación financiera</t>
  </si>
  <si>
    <t>Sector Financiero inicio</t>
  </si>
  <si>
    <t>Sector Financiero final</t>
  </si>
  <si>
    <t>Sector no financiero inicio</t>
  </si>
  <si>
    <t>Sector no Financiero final</t>
  </si>
  <si>
    <t>Creditos vencidos inicio</t>
  </si>
  <si>
    <t>Creditos vencidos final</t>
  </si>
  <si>
    <t>Créditos diversos</t>
  </si>
  <si>
    <t>Cargos diferidos</t>
  </si>
  <si>
    <t>Amortizaciones</t>
  </si>
  <si>
    <t>Obligaciones por intermediación financiera</t>
  </si>
  <si>
    <t>Saldo inicial obligaciones por intermediación financiera SF</t>
  </si>
  <si>
    <t>Saldo final obligaciones por intermediación financiera SF</t>
  </si>
  <si>
    <t>Saldo inicial obligaciones por intermediación financiera SNF</t>
  </si>
  <si>
    <t>Saldo final obligaciones por intermediación financiera SNF</t>
  </si>
  <si>
    <t>Obligaciones diversas</t>
  </si>
  <si>
    <t>inicio</t>
  </si>
  <si>
    <t>Provisiones y previsiones</t>
  </si>
  <si>
    <t>Ajuste IR realizado en el 2017</t>
  </si>
  <si>
    <t>Impuesto a la renta</t>
  </si>
  <si>
    <t>Flujo Neto de caja de actividades operativas</t>
  </si>
  <si>
    <t>II</t>
  </si>
  <si>
    <t>FLUJO DE CAJA DE ACTIVIDADES DE INVERSION</t>
  </si>
  <si>
    <t>Ventas de bienes adquiridos en recuperación de créditos</t>
  </si>
  <si>
    <t>Inversiones inicio</t>
  </si>
  <si>
    <t>Inversiones final</t>
  </si>
  <si>
    <t>Adquisición de bienes de uso en el año</t>
  </si>
  <si>
    <t>Bienes de uso al incio</t>
  </si>
  <si>
    <t>Bienes de uso al final</t>
  </si>
  <si>
    <t>Revaluo al inicio</t>
  </si>
  <si>
    <t>Revaluo al final</t>
  </si>
  <si>
    <t>Depreciaciones</t>
  </si>
  <si>
    <t>Flujo neto de caja de actividades de inversión</t>
  </si>
  <si>
    <t>III</t>
  </si>
  <si>
    <t>FLUJO DE CAJA DE ACTIVIDADES FINANCIERAS</t>
  </si>
  <si>
    <t>Transferencia de utilidades</t>
  </si>
  <si>
    <t>Aumento de capital</t>
  </si>
  <si>
    <t>Flujo neto de caja de actividades financieras</t>
  </si>
  <si>
    <t>(Disminución) / Incremento neto de caja</t>
  </si>
  <si>
    <t>Diferencia de cambio</t>
  </si>
  <si>
    <t>Caja al principio del año</t>
  </si>
  <si>
    <t>Caja al final del periodo</t>
  </si>
  <si>
    <t>Diferencia</t>
  </si>
  <si>
    <t>Moneda de la Inversión</t>
  </si>
  <si>
    <t>Nobleza S.A. de Seguros</t>
  </si>
  <si>
    <t>Accionista Mayoritario</t>
  </si>
  <si>
    <t>Bancard S.A.</t>
  </si>
  <si>
    <t>Accionista Minoritario</t>
  </si>
  <si>
    <t>Bepsa S.A.</t>
  </si>
  <si>
    <t>Bicsa S.A.</t>
  </si>
  <si>
    <t xml:space="preserve">Nombre de la </t>
  </si>
  <si>
    <t xml:space="preserve">Tipo de </t>
  </si>
  <si>
    <t xml:space="preserve">Participación </t>
  </si>
  <si>
    <t xml:space="preserve">% de </t>
  </si>
  <si>
    <t>Sociedad</t>
  </si>
  <si>
    <t>Participación</t>
  </si>
  <si>
    <t>Accionaria</t>
  </si>
  <si>
    <t>Guaraníes</t>
  </si>
  <si>
    <t>Por lo Integrado</t>
  </si>
  <si>
    <t>ACCIONISTA</t>
  </si>
  <si>
    <t>Porcentaje de Participación en Votos</t>
  </si>
  <si>
    <t>País</t>
  </si>
  <si>
    <t>Cristian José Heisecke Velázquez</t>
  </si>
  <si>
    <t>PARAGUAY</t>
  </si>
  <si>
    <t>Julio Alberto Squef Gómez</t>
  </si>
  <si>
    <t>Tiburcio Ojeda</t>
  </si>
  <si>
    <t>Oscar Enrique Diesel Junghanns</t>
  </si>
  <si>
    <t>Otros</t>
  </si>
  <si>
    <t>B.6) Nómina de Dirección y del Personal Superior</t>
  </si>
  <si>
    <t>Directorio</t>
  </si>
  <si>
    <t>Presidente</t>
  </si>
  <si>
    <t>Directores Titulares</t>
  </si>
  <si>
    <t>María Susana Heisecke de Saldívar</t>
  </si>
  <si>
    <t>Gustavo Javier Arguello Lubian</t>
  </si>
  <si>
    <t>Pablo Jose Di Iorio</t>
  </si>
  <si>
    <t>Gliseria Maria Carmen</t>
  </si>
  <si>
    <t>Personal Superior</t>
  </si>
  <si>
    <t>Gustavo Diosnel Portillo Díaz</t>
  </si>
  <si>
    <t>Gerente de Fiducia</t>
  </si>
  <si>
    <t>Gerente de Tecnología</t>
  </si>
  <si>
    <t>Feder Omar Ventre Segovia</t>
  </si>
  <si>
    <t>Gerente de Riesgos</t>
  </si>
  <si>
    <t>Wilson Benito Castro Burgos</t>
  </si>
  <si>
    <t>Virginia Amambay Cardozo Vera</t>
  </si>
  <si>
    <t>Gerente de Administración</t>
  </si>
  <si>
    <t>Gerente de Operaciones</t>
  </si>
  <si>
    <t>Martha Isabel Romero</t>
  </si>
  <si>
    <t>Oficial de Cumplimiento</t>
  </si>
  <si>
    <t>Oficial de Seguridad Informática</t>
  </si>
  <si>
    <t>Claudio Fabian Candia Fleitas</t>
  </si>
  <si>
    <t>Contador</t>
  </si>
  <si>
    <t>Sub Gerente General Comercial</t>
  </si>
  <si>
    <t>Jose Miguel Moreno Figueredo</t>
  </si>
  <si>
    <t>Cesar Daniel Espinola Mendoza</t>
  </si>
  <si>
    <t>Gerente Banca Pymes y Sucursales</t>
  </si>
  <si>
    <t>Gerente Financiero Interino</t>
  </si>
  <si>
    <t>Elena Damiana Gonzalez Bogado</t>
  </si>
  <si>
    <t>Cecilia Aguilera de Bordaberry</t>
  </si>
  <si>
    <t>Gerente de Recuperaciones y Negocios Extraordinarios</t>
  </si>
  <si>
    <t>Tristan Ernesto Marquizo Goldemberg</t>
  </si>
  <si>
    <t>Gerente de Auditoria</t>
  </si>
  <si>
    <t>Lourdes Ramona Ramirez Morel</t>
  </si>
  <si>
    <t>Gerente de Calidad y Procesos</t>
  </si>
  <si>
    <t>Carlos Daniel Rolon Melgarejo</t>
  </si>
  <si>
    <t>Maria Auxiliadora Lopez Mencia</t>
  </si>
  <si>
    <t>Nataly Juliet Ramirez Recalde</t>
  </si>
  <si>
    <t>Oficial de Cumplimiento Interino</t>
  </si>
  <si>
    <t>Jose Antonio Fleitas</t>
  </si>
  <si>
    <t>Gerente de Marketing</t>
  </si>
  <si>
    <t>Romina Maria Costas Benitez</t>
  </si>
  <si>
    <t>Gerente de Banca Preferente</t>
  </si>
  <si>
    <t>Dalma Gisele Rodriguez Benitez</t>
  </si>
  <si>
    <t>Mirian LeonorRojas</t>
  </si>
  <si>
    <t>Gustavo Hans Spiess Acosta</t>
  </si>
  <si>
    <t>Sub Gerente General Administro Financiero</t>
  </si>
  <si>
    <t>Gerente de Asesoría Jurídica</t>
  </si>
  <si>
    <t>Gerente de Productos y Tarjetas</t>
  </si>
  <si>
    <t>Hector Damian Garrigoza Maidana</t>
  </si>
  <si>
    <t>Auditor Informático</t>
  </si>
  <si>
    <t>Carlos Hernan Alarcon Ferreira</t>
  </si>
  <si>
    <t>Romina María Costas Benitez</t>
  </si>
  <si>
    <t>Gerente de Banca Corporativa Agrícola Ganadera</t>
  </si>
  <si>
    <t>Mirian Leonor Rojas</t>
  </si>
  <si>
    <t>Gerente de Banca Corporativa Metro Captaciones/Ifis</t>
  </si>
  <si>
    <t>C.1) Valuación de la moneda extranjera</t>
  </si>
  <si>
    <t>MONEDA</t>
  </si>
  <si>
    <t>Tipo de cambio</t>
  </si>
  <si>
    <t>(Guaraníes por cada unidad de moneda extranjera)</t>
  </si>
  <si>
    <t>Dólar Americano</t>
  </si>
  <si>
    <t>Euro</t>
  </si>
  <si>
    <t>Peso Argentino</t>
  </si>
  <si>
    <t>Real</t>
  </si>
  <si>
    <t xml:space="preserve">       Concepto</t>
  </si>
  <si>
    <t>Importe Arbitrado en U$S</t>
  </si>
  <si>
    <t>Importe equivalente en G</t>
  </si>
  <si>
    <t>Activos totales en moneda extranjera</t>
  </si>
  <si>
    <t>Pasivos totales en moneda extranjera</t>
  </si>
  <si>
    <t>Posición comprada en moneda extranjera</t>
  </si>
  <si>
    <t>C.3) Valores públicos</t>
  </si>
  <si>
    <t>Valores públicos y privados</t>
  </si>
  <si>
    <t>Importe en moneda de emisión</t>
  </si>
  <si>
    <t>ºMoneda de emisión</t>
  </si>
  <si>
    <t>Valor</t>
  </si>
  <si>
    <t>nominal</t>
  </si>
  <si>
    <t>contable</t>
  </si>
  <si>
    <t>Gs.</t>
  </si>
  <si>
    <t>Bonos del Tesoro Nacional</t>
  </si>
  <si>
    <t>Instrumentos de Regulación Monetaria del BCP</t>
  </si>
  <si>
    <t>Rentas docum. Devengadas</t>
  </si>
  <si>
    <t>Bonos de la Agencia Financiera de Desarrollo</t>
  </si>
  <si>
    <t>C.5) Cartera de créditos</t>
  </si>
  <si>
    <t>C.5.1) Créditos Vigentes al Sector Financiero:</t>
  </si>
  <si>
    <t>Saldo  antes de previsiones</t>
  </si>
  <si>
    <t>Garantías computables para previsiones</t>
  </si>
  <si>
    <t>Saldo contable después de previsiones</t>
  </si>
  <si>
    <t>Constituidas</t>
  </si>
  <si>
    <t>C.5.2 Créditos Vigentes al sector no financiero</t>
  </si>
  <si>
    <t>La cartera de créditos vigentes del sector no financiero está compuesta como sigue:</t>
  </si>
  <si>
    <t>Concepto</t>
  </si>
  <si>
    <t>Préstamos amortizables no reajustables</t>
  </si>
  <si>
    <t>Préstamos a plazo fijo no reajustables</t>
  </si>
  <si>
    <t>Cheques diferidos descontados</t>
  </si>
  <si>
    <t>Préstamos medidas excepcionales (*)</t>
  </si>
  <si>
    <t>Compra de cartera</t>
  </si>
  <si>
    <t>Documentos descontados</t>
  </si>
  <si>
    <t>Operaciones a liquidar (nota C.18)</t>
  </si>
  <si>
    <t>Créditos utilizados en cuentas corrientes sobregiro</t>
  </si>
  <si>
    <t>Préstamos con recursos administrados por AFD</t>
  </si>
  <si>
    <t>Deudores por utilización de tarjeta de crédito</t>
  </si>
  <si>
    <t>Deudores por productos financieros devengados</t>
  </si>
  <si>
    <t>(-) Ganancias por valuación en suspenso</t>
  </si>
  <si>
    <t>(-) Previsiones</t>
  </si>
  <si>
    <t>C.5.3 Créditos Vencidos Sector No Financiero.</t>
  </si>
  <si>
    <t>% mínimo</t>
  </si>
  <si>
    <t> 0</t>
  </si>
  <si>
    <t>TOTAL VENCIDOS SNF</t>
  </si>
  <si>
    <t xml:space="preserve">Categoría de Riesgo </t>
  </si>
  <si>
    <t xml:space="preserve">                  Previsiones</t>
  </si>
  <si>
    <t>1-</t>
  </si>
  <si>
    <t>1a.</t>
  </si>
  <si>
    <t>1b.</t>
  </si>
  <si>
    <t xml:space="preserve">2- </t>
  </si>
  <si>
    <t xml:space="preserve">3- </t>
  </si>
  <si>
    <t xml:space="preserve">4- </t>
  </si>
  <si>
    <t xml:space="preserve">5- </t>
  </si>
  <si>
    <t>6.-</t>
  </si>
  <si>
    <t>TOTAL VIGENTE SNF</t>
  </si>
  <si>
    <t>TOTAL VIGENTES</t>
  </si>
  <si>
    <t xml:space="preserve">1- </t>
  </si>
  <si>
    <t>CRÉDITOS VIGENTES  AL SECTOR NO FINANCIERO (en guaraníes)</t>
  </si>
  <si>
    <t>CRÉDITOS    VENCIDOS  AL SECTOR NO FINANCIERO ( en guaraníes)</t>
  </si>
  <si>
    <t>C.6) Previsiones sobre riesgos directos y contingentes</t>
  </si>
  <si>
    <t>Saldos al inicio del ejercicio Gs.</t>
  </si>
  <si>
    <t>Constitución de previsiones en el ejercicio Gs.</t>
  </si>
  <si>
    <t>Aplicaciónes Gs.</t>
  </si>
  <si>
    <t>Desafectación de previsiones en el ejercicio Gs.</t>
  </si>
  <si>
    <t>Variación por valuación en M/E Gs.</t>
  </si>
  <si>
    <t xml:space="preserve"> - Disponible</t>
  </si>
  <si>
    <t>0 </t>
  </si>
  <si>
    <t xml:space="preserve"> - Créditos vigentes sector financiero</t>
  </si>
  <si>
    <t xml:space="preserve"> - Créditos vigentes sector no financiero</t>
  </si>
  <si>
    <t xml:space="preserve"> - Créditos diversos</t>
  </si>
  <si>
    <t xml:space="preserve"> - Créditos Vencidos</t>
  </si>
  <si>
    <t xml:space="preserve"> - Inversiones</t>
  </si>
  <si>
    <t>Transpasos</t>
  </si>
  <si>
    <t>C.7) Inversiones</t>
  </si>
  <si>
    <t>Saldo contable antes de previsiones Gs.</t>
  </si>
  <si>
    <t>Previsiones (*) Gs.</t>
  </si>
  <si>
    <t>Saldo contable después de previsiones Gs.</t>
  </si>
  <si>
    <t>1. Bienes recibidos en recuperación de créditos</t>
  </si>
  <si>
    <t>2. Inversiones en títulos de renta variable emitidos por el sector privado.</t>
  </si>
  <si>
    <t>3. Inversiones en títulos de renta fija emitidos por el sector privado.</t>
  </si>
  <si>
    <t>4. Derechos Fiduciarios</t>
  </si>
  <si>
    <t>5. Renta sobre Títulos fija y Variable</t>
  </si>
  <si>
    <t>Ord.</t>
  </si>
  <si>
    <t>Entidad</t>
  </si>
  <si>
    <t>Plazo</t>
  </si>
  <si>
    <t>Tasa de</t>
  </si>
  <si>
    <t>Fecha de</t>
  </si>
  <si>
    <t>Contable Gs.</t>
  </si>
  <si>
    <t>Nominal Gs.</t>
  </si>
  <si>
    <t>Días</t>
  </si>
  <si>
    <t>Interés</t>
  </si>
  <si>
    <t>colocación</t>
  </si>
  <si>
    <t>vencimiento</t>
  </si>
  <si>
    <t>Tape Ruvicha S.A.E.C.A.</t>
  </si>
  <si>
    <t>  1.794</t>
  </si>
  <si>
    <t>  17,63%</t>
  </si>
  <si>
    <t xml:space="preserve">Cementos Concepción S.A.E. (CECON) </t>
  </si>
  <si>
    <t>  3.651</t>
  </si>
  <si>
    <t>  9.75%</t>
  </si>
  <si>
    <t>Cementos Concepción S.A.E. (CECON)</t>
  </si>
  <si>
    <t>Núcleo S.A.E. (Personal)</t>
  </si>
  <si>
    <t>  1.826</t>
  </si>
  <si>
    <t>Telefónica Celular del Paraguay S.A.E. (Tigo)</t>
  </si>
  <si>
    <t>  2.545</t>
  </si>
  <si>
    <t>  9.25%</t>
  </si>
  <si>
    <t>  2.419</t>
  </si>
  <si>
    <t>  14/10/2020</t>
  </si>
  <si>
    <t>Bepsa del Paraguay S.A.E.C.A.</t>
  </si>
  <si>
    <t>Títulos reportados tipo Venta</t>
  </si>
  <si>
    <t>Títulos reportados tipo Compra</t>
  </si>
  <si>
    <t>Vilux S.A.</t>
  </si>
  <si>
    <t>*Se excluyen títulos en reporto por valor de G 41.801.549.510</t>
  </si>
  <si>
    <t>C.8) Bienes de Uso</t>
  </si>
  <si>
    <t>Valor de origen</t>
  </si>
  <si>
    <t>Depreciación</t>
  </si>
  <si>
    <t>Valor contable neto de</t>
  </si>
  <si>
    <t>depreciación</t>
  </si>
  <si>
    <t>al inicio</t>
  </si>
  <si>
    <t>Acumulada</t>
  </si>
  <si>
    <t>en % anual, con</t>
  </si>
  <si>
    <t>en % anual</t>
  </si>
  <si>
    <t xml:space="preserve"> Saldo al 31 12 20</t>
  </si>
  <si>
    <t>Desde el 01 01 21</t>
  </si>
  <si>
    <t>Propios</t>
  </si>
  <si>
    <t>Inmuebles – Terrenos</t>
  </si>
  <si>
    <t>Inmuebles – Edificios</t>
  </si>
  <si>
    <t>2.5</t>
  </si>
  <si>
    <t>Muebles, útiles e instalaciones</t>
  </si>
  <si>
    <t>Equipos de computación</t>
  </si>
  <si>
    <t>Caja de seguridad y tesoro</t>
  </si>
  <si>
    <t>Material de transporte</t>
  </si>
  <si>
    <t>C.9) Cargos Diferidos</t>
  </si>
  <si>
    <t>Saldo neto</t>
  </si>
  <si>
    <t>Aumentos</t>
  </si>
  <si>
    <t>inicial</t>
  </si>
  <si>
    <t>Gastos de organización</t>
  </si>
  <si>
    <t>Bienes intangibles sistemas</t>
  </si>
  <si>
    <t>Mejoras e instalaciones en inmuebles arrendados (i)</t>
  </si>
  <si>
    <t>Cargos diferidos autorizados por BCP (ii)</t>
  </si>
  <si>
    <t>Material de escritorio y otros</t>
  </si>
  <si>
    <t>C.10) Pasivos subordinados</t>
  </si>
  <si>
    <t>Identificación Serie/Emisión</t>
  </si>
  <si>
    <t>Fecha de Emisión original</t>
  </si>
  <si>
    <t>Plazo de Emisión Original</t>
  </si>
  <si>
    <t>Fecha Vencimiento</t>
  </si>
  <si>
    <t>Valor Nominal de Emisión Original Usd.</t>
  </si>
  <si>
    <t>Valor de Mercado a fecha de reporte Usd.</t>
  </si>
  <si>
    <t>USD 1 SERIE 3</t>
  </si>
  <si>
    <t>USD 2 SERIE 2</t>
  </si>
  <si>
    <t>USD 2 SERIE 3</t>
  </si>
  <si>
    <t>USD 3 SERIE 1</t>
  </si>
  <si>
    <t>USD 3 SERIE 2</t>
  </si>
  <si>
    <t>TOTAL USD</t>
  </si>
  <si>
    <t>Total Usd. convertidos</t>
  </si>
  <si>
    <t>en Gs.</t>
  </si>
  <si>
    <t>Total en Gs.</t>
  </si>
  <si>
    <t>Total Usd. Convertidos en Gs</t>
  </si>
  <si>
    <t>FINANCIEROS USD 2 SERIE 1</t>
  </si>
  <si>
    <t>FINANCIEROS USD 2 SERIE 2</t>
  </si>
  <si>
    <t>Tipo Inst.</t>
  </si>
  <si>
    <t>Serie</t>
  </si>
  <si>
    <t>Nro.</t>
  </si>
  <si>
    <t>Monto</t>
  </si>
  <si>
    <t>Vencimiento</t>
  </si>
  <si>
    <t>Emision</t>
  </si>
  <si>
    <t>Plazo Residual</t>
  </si>
  <si>
    <t>Situación</t>
  </si>
  <si>
    <t>CDA</t>
  </si>
  <si>
    <t>Garantía Bancard</t>
  </si>
  <si>
    <t>BANCO CONTINENTAL</t>
  </si>
  <si>
    <t>DA</t>
  </si>
  <si>
    <t>C.13) Distribución de créditos y obligaciones por intermediación financiera según sus vencimientos</t>
  </si>
  <si>
    <t>La distribución de los créditos y obligaciones por intermediación financiera, abierta por antigüedad y vencimiento, es como sigue:</t>
  </si>
  <si>
    <t>Plazo que resta para su vencimiento</t>
  </si>
  <si>
    <t>Hasta</t>
  </si>
  <si>
    <t>De 31 hasta</t>
  </si>
  <si>
    <t>De 181 días</t>
  </si>
  <si>
    <t>Más de 1 año</t>
  </si>
  <si>
    <t>Más de</t>
  </si>
  <si>
    <t>30 días</t>
  </si>
  <si>
    <t>180 días</t>
  </si>
  <si>
    <t>hasta 1 año</t>
  </si>
  <si>
    <t>hasta 3 años</t>
  </si>
  <si>
    <t>3 años</t>
  </si>
  <si>
    <t>Créditos vigentes sector financiero</t>
  </si>
  <si>
    <t>Créditos vigentes sector no financiero</t>
  </si>
  <si>
    <t>TOTAL DE CREDITOS VIGENTES</t>
  </si>
  <si>
    <t>Obligaciones sector financiero</t>
  </si>
  <si>
    <t>Obligaciones sector no financiero</t>
  </si>
  <si>
    <t>TOTAL DE OBLIGACIONES</t>
  </si>
  <si>
    <t>C.14) Concentración de la Cartera por Número de Clientes</t>
  </si>
  <si>
    <t>MONTO Y PORCENTAJE DE LA CARTERA ACTIVA BRUTA</t>
  </si>
  <si>
    <t>Vigente</t>
  </si>
  <si>
    <t>% de Partic.</t>
  </si>
  <si>
    <t>Vencida</t>
  </si>
  <si>
    <t>CLIENTES  *</t>
  </si>
  <si>
    <t>10 Mayores deudores</t>
  </si>
  <si>
    <t>50 Mayores deudores</t>
  </si>
  <si>
    <t>100 Mayores Deudores</t>
  </si>
  <si>
    <t>TOTAL **</t>
  </si>
  <si>
    <t>C.15) Créditos y contingencias con personas y empresas vinculadas</t>
  </si>
  <si>
    <t>Saldo contable antes de previsiones</t>
  </si>
  <si>
    <t>Saldo contable Neto de Previsiones</t>
  </si>
  <si>
    <t>Créditos Vigentes sector Financiero</t>
  </si>
  <si>
    <t>(*) Créditos Vigentes sector No Financiero</t>
  </si>
  <si>
    <t>(*) Créditos Vencidos</t>
  </si>
  <si>
    <t>Contingencias</t>
  </si>
  <si>
    <t>C.16) Créditos Diversos</t>
  </si>
  <si>
    <t>Denominación</t>
  </si>
  <si>
    <t>Deudores por Venta de Bienes a Plazo</t>
  </si>
  <si>
    <t>Anticipo de Impuestos Nacionales</t>
  </si>
  <si>
    <t>Impuesto Valor agregado a deducir</t>
  </si>
  <si>
    <t>Otros gastos pagados por Anticipado U$D</t>
  </si>
  <si>
    <t>Garantía de Alquileres Contratados</t>
  </si>
  <si>
    <t>Gastos Judiciales a Recuperar</t>
  </si>
  <si>
    <t>Pólizas de Seguros Contratados</t>
  </si>
  <si>
    <t>Alquileres pagados por adelantado</t>
  </si>
  <si>
    <t>Depósitos Varios</t>
  </si>
  <si>
    <t>Créditos Varios - Faltante Caja</t>
  </si>
  <si>
    <t>Adelanto en Efectivo TC</t>
  </si>
  <si>
    <t>Menos: Ganancias por valuación</t>
  </si>
  <si>
    <t>Menos: Previsiones</t>
  </si>
  <si>
    <t>Diversos- Convera</t>
  </si>
  <si>
    <t>Sociedades de Ahorro y Prestamos para la Vivienda</t>
  </si>
  <si>
    <t>DEUDORES POR VENTA FUTURA DE VALORES COMPR</t>
  </si>
  <si>
    <t>RENTAS Y PRODUCTDEVENGDE VALORVENDEN COMPRA FUT</t>
  </si>
  <si>
    <t>CREDITOS EN GESTION REAJUSTABLES</t>
  </si>
  <si>
    <t>DEUDORXPRODFINDEV-SECNOFIN-NOPUB-CREDEN GEST</t>
  </si>
  <si>
    <t>PRESTAMOS DIRECTOS ? ENTIDADES DEL EXTERIOR</t>
  </si>
  <si>
    <t>CARGOS FINANC NO DOCUMENT.DEVENGADOS-NO RESIDENT</t>
  </si>
  <si>
    <t>CARGOS FINANC NO DOCUMENT.DEVENGADOS-NO RESID</t>
  </si>
  <si>
    <t>BENEFICIARIOS POR PRESTAMOS A UTILIZAR MEDIANTE</t>
  </si>
  <si>
    <t>OBLIGAC.POR INTERM.FINANC.-SECTOR NO FIN.-NO</t>
  </si>
  <si>
    <t>DIVERSAS</t>
  </si>
  <si>
    <t>CREDITOS DIVERSOS - NO RESIDENTES</t>
  </si>
  <si>
    <t>Acreedores Varios en GS</t>
  </si>
  <si>
    <t>Acreedores Varios en Usd</t>
  </si>
  <si>
    <t>Comisiones Percibidas a Transferir Fogapy</t>
  </si>
  <si>
    <t>Saldos clientes TC Bancard</t>
  </si>
  <si>
    <t>Acreedores Fiscales</t>
  </si>
  <si>
    <t>TC Bancard</t>
  </si>
  <si>
    <t>Seguros a pagar Usd</t>
  </si>
  <si>
    <t>Acreedores Sociales</t>
  </si>
  <si>
    <t>Sobrantes ATM Dinelco</t>
  </si>
  <si>
    <t>Sobrantes Atm Infonet</t>
  </si>
  <si>
    <t>Comisiones Percibidas a Transferir Fogamu</t>
  </si>
  <si>
    <t>Fondo de Cobertura GS</t>
  </si>
  <si>
    <t>Saldos TG Bepsa</t>
  </si>
  <si>
    <t>TC Web Bepsa</t>
  </si>
  <si>
    <t xml:space="preserve">Diversos Sobrantes GS </t>
  </si>
  <si>
    <t>C.18) Instrumentos financieros derivados</t>
  </si>
  <si>
    <t>Operaciones de reporto – compras</t>
  </si>
  <si>
    <t>Deudores por operaciones de compra a futuro de valores vendidos SF</t>
  </si>
  <si>
    <t>Compra futura de moneda extranjera - Posición activa SF</t>
  </si>
  <si>
    <t>Perdidas a devengar por operaciones a liquidar SF</t>
  </si>
  <si>
    <t>Total Operaciones a Liquidar - Activo</t>
  </si>
  <si>
    <t>Acreedores por operaciones de compra a futuro de valores vendidos SF</t>
  </si>
  <si>
    <t>Total Operaciones a Liquidar - Pasivo</t>
  </si>
  <si>
    <t>Operaciones a liquidar – Sector No financiero</t>
  </si>
  <si>
    <t>Operaciones de reporto – compras </t>
  </si>
  <si>
    <t>Perdidas a devengar por operaciones a liquidar SNF</t>
  </si>
  <si>
    <t>Total Operaciones a Liquidar - Activo</t>
  </si>
  <si>
    <t>Cuentas de orden - Contratos forward:</t>
  </si>
  <si>
    <t>Cuentas de orden - Compras a futuro (forward) (*)</t>
  </si>
  <si>
    <t>Cuentas de orden - Ventas a futuro (forward) (*)</t>
  </si>
  <si>
    <t>Deudores por operaciones de venta futura de valores comprados SF</t>
  </si>
  <si>
    <t>E,presas Financieras del Pais</t>
  </si>
  <si>
    <t>Acreedores por valores comprados con venta futura SF</t>
  </si>
  <si>
    <t>Ganancias a devengar por operaciones a liquidar SF</t>
  </si>
  <si>
    <t>Deudores por operaciones de compra a futuro de valores vendidos SNF</t>
  </si>
  <si>
    <t>Deudores por venta futura de valores comprados SNF</t>
  </si>
  <si>
    <t>Acreedores por compra futura de valores vendidos SNF</t>
  </si>
  <si>
    <t>Acreedores por valores comprados con venta futura SNF</t>
  </si>
  <si>
    <t>Ganancias a devengar por operaciones a liquidar SNF</t>
  </si>
  <si>
    <t>Cuentas de Contingencias</t>
  </si>
  <si>
    <t>Créditos a utilizar mediante uso de tarjetas</t>
  </si>
  <si>
    <t>Créditos a utilizar en cuentas corrientes</t>
  </si>
  <si>
    <t>Cuentas de Orden</t>
  </si>
  <si>
    <t>Garantías recibidas</t>
  </si>
  <si>
    <t>Otras cuentas de orden</t>
  </si>
  <si>
    <t>Total:</t>
  </si>
  <si>
    <t>F.2) Diferencia de cambio en moneda extranjera.</t>
  </si>
  <si>
    <t>Saldo contable</t>
  </si>
  <si>
    <t>Ganancias por valuación de Activos y Pasivos Financieros en moneda extranjera</t>
  </si>
  <si>
    <t>Pérdidas por valuación de Activos Y Pasivos Financieros en moneda extranjera</t>
  </si>
  <si>
    <t>Diferencia de cambio neto sobre Activos y Pasivos financieros en moneda extranjera</t>
  </si>
  <si>
    <t>Ganancias por valuación de otros Activos y Pasivos en moneda extranjera</t>
  </si>
  <si>
    <t>Pérdidas por valuación de Otros Pasivos y Activos en moneda extranjera</t>
  </si>
  <si>
    <t>Diferencia de cambio neto sobre Otros Activos y Pasivos en moneda extranjera</t>
  </si>
  <si>
    <t>Diferencia de cambio neto sobre total de Activos y Pasivos en moneda extranjera</t>
  </si>
  <si>
    <t>BCP_ACCOUNT</t>
  </si>
  <si>
    <t>BCP_ACCOUNT_DESC</t>
  </si>
  <si>
    <t>BOOK_DATE</t>
  </si>
  <si>
    <t>BASE_NUMBER</t>
  </si>
  <si>
    <t>CUSTOMER_NAME</t>
  </si>
  <si>
    <t>CONTRACT_NUMBER</t>
  </si>
  <si>
    <t>CURRENCY_SWIFT_CODE</t>
  </si>
  <si>
    <t>LCY_BALANCE</t>
  </si>
  <si>
    <t>FCY_BALANCE</t>
  </si>
  <si>
    <t>GL_CODE</t>
  </si>
  <si>
    <t>GL_DESCRIPTION</t>
  </si>
  <si>
    <t>ACCOUNT_BREAKDOWN_TYPE</t>
  </si>
  <si>
    <t>LEGAL_VEHICLE</t>
  </si>
  <si>
    <t>PROCESSING_DATE</t>
  </si>
  <si>
    <t>REPORT_CODE</t>
  </si>
  <si>
    <t>31050416001</t>
  </si>
  <si>
    <t>28/12/2012</t>
  </si>
  <si>
    <t>NULL</t>
  </si>
  <si>
    <t>PYG</t>
  </si>
  <si>
    <t>Resultado del Ejercicio 2010</t>
  </si>
  <si>
    <t>N</t>
  </si>
  <si>
    <t>29/12/2012</t>
  </si>
  <si>
    <t>IS</t>
  </si>
  <si>
    <t>Resultado del Ejercicio 2011</t>
  </si>
  <si>
    <t>Utilidad remitida con anticipación (Ajuste)</t>
  </si>
  <si>
    <t>Utilidades 2013</t>
  </si>
  <si>
    <t>S/ Cuadro Evol. Patrimonio</t>
  </si>
  <si>
    <t>Remesas durante el 2013</t>
  </si>
  <si>
    <t>F.5) Gastos Generales</t>
  </si>
  <si>
    <t>Impuesto al Valor Agregado</t>
  </si>
  <si>
    <t>F.6) Otras</t>
  </si>
  <si>
    <t>Reparación y Mantenimiento de Bienes Muebles</t>
  </si>
  <si>
    <t>Gastos de Vehículos</t>
  </si>
  <si>
    <t>Comunicaciones</t>
  </si>
  <si>
    <t>Papelería e Impresos</t>
  </si>
  <si>
    <t>Aporte al F.G.D.</t>
  </si>
  <si>
    <t>Pérdidas por Operaciones de Cambio y Arbitraje</t>
  </si>
  <si>
    <t>Contratos Forward</t>
  </si>
  <si>
    <t>Depositos Varios</t>
  </si>
  <si>
    <t>Seguros Tarjeta</t>
  </si>
  <si>
    <t>31 de Diciembre del 2024</t>
  </si>
  <si>
    <t>Créditos Morosos</t>
  </si>
  <si>
    <t>Sector Financiero</t>
  </si>
  <si>
    <t>Ganancias por valuacion a realizar</t>
  </si>
  <si>
    <t>Productos financieros devengados</t>
  </si>
  <si>
    <t>(Previsiones)</t>
  </si>
  <si>
    <t>Sector no Financiero</t>
  </si>
  <si>
    <t>31 de diciembre  de</t>
  </si>
  <si>
    <t>Saldos al 31/12/2024</t>
  </si>
  <si>
    <t>Posición al 31/12/2024</t>
  </si>
  <si>
    <t>Tarjeta de Credito Caja - Bepsa</t>
  </si>
  <si>
    <t>Saldos a favor Bepsa</t>
  </si>
  <si>
    <t>Seguros Tarejeta Bancard</t>
  </si>
  <si>
    <t>31 de Diciembre</t>
  </si>
  <si>
    <t>31 de Diciembre de 2024</t>
  </si>
  <si>
    <t>Saldo contable al 31/12/2024</t>
  </si>
  <si>
    <t>al 31 de Diciembre del 2024</t>
  </si>
  <si>
    <t>Julia Elena Prieto</t>
  </si>
  <si>
    <t>Al 31 de Diciembre de 2024</t>
  </si>
  <si>
    <t>Diciembre -- 2024</t>
  </si>
  <si>
    <t>31 de diciembre de 2024</t>
  </si>
  <si>
    <t>Cargos reclamados a Procesadoras</t>
  </si>
  <si>
    <t>COMISIONES A PAGAR - DOCUMENTA</t>
  </si>
  <si>
    <t>Presentado en forma comparativa con el ejercicio anterior</t>
  </si>
  <si>
    <t>(Expresado en Guaraníes)</t>
  </si>
  <si>
    <t>Reserva de Revalúo</t>
  </si>
  <si>
    <t>Resultados acumulados</t>
  </si>
  <si>
    <t>Resultado del ejercicio</t>
  </si>
  <si>
    <t xml:space="preserve"> - Incremento de reservas</t>
  </si>
  <si>
    <t xml:space="preserve"> - Capitalización de Aportes</t>
  </si>
  <si>
    <t>-  Distribución de utilidades preferidas</t>
  </si>
  <si>
    <t xml:space="preserve"> - Utilidad neta del impuesto a la renta </t>
  </si>
  <si>
    <t>Saldos al 31 de diciembre de 2024</t>
  </si>
  <si>
    <t>Faltante en Cajeros automáticos a recuperar M/E</t>
  </si>
  <si>
    <t>Saldo contable al 31.12.2024</t>
  </si>
  <si>
    <t>Julio Alberto Squef Gomez</t>
  </si>
  <si>
    <t>Maria Susana Heisecke de Saldivar</t>
  </si>
  <si>
    <t>Daniel Martí Varela</t>
  </si>
  <si>
    <t>PRESIDENTE</t>
  </si>
  <si>
    <t>DIRECTOR TITULAR</t>
  </si>
  <si>
    <t xml:space="preserve">SINDICO </t>
  </si>
  <si>
    <t>SUB GERENTE GENERAL ADMINISTRATIVA y FINANC.</t>
  </si>
  <si>
    <t>SUB GERENTE GENERAL COMERCIAL</t>
  </si>
  <si>
    <t>GERENTE FINANCIERO INTERINO</t>
  </si>
  <si>
    <t>GERENTE DE FIDUCIA</t>
  </si>
  <si>
    <t>SUB GERENTE DE TALENTO HUMANO</t>
  </si>
  <si>
    <t>GERENTE DE ASESORIA JURIDICA</t>
  </si>
  <si>
    <t>GERENTE DE TECNOLOGIA</t>
  </si>
  <si>
    <t>GERENTE DE RIESGOS Y COBRANZAS</t>
  </si>
  <si>
    <t>GERENTE DE AUDITORIA</t>
  </si>
  <si>
    <t>GERENTE DE ADMINISTRACION</t>
  </si>
  <si>
    <t>GERENTE DE OPERACIONES</t>
  </si>
  <si>
    <t>GERENTE DE PRODUCTOS Y TARJETAS</t>
  </si>
  <si>
    <t>AUDITOR INFORMATICO</t>
  </si>
  <si>
    <t>OFICIAL DE CUMPLIMIENTO</t>
  </si>
  <si>
    <t>OFICIAL DE CUMPLIMIENTO INTERINO</t>
  </si>
  <si>
    <t>OFICIAL DE SEGURIDAD INFORMATICA</t>
  </si>
  <si>
    <t>CONTADOR</t>
  </si>
  <si>
    <t>GERENTE DE MARKETING</t>
  </si>
  <si>
    <t>GERENTE DE BANCA PREFERENTE</t>
  </si>
  <si>
    <t>GERENTE DE BANCA CORPORATIVA AGRICOLA GANADERA</t>
  </si>
  <si>
    <t>GERENTE DE BANCA CORp.METRO CAPTACIONES / IFIS</t>
  </si>
  <si>
    <t>Gustavo Diosnel Portillo Diaz</t>
  </si>
  <si>
    <t>30 de abril de 2025</t>
  </si>
  <si>
    <t>Depositos Varios - Contabilidad</t>
  </si>
  <si>
    <t>30 de Junio del 2025</t>
  </si>
  <si>
    <t>30 de Junio de 2025</t>
  </si>
  <si>
    <t>ESTADO DE EVOLUCIÓN DEL PATRIMONIO NETO AL 30 DE JUNIO DEL 2025</t>
  </si>
  <si>
    <t>Saldos al 30 de Junio de 2025</t>
  </si>
  <si>
    <t xml:space="preserve"> -Ajuste a saldos Ejercicio Anterior</t>
  </si>
  <si>
    <t>30 de junio de</t>
  </si>
  <si>
    <t>al 30 de Junio del 2025</t>
  </si>
  <si>
    <t>Posición al 30/06/2025</t>
  </si>
  <si>
    <t>Saldos al 30/06/2025</t>
  </si>
  <si>
    <t>30 de junio de 2025</t>
  </si>
  <si>
    <t>SUBORDINADOS USD3 SERIE 1</t>
  </si>
  <si>
    <t>SUBORDINADOS USD3 SERIE 2</t>
  </si>
  <si>
    <t>Esta composición incluye los intereses devengados por Gs. 6.580.687</t>
  </si>
  <si>
    <t>Diversos - Cuentas a Rendir</t>
  </si>
  <si>
    <t>30 de Junio</t>
  </si>
  <si>
    <t>Saldo contable al 30.06.2025</t>
  </si>
  <si>
    <t>Saldo contable al 30/06/2025</t>
  </si>
  <si>
    <t>Al 30 de Junio de 2025</t>
  </si>
  <si>
    <t>NOTAS A LOS ESTADOS CONTABLES AL 30 DE JUNIO DE 2025</t>
  </si>
  <si>
    <r>
      <t>A.</t>
    </r>
    <r>
      <rPr>
        <sz val="7"/>
        <color rgb="FF000000"/>
        <rFont val="Times New Roman"/>
        <family val="1"/>
      </rPr>
      <t xml:space="preserve">   </t>
    </r>
    <r>
      <rPr>
        <b/>
        <sz val="10"/>
        <color rgb="FF000000"/>
        <rFont val="Times New Roman"/>
        <family val="1"/>
      </rPr>
      <t xml:space="preserve">Notas contables </t>
    </r>
  </si>
  <si>
    <t>En el presente documento se presentan las notas contables preliminares correspondientes al mes de junio de 2025. Estas notas tienen como objetivo proporcionar información detallada y transparente sobre los hechos económicos más relevantes que han impactado las operaciones de la organización durante este periodo.</t>
  </si>
  <si>
    <t>Se incluyen, además, las principales políticas contables aplicadas, así como aclaraciones sobre partidas específicas que merecen un análisis detallado debido a su naturaleza, magnitud o complejidad. Estas notas buscan facilitar la comprensión del desempeño financiero de la organización durante el periodo y servir como base para la toma de decisiones informadas por parte de los directivos y otros interesados.</t>
  </si>
  <si>
    <t>B. Información básica sobre los estados financieros</t>
  </si>
  <si>
    <t>B.1) Naturaleza Jurídica</t>
  </si>
  <si>
    <t>Efecto de la Fusión en los Estados Financieros</t>
  </si>
  <si>
    <t>En el marco del proceso de fusión antes mencionado, el 20 de febrero de 2019 es celebrada la Asamblea Extraordinaria de Accionistas del Banco Itapúa S.A.E.C.A. que entre otras disposiciones establece el referido cambio de denominación social del Banco, y aprueba el Balance Consolidado de Fusión con los siguientes valores relevantes del Patrimonio Neto, según se revela en el Acta N° 67 de dicha Asamblea:</t>
  </si>
  <si>
    <t>(En millones de Guaraníes)</t>
  </si>
  <si>
    <t>Financiera Río S.A.E.C.A.</t>
  </si>
  <si>
    <t>Banco Itapúa S.A.E.C.A.</t>
  </si>
  <si>
    <t>Banco Río S.A.E.C.A.</t>
  </si>
  <si>
    <t>Otras Cuentas del Patrimonio Neto Capitalizadas</t>
  </si>
  <si>
    <t>Total Capital de la Fusión</t>
  </si>
  <si>
    <t>Otras Cuentas del Patrimonio Neto no Capitalizadas</t>
  </si>
  <si>
    <t>Total Patrimonio Neto de la Fusión</t>
  </si>
  <si>
    <t>El nuevo capital social al momento de la fusión ha contemplado la absorción de los resultados de las entidades fusionadas correspondientes al período iniciado el 1 de enero de 2019 hasta la fecha de concreción del acuerdo. En este contexto los presentes estados financieros de Banco Río S.A.E.C.A. exponen en los estados de evolución del patrimonio neto y de resultados la absorción de la disminución del Patrimonio Neto registrada durante el referido período pre-fusión por valor de Gs. 11.818.997.576 (de Gs. 106.818.997.576 al 1 de enero de 2019, a Gs 95.000.000.000 acordados para la fusión)</t>
  </si>
  <si>
    <t>B.2) Base de preparación de los Estados Financieros</t>
  </si>
  <si>
    <t>Los presentes estados financieros han sido preparados de acuerdo con las normas, reglamentaciones e instrucciones contables establecidas por el Banco Central del Paraguay (BCP) y la Superintendencia de Bancos (SIB), razón por la cual no incorporan algunas cuestiones de presentación y revelación no reguladas por el BCP pero que sin embargo éstas son normalmente requeridas en otros marcos contables elaborados por organizaciones consideradas relevantes en los procesos de emisión de normas para la preparación de estados financieros con fines generales. Las normas, reglamentaciones y disposiciones contables establecidas por el BCP difieren de tales marcos contables, principalmente en los siguientes aspectos:</t>
  </si>
  <si>
    <r>
      <t>a)</t>
    </r>
    <r>
      <rPr>
        <sz val="7"/>
        <color rgb="FF000000"/>
        <rFont val="Times New Roman"/>
        <family val="1"/>
      </rPr>
      <t xml:space="preserve">               </t>
    </r>
    <r>
      <rPr>
        <sz val="10"/>
        <color rgb="FF000000"/>
        <rFont val="Times New Roman"/>
        <family val="1"/>
      </rPr>
      <t>los ajustes a los resultados de períodos anteriores se registran como resultados del período sin afectar directamente las cuentas del patrimonio neto de la Entidad.</t>
    </r>
  </si>
  <si>
    <r>
      <t>b)</t>
    </r>
    <r>
      <rPr>
        <sz val="7"/>
        <color rgb="FF000000"/>
        <rFont val="Times New Roman"/>
        <family val="1"/>
      </rPr>
      <t xml:space="preserve">               </t>
    </r>
    <r>
      <rPr>
        <sz val="10"/>
        <color rgb="FF000000"/>
        <rFont val="Times New Roman"/>
        <family val="1"/>
      </rPr>
      <t>no se encuentra previsto el registro contable de activos o pasivos por impuesto diferido,</t>
    </r>
  </si>
  <si>
    <r>
      <t>c)</t>
    </r>
    <r>
      <rPr>
        <sz val="7"/>
        <color rgb="FF000000"/>
        <rFont val="Times New Roman"/>
        <family val="1"/>
      </rPr>
      <t xml:space="preserve">               </t>
    </r>
    <r>
      <rPr>
        <sz val="10"/>
        <color rgb="FF000000"/>
        <rFont val="Times New Roman"/>
        <family val="1"/>
      </rPr>
      <t>establecen criterios específicos para la clasificación y valuación de la cartera de créditos, el devengamiento y suspensión de intereses y ganancias por valuación, tal como se menciona en la nota C.5,</t>
    </r>
  </si>
  <si>
    <r>
      <t>d)</t>
    </r>
    <r>
      <rPr>
        <sz val="7"/>
        <color rgb="FF000000"/>
        <rFont val="Times New Roman"/>
        <family val="1"/>
      </rPr>
      <t xml:space="preserve">               </t>
    </r>
    <r>
      <rPr>
        <sz val="10"/>
        <color rgb="FF000000"/>
        <rFont val="Times New Roman"/>
        <family val="1"/>
      </rPr>
      <t>las Entidades deben constituir previsiones sobre la cartera de créditos, los riesgos contingentes y los activos en general en base a los parámetros establecidos en la Resolución N° 1, Acta 60, del Directorio del Banco Central del Paraguay del 28 de setiembre de 2007, y sus modificatorias,</t>
    </r>
  </si>
  <si>
    <r>
      <t>e)</t>
    </r>
    <r>
      <rPr>
        <sz val="7"/>
        <color rgb="FF000000"/>
        <rFont val="Times New Roman"/>
        <family val="1"/>
      </rPr>
      <t xml:space="preserve">               </t>
    </r>
    <r>
      <rPr>
        <sz val="10"/>
        <color rgb="FF000000"/>
        <rFont val="Times New Roman"/>
        <family val="1"/>
      </rPr>
      <t>no se exige la revelación de las tasas promedio de interés ni del promedio de activos y pasivos que han devengado intereses,</t>
    </r>
  </si>
  <si>
    <r>
      <t>f)</t>
    </r>
    <r>
      <rPr>
        <sz val="7"/>
        <color rgb="FF000000"/>
        <rFont val="Times New Roman"/>
        <family val="1"/>
      </rPr>
      <t xml:space="preserve">                </t>
    </r>
    <r>
      <rPr>
        <sz val="10"/>
        <color rgb="FF000000"/>
        <rFont val="Times New Roman"/>
        <family val="1"/>
      </rPr>
      <t>no se exige el cálculo ni la revelación de las ganancias por acción,</t>
    </r>
  </si>
  <si>
    <r>
      <t>g)</t>
    </r>
    <r>
      <rPr>
        <sz val="7"/>
        <color rgb="FF000000"/>
        <rFont val="Times New Roman"/>
        <family val="1"/>
      </rPr>
      <t xml:space="preserve">               </t>
    </r>
    <r>
      <rPr>
        <sz val="10"/>
        <color rgb="FF000000"/>
        <rFont val="Times New Roman"/>
        <family val="1"/>
      </rPr>
      <t>  no se exige la revelación de la base para identificar los riesgos generales de la industria bancaria y el tratamiento contable de dichos riesgos,</t>
    </r>
  </si>
  <si>
    <r>
      <t>h)</t>
    </r>
    <r>
      <rPr>
        <sz val="7"/>
        <color rgb="FF000000"/>
        <rFont val="Times New Roman"/>
        <family val="1"/>
      </rPr>
      <t xml:space="preserve">               </t>
    </r>
    <r>
      <rPr>
        <sz val="10"/>
        <color rgb="FF000000"/>
        <rFont val="Times New Roman"/>
        <family val="1"/>
      </rPr>
      <t>permite tratamientos contables para situaciones especiales en casos puntuales aprobados expresamente por la Superintendencia de Bancos, tal como se menciona en la nota C.5,</t>
    </r>
  </si>
  <si>
    <t>Los saldos incluidos en los estados financieros se han preparado sobre la base de costos históricos, excepto para el caso de las cuentas en moneda extranjera y los bienes de uso, según se explica en los puntos c.1) y c.8) de la nota C), y no reconocen en forma integral los efectos de la inflación en la situación patrimonial y financiera de la Entidad, sobre los resultados de sus operaciones y sobre los flujos de efectivo, en atención a que la corrección monetaria integral no constituye una práctica contable de aceptación generalizada en el Paraguay. Según el IPC publicado por el BCP, la inflación acumulada al 30 de junio de 2025 y 31 de diciembre de 2024 fue del 4% y 3,8% respectivamente.</t>
  </si>
  <si>
    <t>La preparación de estos estados financieros requiere que el Directorio y la Gerencia de la Entidad realicen ciertas estimaciones y supuestos que afectan los saldos de los activos y pasivos, la exposición de contingencias y el reconocimiento de los ingresos y gastos. Los activos y pasivos son reconocidos en los estados financieros cuando es probable que futuros beneficios económicos fluyan hacia o desde la Entidad y que las diferentes partidas tengan un costo o valor que pueda ser medido con fiabilidad.</t>
  </si>
  <si>
    <t>Si en el futuro estas estimaciones y supuestos, que se basan en el mejor criterio de la gerencia a la fecha de estos estados financieros, se modificaran con respecto a las actuales circunstancias, los estimados y supuestos originales serán adecuadamente modificados en la fecha en que se produzcan tales cambios.</t>
  </si>
  <si>
    <t>Las principales estimaciones relacionadas en los estados financieros se refieren a las previsiones sobre activos y riesgos crediticios de dudoso cobro, depreciaciones de bienes de uso, amortización de cargos diferidos y activos intangibles, previsiones sobre litigios judiciales iniciados contra la Entidad y a las previsiones para cubrir otras contingencias.</t>
  </si>
  <si>
    <r>
      <t>(i)</t>
    </r>
    <r>
      <rPr>
        <b/>
        <sz val="7"/>
        <color rgb="FF000000"/>
        <rFont val="Times New Roman"/>
        <family val="1"/>
      </rPr>
      <t xml:space="preserve">                  </t>
    </r>
    <r>
      <rPr>
        <b/>
        <sz val="10"/>
        <color rgb="FF000000"/>
        <rFont val="Times New Roman"/>
        <family val="1"/>
      </rPr>
      <t>Criterios contables autorizados por el Regulador en el contexto de la Fusión:</t>
    </r>
  </si>
  <si>
    <t>En el marco de la fusión de entidades antes mencionada, que diera origen al nuevo Banco Río S.A.E.C.A. la Superintendencias de Bancos ha otorgado determinadas facilidades para el período de transición derivado de la referida fusión, entre las que se destacan:</t>
  </si>
  <si>
    <r>
      <t>·</t>
    </r>
    <r>
      <rPr>
        <sz val="7"/>
        <color rgb="FF000000"/>
        <rFont val="Times New Roman"/>
        <family val="1"/>
      </rPr>
      <t xml:space="preserve">                     </t>
    </r>
    <r>
      <rPr>
        <sz val="10"/>
        <color rgb="FF000000"/>
        <rFont val="Times New Roman"/>
        <family val="1"/>
      </rPr>
      <t xml:space="preserve"> Mantenimiento de la calificación de clientes del ex Banco Itapúa S.A.E.C.A. por un período determinado y un tratamiento especial a la finalización de este.</t>
    </r>
  </si>
  <si>
    <r>
      <t>·</t>
    </r>
    <r>
      <rPr>
        <sz val="7"/>
        <color rgb="FF000000"/>
        <rFont val="Times New Roman"/>
        <family val="1"/>
      </rPr>
      <t xml:space="preserve">                     </t>
    </r>
    <r>
      <rPr>
        <sz val="10"/>
        <color rgb="FF000000"/>
        <rFont val="Times New Roman"/>
        <family val="1"/>
      </rPr>
      <t>  Definición de un régimen especial de previsiones para bienes adjudicados recibidos en dación de pago por el ex Banco Itapúa S.A.E.C.A., por un tiempo determinado.</t>
    </r>
  </si>
  <si>
    <r>
      <t>·</t>
    </r>
    <r>
      <rPr>
        <sz val="7"/>
        <color rgb="FF000000"/>
        <rFont val="Times New Roman"/>
        <family val="1"/>
      </rPr>
      <t xml:space="preserve">                     </t>
    </r>
    <r>
      <rPr>
        <sz val="10"/>
        <color rgb="FF000000"/>
        <rFont val="Times New Roman"/>
        <family val="1"/>
      </rPr>
      <t>Tratamiento especial de pérdidas que pudieran generarse por ventas de bienes adjudicados por un tiempo determinado.</t>
    </r>
  </si>
  <si>
    <r>
      <t>·</t>
    </r>
    <r>
      <rPr>
        <sz val="7"/>
        <color rgb="FF000000"/>
        <rFont val="Times New Roman"/>
        <family val="1"/>
      </rPr>
      <t xml:space="preserve">                     </t>
    </r>
    <r>
      <rPr>
        <sz val="10"/>
        <color rgb="FF000000"/>
        <rFont val="Times New Roman"/>
        <family val="1"/>
      </rPr>
      <t>Régimen especial para costos de desvinculaciones.</t>
    </r>
  </si>
  <si>
    <r>
      <t>(ii)</t>
    </r>
    <r>
      <rPr>
        <b/>
        <sz val="7"/>
        <color rgb="FF000000"/>
        <rFont val="Times New Roman"/>
        <family val="1"/>
      </rPr>
      <t xml:space="preserve">                </t>
    </r>
    <r>
      <rPr>
        <b/>
        <sz val="10"/>
        <color rgb="FF000000"/>
        <rFont val="Times New Roman"/>
        <family val="1"/>
      </rPr>
      <t>Información comparativa:</t>
    </r>
  </si>
  <si>
    <t>El estado de situación patrimonial, el estado de resultados, el estado de evolución del patrimonio neto y el estado de flujos de efectivo se presenta en forma comparativa con las cifras auditadas al cierre del periodo finalizado el 30 de Junio de 2025 y 31 de diciembre de 2024</t>
  </si>
  <si>
    <t>La Entidad no posee sucursales en el exterior.</t>
  </si>
  <si>
    <t>B.4) Participación con otras sociedades</t>
  </si>
  <si>
    <t>Las acciones en el rubro Inversiones correspondiente al mes de junio de 2025 y diciembre de 2024, fueron por un monto de Gs.98.896.829.285 y Gs.97.561.829.285 respectivamente y se encuentran valuadas al costo de adquisición. (ver nota c.7).</t>
  </si>
  <si>
    <t>B.5) Composición del capital y características de las acciones.</t>
  </si>
  <si>
    <t>La composición del capital integrado al 30 de junio de 2025 y 31 de diciembre de 2024 es la siguiente:</t>
  </si>
  <si>
    <t>Capital Integrado al 30/06/2025</t>
  </si>
  <si>
    <t>Gs. 450.707.300.000.-</t>
  </si>
  <si>
    <t>Capital Integrado al 31/12/2024</t>
  </si>
  <si>
    <t>Acciones Ordinarias de Voto Múltiple</t>
  </si>
  <si>
    <t>Derecho de voto</t>
  </si>
  <si>
    <t>5 votos</t>
  </si>
  <si>
    <t>Acciones Ordinarias Simples</t>
  </si>
  <si>
    <t>1 voto</t>
  </si>
  <si>
    <t>Acciones Preferidas</t>
  </si>
  <si>
    <t>Sin Voto</t>
  </si>
  <si>
    <t>Al 30 de junio de 2025 y 31 de diciembre de 2024 existen 4.507.073 y 4.507.073 acciones respectivamente cuyo valor nominal es de Gs. 100.000 cada una.</t>
  </si>
  <si>
    <t>B.5.1) Nómina de accionistas</t>
  </si>
  <si>
    <t>La composición accionaria que representa igual o superior al cinco por ciento (5%) de la cantidad de votos al 30 de Junio de 2025 es la siguiente:</t>
  </si>
  <si>
    <t>La composición accionaria que representa igual o superior al cinco por ciento (5%) de la cantidad de votos al 31 de diciembre de 2024 es la siguiente:</t>
  </si>
  <si>
    <t>La presente publicación se realiza a solicitud de la Superintendencia de Bancos, en el marco de lo establecido en el artículo 107° “Transparencia Informativa” de la Ley N° 861/96 “General de Bancos, Financieras y otras Entidades de Crédito”.</t>
  </si>
  <si>
    <t>En los últimos dos periodos el Banco no cuentan con otros accionistas que poseen acciones con más del 5%.</t>
  </si>
  <si>
    <t>Al 31 de junio de 2025 y 31 de diciembre de 2024 la composición de directorio es la siguiente:</t>
  </si>
  <si>
    <t>31/06/2025</t>
  </si>
  <si>
    <t>VICEPRESIDENTE</t>
  </si>
  <si>
    <t>Vicepresidente</t>
  </si>
  <si>
    <t>Sindico</t>
  </si>
  <si>
    <t>Plana Ejecutiva</t>
  </si>
  <si>
    <t>Al 30 de junio de 2025 y 31 de diciembre de 2024 la plana ejecutiva es la siguiente:</t>
  </si>
  <si>
    <t>Sub Gerente de Gestión de Personas</t>
  </si>
  <si>
    <t>Julia Elena Prieto de Zavala</t>
  </si>
  <si>
    <t>C. Información referente a los activos y pasivos</t>
  </si>
  <si>
    <t>Los activos y pasivos expresados en moneda extranjera se encuentran valuados a los tipos de cambio vigentes al 30 de junio de 2025 y 31 de diciembre de 2024, que fueron proporcionados por la Mesa de Cambios del Departamento de Operaciones Internacionales del BCP, y no difieren significativamente de los tipos de cambio vigentes en el mercado libre de cambios:</t>
  </si>
  <si>
    <t>Las diferencias de cambio originadas por fluctuaciones en los tipos de cambio, entre las fechas de concentración de las operaciones y su liquidación o valuación al cierre del ejercicio, son reconocidas en los resultados de cada ejercicio.</t>
  </si>
  <si>
    <t>C.2) Posición en moneda extranjera</t>
  </si>
  <si>
    <t>Al 30 de junio de 2025 y 31 de diciembre de 2024, la posición neta en moneda extranjera no excedía el tope de posición fijado por el BCP según lo establece la Resolución N° 07, Acta N° 12, de fecha 30 de abril de 2007 y su modificatoria, la Resolución N° 11, Acta N° 66 de fecha 17 de Setiembre de 2015.</t>
  </si>
  <si>
    <t>Los valores públicos adquiridos por el Banco Río S.A.E.C.A. corresponden a Letras de Regulación Monetaria, emitidas en guaraníes y, adquiridos a través del Banco Central del Paraguay. Estos se encuentran contabilizados a su valor de costo más la renta devengada a percibir.</t>
  </si>
  <si>
    <t>La composición al 30 de junio de 2025 es como sigue:</t>
  </si>
  <si>
    <t>C.4) Activos y pasivos con cláusulas de reajuste.</t>
  </si>
  <si>
    <t>Con excepción de los préstamos obtenidos de la Agencia Financiera de Desarrollo (AFD) registrados en la cuenta de Préstamos de Entidades Financieras que poseen cláusulas contractuales de reajuste de las tasas anuales de intereses, no existen activos ni pasivos con cláusula de reajuste. Al 30 de junio de 2025  y 31 de diciembre de 2024 no existían activos ni pasivos con cláusula de reajuste capital. Los préstamos obtenidos de la Agencia Financiera de Desarrollo (AFD) los préstamos otorgados con fondos de la AFD, estipulan cláusulas contractuales de eventuales reajustes de las tasas anuales de interés.</t>
  </si>
  <si>
    <t>En este rubro se incluyen colocaciones a corto plazo en instituciones financieras locales en moneda nacional y extranjera, así como préstamos a corto plazo concedidos a instituciones financieras locales.</t>
  </si>
  <si>
    <t>Los créditos vigentes al sector financiero al 30 de junio de 2025 se componen como sigue:</t>
  </si>
  <si>
    <t>CRÉDITOS VIGENTES AL SECTOR FINANCIERO (en guaraníes)</t>
  </si>
  <si>
    <t>Saldo antes de previsiones</t>
  </si>
  <si>
    <t>TOTAL, VIGENTE SECTOR FINANCIERO</t>
  </si>
  <si>
    <t>En esta composición se excluyen saldos de Operaciones a liquidar por G 266.966.162.256 y Operaciones de reporto tipo compra G27.835.000.000, se incluyen Operaciones de reporto tipo venta G 450.000.000</t>
  </si>
  <si>
    <t>Los créditos vigentes al sector financiero al 31 de diciembre de 2024 se componen como sigue:</t>
  </si>
  <si>
    <t>En esta composición se excluyen saldos de Operaciones a liquidar por G 598.684.296.744 y Operaciones de reporto tipo compra G 1.664.001.679, se incluyen Operaciones de reporto tipo venta G 60.817.150.000</t>
  </si>
  <si>
    <t>La cartera de créditos ha sido valuada a su valor nominal más intereses devengados al cierre del 30 de junio de 2025 y 31 de diciembre de 2024 neto de previsiones, las cuales han sido calculadas de acuerdo con lo dispuesto por la Resolución del Directorio del Banco Central del Paraguay Nº 1, Acta Nº 60 de fecha 28 de setiembre de 2007, para lo cual:</t>
  </si>
  <si>
    <r>
      <t>a)</t>
    </r>
    <r>
      <rPr>
        <sz val="7"/>
        <color rgb="FF000000"/>
        <rFont val="Times New Roman"/>
        <family val="1"/>
      </rPr>
      <t xml:space="preserve">                </t>
    </r>
    <r>
      <rPr>
        <sz val="10"/>
        <color rgb="FF000000"/>
        <rFont val="Times New Roman"/>
        <family val="1"/>
      </rPr>
      <t>Los deudores han sido clasificados según el destino de los fondos desembolsados en Grandes Deudores, Medianos y Pequeños Deudores, Deudores Personales, Microcréditos.</t>
    </r>
  </si>
  <si>
    <r>
      <t>b)</t>
    </r>
    <r>
      <rPr>
        <sz val="7"/>
        <color rgb="FF000000"/>
        <rFont val="Times New Roman"/>
        <family val="1"/>
      </rPr>
      <t xml:space="preserve">                </t>
    </r>
    <r>
      <rPr>
        <sz val="10"/>
        <color rgb="FF000000"/>
        <rFont val="Times New Roman"/>
        <family val="1"/>
      </rPr>
      <t>   Los deudores han sido clasificados en seis categorías de riesgo en base a la evaluación y calificación de la capacidad de pago de un deudor o de un grupo de deudores compuesto por personas vinculadas, con respecto a la totalidad de sus obligaciones. A partir de la Resolución 37/11 que modifica la Resolución Nº 1/2007, requiere que la primera de ellas (categoría 1) se desdoble en tres sub-categorías a los efectos del cómputo de las previsiones.</t>
    </r>
  </si>
  <si>
    <r>
      <t>c)</t>
    </r>
    <r>
      <rPr>
        <sz val="7"/>
        <color rgb="FF000000"/>
        <rFont val="Times New Roman"/>
        <family val="1"/>
      </rPr>
      <t xml:space="preserve">                </t>
    </r>
    <r>
      <rPr>
        <sz val="10"/>
        <color rgb="FF000000"/>
        <rFont val="Times New Roman"/>
        <family val="1"/>
      </rPr>
      <t>Los intereses devengados sobre los créditos vigentes clasificados en las categorías de menor riesgo, “1” y “2”, se han imputado a ganancias en su totalidad. Los intereses devengados y no cobrados a la fecha de cierre sobre los créditos vencidos y/o vigentes clasificados en categoría superior a “2”, que han sido reconocidos como ganancia hasta su entrada en mora, han sido provisionado en su totalidad;</t>
    </r>
  </si>
  <si>
    <r>
      <t>d)</t>
    </r>
    <r>
      <rPr>
        <sz val="7"/>
        <color rgb="FF000000"/>
        <rFont val="Times New Roman"/>
        <family val="1"/>
      </rPr>
      <t xml:space="preserve">                </t>
    </r>
    <r>
      <rPr>
        <sz val="10"/>
        <color rgb="FF000000"/>
        <rFont val="Times New Roman"/>
        <family val="1"/>
      </rPr>
      <t>  Los intereses devengados y no cobrados de deudores con créditos vencidos y/o vigentes clasificados en las categorías “3”, “4”, “5” y “6”, se mantienen en suspenso y se reconocen como ganancia en el momento de su cobro;</t>
    </r>
  </si>
  <si>
    <r>
      <t>e)</t>
    </r>
    <r>
      <rPr>
        <sz val="7"/>
        <color rgb="FF000000"/>
        <rFont val="Times New Roman"/>
        <family val="1"/>
      </rPr>
      <t xml:space="preserve">                </t>
    </r>
    <r>
      <rPr>
        <sz val="10"/>
        <color rgb="FF000000"/>
        <rFont val="Times New Roman"/>
        <family val="1"/>
      </rPr>
      <t>   Los créditos amortizables se consideran vencidos a partir de los 61 días de mora de alguna de sus cuotas, y los créditos a plazo fijo o de vencimiento único, al día siguiente de su vencimiento.</t>
    </r>
  </si>
  <si>
    <r>
      <t>f)</t>
    </r>
    <r>
      <rPr>
        <sz val="7"/>
        <color rgb="FF000000"/>
        <rFont val="Times New Roman"/>
        <family val="1"/>
      </rPr>
      <t xml:space="preserve">                 </t>
    </r>
    <r>
      <rPr>
        <sz val="10"/>
        <color rgb="FF000000"/>
        <rFont val="Times New Roman"/>
        <family val="1"/>
      </rPr>
      <t>Se han constituido las previsiones específicas necesarias para cubrir las eventuales pérdidas que pueden derivarse de la no recuperación de la cartera, siguiendo la metodología incluida en la Resolución Nº 1/2007 antes citada, contemplando sus modificatorias y complementarias.</t>
    </r>
  </si>
  <si>
    <r>
      <t>g)</t>
    </r>
    <r>
      <rPr>
        <sz val="7"/>
        <color rgb="FF000000"/>
        <rFont val="Times New Roman"/>
        <family val="1"/>
      </rPr>
      <t xml:space="preserve">                </t>
    </r>
    <r>
      <rPr>
        <sz val="10"/>
        <color rgb="FF000000"/>
        <rFont val="Times New Roman"/>
        <family val="1"/>
      </rPr>
      <t>se han constituido previsiones genéricas sobre la cartera de créditos neta de previsiones específicas. Al 30 de septiembre de 2024 y 31 de diciembre de 2023, la Entidad mantiene constituidas previsiones genéricas sobre su cartera de riesgos crediticios de conformidad con la normativa del BCP siendo el porcentaje de la previsión asignada en los estados contables del 0,5%.</t>
    </r>
  </si>
  <si>
    <r>
      <t>h)</t>
    </r>
    <r>
      <rPr>
        <sz val="7"/>
        <color rgb="FF000000"/>
        <rFont val="Times New Roman"/>
        <family val="1"/>
      </rPr>
      <t xml:space="preserve">                </t>
    </r>
    <r>
      <rPr>
        <sz val="10"/>
        <color rgb="FF000000"/>
        <rFont val="Times New Roman"/>
        <family val="1"/>
      </rPr>
      <t>  los créditos incobrables que son desafectados del activo, en las condiciones establecidas en la normativa del BCP aplicable en la materia, se registran y exponen en cuentas de orden hasta 3 años del traslado a dicha cuenta.</t>
    </r>
  </si>
  <si>
    <t>Créditos utilizados en cuentas corrientes autorización previa</t>
  </si>
  <si>
    <t>(*) En apoyo a sectores afectados económicamente por la propagación del coronavirus (COVID 19), desde el 16 de marzo del 2020 el BCP ha emitido una serie de medidas crediticias respaldadas por Resoluciones que mitigaron el efecto económico a los clientes de la entidad. Tales medidas fueron aplicadas en lo que respecta a la formalización de renovaciones, refinanciaciones y reestructuraciones, interrupción del cómputo de la mora, periodos de gracia de hasta 1 año, ponderación de deudas y el diferimiento de las previsiones constituidas entre otras medidas.</t>
  </si>
  <si>
    <t>De acuerdo con las normas de valuación de activos y riesgos crediticios establecidas por la Superintendencia de Bancos del Banco Central del Paraguay, la cartera de créditos vigentes de la Entidad está clasificada por riesgo como sigue:</t>
  </si>
  <si>
    <t>La cartera de créditos vigentes del sector no financiero al 30 de junio de 2025 está compuesta como sigue:</t>
  </si>
  <si>
    <t>Previsiones Genéricas  (**)</t>
  </si>
  <si>
    <t>En esta composición se excluyen saldos de Operaciones a Liquidar Gs. 84.924.766.304 y Ganancias a realizar Gs. 277.601.181.</t>
  </si>
  <si>
    <t>La cartera de créditos vigentes del sector no financiero al 31 de diciembre de 2024 está compuesta como sigue:</t>
  </si>
  <si>
    <t xml:space="preserve">En esta composición se excluyen saldos de Operaciones a Liquidar Gs. 140.710.747.408 y Ganancias a realizar Gs. 1.720.020.867 </t>
  </si>
  <si>
    <t>(**) Previsiones genéricas constituidas al 30 de junio de 2025 y 31 de diciembre de 2024  de conformidad con las políticas definidas por el Directorio de la Entidad, y a la Resolución del Directorio del Banco Central del Paraguay N° 1, Acta N° 60 del 28 de septiembre de 2.007, equivalente 0,5% sobre el saldo neto de la previsión especifica.</t>
  </si>
  <si>
    <t>En esta composición se excluyen saldos de valuación Gs. 993.782.940</t>
  </si>
  <si>
    <t>Al 31 de diciembre de 2024 este rubro se compone de la siguiente manera:</t>
  </si>
  <si>
    <t>TOTAL, VENCIDOS SNF</t>
  </si>
  <si>
    <t>En esta composición se excluyen saldos de valuación Gs. 252.918.004</t>
  </si>
  <si>
    <t>(*) Incluye capital e intereses devengados.</t>
  </si>
  <si>
    <t>(**) Para el caso de los deudores que no cuenten con garantías computables, el porcentaje se aplica sobre el riego total (deuda ordinaria más deuda contingente). Para los demás deudores, la previsión es calculada en dos tramos, computándose las garantías solamente para el segundo tramo.</t>
  </si>
  <si>
    <t>(***) Por Nota SB. SG. N° 00490/2019 de fecha 10 de mayo de 2019, la Superintendencia de Bancos del Banco Central del Paraguay otorgó a Banco Rio S.A.E.C.A. facilidades en el marco de la fusión por absorción entre Financiera Rio S.A.E.C.A. y Banco Itapúa S.A.E.C.A., las cuales están siendo aplicadas. Para mayores detalles ver nota b.2 (i).</t>
  </si>
  <si>
    <t>Se han constituido las previsiones para cubrir suficientemente las pérdidas estimadas en la recuperación de la cartera, de acuerdo con lo exigido por la Resolución N° 1, Acta N° 60 de fecha 28 de septiembre de 2007 y las modificaciones introducidas por la Resolución N° 37, Acta N° 72 de fecha 29 de noviembre de 2011 del Directorio del BCP.</t>
  </si>
  <si>
    <t>El movimiento registrado durante el 30 de junio de 2025 y 31 de diciembre de 2022 en las cuentas de previsiones se resume como sigue:</t>
  </si>
  <si>
    <t>Al 30 de junio de 2025</t>
  </si>
  <si>
    <t>Al 31 de diciembre de 2024</t>
  </si>
  <si>
    <t xml:space="preserve">                                       - </t>
  </si>
  <si>
    <t>La composición al 31 de diciembre de 2024 es como sigue:</t>
  </si>
  <si>
    <t>(*) Por Nota SB. SG. N° 00490/2019 de fecha 10 de mayo de 2019, la Superintendencia de Bancos del Banco Central del Paraguay otorgó a Banco Rio S.A.E.C.A. facilidades en el marco de la fusión por absorción entre Financiera Rio S.A.E.C.A. y Banco Itapúa S.A.E.C.A., las cuales están siendo aplicadas. Para mayores detalles ver nota b.2 (iii).</t>
  </si>
  <si>
    <r>
      <t>1)</t>
    </r>
    <r>
      <rPr>
        <b/>
        <sz val="7"/>
        <color rgb="FF000000"/>
        <rFont val="Times New Roman"/>
        <family val="1"/>
      </rPr>
      <t xml:space="preserve">                </t>
    </r>
    <r>
      <rPr>
        <b/>
        <sz val="10"/>
        <color rgb="FF000000"/>
        <rFont val="Times New Roman"/>
        <family val="1"/>
      </rPr>
      <t>Bienes adquiridos en recuperación de créditos</t>
    </r>
  </si>
  <si>
    <t>Al momento de la recepción de dichos bienes, se valúan al menor valor entre el valor de mercado de los bienes recibidos (valor de tasación), el valor de adjudicación y el saldo de la deuda inmediatamente antes de la adjudicación, y cuando se observa un déficit entre el valor de mercado de los bienes recibidos (valor de tasación) y el valor contable del bien, la previsión se realiza por el monto del déficit, conforme a lo dispuesto en la Resolución N° 1, Acta N° 60 de fecha 28 de septiembre de 2007 del Directorio del BCP y sus modificaciones posteriores. Para la tenencia de los bienes que superan el plazo de enajenación de dos (2) años y (8) meses establecidos por el BCP en la Resolución N° 15, Acta N° 42 de fecha 11 de junio de 2019, actualizada por la Resolución N° 10, Acta N° 17 de fecha 16 de marzo de 2020 respecto a las Medidas Transitorias y Excepcionales para la Enajenación de los Bienes Muebles Adjudicados o Recibidos en Pago, se constituyen previsiones a partir de los (2) años y (9) nueve meses.  Adicionalmente la Gerencia y el Directorio de la Entidad podrá determinar criterios más prudentes más conservadores a las normativas emitidas por el BCP.</t>
  </si>
  <si>
    <r>
      <t>2)</t>
    </r>
    <r>
      <rPr>
        <b/>
        <sz val="7"/>
        <color rgb="FF000000"/>
        <rFont val="Times New Roman"/>
        <family val="1"/>
      </rPr>
      <t xml:space="preserve">                </t>
    </r>
    <r>
      <rPr>
        <b/>
        <sz val="10"/>
        <color rgb="FF000000"/>
        <rFont val="Times New Roman"/>
        <family val="1"/>
      </rPr>
      <t>Inversiones en títulos de renta variable emitidos por el Sector Privado</t>
    </r>
  </si>
  <si>
    <t>El capítulo inversiones incluye la tenencia de títulos representativos de capital emitidos por el sector privado nacional y títulos de deuda del sector privado. Las inversiones se valúan según su naturaleza, conforme a normas de valuación establecidas por el BCP (el menor valor que surja de comparar su costo histórico con su valor de mercado o valor estimado de realización).</t>
  </si>
  <si>
    <t xml:space="preserve">  </t>
  </si>
  <si>
    <r>
      <t>3)</t>
    </r>
    <r>
      <rPr>
        <b/>
        <sz val="7"/>
        <color rgb="FF000000"/>
        <rFont val="Times New Roman"/>
        <family val="1"/>
      </rPr>
      <t xml:space="preserve">               </t>
    </r>
    <r>
      <rPr>
        <b/>
        <sz val="10"/>
        <color rgb="FF000000"/>
        <rFont val="Times New Roman"/>
        <family val="1"/>
      </rPr>
      <t>Además, el capítulo contiene instrumentos de deuda emitidos por el sector privado</t>
    </r>
  </si>
  <si>
    <t>*Se excluyen títulos en reporto por valor de G 10.262.471.326.</t>
  </si>
  <si>
    <t>*Se incluyen títulos en reporto por valor de G 902.305.356</t>
  </si>
  <si>
    <r>
      <t>4)</t>
    </r>
    <r>
      <rPr>
        <b/>
        <sz val="7"/>
        <color rgb="FF000000"/>
        <rFont val="Times New Roman"/>
        <family val="1"/>
      </rPr>
      <t xml:space="preserve">           </t>
    </r>
    <r>
      <rPr>
        <b/>
        <sz val="10"/>
        <color rgb="FF000000"/>
        <rFont val="Times New Roman"/>
        <family val="1"/>
      </rPr>
      <t>Derechos Fiduciarios</t>
    </r>
  </si>
  <si>
    <t>Por último, el rubro de inversiones incluye “Derechos Fiduciarios”, correspondiente a la cartera que fuera cedida al fideicomiso de administración de cartera. El saldo se encuentra valuado a su valor recuperable histórico al momento en que el cliente fue cedido al fideicomiso.</t>
  </si>
  <si>
    <t>El reconocimiento inicial de estos bienes corresponde al costo de adquisición. La medición posterior de estos activos se presenta neta de depreciaciones acumuladas y, en caso de corresponder, de deterioro.</t>
  </si>
  <si>
    <t>Desde el 31 de diciembre de 2020 en adelante y debido a la entrada en vigor de la Ley N° 6380/2019, es obligatoria la determinación del valor residual establecida por la reglamentación que incluye, además, las estimaciones de vida útil para cada tipo o clase de bien depreciables.</t>
  </si>
  <si>
    <t>Hasta el 31 de diciembre del 2019, los bienes de uso se exponen a su costo revaluado, de acuerdo con la variación del IPC, deducidas las depreciaciones acumuladas sobre la base de tasas determinadas por la Ley 125/1991, sus modificaciones y decretos reglamentarios, considerando los coeficientes de actualización suministrados a tal efecto por el Ministerio de Hacienda. El monto neto de la contrapartida del revalúo se expone en la cuenta “Ajustes al patrimonio” del patrimonio neto de la Entidad.</t>
  </si>
  <si>
    <t>A partir del ejercicio fiscal 2020, el revalúo de los bienes de uso solo será obligatorio cuando la variación del IPC anual sea superior al 20%.</t>
  </si>
  <si>
    <t>Las mejoras o adiciones son capitalizadas, mientras que los gastos de mantenimiento y/o reparaciones que no aumentan el valor de los bienes ni su vida útil, son imputados como gastos en el período en que se originan.</t>
  </si>
  <si>
    <t>Las depreciaciones son computadas a partir del año siguiente al de incorporación al patrimonio de la Entidad, mediante cargos a resultados sobre la base del sistema lineal, en los años estimados de vida útil determinado por la Subsecretaria de Estado de Tributación.</t>
  </si>
  <si>
    <t>El valor residual de los bienes de uso es determinado en función al Decreto N° 3182/2019, el cual en su conjunto no excede su valor recuperable al cierre del ejercicio económico.</t>
  </si>
  <si>
    <t>La composición del rubro al 30 de junio de 2025 es la siguiente:</t>
  </si>
  <si>
    <t>La composición del rubro al 31 de diciembre de 2024 es la siguiente:</t>
  </si>
  <si>
    <t>La composición del rubro al 30 de junio de 2024 es la siguiente:</t>
  </si>
  <si>
    <t>Se amortizan en cinco años sobre la base del sistema lineal. A partir de la Resolución SB SG N° 202 de octubre 2012, las mejoras e instalaciones en inmuebles arrendados, se amortizan en base al período del contrato de arrendamiento del bien.</t>
  </si>
  <si>
    <t>Por Nota SB. SG. N° 00490/2019 de fecha 10 de mayo de 2019, la Superintendencia de Bancos del Banco Central del Paraguay otorgó a Banco Rio S.A.E.C.A. facilidades en el marco de la fusión por absorción entre Financiera Rio S.A.E.C.A. y Banco Itapúa S.A.E.C.A., las cuales están siendo aplicadas. Para mayores detalles ver nota b.2 (i). Adicionalmente como medida excepcional de apoyo a sectores afectados económicamente por la propagación del coronavirus (COVID 19), el BCP emitió la Resolución N° 4 Acta N° 18 de fecha 18.03.20 donde instruye la constitución de previsiones sobre el saldo de la cartera beneficiada con la medida excepcional establecida en el artículo 1) de la Resolución N° 4 Acta N° 18 de fecha 18.03.20 y autoriza el diferimiento de los cargos generados por las previsiones establecidas en el artículo 3) de la Resolución N° 4 Acta N° 18 de fecha 18.03.20, a ser reconocidas gradualmente en los resultados de las respectivas entidades financieras en un plazo no mayor a 36 meses.</t>
  </si>
  <si>
    <t>La Entidad ha emitido Bonos subordinados y financieros en dólares, siendo la composición al 30 de junio de 2025 como sigue:</t>
  </si>
  <si>
    <t>Bonos Subordinados al 30/06/2025</t>
  </si>
  <si>
    <t>Bonos Financieros al 30/06/2025</t>
  </si>
  <si>
    <t>TOTAL, USD</t>
  </si>
  <si>
    <t>Total, USD. convertidos</t>
  </si>
  <si>
    <t>Total, en Gs.</t>
  </si>
  <si>
    <t>Bonos Subordinados al 31/12/2024</t>
  </si>
  <si>
    <t>Bonos Financieros al 31/12/2024</t>
  </si>
  <si>
    <t>Total, Usd. Convertidos en Gs</t>
  </si>
  <si>
    <t>C.11) Limitaciones a la libre disponibilidad de los activos o del patrimonio neto y cualquier restricción al derecho de propiedad</t>
  </si>
  <si>
    <r>
      <t>a)</t>
    </r>
    <r>
      <rPr>
        <b/>
        <sz val="7"/>
        <color rgb="FF000000"/>
        <rFont val="Times New Roman"/>
        <family val="1"/>
      </rPr>
      <t xml:space="preserve">            </t>
    </r>
    <r>
      <rPr>
        <b/>
        <sz val="8"/>
        <color rgb="FF000000"/>
        <rFont val="Times New Roman"/>
        <family val="1"/>
      </rPr>
      <t>Encaje Legal</t>
    </r>
  </si>
  <si>
    <t>La cuenta Banco Central del Paraguay (BCP) correspondiente al rubro Disponible al 30 de junio de 2025 y 31 de diciembre de 2024  incluye la suma de 164.324.361.834 y  449.431.499.358 respectivamente, que corresponden a cuentas de disponibilidad restringida mantenidas en BCP en concepto de encaje legal o encaje especial y depósitos por operaciones monetarias.</t>
  </si>
  <si>
    <r>
      <t>b)</t>
    </r>
    <r>
      <rPr>
        <b/>
        <sz val="7"/>
        <color rgb="FF000000"/>
        <rFont val="Times New Roman"/>
        <family val="1"/>
      </rPr>
      <t xml:space="preserve">            </t>
    </r>
    <r>
      <rPr>
        <b/>
        <sz val="8"/>
        <color rgb="FF000000"/>
        <rFont val="Times New Roman"/>
        <family val="1"/>
      </rPr>
      <t>Depósitos de Ahorros a Plazo Fijo y Certificado de depósito de ahorro</t>
    </r>
  </si>
  <si>
    <t>Al 30 de junio de 2025 y 31 de diciembre de 2024  existen C.D.A que se hallan garantizando operaciones de tarjetas de crédito con Bancard S.A., como así también Operaciones de Forward. El detalle es como sigue:</t>
  </si>
  <si>
    <r>
      <t>c)</t>
    </r>
    <r>
      <rPr>
        <b/>
        <sz val="7"/>
        <color rgb="FF000000"/>
        <rFont val="Times New Roman"/>
        <family val="1"/>
      </rPr>
      <t xml:space="preserve">            </t>
    </r>
    <r>
      <rPr>
        <b/>
        <sz val="10"/>
        <color rgb="FF000000"/>
        <rFont val="Times New Roman"/>
        <family val="1"/>
      </rPr>
      <t>Reserva Legal</t>
    </r>
  </si>
  <si>
    <t>De acuerdo con el Artículo 27 - Ley 861 “General de Bancos y Financieras y otras Entidades de Crédito” de fecha 24/06/96, las entidades financieras deberán contar con una reserva no menor al equivalente del (100%) cien por ciento de su capital, la cual se constituirá transfiriendo anualmente no menos del (20%) veinte por ciento de las utilidades netas de cada ejercicio financiero.</t>
  </si>
  <si>
    <r>
      <t>d)</t>
    </r>
    <r>
      <rPr>
        <b/>
        <sz val="7"/>
        <color rgb="FF000000"/>
        <rFont val="Times New Roman"/>
        <family val="1"/>
      </rPr>
      <t xml:space="preserve">               </t>
    </r>
    <r>
      <rPr>
        <b/>
        <sz val="10"/>
        <color rgb="FF000000"/>
        <rFont val="Times New Roman"/>
        <family val="1"/>
      </rPr>
      <t>Corrección monetaria del capital</t>
    </r>
  </si>
  <si>
    <t>De acuerdo con el Artículo Nro. 11 de la Ley Nº 861/96, las entidades financieras deben actualizar anualmente su capital en función al IPC calculado por el BCP. El valor actualizado del capital mínimo para el 30 de junio de 2025 es de Gs. 70.390.734.501, de acuerdo con la Circular SB SG N° 00003/2025, y para el año 2024 fue de Gs. 67.830.121.294, de acuerdo con la Circular SB SG N° 00001/2024.</t>
  </si>
  <si>
    <r>
      <t>e)</t>
    </r>
    <r>
      <rPr>
        <b/>
        <sz val="7"/>
        <color rgb="FF000000"/>
        <rFont val="Times New Roman"/>
        <family val="1"/>
      </rPr>
      <t xml:space="preserve">                </t>
    </r>
    <r>
      <rPr>
        <b/>
        <sz val="10"/>
        <color rgb="FF000000"/>
        <rFont val="Times New Roman"/>
        <family val="1"/>
      </rPr>
      <t>Distribución de utilidades</t>
    </r>
  </si>
  <si>
    <t>Según disposiciones de la Ley Nº 861/96 "General de Bancos, Financieras y otras Entidades de Crédito", las entidades financieras podrán distribuir sus utilidades previa aprobación de sus respectivos estados financieros anuales auditados por parte de la Superintendencia de Bancos, siempre que esta se expida dentro del término de ciento veinte días del cierre del ejercicio. Vencido este plazo sin que la Superintendencia se pronuncie, las utilidades pueden ser distribuidas.</t>
  </si>
  <si>
    <r>
      <t>f)</t>
    </r>
    <r>
      <rPr>
        <b/>
        <sz val="7"/>
        <color rgb="FF000000"/>
        <rFont val="Times New Roman"/>
        <family val="1"/>
      </rPr>
      <t xml:space="preserve">                 </t>
    </r>
    <r>
      <rPr>
        <b/>
        <sz val="10"/>
        <color rgb="FF000000"/>
        <rFont val="Times New Roman"/>
        <family val="1"/>
      </rPr>
      <t>Impuesto a la renta adicional por distribución de utilidades</t>
    </r>
  </si>
  <si>
    <t>Con la entrada en vigencia de la Ley 6380/19 la distribución de dividendos y utilidades estará sujeta a una retención del 8% en concepto del Impuesto a los Dividendos y a las Utilidades (IDU) a personas físicas o jurídicas domiciliadas en el país, mientras que la tasa será del 15% cuando se tratase de no domiciliados.</t>
  </si>
  <si>
    <t>Excepcionalmente durante el primer año de vigencia de la Ley las ganancias acumuladas generadas en ejercicios anteriores y que no fueron capitalizadas ni distribuidas, podrán ser distribuidas y abonar sobre el monto determinado una tasa única y extraordinaria del 5% cuando sus socios y accionistas residan en el país y del 10% en caso de residentes en el exterior.</t>
  </si>
  <si>
    <t>Hasta el ejercicio 2019 la distribución de utilidades estaba gravada con una tasa adicional del impuesto a la renta del 8%. Si las utilidades se remesaban o acreditaban a personas domiciliadas en el exterior estaban sujetas a una retención del 15% en concepto de impuesto a la renta.</t>
  </si>
  <si>
    <t>C.12) Garantías otorgadas respecto a pasivos</t>
  </si>
  <si>
    <t>No existen garantías otorgadas.</t>
  </si>
  <si>
    <t>La composición al 30 de junio de 2025:</t>
  </si>
  <si>
    <t>La composición al 31 de diciembre de 2024:</t>
  </si>
  <si>
    <t>La composición de la cartera de préstamos al 30 de junio de 2025, abierta por número de clientes, es como sigue:</t>
  </si>
  <si>
    <t>10 - 50 - 100 MAYORES DEUDORES</t>
  </si>
  <si>
    <t>al 30/06/2025</t>
  </si>
  <si>
    <t xml:space="preserve">                        3.152.538.893.189 *</t>
  </si>
  <si>
    <t xml:space="preserve">                                                    327.290.024.233 **</t>
  </si>
  <si>
    <t>(*) Esta composición incluye sector financiero, de los cuales se excluyen Operaciones a liquidar por G 84.924.766.304 como Ganancias a realizar y previsiones por los importes de G277.601.181 y G 61.074.191.8914 respectivamente y para el sector financiero se excluyen previsiones por G 92.114.626, Reportos ventas por G 450.000.000, Operaciones a Liquidar por G 266.966.162.256 y se incluyen reportos compras por G. 27.835.000.000.</t>
  </si>
  <si>
    <t>(**) Para la cartera vencida, en esta composición se excluyen ganancias a realizar por G 993.782.940 y previsiones por G 118.530.746.899</t>
  </si>
  <si>
    <t>La composición de la cartera de préstamos al 31 de diciembre de 2024, abierta por número de clientes, es como sigue:</t>
  </si>
  <si>
    <t>(*) Esta composición incluye sector financiero, de los cuales se excluyen Operaciones a liquidar y Reportos Compras por G 598.684.296.744 y G 1.664.001.679 respectivamente, se incluyen reportos ventas por G 60.817.150.000</t>
  </si>
  <si>
    <t>(*) Esta composición incluye sector vigente no financiero, de los cuales se excluyen Operaciones a liquidar por G 140.710.474.408, Ganancias a Realizar por G 1.720.020.867 y Previsiones por G 77.663.203.422</t>
  </si>
  <si>
    <t>Esta composición incluye los intereses devengados por Gs. 203.303.362 y créditos vinculados directos e indirectos a la entidad por Gs. 17.675.025.631</t>
  </si>
  <si>
    <t>La composición de los créditos diversos al 30 de junio de 2025 es como sigue:</t>
  </si>
  <si>
    <t>(*) Por Nota SB. SG. N° 00490/2019 de fecha 10 de mayo de 2019, la Superintendencia de Bancos del Banco Central del Paraguay otorgó a Banco Rio S.A.E.C.A. facilidades en el marco de la fusión por absorción entre Financiera Rio S.A.E.C.A. y Banco Itapúa S.A.E.C.A., las cuales están siendo aplicadas. Para mayores detalles ver nota b.2 (i).</t>
  </si>
  <si>
    <t xml:space="preserve"> C.17) Otras Obligaciones Diversas</t>
  </si>
  <si>
    <t>La composición de las obligaciones diversas al 30 de junio de 2025 y al 31 de diciembre 2024, es como sigue:</t>
  </si>
  <si>
    <t>La Entidad posee productos financieros derivados para negociación que cumplen con las siguientes condiciones: (a) su valor razonable fluctúa en respuesta a cambios en el nivel o precio de un activo subyacente, (b) no requieren una inversión inicial neta o sólo obligan a realizar una inversión inferior a la que se requeriría en contratos que responden de manera similar a cambios en las variables de mercado y (c) se liquidan en una fecha futura.</t>
  </si>
  <si>
    <t>Las operaciones que quedaron pendientes de liquidación al 30 de junio de 2025 y 31 de diciembre de 2024 corresponden a operaciones de Forwards de monedas y reporto, registradas en las cuentas “Operaciones a liquidar” en los rubros Créditos vigentes por intermediación financiera y Obligaciones por intermediación financiera según el siguiente detalle:</t>
  </si>
  <si>
    <t>Operaciones para liquidar – Sector financiero</t>
  </si>
  <si>
    <t>(*) De acuerdo a la Resolución del N° 76/2017 y la Circular N° 213/2017 de la Superintendencia de Bancos, las operaciones de cambio a futuro (forward) dadas de altas a partir del 29/12/2017 se registran en cuentas de orden.</t>
  </si>
  <si>
    <t>C.19) Efectos climáticos de la sequia</t>
  </si>
  <si>
    <t>El 6 de enero de 2022, la Superintendencia de Bancos del Banco Central, según Acta Numero 1, emite la Resolución Numero 14, titulada Medidas Transitorias de apoyo al Sector Productivo, como consecuencias de los efectos adversos climáticos en la producción de ingresos de productores agrícolas y ganaderos debido a que la misma escapa a la gestión de los mencionados agentes económicos mencionados. En virtud de esta resolución y como medida transitoria la Superintendencia de Bancos del Banco Central del Paraguay estableció como medida transitoria, con vigencia hasta el 30 de setiembre del 2022, que la formalización de las renovaciones, refinanciaciones o reestructuraciones del capital, incluyendo los intereses devengados y otros cargos, hasta la fecha del nuevo acuerdo o contrato de aquellos préstamos otorgados a la actividad agrícola y ganadera, afectados por efectos adversos de la naturaleza, siempre que éstos no se encuentren vencidos por más de 60 días al 31 de diciembre del 2021, interrumpirá el cómputo del plazo de la mora. De igual manera, se establece que para las operaciones de plazos superiores a dos (2) años que requieran de renegociaciones parciales (cuota/s) no regirá la obligación de cancelar la totalidad de la operación, pudiendo renovar/refinanciar/reestructurar solo aquellas, aplicando al nuevo acuerdo las garantías originalmente constituidas. Por último, establece que las entidades financieras podrán dejar de considerar las pérdidas comprobables que deriven de los efectos climáticos (sequía), como “Debilidades financieras transitorias” ni como “Dudas razonables sobre el reembolso del crédito”, a los efectos de la clasificación del riesgo establecido en la Resolución N° 1, Acta N° 60 de fecha 28 de setiembre de 2007, y sus modificatorias.</t>
  </si>
  <si>
    <r>
      <t>D.</t>
    </r>
    <r>
      <rPr>
        <b/>
        <sz val="7"/>
        <color rgb="FF000000"/>
        <rFont val="Times New Roman"/>
        <family val="1"/>
      </rPr>
      <t xml:space="preserve">   </t>
    </r>
    <r>
      <rPr>
        <b/>
        <sz val="10"/>
        <color rgb="FF000000"/>
        <rFont val="Times New Roman"/>
        <family val="1"/>
      </rPr>
      <t>Patrimonio</t>
    </r>
  </si>
  <si>
    <t>Los límites para las operaciones de las entidades financieras se determinan en función de su patrimonio efectivo. El patrimonio efectivo de la Entidad al 30 de junio de 2025 asciende a Gs.567.790.600.553 y al  31 de diciembre de 2024 asciende a Gs.595.776.092.945.</t>
  </si>
  <si>
    <t>La Resolución N° 1, Acta N° 44 de fecha 21 de julio de 2011 modificó la forma de determinación del patrimonio efectivo, estableciendo un capital principal y un capital complementario. La Resolución N° 3, Acta N° 4 de fecha 2 de febrero de 2012 estableció el régimen transitorio de adecuación a los límites de la Resolución 1 antes mencionada.</t>
  </si>
  <si>
    <t>Según se establece en el artículo 56 de la Ley N° 5787/16, la relación mínima que en todo momento deberá existir entre el patrimonio efectivo y el importe total de los activos y contingentes de una entidad financiera ponderados por riesgo, en moneda nacional o extranjera, incluidas sus sucursales en el país y en el exterior, no puede ser inferior al 8% (ocho por ciento). El BCP podrá incrementar esta relación hasta el 12% (doce por ciento).</t>
  </si>
  <si>
    <r>
      <t>E.</t>
    </r>
    <r>
      <rPr>
        <b/>
        <sz val="7"/>
        <color rgb="FF000000"/>
        <rFont val="Times New Roman"/>
        <family val="1"/>
      </rPr>
      <t xml:space="preserve">                  </t>
    </r>
    <r>
      <rPr>
        <b/>
        <sz val="10"/>
        <color rgb="FF000000"/>
        <rFont val="Times New Roman"/>
        <family val="1"/>
      </rPr>
      <t>Información referente a cuentas de orden y contingencia</t>
    </r>
  </si>
  <si>
    <t>Las cuentas de contingencia al 30 de junio de 2025 y 31 de diciembre de 2024 se componen de la siguiente manera:</t>
  </si>
  <si>
    <t>Las cuentas de orden al 30 de junio de 2025 y 31 de diciembre 2024 se componen de la siguiente manera:</t>
  </si>
  <si>
    <r>
      <t>F.</t>
    </r>
    <r>
      <rPr>
        <b/>
        <sz val="7"/>
        <color rgb="FF000000"/>
        <rFont val="Times New Roman"/>
        <family val="1"/>
      </rPr>
      <t xml:space="preserve">       </t>
    </r>
    <r>
      <rPr>
        <b/>
        <sz val="10"/>
        <color rgb="FF000000"/>
        <rFont val="Times New Roman"/>
        <family val="1"/>
      </rPr>
      <t>Información referente a los resultados</t>
    </r>
  </si>
  <si>
    <t>F.1) Reconocimiento de ganancias y pérdidas:</t>
  </si>
  <si>
    <t>Para el reconocimiento de las ganancias y las pérdidas se ha aplicado el principio contable de lo devengado, salvo en lo que se refiere a los productos financieros devengados y no percibidos correspondientes a los deudores clasificados en las categorías de riesgo superior a la de “Riesgo Normal”. Estos productos, de acuerdo a la Resolución del Directorio del Banco Central del Paraguay N° 1/2007 y sus actualizaciones, acta N° 60 del 28 de setiembre del 2.007, solamente pueden reconocerse como ganancia en el momento de su percepción.</t>
  </si>
  <si>
    <t>Las diferencias de cambio correspondientes al mantenimiento de activos y pasivos en moneda extranjera se muestran en las líneas del estado de resultados. “Valuación de Activos y Pasivos en Moneda Extranjera”, cuyo resultado neto se expone a continuación:</t>
  </si>
  <si>
    <t>F.3) Aportes al Fondo de Garantía de Depósitos (FGD)</t>
  </si>
  <si>
    <t>En virtud de lo dispuesto por la Ley N° 2334 de fecha 12 de diciembre de 2003, las entidades financieras aportan trimestralmente en forma obligatoria al FGD administrado por el BCP el 0,12% de los saldos promedio trimestrales de su cartera de depósitos en moneda nacional y extranjera.</t>
  </si>
  <si>
    <t>El monto aportado por la Entidad al FGD al 30 de junio de 2025 asciende a G 9.099.642.365 y al 31 de diciembre de 2024 asciende a Gs. 17.966.898.182. Los montos aportados por la Entidad al FGD constituyen gastos no recuperables, y se exponen el rubro “Otras” (ver nota f.6).</t>
  </si>
  <si>
    <t>F.4) Impuesto a la Renta</t>
  </si>
  <si>
    <t>El impuesto a la renta que se carga al resultado del ejercicio económico a la tasa del 10% se basa en la utilidad contable antes de este concepto, ajustada por las partidas que la ley y sus reglamentaciones incluyen o excluyen para la determinación de la renta neta imponible y por el reconocimiento del cargo o el ingreso originados por la aplicación del impuesto diferido, si los hubiere.</t>
  </si>
  <si>
    <t>No se registran cargos en resultados en concepto de impuesto a la renta por el periodo 30 de junio de 2025.</t>
  </si>
  <si>
    <t>El cargo a resultados en concepto de impuesto a la renta por el ejercicio 2024 al 31 de diciembre asciende a G 587.824.309</t>
  </si>
  <si>
    <t>La composición de gastos generales al 30 de junio de 2025  y 31 de diciembre de 2024 es la siguiente:</t>
  </si>
  <si>
    <r>
      <t>G.</t>
    </r>
    <r>
      <rPr>
        <b/>
        <sz val="7"/>
        <color rgb="FF000000"/>
        <rFont val="Times New Roman"/>
        <family val="1"/>
      </rPr>
      <t xml:space="preserve">     </t>
    </r>
    <r>
      <rPr>
        <b/>
        <sz val="10"/>
        <color rgb="FF000000"/>
        <rFont val="Times New Roman"/>
        <family val="1"/>
      </rPr>
      <t>Efectos inflacionarios</t>
    </r>
  </si>
  <si>
    <t>No se han aplicado procedimientos de ajuste por inflación.</t>
  </si>
  <si>
    <r>
      <t>H.</t>
    </r>
    <r>
      <rPr>
        <b/>
        <sz val="7"/>
        <color rgb="FF000000"/>
        <rFont val="Times New Roman"/>
        <family val="1"/>
      </rPr>
      <t xml:space="preserve">     </t>
    </r>
    <r>
      <rPr>
        <b/>
        <sz val="10"/>
        <color rgb="FF000000"/>
        <rFont val="Times New Roman"/>
        <family val="1"/>
      </rPr>
      <t>Gestión de Riesgos</t>
    </r>
  </si>
  <si>
    <t>Los principales riesgos administrados por la Entidad para el logro de sus objetivos son los siguientes:</t>
  </si>
  <si>
    <r>
      <t>a)</t>
    </r>
    <r>
      <rPr>
        <sz val="7"/>
        <color rgb="FF000000"/>
        <rFont val="Times New Roman"/>
        <family val="1"/>
      </rPr>
      <t xml:space="preserve">                </t>
    </r>
    <r>
      <rPr>
        <sz val="10"/>
        <color rgb="FF000000"/>
        <rFont val="Times New Roman"/>
        <family val="1"/>
      </rPr>
      <t>Riesgo de crédito</t>
    </r>
  </si>
  <si>
    <t>La estrategia general de la gestión de riesgo de crédito consiste en que el tiempo de análisis, los ítems a evaluar, el proceso evaluación-aprobación y seguimiento es mayor cuanto mayor sea el monto de riesgo involucrado. Por lo tanto, la estrategia a seguir se adecua a la naturaleza y características de cada segmento de negocio.</t>
  </si>
  <si>
    <r>
      <t>b)</t>
    </r>
    <r>
      <rPr>
        <sz val="7"/>
        <color rgb="FF000000"/>
        <rFont val="Times New Roman"/>
        <family val="1"/>
      </rPr>
      <t xml:space="preserve">                </t>
    </r>
    <r>
      <rPr>
        <sz val="10"/>
        <color rgb="FF000000"/>
        <rFont val="Times New Roman"/>
        <family val="1"/>
      </rPr>
      <t>Riesgo Financiero</t>
    </r>
  </si>
  <si>
    <t>b.1) Riesgo de Mercado</t>
  </si>
  <si>
    <t>Representado por la posibilidad de pérdida financiera por oscilación de precios y/o tasas de interés de los activos del Banco, en la medida en que sus carteras activas y pasivas pueden presentar descalce de plazos, monedas o indexadores.</t>
  </si>
  <si>
    <t>b.1.1) Riesgo de tipo de interés</t>
  </si>
  <si>
    <t>La Entidad lleva un control mensual de la estructura de activos y pasivos sensibles a reajustes de tasa de interés, a diversos plazos. Al 30 de junio de 2025 y al 31 de diciembre de 2023, todos los descalces de activos y pasivos sensibles a tasa de interés se hallaban por debajo de los límites máximos recomendados por la política.</t>
  </si>
  <si>
    <t>b.1. 2) Riesgo de tipo de cambio</t>
  </si>
  <si>
    <t>La Entidad opera de forma activa en la intermediación financiera, así como en la compra y venta de monedas extranjeras y compra de cheques. Para efectuar la medición de la exposición de la Entidad a las variaciones del tipo de cambio, se utiliza la metodología VaR (Value at Risk), en la cual el área de Riesgos Financieros calcula en forma diaria la probable pérdida por variaciones del tipo de cambio considerando las posiciones en moneda extranjera.</t>
  </si>
  <si>
    <t>b.2) Riesgo de liquidez</t>
  </si>
  <si>
    <t>El Riesgo de Liquidez es mitigado con una política muy conservadora de manejo de los activos, manteniendo en todo momento un porcentaje importante de ellos en forma de caja y activos de alta liquidez, que permitan enfrentar holgadamente situaciones extremas. El monitoreo de la liquidez y las distintas variables asociadas a este ítem, es administrado por el área de Riesgos Financieros, por medio de reportes con frecuencia diaria y mensual, que son informados al Comité de Activos y Pasivos para la toma de decisiones.</t>
  </si>
  <si>
    <r>
      <t>c)</t>
    </r>
    <r>
      <rPr>
        <sz val="7"/>
        <color rgb="FF000000"/>
        <rFont val="Times New Roman"/>
        <family val="1"/>
      </rPr>
      <t xml:space="preserve">                </t>
    </r>
    <r>
      <rPr>
        <sz val="10"/>
        <color rgb="FF000000"/>
        <rFont val="Times New Roman"/>
        <family val="1"/>
      </rPr>
      <t>Riesgo operacional</t>
    </r>
  </si>
  <si>
    <t>La Entidad cuenta con una unidad de Riesgo Operacional, cuyos principales objetivos son los de identificar, medir, evaluar, monitorear, controlar y mitigar los riesgos operativos críticos, a los cuales se encuentra expuesta la Entidad y administrarlos de forma eficiente, así como mitigar los eventos de riesgos operacionales, contribuyendo a prevenir y disminuir la ocurrencia de futuras pérdidas asociadas.</t>
  </si>
  <si>
    <r>
      <t>I.</t>
    </r>
    <r>
      <rPr>
        <b/>
        <sz val="7"/>
        <color rgb="FF000000"/>
        <rFont val="Times New Roman"/>
        <family val="1"/>
      </rPr>
      <t xml:space="preserve">        </t>
    </r>
    <r>
      <rPr>
        <b/>
        <sz val="10"/>
        <color rgb="FF000000"/>
        <rFont val="Times New Roman"/>
        <family val="1"/>
      </rPr>
      <t>Hechos Posteriores</t>
    </r>
  </si>
  <si>
    <t>Entre el 30 de junio de 2025  hasta la fecha de emisión de los presentes estados financieros, no han ocurrido hechos significativos de carácter financiero o de otra índole que impliquen modificaciones significativas a la estructura patrimonial o financiera o a los resultados de la entidad o su inclusión en notas a los estados financieros.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</si>
</sst>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 #,##0.00_-;_-* &quot;-&quot;??_-;_-@_-"/>
    <numFmt numFmtId="164" formatCode="#,##0;&quot;(&quot;#,##0&quot;)&quot;"/>
    <numFmt numFmtId="165" formatCode="#,##0.00&quot; &quot;;&quot; -&quot;#,##0.00&quot; &quot;;&quot; -&quot;#&quot; &quot;;@&quot; &quot;"/>
    <numFmt numFmtId="166" formatCode="#,##0.00&quot; &quot;;&quot; (&quot;#,##0.00&quot;)&quot;;&quot; -&quot;#&quot; &quot;;@&quot; &quot;"/>
    <numFmt numFmtId="167" formatCode="#,##0&quot; &quot;;&quot;(&quot;#,##0&quot;)&quot;"/>
    <numFmt numFmtId="168" formatCode="#,##0.0&quot; &quot;;&quot;(&quot;#,##0.0&quot;)&quot;"/>
    <numFmt numFmtId="169" formatCode="#,##0&quot; &quot;;&quot; (&quot;#,##0&quot;)&quot;;&quot; -&quot;#&quot; &quot;;@&quot; &quot;"/>
    <numFmt numFmtId="170" formatCode="#,###.#####"/>
    <numFmt numFmtId="171" formatCode="#,##0.00&quot; &quot;;&quot;(&quot;#,##0.00&quot;)&quot;"/>
    <numFmt numFmtId="172" formatCode="#,##0&quot; &quot;;&quot; -&quot;#,##0&quot; &quot;;&quot; -&quot;#&quot; &quot;;@&quot; &quot;"/>
    <numFmt numFmtId="173" formatCode="#,##0&quot; &quot;;&quot; -&quot;#,##0&quot; &quot;;&quot; - &quot;;@&quot; &quot;"/>
    <numFmt numFmtId="175" formatCode="#.000"/>
    <numFmt numFmtId="176" formatCode="#,##0.000"/>
    <numFmt numFmtId="177" formatCode="#,###.00%"/>
    <numFmt numFmtId="178" formatCode="#,##0.00000"/>
    <numFmt numFmtId="179" formatCode="[$-3C0A]General"/>
    <numFmt numFmtId="180" formatCode="[$-3C0A]0%"/>
    <numFmt numFmtId="181" formatCode="0&quot; &quot;;&quot; -&quot;0&quot; &quot;;&quot; - &quot;;@&quot; &quot;"/>
    <numFmt numFmtId="182" formatCode="#,##0.00&quot;       &quot;;#,##0.00&quot;       &quot;;&quot;-&quot;#&quot;       &quot;;@&quot; &quot;"/>
    <numFmt numFmtId="183" formatCode="#,##0&quot; &quot;;&quot; (&quot;#,##0&quot;)&quot;;&quot; - &quot;;@&quot; &quot;"/>
    <numFmt numFmtId="184" formatCode="&quot; &quot;* #,##0.00&quot; &quot;;&quot;-&quot;* #,##0.00&quot; &quot;;&quot; &quot;* &quot;-&quot;#&quot; &quot;;&quot; &quot;@&quot; &quot;"/>
    <numFmt numFmtId="185" formatCode="[$G-3C0A]#,##0.00;[Red]&quot;(&quot;[$G-3C0A]#,##0.00&quot;)&quot;"/>
    <numFmt numFmtId="186" formatCode="#.##0"/>
    <numFmt numFmtId="187" formatCode="_-* #,##0_-;\(#,###\);_-* &quot;0&quot;_-;_-@_-"/>
  </numFmts>
  <fonts count="67">
    <font>
      <sz val="11"/>
      <color rgb="FF000000"/>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b/>
      <sz val="10"/>
      <color indexed="8"/>
      <name val="Times New Roman"/>
      <family val="1"/>
    </font>
    <font>
      <sz val="11"/>
      <color rgb="FF000000"/>
      <name val="Arial"/>
      <family val="2"/>
    </font>
    <font>
      <b/>
      <sz val="11"/>
      <color rgb="FFFFFFFF"/>
      <name val="Arial"/>
      <family val="2"/>
    </font>
    <font>
      <sz val="10"/>
      <color rgb="FF000000"/>
      <name val="Arial1"/>
    </font>
    <font>
      <sz val="10"/>
      <color rgb="FF000000"/>
      <name val="Arial11"/>
    </font>
    <font>
      <sz val="11"/>
      <color rgb="FF000000"/>
      <name val="Calibri"/>
      <family val="2"/>
    </font>
    <font>
      <sz val="10"/>
      <color rgb="FF000000"/>
      <name val="Arial"/>
      <family val="2"/>
    </font>
    <font>
      <b/>
      <i/>
      <sz val="16"/>
      <color rgb="FF000000"/>
      <name val="Arial"/>
      <family val="2"/>
    </font>
    <font>
      <b/>
      <i/>
      <sz val="16"/>
      <color rgb="FF000000"/>
      <name val="Arial1"/>
    </font>
    <font>
      <b/>
      <i/>
      <sz val="16"/>
      <color rgb="FF000000"/>
      <name val="Calibri"/>
      <family val="2"/>
    </font>
    <font>
      <sz val="11"/>
      <color rgb="FF000000"/>
      <name val="Arial1"/>
    </font>
    <font>
      <b/>
      <i/>
      <u/>
      <sz val="11"/>
      <color rgb="FF000000"/>
      <name val="Arial"/>
      <family val="2"/>
    </font>
    <font>
      <b/>
      <i/>
      <u/>
      <sz val="11"/>
      <color rgb="FF000000"/>
      <name val="Arial1"/>
    </font>
    <font>
      <b/>
      <i/>
      <u/>
      <sz val="11"/>
      <color rgb="FF000000"/>
      <name val="Calibri"/>
      <family val="2"/>
    </font>
    <font>
      <b/>
      <sz val="8"/>
      <color rgb="FF000000"/>
      <name val="Trebuchet MS"/>
      <family val="2"/>
    </font>
    <font>
      <sz val="8"/>
      <color rgb="FF000000"/>
      <name val="Trebuchet MS"/>
      <family val="2"/>
    </font>
    <font>
      <sz val="8"/>
      <color rgb="FFFF0000"/>
      <name val="Trebuchet MS"/>
      <family val="2"/>
    </font>
    <font>
      <sz val="8"/>
      <color rgb="FF000000"/>
      <name val="Arial"/>
      <family val="2"/>
    </font>
    <font>
      <sz val="8"/>
      <color rgb="FFFF0000"/>
      <name val="Arial"/>
      <family val="2"/>
    </font>
    <font>
      <sz val="10"/>
      <color rgb="FF000000"/>
      <name val="Times New Roman"/>
      <family val="1"/>
    </font>
    <font>
      <b/>
      <sz val="12"/>
      <color rgb="FF000000"/>
      <name val="Times New Roman"/>
      <family val="1"/>
    </font>
    <font>
      <b/>
      <sz val="10"/>
      <color rgb="FF000000"/>
      <name val="Times New Roman"/>
      <family val="1"/>
    </font>
    <font>
      <sz val="10"/>
      <color rgb="FFFF0000"/>
      <name val="Times New Roman"/>
      <family val="1"/>
    </font>
    <font>
      <b/>
      <sz val="10"/>
      <color rgb="FFFF0000"/>
      <name val="Times New Roman"/>
      <family val="1"/>
    </font>
    <font>
      <sz val="16"/>
      <color rgb="FF000000"/>
      <name val="Times New Roman"/>
      <family val="1"/>
    </font>
    <font>
      <sz val="12"/>
      <color rgb="FF000000"/>
      <name val="Times New Roman"/>
      <family val="1"/>
    </font>
    <font>
      <sz val="14"/>
      <color rgb="FF000000"/>
      <name val="Times New Roman"/>
      <family val="1"/>
    </font>
    <font>
      <u val="double"/>
      <sz val="10"/>
      <color rgb="FF000000"/>
      <name val="Times New Roman"/>
      <family val="1"/>
    </font>
    <font>
      <b/>
      <sz val="11"/>
      <color rgb="FF000000"/>
      <name val="Arial"/>
      <family val="2"/>
    </font>
    <font>
      <sz val="10"/>
      <color rgb="FF000000"/>
      <name val="Calibri"/>
      <family val="2"/>
    </font>
    <font>
      <b/>
      <sz val="11"/>
      <color rgb="FF000000"/>
      <name val="Calibri"/>
      <family val="2"/>
    </font>
    <font>
      <sz val="10"/>
      <color rgb="FFFFFFFF"/>
      <name val="Times New Roman"/>
      <family val="1"/>
    </font>
    <font>
      <sz val="10"/>
      <color rgb="FF666666"/>
      <name val="Times New Roman"/>
      <family val="1"/>
    </font>
    <font>
      <sz val="10"/>
      <color rgb="FF808080"/>
      <name val="Times New Roman"/>
      <family val="1"/>
    </font>
    <font>
      <b/>
      <sz val="8"/>
      <color rgb="FF000000"/>
      <name val="Times New Roman"/>
      <family val="1"/>
    </font>
    <font>
      <b/>
      <sz val="9"/>
      <color rgb="FFFF0000"/>
      <name val="Times New Roman"/>
      <family val="1"/>
    </font>
    <font>
      <b/>
      <sz val="9"/>
      <color rgb="FF000000"/>
      <name val="Times New Roman"/>
      <family val="1"/>
    </font>
    <font>
      <sz val="10"/>
      <color rgb="FF000080"/>
      <name val="Times New Roman"/>
      <family val="1"/>
    </font>
    <font>
      <sz val="9"/>
      <color rgb="FFFF0000"/>
      <name val="Times New Roman"/>
      <family val="1"/>
    </font>
    <font>
      <sz val="9"/>
      <color rgb="FF000000"/>
      <name val="Times New Roman"/>
      <family val="1"/>
    </font>
    <font>
      <sz val="12"/>
      <color rgb="FFFF0000"/>
      <name val="Times New Roman"/>
      <family val="1"/>
    </font>
    <font>
      <b/>
      <sz val="10"/>
      <color rgb="FFFFFFFF"/>
      <name val="Times New Roman"/>
      <family val="1"/>
    </font>
    <font>
      <sz val="8"/>
      <color rgb="FF000000"/>
      <name val="Times New Roman"/>
      <family val="1"/>
    </font>
    <font>
      <b/>
      <sz val="8"/>
      <color rgb="FF000000"/>
      <name val="Calibri"/>
      <family val="2"/>
    </font>
    <font>
      <sz val="8"/>
      <color rgb="FF000000"/>
      <name val="Calibri"/>
      <family val="2"/>
    </font>
    <font>
      <b/>
      <sz val="7"/>
      <color rgb="FF000000"/>
      <name val="Times New Roman"/>
      <family val="1"/>
    </font>
    <font>
      <sz val="7"/>
      <color rgb="FF000000"/>
      <name val="Times New Roman"/>
      <family val="1"/>
    </font>
    <font>
      <sz val="10"/>
      <color rgb="FF000000"/>
      <name val="Arial2"/>
    </font>
    <font>
      <b/>
      <sz val="12"/>
      <color rgb="FF000000"/>
      <name val="Aptos"/>
      <family val="2"/>
    </font>
    <font>
      <b/>
      <sz val="8"/>
      <color rgb="FF212121"/>
      <name val="Times New Roman"/>
      <family val="1"/>
    </font>
    <font>
      <sz val="8"/>
      <color rgb="FF212121"/>
      <name val="Times New Roman"/>
      <family val="1"/>
    </font>
    <font>
      <b/>
      <sz val="10"/>
      <color rgb="FF000000"/>
      <name val="Arial Narrow"/>
      <family val="2"/>
    </font>
    <font>
      <sz val="10"/>
      <color rgb="FF000000"/>
      <name val="Arial Narrow"/>
      <family val="2"/>
    </font>
    <font>
      <b/>
      <sz val="7"/>
      <color rgb="FF000000"/>
      <name val="Arial"/>
      <family val="2"/>
    </font>
    <font>
      <sz val="10"/>
      <name val="Arial"/>
      <family val="2"/>
    </font>
    <font>
      <sz val="9"/>
      <color theme="1"/>
      <name val="Arial"/>
      <family val="2"/>
    </font>
    <font>
      <sz val="12"/>
      <color indexed="8"/>
      <name val="Arial"/>
      <family val="2"/>
    </font>
    <font>
      <sz val="10"/>
      <color indexed="8"/>
      <name val="Times New Roman"/>
      <family val="1"/>
    </font>
    <font>
      <sz val="10"/>
      <color indexed="9"/>
      <name val="Times New Roman"/>
      <family val="1"/>
    </font>
    <font>
      <sz val="10"/>
      <color theme="1"/>
      <name val="Times New Roman"/>
      <family val="1"/>
    </font>
    <font>
      <b/>
      <sz val="10"/>
      <color theme="1"/>
      <name val="Times New Roman"/>
      <family val="1"/>
    </font>
    <font>
      <sz val="10"/>
      <color rgb="FF000000"/>
      <name val="Symbol"/>
      <family val="1"/>
      <charset val="2"/>
    </font>
    <font>
      <sz val="11"/>
      <color rgb="FF000000"/>
      <name val="Aptos Narrow"/>
      <family val="2"/>
    </font>
  </fonts>
  <fills count="26">
    <fill>
      <patternFill patternType="none"/>
    </fill>
    <fill>
      <patternFill patternType="gray125"/>
    </fill>
    <fill>
      <patternFill patternType="solid">
        <fgColor rgb="FFFF6600"/>
        <bgColor rgb="FFFF6600"/>
      </patternFill>
    </fill>
    <fill>
      <patternFill patternType="solid">
        <fgColor rgb="FFFFFF00"/>
        <bgColor rgb="FFFFFF00"/>
      </patternFill>
    </fill>
    <fill>
      <patternFill patternType="solid">
        <fgColor rgb="FF8EB4E3"/>
        <bgColor rgb="FF8EB4E3"/>
      </patternFill>
    </fill>
    <fill>
      <patternFill patternType="solid">
        <fgColor rgb="FFE46C0A"/>
        <bgColor rgb="FFE46C0A"/>
      </patternFill>
    </fill>
    <fill>
      <patternFill patternType="solid">
        <fgColor rgb="FF00B050"/>
        <bgColor rgb="FF00B050"/>
      </patternFill>
    </fill>
    <fill>
      <patternFill patternType="solid">
        <fgColor rgb="FFFF7C80"/>
        <bgColor rgb="FFFF7C80"/>
      </patternFill>
    </fill>
    <fill>
      <patternFill patternType="solid">
        <fgColor rgb="FFFFFFFF"/>
        <bgColor rgb="FFFFFFFF"/>
      </patternFill>
    </fill>
    <fill>
      <patternFill patternType="solid">
        <fgColor theme="0"/>
        <bgColor indexed="64"/>
      </patternFill>
    </fill>
    <fill>
      <patternFill patternType="solid">
        <fgColor indexed="9"/>
        <bgColor indexed="26"/>
      </patternFill>
    </fill>
    <fill>
      <patternFill patternType="solid">
        <fgColor theme="0"/>
        <bgColor rgb="FFFFFFFF"/>
      </patternFill>
    </fill>
    <fill>
      <patternFill patternType="solid">
        <fgColor theme="0"/>
        <bgColor rgb="FFFFFF00"/>
      </patternFill>
    </fill>
    <fill>
      <patternFill patternType="solid">
        <fgColor rgb="FFD9D9D9"/>
        <bgColor indexed="64"/>
      </patternFill>
    </fill>
    <fill>
      <patternFill patternType="solid">
        <fgColor rgb="FFFFFFFF"/>
        <bgColor indexed="64"/>
      </patternFill>
    </fill>
    <fill>
      <patternFill patternType="solid">
        <fgColor rgb="FFD0CECE"/>
        <bgColor indexed="64"/>
      </patternFill>
    </fill>
    <fill>
      <patternFill patternType="solid">
        <fgColor rgb="FFF2F2F2"/>
        <bgColor indexed="64"/>
      </patternFill>
    </fill>
    <fill>
      <patternFill patternType="solid">
        <fgColor rgb="FFC9C9C9"/>
        <bgColor indexed="64"/>
      </patternFill>
    </fill>
    <fill>
      <patternFill patternType="solid">
        <fgColor rgb="FFDBDBDB"/>
        <bgColor indexed="64"/>
      </patternFill>
    </fill>
    <fill>
      <patternFill patternType="solid">
        <fgColor rgb="FFDDDDDD"/>
        <bgColor indexed="64"/>
      </patternFill>
    </fill>
    <fill>
      <patternFill patternType="solid">
        <fgColor rgb="FFD0D0D0"/>
        <bgColor indexed="64"/>
      </patternFill>
    </fill>
    <fill>
      <patternFill patternType="solid">
        <fgColor theme="0"/>
        <bgColor rgb="FFA9D08E"/>
      </patternFill>
    </fill>
    <fill>
      <patternFill patternType="solid">
        <fgColor theme="0"/>
        <bgColor rgb="FFF4B084"/>
      </patternFill>
    </fill>
    <fill>
      <patternFill patternType="solid">
        <fgColor theme="0"/>
        <bgColor rgb="FFC65911"/>
      </patternFill>
    </fill>
    <fill>
      <patternFill patternType="solid">
        <fgColor theme="0"/>
        <bgColor rgb="FFFFD966"/>
      </patternFill>
    </fill>
    <fill>
      <patternFill patternType="solid">
        <fgColor theme="0"/>
        <bgColor rgb="FFFFE699"/>
      </patternFill>
    </fill>
  </fills>
  <borders count="153">
    <border>
      <left/>
      <right/>
      <top/>
      <bottom/>
      <diagonal/>
    </border>
    <border>
      <left/>
      <right/>
      <top/>
      <bottom style="thin">
        <color rgb="FF000000"/>
      </bottom>
      <diagonal/>
    </border>
    <border>
      <left/>
      <right/>
      <top style="thin">
        <color rgb="FF000000"/>
      </top>
      <bottom style="thin">
        <color rgb="FF000000"/>
      </bottom>
      <diagonal/>
    </border>
    <border>
      <left/>
      <right/>
      <top/>
      <bottom style="double">
        <color rgb="FF000000"/>
      </bottom>
      <diagonal/>
    </border>
    <border>
      <left style="thin">
        <color rgb="FF000000"/>
      </left>
      <right style="thin">
        <color rgb="FF000000"/>
      </right>
      <top style="double">
        <color rgb="FF000000"/>
      </top>
      <bottom/>
      <diagonal/>
    </border>
    <border>
      <left style="thin">
        <color rgb="FF000000"/>
      </left>
      <right/>
      <top style="double">
        <color rgb="FF000000"/>
      </top>
      <bottom/>
      <diagonal/>
    </border>
    <border>
      <left style="thin">
        <color rgb="FF000000"/>
      </left>
      <right style="double">
        <color rgb="FF000000"/>
      </right>
      <top style="double">
        <color rgb="FF000000"/>
      </top>
      <bottom/>
      <diagonal/>
    </border>
    <border>
      <left style="thin">
        <color rgb="FF000000"/>
      </left>
      <right/>
      <top/>
      <bottom/>
      <diagonal/>
    </border>
    <border>
      <left style="thin">
        <color rgb="FF000000"/>
      </left>
      <right style="double">
        <color rgb="FF000000"/>
      </right>
      <top/>
      <bottom/>
      <diagonal/>
    </border>
    <border>
      <left style="double">
        <color rgb="FF000000"/>
      </left>
      <right/>
      <top/>
      <bottom/>
      <diagonal/>
    </border>
    <border>
      <left style="thin">
        <color rgb="FF000000"/>
      </left>
      <right style="double">
        <color rgb="FF000000"/>
      </right>
      <top/>
      <bottom style="thin">
        <color rgb="FF000000"/>
      </bottom>
      <diagonal/>
    </border>
    <border>
      <left style="double">
        <color rgb="FF000000"/>
      </left>
      <right/>
      <top style="thin">
        <color rgb="FF000000"/>
      </top>
      <bottom/>
      <diagonal/>
    </border>
    <border>
      <left style="thin">
        <color rgb="FF000000"/>
      </left>
      <right/>
      <top style="thin">
        <color rgb="FF000000"/>
      </top>
      <bottom/>
      <diagonal/>
    </border>
    <border>
      <left style="thin">
        <color rgb="FF000000"/>
      </left>
      <right style="double">
        <color rgb="FF000000"/>
      </right>
      <top style="thin">
        <color rgb="FF000000"/>
      </top>
      <bottom/>
      <diagonal/>
    </border>
    <border>
      <left style="double">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double">
        <color rgb="FF000000"/>
      </left>
      <right style="thin">
        <color rgb="FF000000"/>
      </right>
      <top style="thin">
        <color rgb="FF000000"/>
      </top>
      <bottom style="double">
        <color rgb="FF000000"/>
      </bottom>
      <diagonal/>
    </border>
    <border>
      <left style="thin">
        <color rgb="FF000000"/>
      </left>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thin">
        <color rgb="FF000000"/>
      </left>
      <right style="thin">
        <color rgb="FF000000"/>
      </right>
      <top/>
      <bottom style="thin">
        <color rgb="FF000000"/>
      </bottom>
      <diagonal/>
    </border>
    <border>
      <left style="double">
        <color rgb="FF000000"/>
      </left>
      <right style="thin">
        <color rgb="FF000000"/>
      </right>
      <top style="double">
        <color rgb="FF000000"/>
      </top>
      <bottom/>
      <diagonal/>
    </border>
    <border>
      <left/>
      <right/>
      <top style="thin">
        <color rgb="FF000000"/>
      </top>
      <bottom style="double">
        <color rgb="FF000000"/>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1"/>
      </left>
      <right/>
      <top style="medium">
        <color rgb="FF000001"/>
      </top>
      <bottom style="medium">
        <color rgb="FF000001"/>
      </bottom>
      <diagonal/>
    </border>
    <border>
      <left style="medium">
        <color rgb="FF000001"/>
      </left>
      <right style="medium">
        <color rgb="FF000001"/>
      </right>
      <top style="medium">
        <color rgb="FF000001"/>
      </top>
      <bottom style="medium">
        <color rgb="FF000001"/>
      </bottom>
      <diagonal/>
    </border>
    <border>
      <left style="medium">
        <color rgb="FF000001"/>
      </left>
      <right/>
      <top/>
      <bottom style="medium">
        <color rgb="FF000001"/>
      </bottom>
      <diagonal/>
    </border>
    <border>
      <left style="medium">
        <color rgb="FF000001"/>
      </left>
      <right style="medium">
        <color rgb="FF000001"/>
      </right>
      <top/>
      <bottom style="medium">
        <color rgb="FF000001"/>
      </bottom>
      <diagonal/>
    </border>
    <border>
      <left/>
      <right style="medium">
        <color rgb="FF000000"/>
      </right>
      <top style="medium">
        <color rgb="FF000000"/>
      </top>
      <bottom style="medium">
        <color rgb="FF000000"/>
      </bottom>
      <diagonal/>
    </border>
    <border>
      <left/>
      <right style="medium">
        <color rgb="FF000001"/>
      </right>
      <top/>
      <bottom style="medium">
        <color rgb="FF000001"/>
      </bottom>
      <diagonal/>
    </border>
    <border>
      <left style="medium">
        <color rgb="FF000000"/>
      </left>
      <right/>
      <top style="medium">
        <color rgb="FF000000"/>
      </top>
      <bottom style="medium">
        <color rgb="FF000000"/>
      </bottom>
      <diagonal/>
    </border>
    <border>
      <left style="medium">
        <color rgb="FF000001"/>
      </left>
      <right style="medium">
        <color rgb="FF000001"/>
      </right>
      <top style="medium">
        <color rgb="FF000001"/>
      </top>
      <bottom/>
      <diagonal/>
    </border>
    <border>
      <left style="medium">
        <color rgb="FF000001"/>
      </left>
      <right style="medium">
        <color rgb="FF000001"/>
      </right>
      <top/>
      <bottom/>
      <diagonal/>
    </border>
    <border>
      <left style="medium">
        <color rgb="FF000001"/>
      </left>
      <right/>
      <top style="medium">
        <color rgb="FF000000"/>
      </top>
      <bottom style="medium">
        <color rgb="FF000000"/>
      </bottom>
      <diagonal/>
    </border>
    <border>
      <left/>
      <right/>
      <top/>
      <bottom style="medium">
        <color rgb="FF000001"/>
      </bottom>
      <diagonal/>
    </border>
    <border>
      <left style="medium">
        <color rgb="FF000000"/>
      </left>
      <right/>
      <top/>
      <bottom style="medium">
        <color rgb="FF000000"/>
      </bottom>
      <diagonal/>
    </border>
    <border>
      <left style="medium">
        <color rgb="FF000000"/>
      </left>
      <right style="medium">
        <color rgb="FF000000"/>
      </right>
      <top/>
      <bottom/>
      <diagonal/>
    </border>
    <border>
      <left/>
      <right style="medium">
        <color rgb="FF000000"/>
      </right>
      <top/>
      <bottom/>
      <diagonal/>
    </border>
    <border>
      <left/>
      <right/>
      <top style="medium">
        <color rgb="FF000000"/>
      </top>
      <bottom style="medium">
        <color rgb="FF000000"/>
      </bottom>
      <diagonal/>
    </border>
    <border>
      <left style="medium">
        <color rgb="FF000000"/>
      </left>
      <right/>
      <top/>
      <bottom/>
      <diagonal/>
    </border>
    <border>
      <left/>
      <right/>
      <top style="medium">
        <color rgb="FF000000"/>
      </top>
      <bottom/>
      <diagonal/>
    </border>
    <border>
      <left/>
      <right/>
      <top/>
      <bottom style="medium">
        <color rgb="FF000000"/>
      </bottom>
      <diagonal/>
    </border>
    <border>
      <left/>
      <right style="medium">
        <color rgb="FF00000A"/>
      </right>
      <top/>
      <bottom/>
      <diagonal/>
    </border>
    <border>
      <left/>
      <right style="medium">
        <color rgb="FF00000A"/>
      </right>
      <top/>
      <bottom style="medium">
        <color rgb="FF00000A"/>
      </bottom>
      <diagonal/>
    </border>
    <border>
      <left/>
      <right/>
      <top/>
      <bottom style="medium">
        <color rgb="FF00000A"/>
      </bottom>
      <diagonal/>
    </border>
    <border>
      <left style="medium">
        <color rgb="FF00000A"/>
      </left>
      <right style="medium">
        <color rgb="FF00000A"/>
      </right>
      <top/>
      <bottom style="medium">
        <color rgb="FF00000A"/>
      </bottom>
      <diagonal/>
    </border>
    <border>
      <left style="medium">
        <color rgb="FF00000A"/>
      </left>
      <right style="medium">
        <color rgb="FF000000"/>
      </right>
      <top/>
      <bottom/>
      <diagonal/>
    </border>
    <border>
      <left style="medium">
        <color rgb="FF00000A"/>
      </left>
      <right style="medium">
        <color rgb="FF000000"/>
      </right>
      <top/>
      <bottom style="medium">
        <color rgb="FF00000A"/>
      </bottom>
      <diagonal/>
    </border>
    <border>
      <left/>
      <right style="medium">
        <color rgb="FF00000A"/>
      </right>
      <top style="medium">
        <color rgb="FF00000A"/>
      </top>
      <bottom/>
      <diagonal/>
    </border>
    <border>
      <left style="medium">
        <color rgb="FF00000A"/>
      </left>
      <right style="medium">
        <color rgb="FF00000A"/>
      </right>
      <top style="medium">
        <color rgb="FF00000A"/>
      </top>
      <bottom/>
      <diagonal/>
    </border>
    <border>
      <left style="medium">
        <color rgb="FF000001"/>
      </left>
      <right/>
      <top/>
      <bottom style="medium">
        <color rgb="FF000000"/>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diagonal/>
    </border>
    <border>
      <left style="double">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rgb="FF000001"/>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indexed="8"/>
      </left>
      <right style="thin">
        <color indexed="8"/>
      </right>
      <top style="medium">
        <color indexed="8"/>
      </top>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medium">
        <color indexed="8"/>
      </left>
      <right style="medium">
        <color indexed="8"/>
      </right>
      <top style="medium">
        <color indexed="8"/>
      </top>
      <bottom/>
      <diagonal/>
    </border>
    <border>
      <left style="medium">
        <color indexed="8"/>
      </left>
      <right style="thin">
        <color indexed="8"/>
      </right>
      <top/>
      <bottom/>
      <diagonal/>
    </border>
    <border>
      <left style="thin">
        <color indexed="8"/>
      </left>
      <right style="thin">
        <color indexed="8"/>
      </right>
      <top/>
      <bottom/>
      <diagonal/>
    </border>
    <border>
      <left style="thin">
        <color indexed="8"/>
      </left>
      <right style="medium">
        <color indexed="8"/>
      </right>
      <top/>
      <bottom/>
      <diagonal/>
    </border>
    <border>
      <left style="medium">
        <color indexed="8"/>
      </left>
      <right style="medium">
        <color indexed="8"/>
      </right>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style="medium">
        <color indexed="8"/>
      </left>
      <right style="medium">
        <color indexed="8"/>
      </right>
      <top/>
      <bottom style="medium">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top style="thin">
        <color indexed="8"/>
      </top>
      <bottom style="double">
        <color indexed="8"/>
      </bottom>
      <diagonal/>
    </border>
    <border>
      <left style="thin">
        <color indexed="8"/>
      </left>
      <right style="thin">
        <color indexed="64"/>
      </right>
      <top style="thin">
        <color indexed="8"/>
      </top>
      <bottom style="double">
        <color indexed="8"/>
      </bottom>
      <diagonal/>
    </border>
    <border>
      <left style="thin">
        <color indexed="64"/>
      </left>
      <right style="thin">
        <color indexed="64"/>
      </right>
      <top style="thin">
        <color indexed="8"/>
      </top>
      <bottom/>
      <diagonal/>
    </border>
    <border>
      <left/>
      <right style="thin">
        <color indexed="64"/>
      </right>
      <top/>
      <bottom/>
      <diagonal/>
    </border>
    <border>
      <left style="thin">
        <color indexed="64"/>
      </left>
      <right/>
      <top style="thin">
        <color indexed="8"/>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rgb="FF000001"/>
      </bottom>
      <diagonal/>
    </border>
    <border>
      <left style="medium">
        <color indexed="64"/>
      </left>
      <right style="medium">
        <color indexed="64"/>
      </right>
      <top/>
      <bottom style="medium">
        <color indexed="64"/>
      </bottom>
      <diagonal/>
    </border>
    <border>
      <left style="thin">
        <color indexed="8"/>
      </left>
      <right style="thin">
        <color indexed="8"/>
      </right>
      <top/>
      <bottom style="double">
        <color indexed="8"/>
      </bottom>
      <diagonal/>
    </border>
    <border>
      <left/>
      <right style="thin">
        <color indexed="64"/>
      </right>
      <top/>
      <bottom style="thin">
        <color indexed="64"/>
      </bottom>
      <diagonal/>
    </border>
    <border>
      <left/>
      <right/>
      <top style="thin">
        <color indexed="64"/>
      </top>
      <bottom/>
      <diagonal/>
    </border>
    <border>
      <left style="medium">
        <color indexed="64"/>
      </left>
      <right/>
      <top/>
      <bottom style="medium">
        <color rgb="FF000001"/>
      </bottom>
      <diagonal/>
    </border>
    <border>
      <left style="medium">
        <color rgb="FF000001"/>
      </left>
      <right style="medium">
        <color indexed="64"/>
      </right>
      <top/>
      <bottom/>
      <diagonal/>
    </border>
    <border>
      <left style="medium">
        <color rgb="FF000001"/>
      </left>
      <right/>
      <top/>
      <bottom style="medium">
        <color indexed="64"/>
      </bottom>
      <diagonal/>
    </border>
    <border>
      <left style="medium">
        <color indexed="64"/>
      </left>
      <right style="medium">
        <color indexed="64"/>
      </right>
      <top style="medium">
        <color indexed="64"/>
      </top>
      <bottom style="medium">
        <color rgb="FF000001"/>
      </bottom>
      <diagonal/>
    </border>
    <border>
      <left/>
      <right style="medium">
        <color rgb="FF000001"/>
      </right>
      <top style="medium">
        <color rgb="FF000001"/>
      </top>
      <bottom style="medium">
        <color rgb="FF000001"/>
      </bottom>
      <diagonal/>
    </border>
    <border>
      <left style="medium">
        <color rgb="FF000000"/>
      </left>
      <right style="medium">
        <color indexed="64"/>
      </right>
      <top/>
      <bottom style="medium">
        <color indexed="64"/>
      </bottom>
      <diagonal/>
    </border>
    <border>
      <left/>
      <right style="medium">
        <color rgb="FF000000"/>
      </right>
      <top/>
      <bottom style="medium">
        <color indexed="64"/>
      </bottom>
      <diagonal/>
    </border>
    <border>
      <left style="medium">
        <color indexed="64"/>
      </left>
      <right style="medium">
        <color rgb="FF000000"/>
      </right>
      <top/>
      <bottom style="medium">
        <color indexed="64"/>
      </bottom>
      <diagonal/>
    </border>
    <border>
      <left style="medium">
        <color rgb="FF000000"/>
      </left>
      <right style="medium">
        <color rgb="FF000000"/>
      </right>
      <top/>
      <bottom style="medium">
        <color indexed="64"/>
      </bottom>
      <diagonal/>
    </border>
    <border>
      <left/>
      <right/>
      <top style="medium">
        <color rgb="FF000001"/>
      </top>
      <bottom/>
      <diagonal/>
    </border>
    <border>
      <left style="medium">
        <color rgb="FF000001"/>
      </left>
      <right style="medium">
        <color rgb="FF000001"/>
      </right>
      <top/>
      <bottom style="medium">
        <color rgb="FF000000"/>
      </bottom>
      <diagonal/>
    </border>
    <border>
      <left style="medium">
        <color indexed="64"/>
      </left>
      <right style="medium">
        <color rgb="FF000000"/>
      </right>
      <top/>
      <bottom style="medium">
        <color rgb="FF000000"/>
      </bottom>
      <diagonal/>
    </border>
    <border>
      <left/>
      <right style="medium">
        <color rgb="FF000000"/>
      </right>
      <top style="medium">
        <color indexed="64"/>
      </top>
      <bottom style="medium">
        <color rgb="FF000000"/>
      </bottom>
      <diagonal/>
    </border>
    <border>
      <left/>
      <right style="medium">
        <color indexed="64"/>
      </right>
      <top style="medium">
        <color indexed="64"/>
      </top>
      <bottom style="medium">
        <color rgb="FF000001"/>
      </bottom>
      <diagonal/>
    </border>
    <border>
      <left/>
      <right style="double">
        <color rgb="FF000000"/>
      </right>
      <top style="double">
        <color indexed="64"/>
      </top>
      <bottom style="double">
        <color indexed="64"/>
      </bottom>
      <diagonal/>
    </border>
    <border>
      <left style="double">
        <color indexed="64"/>
      </left>
      <right style="double">
        <color indexed="64"/>
      </right>
      <top/>
      <bottom style="double">
        <color rgb="FF000000"/>
      </bottom>
      <diagonal/>
    </border>
    <border>
      <left/>
      <right style="double">
        <color indexed="64"/>
      </right>
      <top style="double">
        <color indexed="64"/>
      </top>
      <bottom/>
      <diagonal/>
    </border>
    <border>
      <left/>
      <right style="double">
        <color indexed="64"/>
      </right>
      <top/>
      <bottom style="double">
        <color rgb="FF000000"/>
      </bottom>
      <diagonal/>
    </border>
    <border>
      <left/>
      <right style="double">
        <color indexed="64"/>
      </right>
      <top/>
      <bottom style="double">
        <color indexed="64"/>
      </bottom>
      <diagonal/>
    </border>
    <border>
      <left style="double">
        <color indexed="64"/>
      </left>
      <right/>
      <top/>
      <bottom style="medium">
        <color indexed="64"/>
      </bottom>
      <diagonal/>
    </border>
    <border>
      <left/>
      <right/>
      <top/>
      <bottom style="medium">
        <color indexed="64"/>
      </bottom>
      <diagonal/>
    </border>
    <border>
      <left style="medium">
        <color indexed="64"/>
      </left>
      <right style="double">
        <color indexed="64"/>
      </right>
      <top/>
      <bottom style="medium">
        <color indexed="64"/>
      </bottom>
      <diagonal/>
    </border>
    <border>
      <left style="double">
        <color indexed="64"/>
      </left>
      <right style="medium">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medium">
        <color indexed="64"/>
      </bottom>
      <diagonal/>
    </border>
    <border>
      <left/>
      <right style="double">
        <color indexed="64"/>
      </right>
      <top/>
      <bottom style="medium">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right style="double">
        <color rgb="FF000000"/>
      </right>
      <top/>
      <bottom style="double">
        <color indexed="64"/>
      </bottom>
      <diagonal/>
    </border>
    <border>
      <left style="medium">
        <color rgb="FF00000A"/>
      </left>
      <right/>
      <top style="medium">
        <color rgb="FF00000A"/>
      </top>
      <bottom/>
      <diagonal/>
    </border>
    <border>
      <left style="medium">
        <color rgb="FF00000A"/>
      </left>
      <right/>
      <top/>
      <bottom/>
      <diagonal/>
    </border>
    <border>
      <left style="medium">
        <color rgb="FF00000A"/>
      </left>
      <right/>
      <top/>
      <bottom style="medium">
        <color rgb="FF00000A"/>
      </bottom>
      <diagonal/>
    </border>
    <border>
      <left/>
      <right style="medium">
        <color rgb="FF000000"/>
      </right>
      <top/>
      <bottom style="medium">
        <color rgb="FF00000A"/>
      </bottom>
      <diagonal/>
    </border>
    <border>
      <left style="double">
        <color indexed="64"/>
      </left>
      <right/>
      <top style="double">
        <color indexed="64"/>
      </top>
      <bottom/>
      <diagonal/>
    </border>
    <border>
      <left/>
      <right style="double">
        <color rgb="FF000000"/>
      </right>
      <top style="double">
        <color indexed="64"/>
      </top>
      <bottom/>
      <diagonal/>
    </border>
    <border>
      <left style="double">
        <color indexed="64"/>
      </left>
      <right/>
      <top/>
      <bottom style="double">
        <color indexed="64"/>
      </bottom>
      <diagonal/>
    </border>
    <border>
      <left style="double">
        <color indexed="64"/>
      </left>
      <right style="medium">
        <color indexed="64"/>
      </right>
      <top style="double">
        <color indexed="64"/>
      </top>
      <bottom/>
      <diagonal/>
    </border>
    <border>
      <left style="double">
        <color indexed="64"/>
      </left>
      <right style="medium">
        <color indexed="64"/>
      </right>
      <top/>
      <bottom style="medium">
        <color rgb="FF000000"/>
      </bottom>
      <diagonal/>
    </border>
    <border>
      <left/>
      <right style="medium">
        <color indexed="64"/>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bottom style="medium">
        <color indexed="64"/>
      </bottom>
      <diagonal/>
    </border>
    <border>
      <left style="medium">
        <color rgb="FF00000A"/>
      </left>
      <right style="medium">
        <color rgb="FF00000A"/>
      </right>
      <top/>
      <bottom style="medium">
        <color rgb="FF000000"/>
      </bottom>
      <diagonal/>
    </border>
    <border>
      <left/>
      <right style="medium">
        <color rgb="FF00000A"/>
      </right>
      <top/>
      <bottom style="medium">
        <color rgb="FF000000"/>
      </bottom>
      <diagonal/>
    </border>
    <border>
      <left style="medium">
        <color rgb="FF000000"/>
      </left>
      <right style="medium">
        <color rgb="FF00000A"/>
      </right>
      <top/>
      <bottom style="medium">
        <color rgb="FF000000"/>
      </bottom>
      <diagonal/>
    </border>
    <border>
      <left style="medium">
        <color rgb="FF00000A"/>
      </left>
      <right style="medium">
        <color rgb="FF00000A"/>
      </right>
      <top/>
      <bottom/>
      <diagonal/>
    </border>
    <border>
      <left style="medium">
        <color rgb="FF000001"/>
      </left>
      <right style="medium">
        <color rgb="FF000000"/>
      </right>
      <top style="medium">
        <color rgb="FF000001"/>
      </top>
      <bottom/>
      <diagonal/>
    </border>
    <border>
      <left style="medium">
        <color rgb="FF000001"/>
      </left>
      <right style="medium">
        <color rgb="FF000000"/>
      </right>
      <top/>
      <bottom style="medium">
        <color rgb="FF000001"/>
      </bottom>
      <diagonal/>
    </border>
  </borders>
  <cellStyleXfs count="87">
    <xf numFmtId="0" fontId="0" fillId="0" borderId="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Alignment="0" applyProtection="0"/>
    <xf numFmtId="0" fontId="6" fillId="2" borderId="0" applyNumberFormat="0" applyBorder="0" applyProtection="0"/>
    <xf numFmtId="165" fontId="5" fillId="0" borderId="0" applyFont="0" applyBorder="0" applyProtection="0"/>
    <xf numFmtId="173" fontId="5" fillId="0" borderId="0" applyFont="0" applyBorder="0" applyProtection="0"/>
    <xf numFmtId="173" fontId="5" fillId="0" borderId="0" applyFont="0" applyBorder="0" applyProtection="0"/>
    <xf numFmtId="181" fontId="5" fillId="0" borderId="0" applyFont="0" applyBorder="0" applyProtection="0"/>
    <xf numFmtId="165" fontId="7" fillId="0" borderId="0" applyBorder="0" applyProtection="0"/>
    <xf numFmtId="165" fontId="8" fillId="0" borderId="0" applyBorder="0" applyProtection="0"/>
    <xf numFmtId="165" fontId="5" fillId="0" borderId="0" applyFont="0" applyBorder="0" applyProtection="0"/>
    <xf numFmtId="179" fontId="9" fillId="0" borderId="0" applyBorder="0" applyProtection="0"/>
    <xf numFmtId="0" fontId="7" fillId="0" borderId="0" applyNumberFormat="0" applyBorder="0" applyProtection="0"/>
    <xf numFmtId="0" fontId="8" fillId="0" borderId="0" applyNumberFormat="0" applyBorder="0" applyProtection="0"/>
    <xf numFmtId="0" fontId="5" fillId="0" borderId="0" applyNumberFormat="0" applyFont="0" applyBorder="0" applyProtection="0"/>
    <xf numFmtId="9" fontId="5" fillId="0" borderId="0" applyFont="0" applyBorder="0" applyProtection="0"/>
    <xf numFmtId="180" fontId="7" fillId="0" borderId="0" applyBorder="0" applyProtection="0"/>
    <xf numFmtId="180" fontId="8" fillId="0" borderId="0" applyBorder="0" applyProtection="0"/>
    <xf numFmtId="182" fontId="10" fillId="0" borderId="0" applyBorder="0" applyProtection="0"/>
    <xf numFmtId="165" fontId="5" fillId="0" borderId="0" applyFont="0" applyBorder="0" applyProtection="0"/>
    <xf numFmtId="183" fontId="5" fillId="0" borderId="0" applyFont="0" applyBorder="0" applyProtection="0"/>
    <xf numFmtId="9" fontId="5" fillId="0" borderId="0" applyFont="0" applyBorder="0" applyProtection="0"/>
    <xf numFmtId="0" fontId="11" fillId="0" borderId="0" applyNumberFormat="0" applyBorder="0" applyProtection="0">
      <alignment horizontal="center"/>
    </xf>
    <xf numFmtId="0" fontId="11" fillId="0" borderId="0" applyNumberFormat="0" applyBorder="0" applyProtection="0">
      <alignment horizontal="center"/>
    </xf>
    <xf numFmtId="0" fontId="12" fillId="0" borderId="0" applyNumberFormat="0" applyBorder="0" applyProtection="0">
      <alignment horizontal="center"/>
    </xf>
    <xf numFmtId="0" fontId="13" fillId="0" borderId="0" applyNumberFormat="0" applyBorder="0" applyProtection="0">
      <alignment horizontal="center"/>
    </xf>
    <xf numFmtId="0" fontId="11" fillId="0" borderId="0" applyNumberFormat="0" applyBorder="0" applyProtection="0">
      <alignment horizontal="center" textRotation="90"/>
    </xf>
    <xf numFmtId="0" fontId="11" fillId="0" borderId="0" applyNumberFormat="0" applyBorder="0" applyProtection="0">
      <alignment horizontal="center" textRotation="90"/>
    </xf>
    <xf numFmtId="0" fontId="12" fillId="0" borderId="0" applyNumberFormat="0" applyBorder="0" applyProtection="0">
      <alignment horizontal="center" textRotation="90"/>
    </xf>
    <xf numFmtId="0" fontId="13" fillId="0" borderId="0" applyNumberFormat="0" applyBorder="0" applyProtection="0">
      <alignment horizontal="center" textRotation="90"/>
    </xf>
    <xf numFmtId="184" fontId="5" fillId="0" borderId="0" applyFont="0" applyFill="0" applyBorder="0" applyAlignment="0" applyProtection="0"/>
    <xf numFmtId="165" fontId="5" fillId="0" borderId="0" applyFont="0" applyBorder="0" applyProtection="0"/>
    <xf numFmtId="15" fontId="10" fillId="0" borderId="0" applyBorder="0" applyProtection="0"/>
    <xf numFmtId="0" fontId="5" fillId="0" borderId="0" applyNumberFormat="0" applyFont="0" applyBorder="0" applyProtection="0"/>
    <xf numFmtId="0" fontId="10" fillId="0" borderId="0" applyNumberFormat="0" applyBorder="0" applyProtection="0"/>
    <xf numFmtId="0" fontId="10" fillId="0" borderId="0" applyNumberFormat="0" applyBorder="0" applyProtection="0"/>
    <xf numFmtId="0" fontId="7" fillId="0" borderId="0" applyNumberFormat="0" applyBorder="0" applyProtection="0"/>
    <xf numFmtId="0" fontId="7" fillId="0" borderId="0" applyNumberFormat="0" applyBorder="0" applyProtection="0"/>
    <xf numFmtId="0" fontId="10" fillId="0" borderId="0" applyNumberFormat="0" applyBorder="0" applyProtection="0"/>
    <xf numFmtId="0" fontId="7" fillId="0" borderId="0" applyNumberFormat="0" applyBorder="0" applyProtection="0"/>
    <xf numFmtId="179" fontId="5" fillId="0" borderId="0" applyFont="0" applyBorder="0" applyProtection="0"/>
    <xf numFmtId="0" fontId="14" fillId="0" borderId="0" applyNumberFormat="0" applyBorder="0" applyProtection="0"/>
    <xf numFmtId="9" fontId="5" fillId="0" borderId="0" applyFont="0" applyFill="0" applyBorder="0" applyAlignment="0" applyProtection="0"/>
    <xf numFmtId="180" fontId="10" fillId="0" borderId="0" applyBorder="0" applyProtection="0"/>
    <xf numFmtId="0" fontId="15" fillId="0" borderId="0" applyNumberFormat="0" applyBorder="0" applyProtection="0"/>
    <xf numFmtId="0" fontId="15" fillId="0" borderId="0" applyNumberFormat="0" applyBorder="0" applyProtection="0"/>
    <xf numFmtId="0" fontId="16" fillId="0" borderId="0" applyNumberFormat="0" applyBorder="0" applyProtection="0"/>
    <xf numFmtId="0" fontId="17" fillId="0" borderId="0" applyNumberFormat="0" applyBorder="0" applyProtection="0"/>
    <xf numFmtId="185" fontId="15" fillId="0" borderId="0" applyBorder="0" applyProtection="0"/>
    <xf numFmtId="185" fontId="15" fillId="0" borderId="0" applyBorder="0" applyProtection="0"/>
    <xf numFmtId="185" fontId="16" fillId="0" borderId="0" applyBorder="0" applyProtection="0"/>
    <xf numFmtId="185" fontId="17" fillId="0" borderId="0" applyBorder="0" applyProtection="0"/>
    <xf numFmtId="0" fontId="3" fillId="0" borderId="0"/>
    <xf numFmtId="0" fontId="2" fillId="0" borderId="0"/>
    <xf numFmtId="43" fontId="58" fillId="0" borderId="0" applyFont="0" applyFill="0" applyBorder="0" applyAlignment="0" applyProtection="0"/>
    <xf numFmtId="0" fontId="58" fillId="0" borderId="0"/>
    <xf numFmtId="9" fontId="58" fillId="0" borderId="0" applyFill="0" applyBorder="0" applyAlignment="0" applyProtection="0"/>
    <xf numFmtId="43" fontId="58" fillId="0" borderId="0" applyFill="0" applyBorder="0" applyAlignment="0" applyProtection="0"/>
    <xf numFmtId="0" fontId="59" fillId="0" borderId="0"/>
    <xf numFmtId="0" fontId="60" fillId="0" borderId="0" applyNumberFormat="0" applyBorder="0" applyProtection="0"/>
    <xf numFmtId="0" fontId="1" fillId="0" borderId="0"/>
    <xf numFmtId="43" fontId="1" fillId="0" borderId="0" applyFont="0" applyFill="0" applyBorder="0" applyAlignment="0" applyProtection="0"/>
    <xf numFmtId="9" fontId="1" fillId="0" borderId="0" applyFont="0" applyFill="0" applyBorder="0" applyAlignment="0" applyProtection="0"/>
  </cellStyleXfs>
  <cellXfs count="801">
    <xf numFmtId="0" fontId="0" fillId="0" borderId="0" xfId="0"/>
    <xf numFmtId="0" fontId="18" fillId="0" borderId="0" xfId="0" applyFont="1"/>
    <xf numFmtId="49" fontId="18" fillId="0" borderId="0" xfId="0" applyNumberFormat="1" applyFont="1"/>
    <xf numFmtId="170" fontId="18" fillId="0" borderId="0" xfId="0" applyNumberFormat="1" applyFont="1" applyAlignment="1">
      <alignment horizontal="right"/>
    </xf>
    <xf numFmtId="0" fontId="19" fillId="0" borderId="0" xfId="0" applyFont="1"/>
    <xf numFmtId="49" fontId="19" fillId="3" borderId="0" xfId="0" applyNumberFormat="1" applyFont="1" applyFill="1"/>
    <xf numFmtId="0" fontId="19" fillId="3" borderId="0" xfId="0" applyFont="1" applyFill="1"/>
    <xf numFmtId="170" fontId="19" fillId="3" borderId="0" xfId="0" applyNumberFormat="1" applyFont="1" applyFill="1"/>
    <xf numFmtId="15" fontId="19" fillId="3" borderId="0" xfId="0" applyNumberFormat="1" applyFont="1" applyFill="1"/>
    <xf numFmtId="170" fontId="19" fillId="3" borderId="0" xfId="0" applyNumberFormat="1" applyFont="1" applyFill="1" applyAlignment="1">
      <alignment horizontal="right"/>
    </xf>
    <xf numFmtId="49" fontId="19" fillId="0" borderId="0" xfId="0" applyNumberFormat="1" applyFont="1"/>
    <xf numFmtId="170" fontId="19" fillId="0" borderId="0" xfId="0" applyNumberFormat="1" applyFont="1"/>
    <xf numFmtId="15" fontId="19" fillId="0" borderId="0" xfId="0" applyNumberFormat="1" applyFont="1"/>
    <xf numFmtId="170" fontId="19" fillId="0" borderId="0" xfId="0" applyNumberFormat="1" applyFont="1" applyAlignment="1">
      <alignment horizontal="right"/>
    </xf>
    <xf numFmtId="170" fontId="20" fillId="0" borderId="0" xfId="0" applyNumberFormat="1" applyFont="1" applyAlignment="1">
      <alignment horizontal="right"/>
    </xf>
    <xf numFmtId="0" fontId="21" fillId="0" borderId="0" xfId="0" applyFont="1"/>
    <xf numFmtId="170" fontId="21" fillId="0" borderId="0" xfId="0" applyNumberFormat="1" applyFont="1"/>
    <xf numFmtId="15" fontId="21" fillId="0" borderId="0" xfId="0" applyNumberFormat="1" applyFont="1"/>
    <xf numFmtId="170" fontId="22" fillId="0" borderId="0" xfId="0" applyNumberFormat="1" applyFont="1"/>
    <xf numFmtId="170" fontId="0" fillId="0" borderId="0" xfId="0" applyNumberFormat="1"/>
    <xf numFmtId="49" fontId="23" fillId="0" borderId="0" xfId="0" applyNumberFormat="1" applyFont="1" applyAlignment="1">
      <alignment horizontal="center"/>
    </xf>
    <xf numFmtId="170" fontId="0" fillId="0" borderId="0" xfId="0" applyNumberFormat="1" applyAlignment="1">
      <alignment horizontal="right"/>
    </xf>
    <xf numFmtId="170" fontId="18" fillId="0" borderId="0" xfId="0" applyNumberFormat="1" applyFont="1"/>
    <xf numFmtId="165" fontId="19" fillId="0" borderId="0" xfId="34" applyFont="1"/>
    <xf numFmtId="170" fontId="19" fillId="0" borderId="0" xfId="34" applyNumberFormat="1" applyFont="1"/>
    <xf numFmtId="0" fontId="19" fillId="4" borderId="0" xfId="0" applyFont="1" applyFill="1"/>
    <xf numFmtId="170" fontId="19" fillId="4" borderId="0" xfId="0" applyNumberFormat="1" applyFont="1" applyFill="1"/>
    <xf numFmtId="15" fontId="19" fillId="4" borderId="0" xfId="0" applyNumberFormat="1" applyFont="1" applyFill="1"/>
    <xf numFmtId="170" fontId="19" fillId="4" borderId="0" xfId="34" applyNumberFormat="1" applyFont="1" applyFill="1"/>
    <xf numFmtId="170" fontId="19" fillId="3" borderId="0" xfId="34" applyNumberFormat="1" applyFont="1" applyFill="1"/>
    <xf numFmtId="0" fontId="19" fillId="5" borderId="0" xfId="0" applyFont="1" applyFill="1"/>
    <xf numFmtId="170" fontId="19" fillId="5" borderId="0" xfId="0" applyNumberFormat="1" applyFont="1" applyFill="1"/>
    <xf numFmtId="15" fontId="19" fillId="5" borderId="0" xfId="0" applyNumberFormat="1" applyFont="1" applyFill="1"/>
    <xf numFmtId="165" fontId="19" fillId="5" borderId="0" xfId="34" applyFont="1" applyFill="1"/>
    <xf numFmtId="0" fontId="19" fillId="6" borderId="0" xfId="0" applyFont="1" applyFill="1"/>
    <xf numFmtId="170" fontId="19" fillId="6" borderId="0" xfId="0" applyNumberFormat="1" applyFont="1" applyFill="1"/>
    <xf numFmtId="15" fontId="19" fillId="6" borderId="0" xfId="0" applyNumberFormat="1" applyFont="1" applyFill="1"/>
    <xf numFmtId="165" fontId="19" fillId="6" borderId="0" xfId="34" applyFont="1" applyFill="1"/>
    <xf numFmtId="178" fontId="19" fillId="0" borderId="0" xfId="0" applyNumberFormat="1" applyFont="1"/>
    <xf numFmtId="166" fontId="19" fillId="0" borderId="0" xfId="0" applyNumberFormat="1" applyFont="1"/>
    <xf numFmtId="0" fontId="19" fillId="7" borderId="0" xfId="0" applyFont="1" applyFill="1"/>
    <xf numFmtId="170" fontId="19" fillId="7" borderId="0" xfId="0" applyNumberFormat="1" applyFont="1" applyFill="1"/>
    <xf numFmtId="15" fontId="19" fillId="7" borderId="0" xfId="0" applyNumberFormat="1" applyFont="1" applyFill="1"/>
    <xf numFmtId="170" fontId="19" fillId="7" borderId="0" xfId="34" applyNumberFormat="1" applyFont="1" applyFill="1"/>
    <xf numFmtId="0" fontId="23" fillId="0" borderId="0" xfId="0" applyFont="1"/>
    <xf numFmtId="164" fontId="23" fillId="0" borderId="0" xfId="0" applyNumberFormat="1" applyFont="1"/>
    <xf numFmtId="164" fontId="24" fillId="0" borderId="0" xfId="0" applyNumberFormat="1" applyFont="1"/>
    <xf numFmtId="169" fontId="24" fillId="0" borderId="0" xfId="34" applyNumberFormat="1" applyFont="1"/>
    <xf numFmtId="169" fontId="23" fillId="0" borderId="0" xfId="34" applyNumberFormat="1" applyFont="1" applyAlignment="1">
      <alignment horizontal="right"/>
    </xf>
    <xf numFmtId="169" fontId="23" fillId="0" borderId="0" xfId="0" applyNumberFormat="1" applyFont="1"/>
    <xf numFmtId="169" fontId="23" fillId="0" borderId="0" xfId="0" applyNumberFormat="1" applyFont="1" applyAlignment="1">
      <alignment horizontal="right"/>
    </xf>
    <xf numFmtId="169" fontId="23" fillId="0" borderId="0" xfId="34" applyNumberFormat="1" applyFont="1"/>
    <xf numFmtId="169" fontId="23" fillId="0" borderId="0" xfId="34" applyNumberFormat="1" applyFont="1" applyAlignment="1">
      <alignment horizontal="center"/>
    </xf>
    <xf numFmtId="172" fontId="23" fillId="0" borderId="0" xfId="34" applyNumberFormat="1" applyFont="1"/>
    <xf numFmtId="169" fontId="23" fillId="0" borderId="0" xfId="0" applyNumberFormat="1" applyFont="1" applyAlignment="1">
      <alignment horizontal="center"/>
    </xf>
    <xf numFmtId="164" fontId="25" fillId="0" borderId="0" xfId="0" applyNumberFormat="1" applyFont="1"/>
    <xf numFmtId="169" fontId="25" fillId="0" borderId="0" xfId="34" applyNumberFormat="1" applyFont="1"/>
    <xf numFmtId="169" fontId="25" fillId="0" borderId="0" xfId="0" applyNumberFormat="1" applyFont="1"/>
    <xf numFmtId="164" fontId="23" fillId="8" borderId="0" xfId="0" applyNumberFormat="1" applyFont="1" applyFill="1"/>
    <xf numFmtId="169" fontId="23" fillId="8" borderId="0" xfId="34" applyNumberFormat="1" applyFont="1" applyFill="1" applyAlignment="1">
      <alignment horizontal="right"/>
    </xf>
    <xf numFmtId="169" fontId="23" fillId="8" borderId="0" xfId="34" applyNumberFormat="1" applyFont="1" applyFill="1"/>
    <xf numFmtId="169" fontId="23" fillId="8" borderId="0" xfId="0" applyNumberFormat="1" applyFont="1" applyFill="1"/>
    <xf numFmtId="169" fontId="23" fillId="0" borderId="1" xfId="0" applyNumberFormat="1" applyFont="1" applyBorder="1" applyAlignment="1">
      <alignment horizontal="right"/>
    </xf>
    <xf numFmtId="169" fontId="26" fillId="8" borderId="2" xfId="34" applyNumberFormat="1" applyFont="1" applyFill="1" applyBorder="1"/>
    <xf numFmtId="169" fontId="23" fillId="8" borderId="2" xfId="34" applyNumberFormat="1" applyFont="1" applyFill="1" applyBorder="1"/>
    <xf numFmtId="169" fontId="23" fillId="0" borderId="2" xfId="34" applyNumberFormat="1" applyFont="1" applyBorder="1" applyAlignment="1">
      <alignment horizontal="right"/>
    </xf>
    <xf numFmtId="169" fontId="23" fillId="0" borderId="2" xfId="0" applyNumberFormat="1" applyFont="1" applyBorder="1" applyAlignment="1">
      <alignment horizontal="right"/>
    </xf>
    <xf numFmtId="169" fontId="23" fillId="0" borderId="1" xfId="34" applyNumberFormat="1" applyFont="1" applyBorder="1" applyAlignment="1">
      <alignment horizontal="right"/>
    </xf>
    <xf numFmtId="169" fontId="23" fillId="0" borderId="2" xfId="34" applyNumberFormat="1" applyFont="1" applyBorder="1"/>
    <xf numFmtId="169" fontId="27" fillId="8" borderId="0" xfId="0" applyNumberFormat="1" applyFont="1" applyFill="1"/>
    <xf numFmtId="169" fontId="26" fillId="0" borderId="2" xfId="34" applyNumberFormat="1" applyFont="1" applyBorder="1"/>
    <xf numFmtId="169" fontId="23" fillId="0" borderId="1" xfId="34" applyNumberFormat="1" applyFont="1" applyBorder="1"/>
    <xf numFmtId="169" fontId="26" fillId="0" borderId="2" xfId="34" applyNumberFormat="1" applyFont="1" applyBorder="1" applyAlignment="1">
      <alignment horizontal="right"/>
    </xf>
    <xf numFmtId="169" fontId="25" fillId="8" borderId="0" xfId="34" applyNumberFormat="1" applyFont="1" applyFill="1"/>
    <xf numFmtId="169" fontId="23" fillId="8" borderId="0" xfId="0" applyNumberFormat="1" applyFont="1" applyFill="1" applyAlignment="1">
      <alignment horizontal="right"/>
    </xf>
    <xf numFmtId="169" fontId="25" fillId="8" borderId="0" xfId="0" applyNumberFormat="1" applyFont="1" applyFill="1"/>
    <xf numFmtId="169" fontId="23" fillId="8" borderId="1" xfId="34" applyNumberFormat="1" applyFont="1" applyFill="1" applyBorder="1"/>
    <xf numFmtId="164" fontId="23" fillId="8" borderId="0" xfId="0" applyNumberFormat="1" applyFont="1" applyFill="1" applyAlignment="1">
      <alignment horizontal="left"/>
    </xf>
    <xf numFmtId="169" fontId="23" fillId="8" borderId="0" xfId="34" applyNumberFormat="1" applyFont="1" applyFill="1" applyAlignment="1">
      <alignment horizontal="left"/>
    </xf>
    <xf numFmtId="169" fontId="23" fillId="8" borderId="2" xfId="34" applyNumberFormat="1" applyFont="1" applyFill="1" applyBorder="1" applyAlignment="1">
      <alignment horizontal="right"/>
    </xf>
    <xf numFmtId="169" fontId="23" fillId="8" borderId="2" xfId="0" applyNumberFormat="1" applyFont="1" applyFill="1" applyBorder="1" applyAlignment="1">
      <alignment horizontal="right"/>
    </xf>
    <xf numFmtId="169" fontId="26" fillId="8" borderId="1" xfId="34" applyNumberFormat="1" applyFont="1" applyFill="1" applyBorder="1"/>
    <xf numFmtId="169" fontId="23" fillId="8" borderId="1" xfId="0" applyNumberFormat="1" applyFont="1" applyFill="1" applyBorder="1" applyAlignment="1">
      <alignment horizontal="right"/>
    </xf>
    <xf numFmtId="169" fontId="23" fillId="8" borderId="1" xfId="34" applyNumberFormat="1" applyFont="1" applyFill="1" applyBorder="1" applyAlignment="1">
      <alignment horizontal="right"/>
    </xf>
    <xf numFmtId="169" fontId="23" fillId="0" borderId="3" xfId="34" applyNumberFormat="1" applyFont="1" applyBorder="1" applyAlignment="1">
      <alignment horizontal="right"/>
    </xf>
    <xf numFmtId="169" fontId="23" fillId="0" borderId="3" xfId="0" applyNumberFormat="1" applyFont="1" applyBorder="1" applyAlignment="1">
      <alignment horizontal="right"/>
    </xf>
    <xf numFmtId="169" fontId="23" fillId="0" borderId="3" xfId="34" applyNumberFormat="1" applyFont="1" applyBorder="1"/>
    <xf numFmtId="169" fontId="25" fillId="0" borderId="0" xfId="34" applyNumberFormat="1" applyFont="1" applyAlignment="1">
      <alignment horizontal="right"/>
    </xf>
    <xf numFmtId="169" fontId="23" fillId="8" borderId="0" xfId="0" applyNumberFormat="1" applyFont="1" applyFill="1" applyAlignment="1">
      <alignment horizontal="center"/>
    </xf>
    <xf numFmtId="0" fontId="23" fillId="0" borderId="0" xfId="0" applyFont="1" applyAlignment="1">
      <alignment horizontal="left" indent="1"/>
    </xf>
    <xf numFmtId="165" fontId="23" fillId="0" borderId="0" xfId="34" applyFont="1"/>
    <xf numFmtId="165" fontId="24" fillId="0" borderId="0" xfId="34" applyFont="1"/>
    <xf numFmtId="164" fontId="29" fillId="0" borderId="0" xfId="0" applyNumberFormat="1" applyFont="1"/>
    <xf numFmtId="169" fontId="29" fillId="0" borderId="0" xfId="34" applyNumberFormat="1" applyFont="1"/>
    <xf numFmtId="165" fontId="29" fillId="0" borderId="0" xfId="34" applyFont="1"/>
    <xf numFmtId="164" fontId="23" fillId="0" borderId="0" xfId="0" applyNumberFormat="1" applyFont="1" applyAlignment="1">
      <alignment horizontal="center"/>
    </xf>
    <xf numFmtId="165" fontId="25" fillId="0" borderId="0" xfId="34" applyFont="1"/>
    <xf numFmtId="165" fontId="23" fillId="8" borderId="0" xfId="34" applyFont="1" applyFill="1"/>
    <xf numFmtId="164" fontId="23" fillId="0" borderId="2" xfId="0" applyNumberFormat="1" applyFont="1" applyBorder="1"/>
    <xf numFmtId="165" fontId="25" fillId="8" borderId="0" xfId="34" applyFont="1" applyFill="1"/>
    <xf numFmtId="0" fontId="26" fillId="0" borderId="0" xfId="0" applyFont="1"/>
    <xf numFmtId="164" fontId="23" fillId="0" borderId="1" xfId="0" applyNumberFormat="1" applyFont="1" applyBorder="1"/>
    <xf numFmtId="9" fontId="23" fillId="0" borderId="0" xfId="39" applyFont="1"/>
    <xf numFmtId="169" fontId="26" fillId="8" borderId="3" xfId="34" applyNumberFormat="1" applyFont="1" applyFill="1" applyBorder="1"/>
    <xf numFmtId="169" fontId="23" fillId="8" borderId="3" xfId="34" applyNumberFormat="1" applyFont="1" applyFill="1" applyBorder="1"/>
    <xf numFmtId="164" fontId="23" fillId="0" borderId="3" xfId="0" applyNumberFormat="1" applyFont="1" applyBorder="1"/>
    <xf numFmtId="169" fontId="23" fillId="3" borderId="0" xfId="34" applyNumberFormat="1" applyFont="1" applyFill="1"/>
    <xf numFmtId="169" fontId="26" fillId="3" borderId="0" xfId="34" applyNumberFormat="1" applyFont="1" applyFill="1"/>
    <xf numFmtId="169" fontId="26" fillId="0" borderId="0" xfId="34" applyNumberFormat="1" applyFont="1"/>
    <xf numFmtId="169" fontId="23" fillId="0" borderId="4" xfId="34" applyNumberFormat="1" applyFont="1" applyBorder="1" applyAlignment="1">
      <alignment horizontal="center" vertical="top" wrapText="1"/>
    </xf>
    <xf numFmtId="169" fontId="23" fillId="0" borderId="5" xfId="34" applyNumberFormat="1" applyFont="1" applyBorder="1" applyAlignment="1">
      <alignment horizontal="center" vertical="top" wrapText="1"/>
    </xf>
    <xf numFmtId="169" fontId="23" fillId="0" borderId="6" xfId="34" applyNumberFormat="1" applyFont="1" applyBorder="1" applyAlignment="1">
      <alignment horizontal="center" vertical="top" wrapText="1"/>
    </xf>
    <xf numFmtId="169" fontId="23" fillId="0" borderId="7" xfId="34" applyNumberFormat="1" applyFont="1" applyBorder="1" applyAlignment="1">
      <alignment horizontal="center" vertical="top" wrapText="1"/>
    </xf>
    <xf numFmtId="169" fontId="23" fillId="0" borderId="8" xfId="34" applyNumberFormat="1" applyFont="1" applyBorder="1" applyAlignment="1">
      <alignment horizontal="center" vertical="top" wrapText="1"/>
    </xf>
    <xf numFmtId="0" fontId="23" fillId="0" borderId="9" xfId="0" applyFont="1" applyBorder="1" applyAlignment="1">
      <alignment horizontal="center" vertical="top" wrapText="1"/>
    </xf>
    <xf numFmtId="169" fontId="23" fillId="0" borderId="10" xfId="34" applyNumberFormat="1" applyFont="1" applyBorder="1" applyAlignment="1">
      <alignment horizontal="center" vertical="top" wrapText="1"/>
    </xf>
    <xf numFmtId="0" fontId="23" fillId="0" borderId="11" xfId="0" applyFont="1" applyBorder="1" applyAlignment="1">
      <alignment vertical="top" wrapText="1"/>
    </xf>
    <xf numFmtId="169" fontId="23" fillId="0" borderId="12" xfId="34" applyNumberFormat="1" applyFont="1" applyBorder="1" applyAlignment="1">
      <alignment vertical="top" wrapText="1"/>
    </xf>
    <xf numFmtId="169" fontId="23" fillId="0" borderId="12" xfId="34" applyNumberFormat="1" applyFont="1" applyBorder="1" applyAlignment="1">
      <alignment horizontal="right" vertical="top" wrapText="1"/>
    </xf>
    <xf numFmtId="169" fontId="23" fillId="0" borderId="13" xfId="34" applyNumberFormat="1" applyFont="1" applyBorder="1" applyAlignment="1">
      <alignment horizontal="right" vertical="top" wrapText="1"/>
    </xf>
    <xf numFmtId="0" fontId="25" fillId="0" borderId="14" xfId="0" applyFont="1" applyBorder="1" applyAlignment="1">
      <alignment vertical="top" wrapText="1"/>
    </xf>
    <xf numFmtId="169" fontId="23" fillId="0" borderId="15" xfId="34" applyNumberFormat="1" applyFont="1" applyBorder="1" applyAlignment="1">
      <alignment vertical="top" wrapText="1"/>
    </xf>
    <xf numFmtId="169" fontId="31" fillId="0" borderId="15" xfId="34" applyNumberFormat="1" applyFont="1" applyBorder="1" applyAlignment="1">
      <alignment horizontal="right" vertical="top" wrapText="1"/>
    </xf>
    <xf numFmtId="169" fontId="23" fillId="0" borderId="15" xfId="34" applyNumberFormat="1" applyFont="1" applyBorder="1" applyAlignment="1">
      <alignment horizontal="justify" vertical="top" wrapText="1"/>
    </xf>
    <xf numFmtId="169" fontId="31" fillId="0" borderId="16" xfId="34" applyNumberFormat="1" applyFont="1" applyBorder="1" applyAlignment="1">
      <alignment horizontal="right" vertical="top" wrapText="1"/>
    </xf>
    <xf numFmtId="0" fontId="23" fillId="0" borderId="14" xfId="0" applyFont="1" applyBorder="1" applyAlignment="1">
      <alignment vertical="top" wrapText="1"/>
    </xf>
    <xf numFmtId="169" fontId="23" fillId="0" borderId="17" xfId="34" applyNumberFormat="1" applyFont="1" applyBorder="1" applyAlignment="1">
      <alignment horizontal="right" vertical="top" wrapText="1"/>
    </xf>
    <xf numFmtId="169" fontId="23" fillId="0" borderId="15" xfId="34" applyNumberFormat="1" applyFont="1" applyBorder="1" applyAlignment="1">
      <alignment horizontal="right" vertical="top" wrapText="1"/>
    </xf>
    <xf numFmtId="169" fontId="23" fillId="0" borderId="16" xfId="34" applyNumberFormat="1" applyFont="1" applyBorder="1" applyAlignment="1">
      <alignment horizontal="right" vertical="top" wrapText="1"/>
    </xf>
    <xf numFmtId="49" fontId="23" fillId="0" borderId="14" xfId="0" applyNumberFormat="1" applyFont="1" applyBorder="1" applyAlignment="1">
      <alignment vertical="top" wrapText="1"/>
    </xf>
    <xf numFmtId="0" fontId="25" fillId="0" borderId="18" xfId="0" applyFont="1" applyBorder="1" applyAlignment="1">
      <alignment vertical="top" wrapText="1"/>
    </xf>
    <xf numFmtId="169" fontId="23" fillId="0" borderId="19" xfId="34" applyNumberFormat="1" applyFont="1" applyBorder="1" applyAlignment="1">
      <alignment horizontal="right" vertical="top" wrapText="1"/>
    </xf>
    <xf numFmtId="169" fontId="23" fillId="0" borderId="20" xfId="34" applyNumberFormat="1" applyFont="1" applyBorder="1" applyAlignment="1">
      <alignment horizontal="right" vertical="top" wrapText="1"/>
    </xf>
    <xf numFmtId="169" fontId="23" fillId="0" borderId="21" xfId="34" applyNumberFormat="1" applyFont="1" applyBorder="1" applyAlignment="1">
      <alignment horizontal="right" vertical="top" wrapText="1"/>
    </xf>
    <xf numFmtId="169" fontId="23" fillId="0" borderId="22" xfId="34" applyNumberFormat="1" applyFont="1" applyBorder="1" applyAlignment="1">
      <alignment horizontal="right" vertical="top" wrapText="1"/>
    </xf>
    <xf numFmtId="49" fontId="23" fillId="8" borderId="14" xfId="0" applyNumberFormat="1" applyFont="1" applyFill="1" applyBorder="1" applyAlignment="1">
      <alignment vertical="top" wrapText="1"/>
    </xf>
    <xf numFmtId="169" fontId="26" fillId="0" borderId="15" xfId="34" applyNumberFormat="1" applyFont="1" applyBorder="1" applyAlignment="1">
      <alignment horizontal="right" vertical="top" wrapText="1"/>
    </xf>
    <xf numFmtId="169" fontId="26" fillId="0" borderId="17" xfId="34" applyNumberFormat="1" applyFont="1" applyBorder="1" applyAlignment="1">
      <alignment horizontal="right" vertical="top" wrapText="1"/>
    </xf>
    <xf numFmtId="169" fontId="23" fillId="8" borderId="17" xfId="34" applyNumberFormat="1" applyFont="1" applyFill="1" applyBorder="1" applyAlignment="1">
      <alignment horizontal="right" vertical="top" wrapText="1"/>
    </xf>
    <xf numFmtId="169" fontId="26" fillId="0" borderId="19" xfId="34" applyNumberFormat="1" applyFont="1" applyBorder="1" applyAlignment="1">
      <alignment horizontal="right" vertical="top" wrapText="1"/>
    </xf>
    <xf numFmtId="167" fontId="23" fillId="0" borderId="7" xfId="0" applyNumberFormat="1" applyFont="1" applyBorder="1"/>
    <xf numFmtId="169" fontId="23" fillId="8" borderId="15" xfId="34" applyNumberFormat="1" applyFont="1" applyFill="1" applyBorder="1" applyAlignment="1">
      <alignment horizontal="right" vertical="top" wrapText="1"/>
    </xf>
    <xf numFmtId="0" fontId="23" fillId="0" borderId="7" xfId="0" applyFont="1" applyBorder="1"/>
    <xf numFmtId="169" fontId="23" fillId="0" borderId="0" xfId="34" applyNumberFormat="1" applyFont="1" applyAlignment="1">
      <alignment vertical="top" wrapText="1"/>
    </xf>
    <xf numFmtId="169" fontId="23" fillId="0" borderId="0" xfId="34" applyNumberFormat="1" applyFont="1" applyAlignment="1">
      <alignment horizontal="right" vertical="top" wrapText="1"/>
    </xf>
    <xf numFmtId="0" fontId="0" fillId="8" borderId="0" xfId="0" applyFill="1"/>
    <xf numFmtId="4" fontId="0" fillId="0" borderId="0" xfId="0" applyNumberFormat="1"/>
    <xf numFmtId="172" fontId="24" fillId="0" borderId="0" xfId="34" applyNumberFormat="1" applyFont="1"/>
    <xf numFmtId="172" fontId="23" fillId="0" borderId="0" xfId="34" applyNumberFormat="1" applyFont="1" applyAlignment="1">
      <alignment horizontal="right"/>
    </xf>
    <xf numFmtId="172" fontId="23" fillId="8" borderId="0" xfId="34" applyNumberFormat="1" applyFont="1" applyFill="1"/>
    <xf numFmtId="172" fontId="24" fillId="8" borderId="0" xfId="34" applyNumberFormat="1" applyFont="1" applyFill="1"/>
    <xf numFmtId="172" fontId="23" fillId="8" borderId="0" xfId="34" applyNumberFormat="1" applyFont="1" applyFill="1" applyAlignment="1">
      <alignment horizontal="center"/>
    </xf>
    <xf numFmtId="0" fontId="23" fillId="8" borderId="0" xfId="34" applyNumberFormat="1" applyFont="1" applyFill="1" applyAlignment="1">
      <alignment horizontal="center"/>
    </xf>
    <xf numFmtId="0" fontId="23" fillId="0" borderId="0" xfId="34" applyNumberFormat="1" applyFont="1" applyAlignment="1">
      <alignment horizontal="center"/>
    </xf>
    <xf numFmtId="49" fontId="23" fillId="0" borderId="0" xfId="0" applyNumberFormat="1" applyFont="1"/>
    <xf numFmtId="172" fontId="23" fillId="8" borderId="0" xfId="34" applyNumberFormat="1" applyFont="1" applyFill="1" applyAlignment="1">
      <alignment horizontal="right"/>
    </xf>
    <xf numFmtId="172" fontId="25" fillId="8" borderId="0" xfId="34" applyNumberFormat="1" applyFont="1" applyFill="1"/>
    <xf numFmtId="172" fontId="25" fillId="0" borderId="0" xfId="34" applyNumberFormat="1" applyFont="1"/>
    <xf numFmtId="172" fontId="26" fillId="8" borderId="0" xfId="34" applyNumberFormat="1" applyFont="1" applyFill="1"/>
    <xf numFmtId="164" fontId="25" fillId="0" borderId="0" xfId="0" applyNumberFormat="1" applyFont="1" applyAlignment="1">
      <alignment horizontal="center"/>
    </xf>
    <xf numFmtId="164" fontId="23" fillId="0" borderId="0" xfId="0" applyNumberFormat="1" applyFont="1" applyAlignment="1">
      <alignment horizontal="right"/>
    </xf>
    <xf numFmtId="0" fontId="23" fillId="0" borderId="0" xfId="0" applyFont="1" applyAlignment="1">
      <alignment horizontal="right"/>
    </xf>
    <xf numFmtId="0" fontId="23" fillId="8" borderId="0" xfId="0" applyFont="1" applyFill="1"/>
    <xf numFmtId="164" fontId="23" fillId="8" borderId="0" xfId="34" applyNumberFormat="1" applyFont="1" applyFill="1"/>
    <xf numFmtId="172" fontId="23" fillId="8" borderId="2" xfId="34" applyNumberFormat="1" applyFont="1" applyFill="1" applyBorder="1" applyAlignment="1">
      <alignment horizontal="right"/>
    </xf>
    <xf numFmtId="172" fontId="26" fillId="8" borderId="0" xfId="34" applyNumberFormat="1" applyFont="1" applyFill="1" applyAlignment="1">
      <alignment horizontal="right"/>
    </xf>
    <xf numFmtId="172" fontId="27" fillId="8" borderId="0" xfId="34" applyNumberFormat="1" applyFont="1" applyFill="1"/>
    <xf numFmtId="172" fontId="26" fillId="0" borderId="0" xfId="34" applyNumberFormat="1" applyFont="1" applyAlignment="1">
      <alignment horizontal="right"/>
    </xf>
    <xf numFmtId="172" fontId="23" fillId="0" borderId="0" xfId="44" applyNumberFormat="1" applyFont="1" applyAlignment="1">
      <alignment horizontal="right"/>
    </xf>
    <xf numFmtId="172" fontId="23" fillId="8" borderId="2" xfId="34" applyNumberFormat="1" applyFont="1" applyFill="1" applyBorder="1"/>
    <xf numFmtId="164" fontId="27" fillId="8" borderId="0" xfId="0" applyNumberFormat="1" applyFont="1" applyFill="1"/>
    <xf numFmtId="164" fontId="25" fillId="8" borderId="0" xfId="0" applyNumberFormat="1" applyFont="1" applyFill="1"/>
    <xf numFmtId="172" fontId="23" fillId="8" borderId="0" xfId="34" applyNumberFormat="1" applyFont="1" applyFill="1" applyAlignment="1">
      <alignment horizontal="left"/>
    </xf>
    <xf numFmtId="3" fontId="0" fillId="0" borderId="0" xfId="0" applyNumberFormat="1"/>
    <xf numFmtId="1" fontId="23" fillId="8" borderId="0" xfId="34" applyNumberFormat="1" applyFont="1" applyFill="1"/>
    <xf numFmtId="167" fontId="26" fillId="0" borderId="0" xfId="44" applyNumberFormat="1" applyFont="1" applyAlignment="1">
      <alignment horizontal="right"/>
    </xf>
    <xf numFmtId="167" fontId="23" fillId="8" borderId="0" xfId="34" applyNumberFormat="1" applyFont="1" applyFill="1" applyAlignment="1">
      <alignment horizontal="right"/>
    </xf>
    <xf numFmtId="167" fontId="23" fillId="8" borderId="0" xfId="34" applyNumberFormat="1" applyFont="1" applyFill="1"/>
    <xf numFmtId="173" fontId="23" fillId="8" borderId="2" xfId="30" applyFont="1" applyFill="1" applyBorder="1"/>
    <xf numFmtId="172" fontId="23" fillId="8" borderId="24" xfId="34" applyNumberFormat="1" applyFont="1" applyFill="1" applyBorder="1" applyAlignment="1">
      <alignment horizontal="right"/>
    </xf>
    <xf numFmtId="172" fontId="23" fillId="8" borderId="24" xfId="34" applyNumberFormat="1" applyFont="1" applyFill="1" applyBorder="1"/>
    <xf numFmtId="172" fontId="35" fillId="8" borderId="0" xfId="34" applyNumberFormat="1" applyFont="1" applyFill="1"/>
    <xf numFmtId="172" fontId="25" fillId="8" borderId="0" xfId="34" applyNumberFormat="1" applyFont="1" applyFill="1" applyAlignment="1">
      <alignment horizontal="right"/>
    </xf>
    <xf numFmtId="172" fontId="25" fillId="0" borderId="0" xfId="34" applyNumberFormat="1" applyFont="1" applyAlignment="1">
      <alignment horizontal="right"/>
    </xf>
    <xf numFmtId="0" fontId="23" fillId="8" borderId="0" xfId="0" applyFont="1" applyFill="1" applyAlignment="1">
      <alignment horizontal="center"/>
    </xf>
    <xf numFmtId="164" fontId="23" fillId="0" borderId="0" xfId="34" applyNumberFormat="1" applyFont="1"/>
    <xf numFmtId="172" fontId="36" fillId="8" borderId="0" xfId="34" applyNumberFormat="1" applyFont="1" applyFill="1"/>
    <xf numFmtId="172" fontId="37" fillId="8" borderId="0" xfId="34" applyNumberFormat="1" applyFont="1" applyFill="1"/>
    <xf numFmtId="167" fontId="25" fillId="8" borderId="0" xfId="34" applyNumberFormat="1" applyFont="1" applyFill="1"/>
    <xf numFmtId="1" fontId="33" fillId="0" borderId="0" xfId="0" applyNumberFormat="1" applyFont="1" applyAlignment="1">
      <alignment horizontal="left"/>
    </xf>
    <xf numFmtId="167" fontId="23" fillId="0" borderId="0" xfId="34" applyNumberFormat="1" applyFont="1"/>
    <xf numFmtId="167" fontId="23" fillId="0" borderId="0" xfId="34" applyNumberFormat="1" applyFont="1" applyAlignment="1">
      <alignment horizontal="right" vertical="top" wrapText="1"/>
    </xf>
    <xf numFmtId="167" fontId="25" fillId="8" borderId="2" xfId="34" applyNumberFormat="1" applyFont="1" applyFill="1" applyBorder="1"/>
    <xf numFmtId="167" fontId="25" fillId="8" borderId="3" xfId="34" applyNumberFormat="1" applyFont="1" applyFill="1" applyBorder="1"/>
    <xf numFmtId="0" fontId="46" fillId="0" borderId="28" xfId="0" applyFont="1" applyBorder="1" applyAlignment="1">
      <alignment horizontal="center" vertical="center" wrapText="1"/>
    </xf>
    <xf numFmtId="3" fontId="46" fillId="0" borderId="28" xfId="0" applyNumberFormat="1" applyFont="1" applyBorder="1" applyAlignment="1">
      <alignment horizontal="right" vertical="center" wrapText="1"/>
    </xf>
    <xf numFmtId="10" fontId="46" fillId="0" borderId="28" xfId="0" applyNumberFormat="1" applyFont="1" applyBorder="1" applyAlignment="1">
      <alignment horizontal="right" vertical="center" wrapText="1"/>
    </xf>
    <xf numFmtId="0" fontId="23" fillId="0" borderId="0" xfId="0" applyFont="1" applyAlignment="1">
      <alignment horizontal="justify" vertical="center"/>
    </xf>
    <xf numFmtId="0" fontId="25" fillId="0" borderId="0" xfId="0" applyFont="1" applyAlignment="1">
      <alignment horizontal="justify" vertical="center"/>
    </xf>
    <xf numFmtId="0" fontId="43" fillId="0" borderId="27" xfId="0" applyFont="1" applyBorder="1" applyAlignment="1">
      <alignment vertical="center" wrapText="1"/>
    </xf>
    <xf numFmtId="0" fontId="40" fillId="0" borderId="27" xfId="0" applyFont="1" applyBorder="1" applyAlignment="1">
      <alignment vertical="center" wrapText="1"/>
    </xf>
    <xf numFmtId="3" fontId="50" fillId="0" borderId="28" xfId="0" applyNumberFormat="1" applyFont="1" applyBorder="1" applyAlignment="1">
      <alignment horizontal="right" vertical="center"/>
    </xf>
    <xf numFmtId="0" fontId="46" fillId="0" borderId="41" xfId="0" applyFont="1" applyBorder="1" applyAlignment="1">
      <alignment vertical="center"/>
    </xf>
    <xf numFmtId="3" fontId="46" fillId="0" borderId="27" xfId="0" applyNumberFormat="1" applyFont="1" applyBorder="1" applyAlignment="1">
      <alignment horizontal="right" vertical="center"/>
    </xf>
    <xf numFmtId="3" fontId="46" fillId="0" borderId="28" xfId="0" applyNumberFormat="1" applyFont="1" applyBorder="1" applyAlignment="1">
      <alignment horizontal="right" vertical="center"/>
    </xf>
    <xf numFmtId="0" fontId="46" fillId="0" borderId="41" xfId="0" applyFont="1" applyBorder="1" applyAlignment="1">
      <alignment horizontal="justify" vertical="center"/>
    </xf>
    <xf numFmtId="0" fontId="46" fillId="0" borderId="28" xfId="0" applyFont="1" applyBorder="1" applyAlignment="1">
      <alignment horizontal="right" vertical="center"/>
    </xf>
    <xf numFmtId="0" fontId="46" fillId="0" borderId="45" xfId="0" applyFont="1" applyBorder="1" applyAlignment="1">
      <alignment horizontal="justify" vertical="center"/>
    </xf>
    <xf numFmtId="0" fontId="46" fillId="0" borderId="0" xfId="0" applyFont="1" applyAlignment="1">
      <alignment horizontal="justify" vertical="center"/>
    </xf>
    <xf numFmtId="0" fontId="38" fillId="0" borderId="41" xfId="0" applyFont="1" applyBorder="1" applyAlignment="1">
      <alignment vertical="center"/>
    </xf>
    <xf numFmtId="0" fontId="46" fillId="0" borderId="27" xfId="0" applyFont="1" applyBorder="1" applyAlignment="1">
      <alignment vertical="center"/>
    </xf>
    <xf numFmtId="0" fontId="46" fillId="0" borderId="28" xfId="0" applyFont="1" applyBorder="1" applyAlignment="1">
      <alignment vertical="center"/>
    </xf>
    <xf numFmtId="0" fontId="46" fillId="0" borderId="28" xfId="0" applyFont="1" applyBorder="1" applyAlignment="1">
      <alignment horizontal="center" vertical="center"/>
    </xf>
    <xf numFmtId="0" fontId="38" fillId="0" borderId="27" xfId="0" applyFont="1" applyBorder="1" applyAlignment="1">
      <alignment vertical="center"/>
    </xf>
    <xf numFmtId="0" fontId="38" fillId="0" borderId="28" xfId="0" applyFont="1" applyBorder="1" applyAlignment="1">
      <alignment vertical="center"/>
    </xf>
    <xf numFmtId="3" fontId="38" fillId="0" borderId="28" xfId="0" applyNumberFormat="1" applyFont="1" applyBorder="1" applyAlignment="1">
      <alignment horizontal="right" vertical="center"/>
    </xf>
    <xf numFmtId="0" fontId="50" fillId="0" borderId="29" xfId="0" applyFont="1" applyBorder="1" applyAlignment="1">
      <alignment horizontal="center" vertical="center"/>
    </xf>
    <xf numFmtId="17" fontId="50" fillId="0" borderId="34" xfId="0" applyNumberFormat="1" applyFont="1" applyBorder="1" applyAlignment="1">
      <alignment horizontal="center" vertical="center"/>
    </xf>
    <xf numFmtId="0" fontId="50" fillId="0" borderId="34" xfId="0" applyFont="1" applyBorder="1" applyAlignment="1">
      <alignment horizontal="center" vertical="center"/>
    </xf>
    <xf numFmtId="3" fontId="50" fillId="0" borderId="34" xfId="0" applyNumberFormat="1" applyFont="1" applyBorder="1" applyAlignment="1">
      <alignment horizontal="right" vertical="center"/>
    </xf>
    <xf numFmtId="14" fontId="50" fillId="0" borderId="34" xfId="0" applyNumberFormat="1" applyFont="1" applyBorder="1" applyAlignment="1">
      <alignment horizontal="right" vertical="center"/>
    </xf>
    <xf numFmtId="0" fontId="49" fillId="0" borderId="27" xfId="0" applyFont="1" applyBorder="1" applyAlignment="1">
      <alignment horizontal="center" vertical="center"/>
    </xf>
    <xf numFmtId="0" fontId="50" fillId="0" borderId="28" xfId="0" applyFont="1" applyBorder="1" applyAlignment="1">
      <alignment vertical="center"/>
    </xf>
    <xf numFmtId="3" fontId="49" fillId="0" borderId="28" xfId="0" applyNumberFormat="1" applyFont="1" applyBorder="1" applyAlignment="1">
      <alignment horizontal="right" vertical="center"/>
    </xf>
    <xf numFmtId="0" fontId="50" fillId="0" borderId="27" xfId="0" applyFont="1" applyBorder="1" applyAlignment="1">
      <alignment horizontal="center" vertical="center"/>
    </xf>
    <xf numFmtId="17" fontId="50" fillId="0" borderId="28" xfId="0" applyNumberFormat="1" applyFont="1" applyBorder="1" applyAlignment="1">
      <alignment horizontal="center" vertical="center"/>
    </xf>
    <xf numFmtId="0" fontId="50" fillId="0" borderId="28" xfId="0" applyFont="1" applyBorder="1" applyAlignment="1">
      <alignment horizontal="center" vertical="center"/>
    </xf>
    <xf numFmtId="14" fontId="50" fillId="0" borderId="28" xfId="0" applyNumberFormat="1" applyFont="1" applyBorder="1" applyAlignment="1">
      <alignment horizontal="right" vertical="center"/>
    </xf>
    <xf numFmtId="0" fontId="49" fillId="0" borderId="28" xfId="0" applyFont="1" applyBorder="1" applyAlignment="1">
      <alignment horizontal="right" vertical="center"/>
    </xf>
    <xf numFmtId="0" fontId="50" fillId="0" borderId="42" xfId="0" applyFont="1" applyBorder="1" applyAlignment="1">
      <alignment horizontal="center" vertical="center"/>
    </xf>
    <xf numFmtId="14" fontId="46" fillId="0" borderId="28" xfId="0" applyNumberFormat="1" applyFont="1" applyBorder="1" applyAlignment="1">
      <alignment horizontal="right" vertical="center"/>
    </xf>
    <xf numFmtId="0" fontId="25" fillId="0" borderId="0" xfId="0" applyFont="1" applyAlignment="1">
      <alignment horizontal="center" vertical="center"/>
    </xf>
    <xf numFmtId="3" fontId="43" fillId="0" borderId="28" xfId="0" applyNumberFormat="1" applyFont="1" applyBorder="1" applyAlignment="1">
      <alignment horizontal="right" vertical="center"/>
    </xf>
    <xf numFmtId="0" fontId="46" fillId="0" borderId="41" xfId="0" applyFont="1" applyBorder="1" applyAlignment="1">
      <alignment vertical="center" wrapText="1"/>
    </xf>
    <xf numFmtId="0" fontId="46" fillId="0" borderId="29" xfId="0" applyFont="1" applyBorder="1" applyAlignment="1">
      <alignment horizontal="right" vertical="center"/>
    </xf>
    <xf numFmtId="3" fontId="46" fillId="0" borderId="27" xfId="0" applyNumberFormat="1" applyFont="1" applyBorder="1" applyAlignment="1">
      <alignment horizontal="right" vertical="center" wrapText="1"/>
    </xf>
    <xf numFmtId="0" fontId="46" fillId="0" borderId="27" xfId="0" applyFont="1" applyBorder="1" applyAlignment="1">
      <alignment horizontal="right" vertical="center"/>
    </xf>
    <xf numFmtId="0" fontId="46" fillId="0" borderId="41" xfId="0" applyFont="1" applyBorder="1" applyAlignment="1">
      <alignment horizontal="justify" vertical="center" wrapText="1"/>
    </xf>
    <xf numFmtId="0" fontId="38" fillId="0" borderId="28" xfId="0" applyFont="1" applyBorder="1" applyAlignment="1">
      <alignment horizontal="right" vertical="center"/>
    </xf>
    <xf numFmtId="0" fontId="20" fillId="0" borderId="0" xfId="0" applyFont="1"/>
    <xf numFmtId="170" fontId="20" fillId="0" borderId="0" xfId="0" applyNumberFormat="1" applyFont="1"/>
    <xf numFmtId="0" fontId="23" fillId="0" borderId="0" xfId="0" applyFont="1" applyAlignment="1">
      <alignment vertical="center"/>
    </xf>
    <xf numFmtId="0" fontId="46" fillId="0" borderId="42" xfId="0" applyFont="1" applyBorder="1" applyAlignment="1">
      <alignment vertical="center" wrapText="1"/>
    </xf>
    <xf numFmtId="0" fontId="38" fillId="0" borderId="29" xfId="0" applyFont="1" applyBorder="1" applyAlignment="1">
      <alignment vertical="center" wrapText="1"/>
    </xf>
    <xf numFmtId="0" fontId="46" fillId="0" borderId="27" xfId="0" applyFont="1" applyBorder="1" applyAlignment="1">
      <alignment vertical="center" wrapText="1"/>
    </xf>
    <xf numFmtId="0" fontId="38" fillId="0" borderId="27" xfId="0" applyFont="1" applyBorder="1" applyAlignment="1">
      <alignment vertical="center" wrapText="1"/>
    </xf>
    <xf numFmtId="49" fontId="0" fillId="0" borderId="0" xfId="0" applyNumberFormat="1"/>
    <xf numFmtId="165" fontId="51" fillId="0" borderId="0" xfId="34" applyFont="1"/>
    <xf numFmtId="165" fontId="51" fillId="3" borderId="0" xfId="34" applyFont="1" applyFill="1"/>
    <xf numFmtId="165" fontId="0" fillId="0" borderId="0" xfId="0" applyNumberFormat="1"/>
    <xf numFmtId="166" fontId="0" fillId="0" borderId="0" xfId="0" applyNumberFormat="1"/>
    <xf numFmtId="0" fontId="0" fillId="0" borderId="0" xfId="0" applyAlignment="1">
      <alignment horizontal="right"/>
    </xf>
    <xf numFmtId="167" fontId="23" fillId="0" borderId="24" xfId="34" applyNumberFormat="1" applyFont="1" applyBorder="1" applyAlignment="1">
      <alignment horizontal="right" vertical="top" wrapText="1"/>
    </xf>
    <xf numFmtId="168" fontId="0" fillId="0" borderId="0" xfId="0" applyNumberFormat="1"/>
    <xf numFmtId="165" fontId="51" fillId="0" borderId="24" xfId="34" applyFont="1" applyBorder="1"/>
    <xf numFmtId="3" fontId="43" fillId="0" borderId="34" xfId="0" applyNumberFormat="1" applyFont="1" applyBorder="1" applyAlignment="1">
      <alignment horizontal="right" vertical="center"/>
    </xf>
    <xf numFmtId="3" fontId="40" fillId="0" borderId="27" xfId="0" applyNumberFormat="1" applyFont="1" applyBorder="1" applyAlignment="1">
      <alignment horizontal="right" vertical="center"/>
    </xf>
    <xf numFmtId="0" fontId="9" fillId="0" borderId="28" xfId="0" applyFont="1" applyBorder="1" applyAlignment="1">
      <alignment vertical="center"/>
    </xf>
    <xf numFmtId="3" fontId="9" fillId="0" borderId="28" xfId="0" applyNumberFormat="1" applyFont="1" applyBorder="1" applyAlignment="1">
      <alignment horizontal="right" vertical="center"/>
    </xf>
    <xf numFmtId="3" fontId="9" fillId="0" borderId="47" xfId="0" applyNumberFormat="1" applyFont="1" applyBorder="1" applyAlignment="1">
      <alignment horizontal="right" vertical="center" wrapText="1"/>
    </xf>
    <xf numFmtId="0" fontId="9" fillId="0" borderId="27" xfId="0" applyFont="1" applyBorder="1" applyAlignment="1">
      <alignment horizontal="right" vertical="center" wrapText="1"/>
    </xf>
    <xf numFmtId="0" fontId="9" fillId="0" borderId="28" xfId="0" applyFont="1" applyBorder="1" applyAlignment="1">
      <alignment horizontal="right" vertical="center" wrapText="1"/>
    </xf>
    <xf numFmtId="14" fontId="9" fillId="0" borderId="28" xfId="0" applyNumberFormat="1" applyFont="1" applyBorder="1" applyAlignment="1">
      <alignment horizontal="right" vertical="center" wrapText="1"/>
    </xf>
    <xf numFmtId="10" fontId="9" fillId="0" borderId="28" xfId="0" applyNumberFormat="1" applyFont="1" applyBorder="1" applyAlignment="1">
      <alignment horizontal="right" vertical="center" wrapText="1"/>
    </xf>
    <xf numFmtId="0" fontId="9" fillId="0" borderId="43" xfId="0" applyFont="1" applyBorder="1" applyAlignment="1">
      <alignment vertical="center"/>
    </xf>
    <xf numFmtId="0" fontId="9" fillId="0" borderId="43" xfId="0" applyFont="1" applyBorder="1" applyAlignment="1">
      <alignment horizontal="right" vertical="center" wrapText="1"/>
    </xf>
    <xf numFmtId="172" fontId="26" fillId="0" borderId="0" xfId="44" applyNumberFormat="1" applyFont="1" applyAlignment="1">
      <alignment horizontal="right"/>
    </xf>
    <xf numFmtId="4" fontId="26" fillId="0" borderId="0" xfId="34" applyNumberFormat="1" applyFont="1" applyAlignment="1">
      <alignment horizontal="right"/>
    </xf>
    <xf numFmtId="164" fontId="25" fillId="0" borderId="0" xfId="34" applyNumberFormat="1" applyFont="1" applyAlignment="1">
      <alignment horizontal="right"/>
    </xf>
    <xf numFmtId="186" fontId="4" fillId="0" borderId="0" xfId="83" applyNumberFormat="1" applyFont="1" applyBorder="1" applyAlignment="1" applyProtection="1">
      <alignment horizontal="left"/>
    </xf>
    <xf numFmtId="186" fontId="61" fillId="0" borderId="0" xfId="43" applyNumberFormat="1" applyFont="1" applyBorder="1" applyProtection="1"/>
    <xf numFmtId="186" fontId="61" fillId="10" borderId="0" xfId="43" applyNumberFormat="1" applyFont="1" applyFill="1" applyBorder="1" applyProtection="1"/>
    <xf numFmtId="0" fontId="61" fillId="0" borderId="0" xfId="0" applyFont="1" applyAlignment="1">
      <alignment horizontal="left"/>
    </xf>
    <xf numFmtId="186" fontId="62" fillId="0" borderId="0" xfId="43" applyNumberFormat="1" applyFont="1" applyBorder="1" applyProtection="1"/>
    <xf numFmtId="186" fontId="62" fillId="10" borderId="0" xfId="43" applyNumberFormat="1" applyFont="1" applyFill="1" applyBorder="1" applyProtection="1"/>
    <xf numFmtId="3" fontId="4" fillId="10" borderId="86" xfId="0" applyNumberFormat="1" applyFont="1" applyFill="1" applyBorder="1" applyAlignment="1">
      <alignment horizontal="left" wrapText="1"/>
    </xf>
    <xf numFmtId="3" fontId="4" fillId="10" borderId="87" xfId="43" applyNumberFormat="1" applyFont="1" applyFill="1" applyBorder="1" applyAlignment="1" applyProtection="1">
      <alignment horizontal="right" vertical="top" wrapText="1"/>
    </xf>
    <xf numFmtId="3" fontId="4" fillId="10" borderId="87" xfId="43" applyNumberFormat="1" applyFont="1" applyFill="1" applyBorder="1" applyAlignment="1" applyProtection="1">
      <alignment vertical="top" wrapText="1"/>
    </xf>
    <xf numFmtId="3" fontId="4" fillId="10" borderId="88" xfId="43" applyNumberFormat="1" applyFont="1" applyFill="1" applyBorder="1" applyAlignment="1" applyProtection="1">
      <alignment horizontal="right" vertical="top" wrapText="1"/>
    </xf>
    <xf numFmtId="3" fontId="61" fillId="10" borderId="89" xfId="0" applyNumberFormat="1" applyFont="1" applyFill="1" applyBorder="1" applyAlignment="1">
      <alignment horizontal="left" wrapText="1"/>
    </xf>
    <xf numFmtId="187" fontId="61" fillId="10" borderId="89" xfId="43" applyNumberFormat="1" applyFont="1" applyFill="1" applyBorder="1" applyAlignment="1" applyProtection="1">
      <alignment wrapText="1"/>
    </xf>
    <xf numFmtId="187" fontId="61" fillId="10" borderId="90" xfId="43" applyNumberFormat="1" applyFont="1" applyFill="1" applyBorder="1" applyAlignment="1" applyProtection="1">
      <alignment wrapText="1"/>
    </xf>
    <xf numFmtId="187" fontId="61" fillId="10" borderId="0" xfId="43" applyNumberFormat="1" applyFont="1" applyFill="1" applyBorder="1" applyAlignment="1" applyProtection="1">
      <alignment wrapText="1"/>
    </xf>
    <xf numFmtId="187" fontId="61" fillId="10" borderId="91" xfId="43" applyNumberFormat="1" applyFont="1" applyFill="1" applyBorder="1" applyAlignment="1" applyProtection="1">
      <alignment wrapText="1"/>
    </xf>
    <xf numFmtId="49" fontId="61" fillId="10" borderId="89" xfId="0" applyNumberFormat="1" applyFont="1" applyFill="1" applyBorder="1" applyAlignment="1">
      <alignment horizontal="left" wrapText="1"/>
    </xf>
    <xf numFmtId="3" fontId="4" fillId="10" borderId="92" xfId="43" applyNumberFormat="1" applyFont="1" applyFill="1" applyBorder="1" applyAlignment="1" applyProtection="1">
      <alignment wrapText="1"/>
    </xf>
    <xf numFmtId="3" fontId="4" fillId="10" borderId="93" xfId="43" applyNumberFormat="1" applyFont="1" applyFill="1" applyBorder="1" applyAlignment="1" applyProtection="1">
      <alignment wrapText="1"/>
    </xf>
    <xf numFmtId="187" fontId="61" fillId="10" borderId="94" xfId="43" applyNumberFormat="1" applyFont="1" applyFill="1" applyBorder="1" applyAlignment="1" applyProtection="1">
      <alignment wrapText="1"/>
    </xf>
    <xf numFmtId="187" fontId="61" fillId="10" borderId="95" xfId="43" applyNumberFormat="1" applyFont="1" applyFill="1" applyBorder="1" applyAlignment="1" applyProtection="1">
      <alignment wrapText="1"/>
    </xf>
    <xf numFmtId="187" fontId="61" fillId="10" borderId="96" xfId="43" applyNumberFormat="1" applyFont="1" applyFill="1" applyBorder="1" applyAlignment="1" applyProtection="1">
      <alignment wrapText="1"/>
    </xf>
    <xf numFmtId="187" fontId="61" fillId="10" borderId="97" xfId="43" applyNumberFormat="1" applyFont="1" applyFill="1" applyBorder="1" applyAlignment="1" applyProtection="1">
      <alignment wrapText="1"/>
    </xf>
    <xf numFmtId="0" fontId="24" fillId="0" borderId="29" xfId="0" applyFont="1" applyBorder="1" applyAlignment="1">
      <alignment horizontal="center" vertical="center"/>
    </xf>
    <xf numFmtId="0" fontId="29" fillId="0" borderId="27" xfId="0" applyFont="1" applyBorder="1" applyAlignment="1">
      <alignment vertical="center"/>
    </xf>
    <xf numFmtId="4" fontId="46" fillId="0" borderId="28" xfId="0" applyNumberFormat="1" applyFont="1" applyBorder="1" applyAlignment="1">
      <alignment horizontal="right" vertical="center"/>
    </xf>
    <xf numFmtId="3" fontId="38" fillId="0" borderId="43" xfId="0" applyNumberFormat="1" applyFont="1" applyBorder="1" applyAlignment="1">
      <alignment horizontal="right" vertical="center"/>
    </xf>
    <xf numFmtId="3" fontId="23" fillId="0" borderId="0" xfId="0" applyNumberFormat="1" applyFont="1"/>
    <xf numFmtId="3" fontId="4" fillId="10" borderId="102" xfId="0" applyNumberFormat="1" applyFont="1" applyFill="1" applyBorder="1" applyAlignment="1">
      <alignment horizontal="left" wrapText="1"/>
    </xf>
    <xf numFmtId="3" fontId="61" fillId="10" borderId="103" xfId="0" applyNumberFormat="1" applyFont="1" applyFill="1" applyBorder="1" applyAlignment="1">
      <alignment horizontal="left" wrapText="1"/>
    </xf>
    <xf numFmtId="167" fontId="61" fillId="10" borderId="89" xfId="43" applyNumberFormat="1" applyFont="1" applyFill="1" applyBorder="1" applyAlignment="1" applyProtection="1">
      <alignment wrapText="1"/>
    </xf>
    <xf numFmtId="167" fontId="25" fillId="0" borderId="0" xfId="34" applyNumberFormat="1" applyFont="1"/>
    <xf numFmtId="164" fontId="24" fillId="9" borderId="0" xfId="0" applyNumberFormat="1" applyFont="1" applyFill="1"/>
    <xf numFmtId="167" fontId="24" fillId="11" borderId="0" xfId="34" applyNumberFormat="1" applyFont="1" applyFill="1"/>
    <xf numFmtId="164" fontId="29" fillId="9" borderId="0" xfId="0" applyNumberFormat="1" applyFont="1" applyFill="1"/>
    <xf numFmtId="167" fontId="29" fillId="11" borderId="0" xfId="34" applyNumberFormat="1" applyFont="1" applyFill="1"/>
    <xf numFmtId="164" fontId="23" fillId="9" borderId="0" xfId="0" applyNumberFormat="1" applyFont="1" applyFill="1"/>
    <xf numFmtId="164" fontId="23" fillId="11" borderId="0" xfId="34" applyNumberFormat="1" applyFont="1" applyFill="1" applyAlignment="1">
      <alignment horizontal="center"/>
    </xf>
    <xf numFmtId="167" fontId="23" fillId="11" borderId="0" xfId="34" applyNumberFormat="1" applyFont="1" applyFill="1" applyAlignment="1">
      <alignment horizontal="center"/>
    </xf>
    <xf numFmtId="167" fontId="23" fillId="11" borderId="0" xfId="34" applyNumberFormat="1" applyFont="1" applyFill="1"/>
    <xf numFmtId="164" fontId="25" fillId="9" borderId="0" xfId="0" applyNumberFormat="1" applyFont="1" applyFill="1"/>
    <xf numFmtId="164" fontId="25" fillId="12" borderId="0" xfId="0" applyNumberFormat="1" applyFont="1" applyFill="1" applyAlignment="1">
      <alignment horizontal="center"/>
    </xf>
    <xf numFmtId="167" fontId="23" fillId="12" borderId="0" xfId="34" applyNumberFormat="1" applyFont="1" applyFill="1"/>
    <xf numFmtId="167" fontId="23" fillId="11" borderId="2" xfId="34" applyNumberFormat="1" applyFont="1" applyFill="1" applyBorder="1"/>
    <xf numFmtId="167" fontId="25" fillId="11" borderId="0" xfId="34" applyNumberFormat="1" applyFont="1" applyFill="1"/>
    <xf numFmtId="164" fontId="25" fillId="11" borderId="0" xfId="0" applyNumberFormat="1" applyFont="1" applyFill="1" applyAlignment="1">
      <alignment horizontal="center"/>
    </xf>
    <xf numFmtId="164" fontId="23" fillId="11" borderId="0" xfId="34" applyNumberFormat="1" applyFont="1" applyFill="1"/>
    <xf numFmtId="167" fontId="23" fillId="9" borderId="2" xfId="34" applyNumberFormat="1" applyFont="1" applyFill="1" applyBorder="1"/>
    <xf numFmtId="164" fontId="25" fillId="9" borderId="0" xfId="0" applyNumberFormat="1" applyFont="1" applyFill="1" applyAlignment="1">
      <alignment horizontal="center"/>
    </xf>
    <xf numFmtId="4" fontId="0" fillId="11" borderId="0" xfId="0" applyNumberFormat="1" applyFill="1"/>
    <xf numFmtId="167" fontId="26" fillId="11" borderId="0" xfId="34" applyNumberFormat="1" applyFont="1" applyFill="1"/>
    <xf numFmtId="173" fontId="23" fillId="11" borderId="0" xfId="30" applyFont="1" applyFill="1"/>
    <xf numFmtId="164" fontId="63" fillId="0" borderId="0" xfId="0" applyNumberFormat="1" applyFont="1"/>
    <xf numFmtId="164" fontId="63" fillId="8" borderId="0" xfId="34" applyNumberFormat="1" applyFont="1" applyFill="1" applyAlignment="1">
      <alignment horizontal="center"/>
    </xf>
    <xf numFmtId="167" fontId="63" fillId="0" borderId="0" xfId="0" applyNumberFormat="1" applyFont="1" applyAlignment="1">
      <alignment horizontal="center"/>
    </xf>
    <xf numFmtId="167" fontId="63" fillId="0" borderId="0" xfId="0" applyNumberFormat="1" applyFont="1"/>
    <xf numFmtId="167" fontId="63" fillId="0" borderId="0" xfId="43" applyNumberFormat="1" applyFont="1"/>
    <xf numFmtId="167" fontId="63" fillId="0" borderId="0" xfId="34" applyNumberFormat="1" applyFont="1"/>
    <xf numFmtId="167" fontId="64" fillId="0" borderId="0" xfId="34" applyNumberFormat="1" applyFont="1"/>
    <xf numFmtId="167" fontId="63" fillId="8" borderId="0" xfId="0" applyNumberFormat="1" applyFont="1" applyFill="1"/>
    <xf numFmtId="167" fontId="63" fillId="8" borderId="1" xfId="34" applyNumberFormat="1" applyFont="1" applyFill="1" applyBorder="1"/>
    <xf numFmtId="164" fontId="63" fillId="0" borderId="0" xfId="43" applyNumberFormat="1" applyFont="1"/>
    <xf numFmtId="164" fontId="63" fillId="8" borderId="0" xfId="34" applyNumberFormat="1" applyFont="1" applyFill="1"/>
    <xf numFmtId="164" fontId="63" fillId="8" borderId="2" xfId="34" applyNumberFormat="1" applyFont="1" applyFill="1" applyBorder="1"/>
    <xf numFmtId="167" fontId="63" fillId="0" borderId="2" xfId="34" applyNumberFormat="1" applyFont="1" applyBorder="1"/>
    <xf numFmtId="167" fontId="63" fillId="0" borderId="1" xfId="34" applyNumberFormat="1" applyFont="1" applyBorder="1"/>
    <xf numFmtId="167" fontId="63" fillId="8" borderId="0" xfId="34" applyNumberFormat="1" applyFont="1" applyFill="1"/>
    <xf numFmtId="167" fontId="63" fillId="0" borderId="2" xfId="43" applyNumberFormat="1" applyFont="1" applyBorder="1"/>
    <xf numFmtId="171" fontId="63" fillId="0" borderId="0" xfId="34" applyNumberFormat="1" applyFont="1"/>
    <xf numFmtId="0" fontId="9" fillId="0" borderId="0" xfId="0" applyFont="1"/>
    <xf numFmtId="0" fontId="23" fillId="0" borderId="0" xfId="0" applyFont="1" applyAlignment="1">
      <alignment horizontal="left" vertical="center" indent="1"/>
    </xf>
    <xf numFmtId="0" fontId="25" fillId="13" borderId="30" xfId="0" applyFont="1" applyFill="1" applyBorder="1" applyAlignment="1">
      <alignment horizontal="justify" vertical="center" wrapText="1"/>
    </xf>
    <xf numFmtId="0" fontId="25" fillId="13" borderId="31" xfId="0" applyFont="1" applyFill="1" applyBorder="1" applyAlignment="1">
      <alignment horizontal="justify" vertical="center" wrapText="1"/>
    </xf>
    <xf numFmtId="0" fontId="23" fillId="14" borderId="32" xfId="0" applyFont="1" applyFill="1" applyBorder="1" applyAlignment="1">
      <alignment horizontal="justify" vertical="center" wrapText="1"/>
    </xf>
    <xf numFmtId="4" fontId="23" fillId="14" borderId="32" xfId="0" applyNumberFormat="1" applyFont="1" applyFill="1" applyBorder="1" applyAlignment="1">
      <alignment horizontal="right" vertical="center" wrapText="1"/>
    </xf>
    <xf numFmtId="0" fontId="23" fillId="14" borderId="33" xfId="0" applyFont="1" applyFill="1" applyBorder="1" applyAlignment="1">
      <alignment horizontal="right" vertical="center" wrapText="1"/>
    </xf>
    <xf numFmtId="4" fontId="23" fillId="14" borderId="33" xfId="0" applyNumberFormat="1" applyFont="1" applyFill="1" applyBorder="1" applyAlignment="1">
      <alignment horizontal="right" vertical="center" wrapText="1"/>
    </xf>
    <xf numFmtId="0" fontId="25" fillId="14" borderId="32" xfId="0" applyFont="1" applyFill="1" applyBorder="1" applyAlignment="1">
      <alignment horizontal="justify" vertical="center" wrapText="1"/>
    </xf>
    <xf numFmtId="4" fontId="25" fillId="14" borderId="32" xfId="0" applyNumberFormat="1" applyFont="1" applyFill="1" applyBorder="1" applyAlignment="1">
      <alignment horizontal="right" vertical="center" wrapText="1"/>
    </xf>
    <xf numFmtId="4" fontId="25" fillId="14" borderId="33" xfId="0" applyNumberFormat="1" applyFont="1" applyFill="1" applyBorder="1" applyAlignment="1">
      <alignment horizontal="right" vertical="center" wrapText="1"/>
    </xf>
    <xf numFmtId="0" fontId="23" fillId="0" borderId="0" xfId="0" applyFont="1" applyAlignment="1">
      <alignment horizontal="left" vertical="center" indent="4"/>
    </xf>
    <xf numFmtId="0" fontId="65" fillId="0" borderId="0" xfId="0" applyFont="1" applyAlignment="1">
      <alignment horizontal="justify" vertical="center"/>
    </xf>
    <xf numFmtId="0" fontId="23" fillId="14" borderId="30" xfId="0" applyFont="1" applyFill="1" applyBorder="1" applyAlignment="1">
      <alignment horizontal="right" vertical="center" wrapText="1"/>
    </xf>
    <xf numFmtId="0" fontId="23" fillId="14" borderId="108" xfId="0" applyFont="1" applyFill="1" applyBorder="1" applyAlignment="1">
      <alignment horizontal="right" vertical="center" wrapText="1"/>
    </xf>
    <xf numFmtId="0" fontId="23" fillId="14" borderId="32" xfId="0" applyFont="1" applyFill="1" applyBorder="1" applyAlignment="1">
      <alignment horizontal="right" vertical="center" wrapText="1"/>
    </xf>
    <xf numFmtId="0" fontId="23" fillId="14" borderId="100" xfId="0" applyFont="1" applyFill="1" applyBorder="1" applyAlignment="1">
      <alignment horizontal="right" vertical="center" wrapText="1"/>
    </xf>
    <xf numFmtId="0" fontId="23" fillId="0" borderId="0" xfId="0" applyFont="1" applyAlignment="1">
      <alignment horizontal="right" vertical="center"/>
    </xf>
    <xf numFmtId="0" fontId="25" fillId="14" borderId="31" xfId="0" applyFont="1" applyFill="1" applyBorder="1" applyAlignment="1">
      <alignment horizontal="justify" vertical="center" wrapText="1"/>
    </xf>
    <xf numFmtId="0" fontId="25" fillId="14" borderId="109" xfId="0" applyFont="1" applyFill="1" applyBorder="1" applyAlignment="1">
      <alignment horizontal="justify" vertical="center" wrapText="1"/>
    </xf>
    <xf numFmtId="0" fontId="23" fillId="14" borderId="35" xfId="0" applyFont="1" applyFill="1" applyBorder="1" applyAlignment="1">
      <alignment horizontal="right" vertical="center" wrapText="1"/>
    </xf>
    <xf numFmtId="0" fontId="23" fillId="0" borderId="0" xfId="0" applyFont="1" applyAlignment="1">
      <alignment horizontal="right" vertical="center" indent="6"/>
    </xf>
    <xf numFmtId="0" fontId="25" fillId="14" borderId="31" xfId="0" applyFont="1" applyFill="1" applyBorder="1" applyAlignment="1">
      <alignment horizontal="right" vertical="center" wrapText="1"/>
    </xf>
    <xf numFmtId="0" fontId="25" fillId="14" borderId="109" xfId="0" applyFont="1" applyFill="1" applyBorder="1" applyAlignment="1">
      <alignment horizontal="right" vertical="center" wrapText="1"/>
    </xf>
    <xf numFmtId="0" fontId="23" fillId="14" borderId="110" xfId="0" applyFont="1" applyFill="1" applyBorder="1" applyAlignment="1">
      <alignment horizontal="justify" vertical="center" wrapText="1"/>
    </xf>
    <xf numFmtId="0" fontId="23" fillId="14" borderId="111" xfId="0" applyFont="1" applyFill="1" applyBorder="1" applyAlignment="1">
      <alignment horizontal="justify" vertical="center" wrapText="1"/>
    </xf>
    <xf numFmtId="0" fontId="23" fillId="14" borderId="27" xfId="0" applyFont="1" applyFill="1" applyBorder="1" applyAlignment="1">
      <alignment horizontal="justify" vertical="center" wrapText="1"/>
    </xf>
    <xf numFmtId="0" fontId="23" fillId="14" borderId="28" xfId="0" applyFont="1" applyFill="1" applyBorder="1" applyAlignment="1">
      <alignment horizontal="justify" vertical="center" wrapText="1"/>
    </xf>
    <xf numFmtId="14" fontId="23" fillId="0" borderId="0" xfId="0" applyNumberFormat="1" applyFont="1" applyAlignment="1">
      <alignment horizontal="justify" vertical="center"/>
    </xf>
    <xf numFmtId="0" fontId="23" fillId="14" borderId="33" xfId="0" applyFont="1" applyFill="1" applyBorder="1" applyAlignment="1">
      <alignment horizontal="justify" vertical="center" wrapText="1"/>
    </xf>
    <xf numFmtId="0" fontId="23" fillId="14" borderId="35" xfId="0" applyFont="1" applyFill="1" applyBorder="1" applyAlignment="1">
      <alignment horizontal="justify" vertical="center" wrapText="1"/>
    </xf>
    <xf numFmtId="0" fontId="25" fillId="13" borderId="36" xfId="0" applyFont="1" applyFill="1" applyBorder="1" applyAlignment="1">
      <alignment horizontal="center" vertical="center" wrapText="1"/>
    </xf>
    <xf numFmtId="0" fontId="25" fillId="13" borderId="29" xfId="0" applyFont="1" applyFill="1" applyBorder="1" applyAlignment="1">
      <alignment horizontal="center" vertical="center" wrapText="1"/>
    </xf>
    <xf numFmtId="0" fontId="23" fillId="14" borderId="112" xfId="0" applyFont="1" applyFill="1" applyBorder="1" applyAlignment="1">
      <alignment vertical="center" wrapText="1"/>
    </xf>
    <xf numFmtId="0" fontId="23" fillId="14" borderId="111" xfId="0" applyFont="1" applyFill="1" applyBorder="1" applyAlignment="1">
      <alignment vertical="center" wrapText="1"/>
    </xf>
    <xf numFmtId="0" fontId="23" fillId="14" borderId="27" xfId="0" applyFont="1" applyFill="1" applyBorder="1" applyAlignment="1">
      <alignment vertical="center" wrapText="1"/>
    </xf>
    <xf numFmtId="0" fontId="23" fillId="14" borderId="28" xfId="0" applyFont="1" applyFill="1" applyBorder="1" applyAlignment="1">
      <alignment vertical="center" wrapText="1"/>
    </xf>
    <xf numFmtId="0" fontId="23" fillId="14" borderId="113" xfId="0" applyFont="1" applyFill="1" applyBorder="1" applyAlignment="1">
      <alignment vertical="center" wrapText="1"/>
    </xf>
    <xf numFmtId="0" fontId="38" fillId="13" borderId="0" xfId="0" applyFont="1" applyFill="1" applyAlignment="1">
      <alignment horizontal="center" vertical="center" wrapText="1"/>
    </xf>
    <xf numFmtId="0" fontId="38" fillId="13" borderId="114" xfId="0" applyFont="1" applyFill="1" applyBorder="1" applyAlignment="1">
      <alignment horizontal="center" vertical="center" wrapText="1"/>
    </xf>
    <xf numFmtId="0" fontId="38" fillId="13" borderId="98" xfId="0" applyFont="1" applyFill="1" applyBorder="1" applyAlignment="1">
      <alignment horizontal="center" vertical="center" wrapText="1"/>
    </xf>
    <xf numFmtId="0" fontId="38" fillId="13" borderId="99" xfId="0" applyFont="1" applyFill="1" applyBorder="1" applyAlignment="1">
      <alignment horizontal="center" vertical="center" wrapText="1"/>
    </xf>
    <xf numFmtId="0" fontId="46" fillId="13" borderId="40" xfId="0" applyFont="1" applyFill="1" applyBorder="1" applyAlignment="1">
      <alignment horizontal="center" vertical="center" wrapText="1"/>
    </xf>
    <xf numFmtId="0" fontId="46" fillId="13" borderId="100" xfId="0" applyFont="1" applyFill="1" applyBorder="1" applyAlignment="1">
      <alignment horizontal="center" vertical="center" wrapText="1"/>
    </xf>
    <xf numFmtId="0" fontId="46" fillId="14" borderId="32" xfId="0" applyFont="1" applyFill="1" applyBorder="1" applyAlignment="1">
      <alignment vertical="center" wrapText="1"/>
    </xf>
    <xf numFmtId="4" fontId="46" fillId="14" borderId="32" xfId="0" applyNumberFormat="1" applyFont="1" applyFill="1" applyBorder="1" applyAlignment="1">
      <alignment horizontal="right" vertical="center" wrapText="1"/>
    </xf>
    <xf numFmtId="4" fontId="46" fillId="14" borderId="100" xfId="0" applyNumberFormat="1" applyFont="1" applyFill="1" applyBorder="1" applyAlignment="1">
      <alignment horizontal="right" vertical="center" wrapText="1"/>
    </xf>
    <xf numFmtId="0" fontId="46" fillId="14" borderId="32" xfId="0" applyFont="1" applyFill="1" applyBorder="1" applyAlignment="1">
      <alignment horizontal="right" vertical="center" wrapText="1"/>
    </xf>
    <xf numFmtId="0" fontId="46" fillId="14" borderId="100" xfId="0" applyFont="1" applyFill="1" applyBorder="1" applyAlignment="1">
      <alignment horizontal="right" vertical="center" wrapText="1"/>
    </xf>
    <xf numFmtId="4" fontId="46" fillId="14" borderId="101" xfId="0" applyNumberFormat="1" applyFont="1" applyFill="1" applyBorder="1" applyAlignment="1">
      <alignment horizontal="right" vertical="center" wrapText="1"/>
    </xf>
    <xf numFmtId="0" fontId="38" fillId="13" borderId="38" xfId="0" applyFont="1" applyFill="1" applyBorder="1" applyAlignment="1">
      <alignment horizontal="center" vertical="center" wrapText="1"/>
    </xf>
    <xf numFmtId="0" fontId="38" fillId="15" borderId="29" xfId="0" applyFont="1" applyFill="1" applyBorder="1" applyAlignment="1">
      <alignment vertical="center" wrapText="1"/>
    </xf>
    <xf numFmtId="0" fontId="38" fillId="15" borderId="34" xfId="0" applyFont="1" applyFill="1" applyBorder="1" applyAlignment="1">
      <alignment horizontal="center" vertical="center" wrapText="1"/>
    </xf>
    <xf numFmtId="4" fontId="46" fillId="14" borderId="28" xfId="0" applyNumberFormat="1" applyFont="1" applyFill="1" applyBorder="1" applyAlignment="1">
      <alignment horizontal="right" vertical="center"/>
    </xf>
    <xf numFmtId="4" fontId="38" fillId="14" borderId="28" xfId="0" applyNumberFormat="1" applyFont="1" applyFill="1" applyBorder="1" applyAlignment="1">
      <alignment horizontal="right" vertical="center"/>
    </xf>
    <xf numFmtId="3" fontId="38" fillId="14" borderId="28" xfId="0" applyNumberFormat="1" applyFont="1" applyFill="1" applyBorder="1" applyAlignment="1">
      <alignment horizontal="right" vertical="center"/>
    </xf>
    <xf numFmtId="0" fontId="25" fillId="15" borderId="29" xfId="0" applyFont="1" applyFill="1" applyBorder="1" applyAlignment="1">
      <alignment horizontal="justify" vertical="center" wrapText="1"/>
    </xf>
    <xf numFmtId="0" fontId="25" fillId="15" borderId="34" xfId="0" applyFont="1" applyFill="1" applyBorder="1" applyAlignment="1">
      <alignment horizontal="justify" vertical="center" wrapText="1"/>
    </xf>
    <xf numFmtId="0" fontId="23" fillId="0" borderId="27" xfId="0" applyFont="1" applyBorder="1" applyAlignment="1">
      <alignment horizontal="justify" vertical="center" wrapText="1"/>
    </xf>
    <xf numFmtId="4" fontId="23" fillId="14" borderId="28" xfId="0" applyNumberFormat="1" applyFont="1" applyFill="1" applyBorder="1" applyAlignment="1">
      <alignment horizontal="right" vertical="center"/>
    </xf>
    <xf numFmtId="3" fontId="23" fillId="14" borderId="28" xfId="0" applyNumberFormat="1" applyFont="1" applyFill="1" applyBorder="1" applyAlignment="1">
      <alignment horizontal="right" vertical="center"/>
    </xf>
    <xf numFmtId="0" fontId="25" fillId="0" borderId="27" xfId="0" applyFont="1" applyBorder="1" applyAlignment="1">
      <alignment horizontal="justify" vertical="center" wrapText="1"/>
    </xf>
    <xf numFmtId="4" fontId="25" fillId="14" borderId="28" xfId="0" applyNumberFormat="1" applyFont="1" applyFill="1" applyBorder="1" applyAlignment="1">
      <alignment horizontal="right" vertical="center"/>
    </xf>
    <xf numFmtId="3" fontId="25" fillId="14" borderId="28" xfId="0" applyNumberFormat="1" applyFont="1" applyFill="1" applyBorder="1" applyAlignment="1">
      <alignment horizontal="right" vertical="center"/>
    </xf>
    <xf numFmtId="0" fontId="66" fillId="13" borderId="0" xfId="0" applyFont="1" applyFill="1" applyAlignment="1">
      <alignment vertical="center" wrapText="1"/>
    </xf>
    <xf numFmtId="0" fontId="46" fillId="14" borderId="41" xfId="0" applyFont="1" applyFill="1" applyBorder="1" applyAlignment="1">
      <alignment vertical="center" wrapText="1"/>
    </xf>
    <xf numFmtId="0" fontId="46" fillId="14" borderId="39" xfId="0" applyFont="1" applyFill="1" applyBorder="1" applyAlignment="1">
      <alignment horizontal="center" vertical="center" wrapText="1"/>
    </xf>
    <xf numFmtId="3" fontId="46" fillId="14" borderId="116" xfId="0" applyNumberFormat="1" applyFont="1" applyFill="1" applyBorder="1" applyAlignment="1">
      <alignment horizontal="right" vertical="center" wrapText="1"/>
    </xf>
    <xf numFmtId="3" fontId="46" fillId="14" borderId="117" xfId="0" applyNumberFormat="1" applyFont="1" applyFill="1" applyBorder="1" applyAlignment="1">
      <alignment horizontal="right" vertical="center" wrapText="1"/>
    </xf>
    <xf numFmtId="3" fontId="46" fillId="14" borderId="118" xfId="0" applyNumberFormat="1" applyFont="1" applyFill="1" applyBorder="1" applyAlignment="1">
      <alignment horizontal="right" vertical="center" wrapText="1"/>
    </xf>
    <xf numFmtId="0" fontId="46" fillId="14" borderId="32" xfId="0" applyFont="1" applyFill="1" applyBorder="1" applyAlignment="1">
      <alignment horizontal="center" vertical="center" wrapText="1"/>
    </xf>
    <xf numFmtId="3" fontId="46" fillId="14" borderId="105" xfId="0" applyNumberFormat="1" applyFont="1" applyFill="1" applyBorder="1" applyAlignment="1">
      <alignment horizontal="right" vertical="center" wrapText="1"/>
    </xf>
    <xf numFmtId="3" fontId="46" fillId="14" borderId="32" xfId="0" applyNumberFormat="1" applyFont="1" applyFill="1" applyBorder="1" applyAlignment="1">
      <alignment horizontal="right" vertical="center" wrapText="1"/>
    </xf>
    <xf numFmtId="3" fontId="46" fillId="14" borderId="106" xfId="0" applyNumberFormat="1" applyFont="1" applyFill="1" applyBorder="1" applyAlignment="1">
      <alignment horizontal="right" vertical="center" wrapText="1"/>
    </xf>
    <xf numFmtId="3" fontId="46" fillId="14" borderId="65" xfId="0" applyNumberFormat="1" applyFont="1" applyFill="1" applyBorder="1" applyAlignment="1">
      <alignment horizontal="right" vertical="center" wrapText="1"/>
    </xf>
    <xf numFmtId="4" fontId="46" fillId="14" borderId="105" xfId="0" applyNumberFormat="1" applyFont="1" applyFill="1" applyBorder="1" applyAlignment="1">
      <alignment horizontal="right" vertical="center" wrapText="1"/>
    </xf>
    <xf numFmtId="0" fontId="38" fillId="14" borderId="32" xfId="0" applyFont="1" applyFill="1" applyBorder="1" applyAlignment="1">
      <alignment vertical="center" wrapText="1"/>
    </xf>
    <xf numFmtId="0" fontId="38" fillId="14" borderId="32" xfId="0" applyFont="1" applyFill="1" applyBorder="1" applyAlignment="1">
      <alignment horizontal="center" vertical="center" wrapText="1"/>
    </xf>
    <xf numFmtId="3" fontId="38" fillId="14" borderId="66" xfId="0" applyNumberFormat="1" applyFont="1" applyFill="1" applyBorder="1" applyAlignment="1">
      <alignment horizontal="right" vertical="center" wrapText="1"/>
    </xf>
    <xf numFmtId="3" fontId="38" fillId="14" borderId="107" xfId="0" applyNumberFormat="1" applyFont="1" applyFill="1" applyBorder="1" applyAlignment="1">
      <alignment horizontal="right" vertical="center" wrapText="1"/>
    </xf>
    <xf numFmtId="3" fontId="38" fillId="14" borderId="67" xfId="0" applyNumberFormat="1" applyFont="1" applyFill="1" applyBorder="1" applyAlignment="1">
      <alignment horizontal="right" vertical="center" wrapText="1"/>
    </xf>
    <xf numFmtId="0" fontId="38" fillId="13" borderId="30" xfId="0" applyFont="1" applyFill="1" applyBorder="1" applyAlignment="1">
      <alignment horizontal="center" vertical="center" wrapText="1"/>
    </xf>
    <xf numFmtId="0" fontId="9" fillId="0" borderId="0" xfId="0" applyFont="1" applyAlignment="1">
      <alignment vertical="center" wrapText="1"/>
    </xf>
    <xf numFmtId="0" fontId="56" fillId="0" borderId="0" xfId="0" applyFont="1" applyAlignment="1">
      <alignment horizontal="center" vertical="center" wrapText="1"/>
    </xf>
    <xf numFmtId="0" fontId="55" fillId="0" borderId="123" xfId="0" applyFont="1" applyBorder="1" applyAlignment="1">
      <alignment horizontal="center" vertical="center" wrapText="1"/>
    </xf>
    <xf numFmtId="0" fontId="55" fillId="0" borderId="124" xfId="0" applyFont="1" applyBorder="1" applyAlignment="1">
      <alignment vertical="center" wrapText="1"/>
    </xf>
    <xf numFmtId="3" fontId="56" fillId="0" borderId="101" xfId="0" applyNumberFormat="1" applyFont="1" applyBorder="1" applyAlignment="1">
      <alignment horizontal="right" vertical="center" wrapText="1"/>
    </xf>
    <xf numFmtId="0" fontId="56" fillId="0" borderId="125" xfId="0" applyFont="1" applyBorder="1" applyAlignment="1">
      <alignment horizontal="right" vertical="center" wrapText="1"/>
    </xf>
    <xf numFmtId="0" fontId="56" fillId="0" borderId="66" xfId="0" applyFont="1" applyBorder="1" applyAlignment="1">
      <alignment horizontal="right" vertical="center" wrapText="1"/>
    </xf>
    <xf numFmtId="3" fontId="56" fillId="0" borderId="126" xfId="0" applyNumberFormat="1" applyFont="1" applyBorder="1" applyAlignment="1">
      <alignment horizontal="right" vertical="center" wrapText="1"/>
    </xf>
    <xf numFmtId="3" fontId="56" fillId="0" borderId="66" xfId="0" applyNumberFormat="1" applyFont="1" applyBorder="1" applyAlignment="1">
      <alignment horizontal="right" vertical="center" wrapText="1"/>
    </xf>
    <xf numFmtId="0" fontId="56" fillId="0" borderId="126" xfId="0" applyFont="1" applyBorder="1" applyAlignment="1">
      <alignment horizontal="right" vertical="center" wrapText="1"/>
    </xf>
    <xf numFmtId="0" fontId="55" fillId="0" borderId="127" xfId="0" applyFont="1" applyBorder="1" applyAlignment="1">
      <alignment vertical="center" wrapText="1"/>
    </xf>
    <xf numFmtId="0" fontId="56" fillId="0" borderId="128" xfId="0" applyFont="1" applyBorder="1" applyAlignment="1">
      <alignment horizontal="right" vertical="center" wrapText="1"/>
    </xf>
    <xf numFmtId="0" fontId="56" fillId="0" borderId="129" xfId="0" applyFont="1" applyBorder="1" applyAlignment="1">
      <alignment horizontal="right" vertical="center" wrapText="1"/>
    </xf>
    <xf numFmtId="0" fontId="55" fillId="0" borderId="61" xfId="0" applyFont="1" applyBorder="1" applyAlignment="1">
      <alignment vertical="center" wrapText="1"/>
    </xf>
    <xf numFmtId="3" fontId="55" fillId="0" borderId="123" xfId="0" applyNumberFormat="1" applyFont="1" applyBorder="1" applyAlignment="1">
      <alignment horizontal="right" vertical="center" wrapText="1"/>
    </xf>
    <xf numFmtId="0" fontId="55" fillId="0" borderId="123" xfId="0" applyFont="1" applyBorder="1" applyAlignment="1">
      <alignment horizontal="right" vertical="center" wrapText="1"/>
    </xf>
    <xf numFmtId="0" fontId="55" fillId="0" borderId="123" xfId="0" applyFont="1" applyBorder="1" applyAlignment="1">
      <alignment vertical="center" wrapText="1"/>
    </xf>
    <xf numFmtId="0" fontId="53" fillId="17" borderId="29" xfId="0" applyFont="1" applyFill="1" applyBorder="1" applyAlignment="1">
      <alignment horizontal="center" vertical="center" wrapText="1"/>
    </xf>
    <xf numFmtId="0" fontId="38" fillId="17" borderId="34" xfId="0" applyFont="1" applyFill="1" applyBorder="1" applyAlignment="1">
      <alignment horizontal="center" vertical="center" wrapText="1"/>
    </xf>
    <xf numFmtId="0" fontId="54" fillId="14" borderId="41" xfId="0" applyFont="1" applyFill="1" applyBorder="1" applyAlignment="1">
      <alignment vertical="center" wrapText="1"/>
    </xf>
    <xf numFmtId="3" fontId="46" fillId="14" borderId="27" xfId="0" applyNumberFormat="1" applyFont="1" applyFill="1" applyBorder="1" applyAlignment="1">
      <alignment horizontal="right" vertical="center"/>
    </xf>
    <xf numFmtId="3" fontId="46" fillId="14" borderId="28" xfId="0" applyNumberFormat="1" applyFont="1" applyFill="1" applyBorder="1" applyAlignment="1">
      <alignment horizontal="right" vertical="center"/>
    </xf>
    <xf numFmtId="0" fontId="38" fillId="13" borderId="41" xfId="0" applyFont="1" applyFill="1" applyBorder="1" applyAlignment="1">
      <alignment vertical="center" wrapText="1"/>
    </xf>
    <xf numFmtId="3" fontId="38" fillId="13" borderId="27" xfId="0" applyNumberFormat="1" applyFont="1" applyFill="1" applyBorder="1" applyAlignment="1">
      <alignment horizontal="right" vertical="center"/>
    </xf>
    <xf numFmtId="3" fontId="38" fillId="13" borderId="28" xfId="0" applyNumberFormat="1" applyFont="1" applyFill="1" applyBorder="1" applyAlignment="1">
      <alignment horizontal="right" vertical="center"/>
    </xf>
    <xf numFmtId="3" fontId="56" fillId="0" borderId="130" xfId="0" applyNumberFormat="1" applyFont="1" applyBorder="1" applyAlignment="1">
      <alignment horizontal="right" vertical="center" wrapText="1"/>
    </xf>
    <xf numFmtId="3" fontId="56" fillId="0" borderId="131" xfId="0" applyNumberFormat="1" applyFont="1" applyBorder="1" applyAlignment="1">
      <alignment horizontal="right" vertical="center" wrapText="1"/>
    </xf>
    <xf numFmtId="0" fontId="56" fillId="0" borderId="130" xfId="0" applyFont="1" applyBorder="1" applyAlignment="1">
      <alignment horizontal="right" vertical="center" wrapText="1"/>
    </xf>
    <xf numFmtId="3" fontId="56" fillId="0" borderId="132" xfId="0" applyNumberFormat="1" applyFont="1" applyBorder="1" applyAlignment="1">
      <alignment horizontal="right" vertical="center" wrapText="1"/>
    </xf>
    <xf numFmtId="3" fontId="56" fillId="0" borderId="133" xfId="0" applyNumberFormat="1" applyFont="1" applyBorder="1" applyAlignment="1">
      <alignment horizontal="right" vertical="center" wrapText="1"/>
    </xf>
    <xf numFmtId="0" fontId="56" fillId="0" borderId="123" xfId="0" applyFont="1" applyBorder="1" applyAlignment="1">
      <alignment vertical="center" wrapText="1"/>
    </xf>
    <xf numFmtId="0" fontId="55" fillId="0" borderId="64" xfId="0" applyFont="1" applyBorder="1" applyAlignment="1">
      <alignment vertical="center" wrapText="1"/>
    </xf>
    <xf numFmtId="0" fontId="56" fillId="0" borderId="0" xfId="0" applyFont="1" applyAlignment="1">
      <alignment horizontal="right" vertical="center" wrapText="1"/>
    </xf>
    <xf numFmtId="0" fontId="55" fillId="0" borderId="62" xfId="0" applyFont="1" applyBorder="1" applyAlignment="1">
      <alignment vertical="center" wrapText="1"/>
    </xf>
    <xf numFmtId="0" fontId="55" fillId="0" borderId="59" xfId="0" applyFont="1" applyBorder="1" applyAlignment="1">
      <alignment vertical="center" wrapText="1"/>
    </xf>
    <xf numFmtId="0" fontId="24" fillId="0" borderId="34" xfId="0" applyFont="1" applyBorder="1" applyAlignment="1">
      <alignment horizontal="center" vertical="center" wrapText="1"/>
    </xf>
    <xf numFmtId="0" fontId="29" fillId="0" borderId="28" xfId="0" applyFont="1" applyBorder="1" applyAlignment="1">
      <alignment horizontal="right" vertical="center"/>
    </xf>
    <xf numFmtId="3" fontId="29" fillId="0" borderId="28" xfId="0" applyNumberFormat="1" applyFont="1" applyBorder="1" applyAlignment="1">
      <alignment horizontal="right" vertical="center"/>
    </xf>
    <xf numFmtId="0" fontId="24" fillId="0" borderId="27" xfId="0" applyFont="1" applyBorder="1" applyAlignment="1">
      <alignment vertical="center"/>
    </xf>
    <xf numFmtId="3" fontId="24" fillId="0" borderId="28" xfId="0" applyNumberFormat="1" applyFont="1" applyBorder="1" applyAlignment="1">
      <alignment horizontal="right" vertical="center"/>
    </xf>
    <xf numFmtId="0" fontId="49" fillId="13" borderId="29" xfId="0" applyFont="1" applyFill="1" applyBorder="1" applyAlignment="1">
      <alignment horizontal="center" vertical="center"/>
    </xf>
    <xf numFmtId="0" fontId="57" fillId="13" borderId="34" xfId="0" applyFont="1" applyFill="1" applyBorder="1" applyAlignment="1">
      <alignment horizontal="center" vertical="center"/>
    </xf>
    <xf numFmtId="0" fontId="49" fillId="13" borderId="27" xfId="0" applyFont="1" applyFill="1" applyBorder="1" applyAlignment="1">
      <alignment horizontal="center" vertical="center"/>
    </xf>
    <xf numFmtId="0" fontId="57" fillId="13" borderId="28" xfId="0" applyFont="1" applyFill="1" applyBorder="1" applyAlignment="1">
      <alignment horizontal="center" vertical="center"/>
    </xf>
    <xf numFmtId="0" fontId="50" fillId="14" borderId="27" xfId="0" applyFont="1" applyFill="1" applyBorder="1" applyAlignment="1">
      <alignment vertical="center"/>
    </xf>
    <xf numFmtId="0" fontId="5" fillId="14" borderId="28" xfId="0" applyFont="1" applyFill="1" applyBorder="1" applyAlignment="1">
      <alignment horizontal="right" vertical="center"/>
    </xf>
    <xf numFmtId="0" fontId="5" fillId="0" borderId="28" xfId="0" applyFont="1" applyBorder="1" applyAlignment="1">
      <alignment horizontal="right" vertical="center"/>
    </xf>
    <xf numFmtId="0" fontId="50" fillId="14" borderId="27" xfId="0" applyFont="1" applyFill="1" applyBorder="1" applyAlignment="1">
      <alignment vertical="center" wrapText="1"/>
    </xf>
    <xf numFmtId="3" fontId="5" fillId="14" borderId="28" xfId="0" applyNumberFormat="1" applyFont="1" applyFill="1" applyBorder="1" applyAlignment="1">
      <alignment horizontal="right" vertical="center"/>
    </xf>
    <xf numFmtId="3" fontId="5" fillId="0" borderId="28" xfId="0" applyNumberFormat="1" applyFont="1" applyBorder="1" applyAlignment="1">
      <alignment horizontal="right" vertical="center"/>
    </xf>
    <xf numFmtId="3" fontId="5" fillId="0" borderId="28" xfId="0" applyNumberFormat="1" applyFont="1" applyBorder="1" applyAlignment="1">
      <alignment horizontal="right" vertical="center" wrapText="1"/>
    </xf>
    <xf numFmtId="0" fontId="38" fillId="13" borderId="29" xfId="0" applyFont="1" applyFill="1" applyBorder="1" applyAlignment="1">
      <alignment horizontal="center" vertical="center"/>
    </xf>
    <xf numFmtId="0" fontId="38" fillId="13" borderId="34" xfId="0" applyFont="1" applyFill="1" applyBorder="1" applyAlignment="1">
      <alignment horizontal="center" vertical="center"/>
    </xf>
    <xf numFmtId="0" fontId="38" fillId="13" borderId="36" xfId="0" applyFont="1" applyFill="1" applyBorder="1" applyAlignment="1">
      <alignment vertical="center"/>
    </xf>
    <xf numFmtId="0" fontId="38" fillId="13" borderId="28" xfId="0" applyFont="1" applyFill="1" applyBorder="1" applyAlignment="1">
      <alignment horizontal="right" vertical="center"/>
    </xf>
    <xf numFmtId="0" fontId="38" fillId="13" borderId="25" xfId="0" applyFont="1" applyFill="1" applyBorder="1" applyAlignment="1">
      <alignment horizontal="center" vertical="center" wrapText="1"/>
    </xf>
    <xf numFmtId="0" fontId="38" fillId="13" borderId="26" xfId="0" applyFont="1" applyFill="1" applyBorder="1" applyAlignment="1">
      <alignment horizontal="center" vertical="center" wrapText="1"/>
    </xf>
    <xf numFmtId="0" fontId="38" fillId="13" borderId="27" xfId="0" applyFont="1" applyFill="1" applyBorder="1" applyAlignment="1">
      <alignment horizontal="center" vertical="center" wrapText="1"/>
    </xf>
    <xf numFmtId="0" fontId="38" fillId="13" borderId="28" xfId="0" applyFont="1" applyFill="1" applyBorder="1" applyAlignment="1">
      <alignment horizontal="center" vertical="center" wrapText="1"/>
    </xf>
    <xf numFmtId="0" fontId="46" fillId="14" borderId="27" xfId="0" applyFont="1" applyFill="1" applyBorder="1" applyAlignment="1">
      <alignment vertical="center" wrapText="1"/>
    </xf>
    <xf numFmtId="4" fontId="46" fillId="14" borderId="28" xfId="0" applyNumberFormat="1" applyFont="1" applyFill="1" applyBorder="1" applyAlignment="1">
      <alignment horizontal="right" vertical="center" wrapText="1"/>
    </xf>
    <xf numFmtId="3" fontId="46" fillId="14" borderId="28" xfId="0" applyNumberFormat="1" applyFont="1" applyFill="1" applyBorder="1" applyAlignment="1">
      <alignment horizontal="right" vertical="center" wrapText="1"/>
    </xf>
    <xf numFmtId="0" fontId="38" fillId="13" borderId="27" xfId="0" applyFont="1" applyFill="1" applyBorder="1" applyAlignment="1">
      <alignment vertical="center" wrapText="1"/>
    </xf>
    <xf numFmtId="0" fontId="47" fillId="13" borderId="28" xfId="0" applyFont="1" applyFill="1" applyBorder="1" applyAlignment="1">
      <alignment vertical="center"/>
    </xf>
    <xf numFmtId="3" fontId="38" fillId="13" borderId="28" xfId="0" applyNumberFormat="1" applyFont="1" applyFill="1" applyBorder="1" applyAlignment="1">
      <alignment horizontal="right" vertical="center" wrapText="1"/>
    </xf>
    <xf numFmtId="0" fontId="48" fillId="13" borderId="28" xfId="0" applyFont="1" applyFill="1" applyBorder="1" applyAlignment="1">
      <alignment vertical="center"/>
    </xf>
    <xf numFmtId="0" fontId="34" fillId="18" borderId="25" xfId="0" applyFont="1" applyFill="1" applyBorder="1" applyAlignment="1">
      <alignment horizontal="center" vertical="center" wrapText="1"/>
    </xf>
    <xf numFmtId="0" fontId="34" fillId="18" borderId="26" xfId="0" applyFont="1" applyFill="1" applyBorder="1" applyAlignment="1">
      <alignment horizontal="center" vertical="center" wrapText="1"/>
    </xf>
    <xf numFmtId="0" fontId="34" fillId="18" borderId="46" xfId="0" applyFont="1" applyFill="1" applyBorder="1" applyAlignment="1">
      <alignment horizontal="center" vertical="center" wrapText="1"/>
    </xf>
    <xf numFmtId="0" fontId="34" fillId="18" borderId="28" xfId="0" applyFont="1" applyFill="1" applyBorder="1" applyAlignment="1">
      <alignment horizontal="center" vertical="center" wrapText="1"/>
    </xf>
    <xf numFmtId="0" fontId="34" fillId="18" borderId="47" xfId="0" applyFont="1" applyFill="1" applyBorder="1" applyAlignment="1">
      <alignment horizontal="center" vertical="center" wrapText="1"/>
    </xf>
    <xf numFmtId="0" fontId="34" fillId="18" borderId="27" xfId="0" applyFont="1" applyFill="1" applyBorder="1" applyAlignment="1">
      <alignment horizontal="center" vertical="center" wrapText="1"/>
    </xf>
    <xf numFmtId="0" fontId="9" fillId="14" borderId="27" xfId="0" applyFont="1" applyFill="1" applyBorder="1" applyAlignment="1">
      <alignment horizontal="center" vertical="center" wrapText="1"/>
    </xf>
    <xf numFmtId="0" fontId="9" fillId="14" borderId="42" xfId="0" applyFont="1" applyFill="1" applyBorder="1" applyAlignment="1">
      <alignment horizontal="center" vertical="center" wrapText="1"/>
    </xf>
    <xf numFmtId="0" fontId="9" fillId="0" borderId="28" xfId="0" applyFont="1" applyBorder="1" applyAlignment="1">
      <alignment horizontal="right" vertical="center"/>
    </xf>
    <xf numFmtId="0" fontId="5" fillId="0" borderId="68" xfId="0" applyFont="1" applyBorder="1" applyAlignment="1">
      <alignment vertical="center"/>
    </xf>
    <xf numFmtId="0" fontId="9" fillId="14" borderId="25" xfId="0" applyFont="1" applyFill="1" applyBorder="1" applyAlignment="1">
      <alignment vertical="center" wrapText="1"/>
    </xf>
    <xf numFmtId="3" fontId="9" fillId="14" borderId="43" xfId="0" applyNumberFormat="1" applyFont="1" applyFill="1" applyBorder="1" applyAlignment="1">
      <alignment horizontal="right" vertical="center"/>
    </xf>
    <xf numFmtId="0" fontId="34" fillId="14" borderId="46" xfId="0" applyFont="1" applyFill="1" applyBorder="1" applyAlignment="1">
      <alignment horizontal="center" vertical="center" wrapText="1"/>
    </xf>
    <xf numFmtId="0" fontId="34" fillId="14" borderId="25" xfId="0" applyFont="1" applyFill="1" applyBorder="1" applyAlignment="1">
      <alignment horizontal="center" vertical="center" wrapText="1"/>
    </xf>
    <xf numFmtId="0" fontId="34" fillId="14" borderId="26" xfId="0" applyFont="1" applyFill="1" applyBorder="1" applyAlignment="1">
      <alignment horizontal="center" vertical="center" wrapText="1"/>
    </xf>
    <xf numFmtId="0" fontId="32" fillId="0" borderId="66" xfId="0" applyFont="1" applyBorder="1" applyAlignment="1">
      <alignment horizontal="center" vertical="center"/>
    </xf>
    <xf numFmtId="0" fontId="9" fillId="14" borderId="71" xfId="0" applyFont="1" applyFill="1" applyBorder="1" applyAlignment="1">
      <alignment vertical="center" wrapText="1"/>
    </xf>
    <xf numFmtId="3" fontId="9" fillId="14" borderId="72" xfId="0" applyNumberFormat="1" applyFont="1" applyFill="1" applyBorder="1" applyAlignment="1">
      <alignment horizontal="right" vertical="center"/>
    </xf>
    <xf numFmtId="0" fontId="34" fillId="14" borderId="69" xfId="0" applyFont="1" applyFill="1" applyBorder="1" applyAlignment="1">
      <alignment horizontal="center" vertical="center" wrapText="1"/>
    </xf>
    <xf numFmtId="0" fontId="34" fillId="14" borderId="73" xfId="0" applyFont="1" applyFill="1" applyBorder="1" applyAlignment="1">
      <alignment horizontal="center" vertical="center" wrapText="1"/>
    </xf>
    <xf numFmtId="0" fontId="34" fillId="14" borderId="72" xfId="0" applyFont="1" applyFill="1" applyBorder="1" applyAlignment="1">
      <alignment horizontal="center" vertical="center" wrapText="1"/>
    </xf>
    <xf numFmtId="0" fontId="34" fillId="14" borderId="70" xfId="0" applyFont="1" applyFill="1" applyBorder="1" applyAlignment="1">
      <alignment horizontal="center" vertical="center" wrapText="1"/>
    </xf>
    <xf numFmtId="0" fontId="38" fillId="15" borderId="26" xfId="0" applyFont="1" applyFill="1" applyBorder="1" applyAlignment="1">
      <alignment horizontal="center" vertical="center"/>
    </xf>
    <xf numFmtId="0" fontId="38" fillId="15" borderId="43" xfId="0" applyFont="1" applyFill="1" applyBorder="1" applyAlignment="1">
      <alignment horizontal="center" vertical="center"/>
    </xf>
    <xf numFmtId="0" fontId="38" fillId="15" borderId="28" xfId="0" applyFont="1" applyFill="1" applyBorder="1" applyAlignment="1">
      <alignment horizontal="center" vertical="center"/>
    </xf>
    <xf numFmtId="0" fontId="5" fillId="15" borderId="28" xfId="0" applyFont="1" applyFill="1" applyBorder="1" applyAlignment="1">
      <alignment vertical="center"/>
    </xf>
    <xf numFmtId="0" fontId="49" fillId="13" borderId="25" xfId="0" applyFont="1" applyFill="1" applyBorder="1" applyAlignment="1">
      <alignment horizontal="center" vertical="center" wrapText="1"/>
    </xf>
    <xf numFmtId="0" fontId="49" fillId="13" borderId="26" xfId="0" applyFont="1" applyFill="1" applyBorder="1" applyAlignment="1">
      <alignment horizontal="center" vertical="center" wrapText="1"/>
    </xf>
    <xf numFmtId="3" fontId="50" fillId="14" borderId="28" xfId="0" applyNumberFormat="1" applyFont="1" applyFill="1" applyBorder="1" applyAlignment="1">
      <alignment horizontal="right" vertical="center"/>
    </xf>
    <xf numFmtId="3" fontId="50" fillId="14" borderId="34" xfId="0" applyNumberFormat="1" applyFont="1" applyFill="1" applyBorder="1" applyAlignment="1">
      <alignment horizontal="right" vertical="center"/>
    </xf>
    <xf numFmtId="0" fontId="38" fillId="15" borderId="29" xfId="0" applyFont="1" applyFill="1" applyBorder="1" applyAlignment="1">
      <alignment horizontal="center" vertical="center"/>
    </xf>
    <xf numFmtId="0" fontId="38" fillId="15" borderId="34" xfId="0" applyFont="1" applyFill="1" applyBorder="1" applyAlignment="1">
      <alignment horizontal="center" vertical="center"/>
    </xf>
    <xf numFmtId="0" fontId="49" fillId="13" borderId="0" xfId="0" applyFont="1" applyFill="1" applyAlignment="1">
      <alignment horizontal="center" vertical="center" wrapText="1"/>
    </xf>
    <xf numFmtId="0" fontId="49" fillId="13" borderId="52" xfId="0" applyFont="1" applyFill="1" applyBorder="1" applyAlignment="1">
      <alignment horizontal="center" vertical="center" wrapText="1"/>
    </xf>
    <xf numFmtId="0" fontId="49" fillId="15" borderId="43" xfId="0" applyFont="1" applyFill="1" applyBorder="1" applyAlignment="1">
      <alignment horizontal="center" vertical="center"/>
    </xf>
    <xf numFmtId="0" fontId="49" fillId="13" borderId="48" xfId="0" applyFont="1" applyFill="1" applyBorder="1" applyAlignment="1">
      <alignment horizontal="center" vertical="center" wrapText="1"/>
    </xf>
    <xf numFmtId="0" fontId="49" fillId="13" borderId="42" xfId="0" applyFont="1" applyFill="1" applyBorder="1" applyAlignment="1">
      <alignment horizontal="center" vertical="center" wrapText="1"/>
    </xf>
    <xf numFmtId="0" fontId="49" fillId="13" borderId="53" xfId="0" applyFont="1" applyFill="1" applyBorder="1" applyAlignment="1">
      <alignment horizontal="center" vertical="center" wrapText="1"/>
    </xf>
    <xf numFmtId="0" fontId="49" fillId="15" borderId="28" xfId="0" applyFont="1" applyFill="1" applyBorder="1" applyAlignment="1">
      <alignment horizontal="center" vertical="center"/>
    </xf>
    <xf numFmtId="0" fontId="49" fillId="13" borderId="49" xfId="0" applyFont="1" applyFill="1" applyBorder="1" applyAlignment="1">
      <alignment horizontal="center" vertical="center" wrapText="1"/>
    </xf>
    <xf numFmtId="0" fontId="49" fillId="13" borderId="50" xfId="0" applyFont="1" applyFill="1" applyBorder="1" applyAlignment="1">
      <alignment horizontal="center" vertical="center" wrapText="1"/>
    </xf>
    <xf numFmtId="0" fontId="49" fillId="13" borderId="27" xfId="0" applyFont="1" applyFill="1" applyBorder="1" applyAlignment="1">
      <alignment horizontal="center" vertical="center" wrapText="1"/>
    </xf>
    <xf numFmtId="0" fontId="50" fillId="14" borderId="51" xfId="0" applyFont="1" applyFill="1" applyBorder="1" applyAlignment="1">
      <alignment vertical="center" wrapText="1"/>
    </xf>
    <xf numFmtId="3" fontId="50" fillId="14" borderId="138" xfId="0" applyNumberFormat="1" applyFont="1" applyFill="1" applyBorder="1" applyAlignment="1">
      <alignment horizontal="right" vertical="center" wrapText="1"/>
    </xf>
    <xf numFmtId="3" fontId="50" fillId="14" borderId="49" xfId="0" applyNumberFormat="1" applyFont="1" applyFill="1" applyBorder="1" applyAlignment="1">
      <alignment horizontal="right" vertical="center" wrapText="1"/>
    </xf>
    <xf numFmtId="0" fontId="50" fillId="14" borderId="49" xfId="0" applyFont="1" applyFill="1" applyBorder="1" applyAlignment="1">
      <alignment horizontal="right" vertical="center" wrapText="1"/>
    </xf>
    <xf numFmtId="3" fontId="49" fillId="14" borderId="49" xfId="0" applyNumberFormat="1" applyFont="1" applyFill="1" applyBorder="1" applyAlignment="1">
      <alignment horizontal="right" vertical="center" wrapText="1"/>
    </xf>
    <xf numFmtId="0" fontId="49" fillId="14" borderId="51" xfId="0" applyFont="1" applyFill="1" applyBorder="1" applyAlignment="1">
      <alignment vertical="center" wrapText="1"/>
    </xf>
    <xf numFmtId="3" fontId="49" fillId="14" borderId="138" xfId="0" applyNumberFormat="1" applyFont="1" applyFill="1" applyBorder="1" applyAlignment="1">
      <alignment horizontal="right" vertical="center" wrapText="1"/>
    </xf>
    <xf numFmtId="3" fontId="50" fillId="14" borderId="28" xfId="0" applyNumberFormat="1" applyFont="1" applyFill="1" applyBorder="1" applyAlignment="1">
      <alignment horizontal="right" vertical="center" wrapText="1"/>
    </xf>
    <xf numFmtId="3" fontId="49" fillId="14" borderId="28" xfId="0" applyNumberFormat="1" applyFont="1" applyFill="1" applyBorder="1" applyAlignment="1">
      <alignment horizontal="right" vertical="center" wrapText="1"/>
    </xf>
    <xf numFmtId="0" fontId="56" fillId="0" borderId="0" xfId="0" applyFont="1" applyAlignment="1">
      <alignment vertical="center" wrapText="1"/>
    </xf>
    <xf numFmtId="0" fontId="55" fillId="0" borderId="144" xfId="0" applyFont="1" applyBorder="1" applyAlignment="1">
      <alignment horizontal="center" vertical="center" wrapText="1"/>
    </xf>
    <xf numFmtId="0" fontId="55" fillId="0" borderId="144" xfId="0" applyFont="1" applyBorder="1" applyAlignment="1">
      <alignment vertical="center" wrapText="1"/>
    </xf>
    <xf numFmtId="0" fontId="55" fillId="0" borderId="145" xfId="0" applyFont="1" applyBorder="1" applyAlignment="1">
      <alignment vertical="center" wrapText="1"/>
    </xf>
    <xf numFmtId="0" fontId="55" fillId="0" borderId="130" xfId="0" applyFont="1" applyBorder="1" applyAlignment="1">
      <alignment horizontal="center" vertical="center" wrapText="1"/>
    </xf>
    <xf numFmtId="0" fontId="55" fillId="0" borderId="131" xfId="0" applyFont="1" applyBorder="1" applyAlignment="1">
      <alignment horizontal="center" vertical="center" wrapText="1"/>
    </xf>
    <xf numFmtId="0" fontId="55" fillId="0" borderId="146" xfId="0" applyFont="1" applyBorder="1" applyAlignment="1">
      <alignment vertical="center" wrapText="1"/>
    </xf>
    <xf numFmtId="3" fontId="56" fillId="0" borderId="130" xfId="0" applyNumberFormat="1" applyFont="1" applyBorder="1" applyAlignment="1">
      <alignment horizontal="right" vertical="center"/>
    </xf>
    <xf numFmtId="10" fontId="56" fillId="0" borderId="130" xfId="0" applyNumberFormat="1" applyFont="1" applyBorder="1" applyAlignment="1">
      <alignment horizontal="center" vertical="center" wrapText="1"/>
    </xf>
    <xf numFmtId="3" fontId="56" fillId="0" borderId="130" xfId="0" applyNumberFormat="1" applyFont="1" applyBorder="1" applyAlignment="1">
      <alignment vertical="center" wrapText="1"/>
    </xf>
    <xf numFmtId="0" fontId="56" fillId="0" borderId="131" xfId="0" applyFont="1" applyBorder="1" applyAlignment="1">
      <alignment horizontal="center" vertical="center" wrapText="1"/>
    </xf>
    <xf numFmtId="0" fontId="55" fillId="0" borderId="132" xfId="0" applyFont="1" applyBorder="1" applyAlignment="1">
      <alignment vertical="center" wrapText="1"/>
    </xf>
    <xf numFmtId="10" fontId="55" fillId="0" borderId="132" xfId="0" applyNumberFormat="1" applyFont="1" applyBorder="1" applyAlignment="1">
      <alignment horizontal="center" vertical="center" wrapText="1"/>
    </xf>
    <xf numFmtId="10" fontId="55" fillId="0" borderId="123" xfId="0" applyNumberFormat="1" applyFont="1" applyBorder="1" applyAlignment="1">
      <alignment horizontal="center" vertical="center" wrapText="1"/>
    </xf>
    <xf numFmtId="10" fontId="56" fillId="0" borderId="131" xfId="0" applyNumberFormat="1" applyFont="1" applyBorder="1" applyAlignment="1">
      <alignment horizontal="center" vertical="center" wrapText="1"/>
    </xf>
    <xf numFmtId="3" fontId="55" fillId="0" borderId="132" xfId="0" applyNumberFormat="1" applyFont="1" applyBorder="1" applyAlignment="1">
      <alignment vertical="center" wrapText="1"/>
    </xf>
    <xf numFmtId="0" fontId="38" fillId="18" borderId="26" xfId="0" applyFont="1" applyFill="1" applyBorder="1" applyAlignment="1">
      <alignment horizontal="center" vertical="center" wrapText="1"/>
    </xf>
    <xf numFmtId="0" fontId="38" fillId="18" borderId="26" xfId="0" applyFont="1" applyFill="1" applyBorder="1" applyAlignment="1">
      <alignment horizontal="center" vertical="center"/>
    </xf>
    <xf numFmtId="0" fontId="38" fillId="18" borderId="43" xfId="0" applyFont="1" applyFill="1" applyBorder="1" applyAlignment="1">
      <alignment horizontal="center" vertical="center"/>
    </xf>
    <xf numFmtId="0" fontId="38" fillId="18" borderId="28" xfId="0" applyFont="1" applyFill="1" applyBorder="1" applyAlignment="1">
      <alignment horizontal="center" vertical="center"/>
    </xf>
    <xf numFmtId="0" fontId="38" fillId="17" borderId="29" xfId="0" applyFont="1" applyFill="1" applyBorder="1" applyAlignment="1">
      <alignment horizontal="center" vertical="center" wrapText="1"/>
    </xf>
    <xf numFmtId="0" fontId="38" fillId="17" borderId="26" xfId="0" applyFont="1" applyFill="1" applyBorder="1" applyAlignment="1">
      <alignment horizontal="center" vertical="center" wrapText="1"/>
    </xf>
    <xf numFmtId="3" fontId="46" fillId="14" borderId="29" xfId="0" applyNumberFormat="1" applyFont="1" applyFill="1" applyBorder="1" applyAlignment="1">
      <alignment horizontal="right" vertical="center"/>
    </xf>
    <xf numFmtId="3" fontId="46" fillId="14" borderId="34" xfId="0" applyNumberFormat="1" applyFont="1" applyFill="1" applyBorder="1" applyAlignment="1">
      <alignment horizontal="right" vertical="center"/>
    </xf>
    <xf numFmtId="0" fontId="46" fillId="14" borderId="28" xfId="0" applyFont="1" applyFill="1" applyBorder="1" applyAlignment="1">
      <alignment horizontal="right" vertical="center"/>
    </xf>
    <xf numFmtId="0" fontId="38" fillId="14" borderId="27" xfId="0" applyFont="1" applyFill="1" applyBorder="1" applyAlignment="1">
      <alignment vertical="center" wrapText="1"/>
    </xf>
    <xf numFmtId="0" fontId="38" fillId="14" borderId="41" xfId="0" applyFont="1" applyFill="1" applyBorder="1" applyAlignment="1">
      <alignment vertical="center" wrapText="1"/>
    </xf>
    <xf numFmtId="3" fontId="38" fillId="14" borderId="27" xfId="0" applyNumberFormat="1" applyFont="1" applyFill="1" applyBorder="1" applyAlignment="1">
      <alignment horizontal="right" vertical="center"/>
    </xf>
    <xf numFmtId="0" fontId="38" fillId="19" borderId="54" xfId="0" applyFont="1" applyFill="1" applyBorder="1" applyAlignment="1">
      <alignment horizontal="center" vertical="center" wrapText="1"/>
    </xf>
    <xf numFmtId="0" fontId="38" fillId="19" borderId="49" xfId="0" applyFont="1" applyFill="1" applyBorder="1" applyAlignment="1">
      <alignment horizontal="center" vertical="center" wrapText="1"/>
    </xf>
    <xf numFmtId="0" fontId="38" fillId="14" borderId="51" xfId="0" applyFont="1" applyFill="1" applyBorder="1" applyAlignment="1">
      <alignment vertical="center" wrapText="1"/>
    </xf>
    <xf numFmtId="0" fontId="46" fillId="14" borderId="49" xfId="0" applyFont="1" applyFill="1" applyBorder="1" applyAlignment="1">
      <alignment vertical="center" wrapText="1"/>
    </xf>
    <xf numFmtId="0" fontId="46" fillId="14" borderId="51" xfId="0" applyFont="1" applyFill="1" applyBorder="1" applyAlignment="1">
      <alignment vertical="center" wrapText="1"/>
    </xf>
    <xf numFmtId="3" fontId="46" fillId="14" borderId="49" xfId="0" applyNumberFormat="1" applyFont="1" applyFill="1" applyBorder="1" applyAlignment="1">
      <alignment horizontal="right" vertical="center" wrapText="1"/>
    </xf>
    <xf numFmtId="0" fontId="46" fillId="14" borderId="49" xfId="0" applyFont="1" applyFill="1" applyBorder="1" applyAlignment="1">
      <alignment horizontal="right" vertical="center" wrapText="1"/>
    </xf>
    <xf numFmtId="0" fontId="46" fillId="14" borderId="27" xfId="0" applyFont="1" applyFill="1" applyBorder="1" applyAlignment="1">
      <alignment vertical="center"/>
    </xf>
    <xf numFmtId="3" fontId="38" fillId="14" borderId="49" xfId="0" applyNumberFormat="1" applyFont="1" applyFill="1" applyBorder="1" applyAlignment="1">
      <alignment horizontal="right" vertical="center" wrapText="1"/>
    </xf>
    <xf numFmtId="0" fontId="38" fillId="13" borderId="147" xfId="0" applyFont="1" applyFill="1" applyBorder="1" applyAlignment="1">
      <alignment vertical="center" wrapText="1"/>
    </xf>
    <xf numFmtId="3" fontId="38" fillId="13" borderId="148" xfId="0" applyNumberFormat="1" applyFont="1" applyFill="1" applyBorder="1" applyAlignment="1">
      <alignment horizontal="right" vertical="center" wrapText="1"/>
    </xf>
    <xf numFmtId="0" fontId="46" fillId="13" borderId="51" xfId="0" applyFont="1" applyFill="1" applyBorder="1" applyAlignment="1">
      <alignment vertical="center" wrapText="1"/>
    </xf>
    <xf numFmtId="3" fontId="46" fillId="13" borderId="49" xfId="0" applyNumberFormat="1" applyFont="1" applyFill="1" applyBorder="1" applyAlignment="1">
      <alignment horizontal="right" vertical="center" wrapText="1"/>
    </xf>
    <xf numFmtId="0" fontId="38" fillId="13" borderId="51" xfId="0" applyFont="1" applyFill="1" applyBorder="1" applyAlignment="1">
      <alignment vertical="center" wrapText="1"/>
    </xf>
    <xf numFmtId="3" fontId="38" fillId="13" borderId="49" xfId="0" applyNumberFormat="1" applyFont="1" applyFill="1" applyBorder="1" applyAlignment="1">
      <alignment horizontal="right" vertical="center" wrapText="1"/>
    </xf>
    <xf numFmtId="0" fontId="46" fillId="14" borderId="48" xfId="0" applyFont="1" applyFill="1" applyBorder="1" applyAlignment="1">
      <alignment horizontal="right" vertical="center" wrapText="1"/>
    </xf>
    <xf numFmtId="0" fontId="46" fillId="14" borderId="149" xfId="0" applyFont="1" applyFill="1" applyBorder="1" applyAlignment="1">
      <alignment vertical="center" wrapText="1"/>
    </xf>
    <xf numFmtId="3" fontId="46" fillId="14" borderId="34" xfId="0" applyNumberFormat="1" applyFont="1" applyFill="1" applyBorder="1" applyAlignment="1">
      <alignment horizontal="right" vertical="center" wrapText="1"/>
    </xf>
    <xf numFmtId="0" fontId="38" fillId="13" borderId="149" xfId="0" applyFont="1" applyFill="1" applyBorder="1" applyAlignment="1">
      <alignment vertical="center" wrapText="1"/>
    </xf>
    <xf numFmtId="0" fontId="38" fillId="13" borderId="65" xfId="0" applyFont="1" applyFill="1" applyBorder="1" applyAlignment="1">
      <alignment horizontal="center" vertical="center" wrapText="1"/>
    </xf>
    <xf numFmtId="0" fontId="46" fillId="14" borderId="42" xfId="0" applyFont="1" applyFill="1" applyBorder="1" applyAlignment="1">
      <alignment horizontal="right" vertical="center" wrapText="1"/>
    </xf>
    <xf numFmtId="3" fontId="46" fillId="14" borderId="29" xfId="0" applyNumberFormat="1" applyFont="1" applyFill="1" applyBorder="1" applyAlignment="1">
      <alignment horizontal="right" vertical="center" wrapText="1"/>
    </xf>
    <xf numFmtId="0" fontId="38" fillId="13" borderId="32" xfId="0" applyFont="1" applyFill="1" applyBorder="1" applyAlignment="1">
      <alignment vertical="center" wrapText="1"/>
    </xf>
    <xf numFmtId="0" fontId="38" fillId="13" borderId="32" xfId="0" applyFont="1" applyFill="1" applyBorder="1" applyAlignment="1">
      <alignment horizontal="right" vertical="center" wrapText="1"/>
    </xf>
    <xf numFmtId="3" fontId="38" fillId="13" borderId="27" xfId="0" applyNumberFormat="1" applyFont="1" applyFill="1" applyBorder="1" applyAlignment="1">
      <alignment horizontal="right" vertical="center" wrapText="1"/>
    </xf>
    <xf numFmtId="0" fontId="38" fillId="15" borderId="49" xfId="0" applyFont="1" applyFill="1" applyBorder="1" applyAlignment="1">
      <alignment horizontal="center" vertical="center" wrapText="1"/>
    </xf>
    <xf numFmtId="0" fontId="38" fillId="19" borderId="26" xfId="0" applyFont="1" applyFill="1" applyBorder="1" applyAlignment="1">
      <alignment horizontal="center" vertical="center" wrapText="1"/>
    </xf>
    <xf numFmtId="0" fontId="38" fillId="19" borderId="43" xfId="0" applyFont="1" applyFill="1" applyBorder="1" applyAlignment="1">
      <alignment horizontal="center" vertical="center"/>
    </xf>
    <xf numFmtId="14" fontId="38" fillId="19" borderId="28" xfId="0" applyNumberFormat="1" applyFont="1" applyFill="1" applyBorder="1" applyAlignment="1">
      <alignment horizontal="center" vertical="center"/>
    </xf>
    <xf numFmtId="3" fontId="46" fillId="0" borderId="43" xfId="0" applyNumberFormat="1" applyFont="1" applyBorder="1" applyAlignment="1">
      <alignment horizontal="right" vertical="center"/>
    </xf>
    <xf numFmtId="3" fontId="38" fillId="0" borderId="28" xfId="0" applyNumberFormat="1" applyFont="1" applyBorder="1" applyAlignment="1">
      <alignment horizontal="right" vertical="center" wrapText="1"/>
    </xf>
    <xf numFmtId="3" fontId="38" fillId="0" borderId="34" xfId="0" applyNumberFormat="1" applyFont="1" applyBorder="1" applyAlignment="1">
      <alignment horizontal="right" vertical="center" wrapText="1"/>
    </xf>
    <xf numFmtId="3" fontId="46" fillId="14" borderId="47" xfId="0" applyNumberFormat="1" applyFont="1" applyFill="1" applyBorder="1" applyAlignment="1">
      <alignment horizontal="right" vertical="center"/>
    </xf>
    <xf numFmtId="0" fontId="38" fillId="15" borderId="41" xfId="0" applyFont="1" applyFill="1" applyBorder="1" applyAlignment="1">
      <alignment vertical="center" wrapText="1"/>
    </xf>
    <xf numFmtId="3" fontId="38" fillId="20" borderId="65" xfId="0" applyNumberFormat="1" applyFont="1" applyFill="1" applyBorder="1" applyAlignment="1">
      <alignment horizontal="right" vertical="center" wrapText="1"/>
    </xf>
    <xf numFmtId="3" fontId="38" fillId="20" borderId="28" xfId="0" applyNumberFormat="1" applyFont="1" applyFill="1" applyBorder="1" applyAlignment="1">
      <alignment horizontal="right" vertical="center" wrapText="1"/>
    </xf>
    <xf numFmtId="0" fontId="40" fillId="17" borderId="26" xfId="0" applyFont="1" applyFill="1" applyBorder="1" applyAlignment="1">
      <alignment horizontal="center" vertical="center" wrapText="1"/>
    </xf>
    <xf numFmtId="0" fontId="40" fillId="17" borderId="43" xfId="0" applyFont="1" applyFill="1" applyBorder="1" applyAlignment="1">
      <alignment horizontal="center" vertical="center" wrapText="1"/>
    </xf>
    <xf numFmtId="0" fontId="43" fillId="14" borderId="27" xfId="0" applyFont="1" applyFill="1" applyBorder="1" applyAlignment="1">
      <alignment horizontal="justify" vertical="center" wrapText="1"/>
    </xf>
    <xf numFmtId="0" fontId="40" fillId="14" borderId="27" xfId="0" applyFont="1" applyFill="1" applyBorder="1" applyAlignment="1">
      <alignment horizontal="justify" vertical="center" wrapText="1"/>
    </xf>
    <xf numFmtId="3" fontId="40" fillId="14" borderId="28" xfId="0" applyNumberFormat="1" applyFont="1" applyFill="1" applyBorder="1" applyAlignment="1">
      <alignment horizontal="right" vertical="center" wrapText="1"/>
    </xf>
    <xf numFmtId="0" fontId="43" fillId="14" borderId="56" xfId="0" applyFont="1" applyFill="1" applyBorder="1" applyAlignment="1">
      <alignment horizontal="justify" vertical="center" wrapText="1"/>
    </xf>
    <xf numFmtId="0" fontId="40" fillId="14" borderId="32" xfId="0" applyFont="1" applyFill="1" applyBorder="1" applyAlignment="1">
      <alignment horizontal="justify" vertical="center" wrapText="1"/>
    </xf>
    <xf numFmtId="3" fontId="40" fillId="0" borderId="28" xfId="0" applyNumberFormat="1" applyFont="1" applyBorder="1" applyAlignment="1">
      <alignment horizontal="right" vertical="center"/>
    </xf>
    <xf numFmtId="164" fontId="28" fillId="0" borderId="0" xfId="0" applyNumberFormat="1" applyFont="1" applyAlignment="1">
      <alignment horizontal="center"/>
    </xf>
    <xf numFmtId="0" fontId="0" fillId="0" borderId="0" xfId="0"/>
    <xf numFmtId="169" fontId="23" fillId="0" borderId="0" xfId="34" applyNumberFormat="1" applyFont="1" applyAlignment="1">
      <alignment horizontal="center"/>
    </xf>
    <xf numFmtId="169" fontId="23" fillId="0" borderId="0" xfId="34" applyNumberFormat="1" applyFont="1"/>
    <xf numFmtId="165" fontId="23" fillId="0" borderId="0" xfId="34" applyFont="1" applyAlignment="1">
      <alignment horizontal="center"/>
    </xf>
    <xf numFmtId="164" fontId="30" fillId="0" borderId="0" xfId="0" applyNumberFormat="1" applyFont="1" applyAlignment="1">
      <alignment horizontal="center"/>
    </xf>
    <xf numFmtId="0" fontId="0" fillId="0" borderId="23" xfId="0" applyBorder="1"/>
    <xf numFmtId="0" fontId="28" fillId="0" borderId="0" xfId="0" applyFont="1" applyAlignment="1">
      <alignment horizontal="center"/>
    </xf>
    <xf numFmtId="186" fontId="4" fillId="10" borderId="75" xfId="43" applyNumberFormat="1" applyFont="1" applyFill="1" applyBorder="1" applyAlignment="1" applyProtection="1">
      <alignment horizontal="center" vertical="center" wrapText="1"/>
    </xf>
    <xf numFmtId="186" fontId="4" fillId="10" borderId="79" xfId="43" applyNumberFormat="1" applyFont="1" applyFill="1" applyBorder="1" applyAlignment="1" applyProtection="1">
      <alignment horizontal="center" vertical="center" wrapText="1"/>
    </xf>
    <xf numFmtId="186" fontId="4" fillId="10" borderId="83" xfId="43" applyNumberFormat="1" applyFont="1" applyFill="1" applyBorder="1" applyAlignment="1" applyProtection="1">
      <alignment horizontal="center" vertical="center" wrapText="1"/>
    </xf>
    <xf numFmtId="186" fontId="4" fillId="10" borderId="76" xfId="43" applyNumberFormat="1" applyFont="1" applyFill="1" applyBorder="1" applyAlignment="1" applyProtection="1">
      <alignment horizontal="center" vertical="center" wrapText="1"/>
    </xf>
    <xf numFmtId="186" fontId="4" fillId="10" borderId="80" xfId="43" applyNumberFormat="1" applyFont="1" applyFill="1" applyBorder="1" applyAlignment="1" applyProtection="1">
      <alignment horizontal="center" vertical="center" wrapText="1"/>
    </xf>
    <xf numFmtId="186" fontId="4" fillId="10" borderId="84" xfId="43" applyNumberFormat="1" applyFont="1" applyFill="1" applyBorder="1" applyAlignment="1" applyProtection="1">
      <alignment horizontal="center" vertical="center" wrapText="1"/>
    </xf>
    <xf numFmtId="186" fontId="4" fillId="10" borderId="77" xfId="43" applyNumberFormat="1" applyFont="1" applyFill="1" applyBorder="1" applyAlignment="1" applyProtection="1">
      <alignment horizontal="center" vertical="center" wrapText="1"/>
    </xf>
    <xf numFmtId="186" fontId="4" fillId="10" borderId="81" xfId="43" applyNumberFormat="1" applyFont="1" applyFill="1" applyBorder="1" applyAlignment="1" applyProtection="1">
      <alignment horizontal="center" vertical="center" wrapText="1"/>
    </xf>
    <xf numFmtId="186" fontId="4" fillId="10" borderId="85" xfId="43" applyNumberFormat="1" applyFont="1" applyFill="1" applyBorder="1" applyAlignment="1" applyProtection="1">
      <alignment horizontal="center" vertical="center" wrapText="1"/>
    </xf>
    <xf numFmtId="0" fontId="0" fillId="10" borderId="74" xfId="0" applyFill="1" applyBorder="1"/>
    <xf numFmtId="0" fontId="0" fillId="10" borderId="78" xfId="0" applyFill="1" applyBorder="1"/>
    <xf numFmtId="0" fontId="0" fillId="10" borderId="82" xfId="0" applyFill="1" applyBorder="1"/>
    <xf numFmtId="0" fontId="23" fillId="0" borderId="0" xfId="0" applyFont="1" applyAlignment="1">
      <alignment horizontal="justify" vertical="center"/>
    </xf>
    <xf numFmtId="0" fontId="25" fillId="0" borderId="0" xfId="0" applyFont="1" applyAlignment="1">
      <alignment horizontal="justify" vertical="center"/>
    </xf>
    <xf numFmtId="0" fontId="50" fillId="0" borderId="0" xfId="0" applyFont="1" applyAlignment="1">
      <alignment horizontal="justify" vertical="center"/>
    </xf>
    <xf numFmtId="0" fontId="46" fillId="0" borderId="0" xfId="0" applyFont="1" applyAlignment="1">
      <alignment horizontal="justify" vertical="center"/>
    </xf>
    <xf numFmtId="14" fontId="46" fillId="0" borderId="0" xfId="0" applyNumberFormat="1" applyFont="1" applyAlignment="1">
      <alignment horizontal="justify" vertical="center"/>
    </xf>
    <xf numFmtId="0" fontId="46" fillId="0" borderId="47" xfId="0" applyFont="1" applyBorder="1" applyAlignment="1">
      <alignment horizontal="justify" vertical="center"/>
    </xf>
    <xf numFmtId="0" fontId="46" fillId="0" borderId="46" xfId="0" applyFont="1" applyBorder="1" applyAlignment="1">
      <alignment horizontal="justify" vertical="center"/>
    </xf>
    <xf numFmtId="0" fontId="38" fillId="0" borderId="0" xfId="0" applyFont="1" applyAlignment="1">
      <alignment horizontal="justify" vertical="center"/>
    </xf>
    <xf numFmtId="0" fontId="43" fillId="0" borderId="0" xfId="0" applyFont="1" applyAlignment="1">
      <alignment horizontal="justify" vertical="center"/>
    </xf>
    <xf numFmtId="0" fontId="40" fillId="0" borderId="0" xfId="0" applyFont="1" applyAlignment="1">
      <alignment horizontal="justify" vertical="center"/>
    </xf>
    <xf numFmtId="0" fontId="23" fillId="0" borderId="0" xfId="0" applyFont="1" applyAlignment="1">
      <alignment horizontal="right" vertical="center"/>
    </xf>
    <xf numFmtId="0" fontId="23" fillId="0" borderId="0" xfId="0" applyFont="1" applyAlignment="1">
      <alignment horizontal="right" vertical="center" indent="4"/>
    </xf>
    <xf numFmtId="0" fontId="23" fillId="0" borderId="0" xfId="0" applyFont="1" applyAlignment="1">
      <alignment horizontal="right" vertical="center" indent="5"/>
    </xf>
    <xf numFmtId="0" fontId="23" fillId="0" borderId="0" xfId="0" applyFont="1" applyAlignment="1">
      <alignment vertical="center"/>
    </xf>
    <xf numFmtId="0" fontId="25" fillId="0" borderId="0" xfId="0" applyFont="1" applyAlignment="1">
      <alignment horizontal="right" vertical="center" indent="5"/>
    </xf>
    <xf numFmtId="0" fontId="38" fillId="15" borderId="55" xfId="0" applyFont="1" applyFill="1" applyBorder="1" applyAlignment="1">
      <alignment horizontal="center" vertical="center" wrapText="1"/>
    </xf>
    <xf numFmtId="0" fontId="38" fillId="15" borderId="150" xfId="0" applyFont="1" applyFill="1" applyBorder="1" applyAlignment="1">
      <alignment horizontal="center" vertical="center" wrapText="1"/>
    </xf>
    <xf numFmtId="0" fontId="38" fillId="15" borderId="51" xfId="0" applyFont="1" applyFill="1" applyBorder="1" applyAlignment="1">
      <alignment horizontal="center" vertical="center" wrapText="1"/>
    </xf>
    <xf numFmtId="0" fontId="38" fillId="19" borderId="25" xfId="0" applyFont="1" applyFill="1" applyBorder="1" applyAlignment="1">
      <alignment horizontal="center" vertical="center" wrapText="1"/>
    </xf>
    <xf numFmtId="0" fontId="38" fillId="19" borderId="42" xfId="0" applyFont="1" applyFill="1" applyBorder="1" applyAlignment="1">
      <alignment horizontal="center" vertical="center" wrapText="1"/>
    </xf>
    <xf numFmtId="0" fontId="38" fillId="19" borderId="27" xfId="0" applyFont="1" applyFill="1" applyBorder="1" applyAlignment="1">
      <alignment horizontal="center" vertical="center" wrapText="1"/>
    </xf>
    <xf numFmtId="0" fontId="40" fillId="15" borderId="25" xfId="0" applyFont="1" applyFill="1" applyBorder="1" applyAlignment="1">
      <alignment horizontal="center" vertical="center" wrapText="1"/>
    </xf>
    <xf numFmtId="0" fontId="40" fillId="15" borderId="27" xfId="0" applyFont="1" applyFill="1" applyBorder="1" applyAlignment="1">
      <alignment horizontal="center" vertical="center" wrapText="1"/>
    </xf>
    <xf numFmtId="0" fontId="40" fillId="15" borderId="151" xfId="0" applyFont="1" applyFill="1" applyBorder="1" applyAlignment="1">
      <alignment horizontal="center" vertical="center" wrapText="1"/>
    </xf>
    <xf numFmtId="0" fontId="40" fillId="15" borderId="152" xfId="0" applyFont="1" applyFill="1" applyBorder="1" applyAlignment="1">
      <alignment horizontal="center" vertical="center" wrapText="1"/>
    </xf>
    <xf numFmtId="3" fontId="38" fillId="17" borderId="25" xfId="0" applyNumberFormat="1" applyFont="1" applyFill="1" applyBorder="1" applyAlignment="1">
      <alignment horizontal="center" vertical="center"/>
    </xf>
    <xf numFmtId="3" fontId="38" fillId="17" borderId="27" xfId="0" applyNumberFormat="1" applyFont="1" applyFill="1" applyBorder="1" applyAlignment="1">
      <alignment horizontal="center" vertical="center"/>
    </xf>
    <xf numFmtId="0" fontId="38" fillId="19" borderId="55" xfId="0" applyFont="1" applyFill="1" applyBorder="1" applyAlignment="1">
      <alignment horizontal="center" vertical="center" wrapText="1"/>
    </xf>
    <xf numFmtId="0" fontId="38" fillId="19" borderId="51" xfId="0" applyFont="1" applyFill="1" applyBorder="1" applyAlignment="1">
      <alignment horizontal="center" vertical="center" wrapText="1"/>
    </xf>
    <xf numFmtId="0" fontId="55" fillId="0" borderId="142" xfId="0" applyFont="1" applyBorder="1" applyAlignment="1">
      <alignment horizontal="center" vertical="center" wrapText="1"/>
    </xf>
    <xf numFmtId="0" fontId="55" fillId="0" borderId="143" xfId="0" applyFont="1" applyBorder="1" applyAlignment="1">
      <alignment horizontal="center" vertical="center" wrapText="1"/>
    </xf>
    <xf numFmtId="0" fontId="38" fillId="18" borderId="25" xfId="0" applyFont="1" applyFill="1" applyBorder="1" applyAlignment="1">
      <alignment horizontal="center" vertical="center"/>
    </xf>
    <xf numFmtId="0" fontId="38" fillId="18" borderId="27" xfId="0" applyFont="1" applyFill="1" applyBorder="1" applyAlignment="1">
      <alignment horizontal="center" vertical="center"/>
    </xf>
    <xf numFmtId="0" fontId="38" fillId="17" borderId="25" xfId="0" applyFont="1" applyFill="1" applyBorder="1" applyAlignment="1">
      <alignment vertical="center" wrapText="1"/>
    </xf>
    <xf numFmtId="0" fontId="38" fillId="17" borderId="27" xfId="0" applyFont="1" applyFill="1" applyBorder="1" applyAlignment="1">
      <alignment vertical="center" wrapText="1"/>
    </xf>
    <xf numFmtId="0" fontId="49" fillId="13" borderId="135" xfId="0" applyFont="1" applyFill="1" applyBorder="1" applyAlignment="1">
      <alignment horizontal="center" vertical="center" wrapText="1"/>
    </xf>
    <xf numFmtId="0" fontId="49" fillId="13" borderId="136" xfId="0" applyFont="1" applyFill="1" applyBorder="1" applyAlignment="1">
      <alignment horizontal="center" vertical="center" wrapText="1"/>
    </xf>
    <xf numFmtId="0" fontId="49" fillId="13" borderId="137" xfId="0" applyFont="1" applyFill="1" applyBorder="1" applyAlignment="1">
      <alignment horizontal="center" vertical="center" wrapText="1"/>
    </xf>
    <xf numFmtId="0" fontId="49" fillId="13" borderId="36" xfId="0" applyFont="1" applyFill="1" applyBorder="1" applyAlignment="1">
      <alignment horizontal="center" vertical="center" wrapText="1"/>
    </xf>
    <xf numFmtId="0" fontId="49" fillId="13" borderId="44" xfId="0" applyFont="1" applyFill="1" applyBorder="1" applyAlignment="1">
      <alignment horizontal="center" vertical="center" wrapText="1"/>
    </xf>
    <xf numFmtId="0" fontId="49" fillId="13" borderId="34" xfId="0" applyFont="1" applyFill="1" applyBorder="1" applyAlignment="1">
      <alignment horizontal="center" vertical="center" wrapText="1"/>
    </xf>
    <xf numFmtId="0" fontId="55" fillId="16" borderId="139" xfId="0" applyFont="1" applyFill="1" applyBorder="1" applyAlignment="1">
      <alignment horizontal="center" vertical="center" wrapText="1"/>
    </xf>
    <xf numFmtId="0" fontId="55" fillId="16" borderId="63" xfId="0" applyFont="1" applyFill="1" applyBorder="1" applyAlignment="1">
      <alignment horizontal="center" vertical="center" wrapText="1"/>
    </xf>
    <xf numFmtId="0" fontId="55" fillId="16" borderId="140" xfId="0" applyFont="1" applyFill="1" applyBorder="1" applyAlignment="1">
      <alignment horizontal="center" vertical="center" wrapText="1"/>
    </xf>
    <xf numFmtId="0" fontId="55" fillId="16" borderId="141" xfId="0" applyFont="1" applyFill="1" applyBorder="1" applyAlignment="1">
      <alignment horizontal="center" vertical="center" wrapText="1"/>
    </xf>
    <xf numFmtId="0" fontId="55" fillId="16" borderId="128" xfId="0" applyFont="1" applyFill="1" applyBorder="1" applyAlignment="1">
      <alignment horizontal="center" vertical="center" wrapText="1"/>
    </xf>
    <xf numFmtId="0" fontId="55" fillId="16" borderId="134" xfId="0" applyFont="1" applyFill="1" applyBorder="1" applyAlignment="1">
      <alignment horizontal="center" vertical="center" wrapText="1"/>
    </xf>
    <xf numFmtId="3" fontId="49" fillId="0" borderId="25" xfId="0" applyNumberFormat="1" applyFont="1" applyBorder="1" applyAlignment="1">
      <alignment horizontal="right" vertical="center"/>
    </xf>
    <xf numFmtId="3" fontId="49" fillId="0" borderId="27" xfId="0" applyNumberFormat="1" applyFont="1" applyBorder="1" applyAlignment="1">
      <alignment horizontal="right" vertical="center"/>
    </xf>
    <xf numFmtId="0" fontId="66" fillId="0" borderId="25" xfId="0" applyFont="1" applyBorder="1" applyAlignment="1">
      <alignment vertical="center"/>
    </xf>
    <xf numFmtId="0" fontId="66" fillId="0" borderId="27" xfId="0" applyFont="1" applyBorder="1" applyAlignment="1">
      <alignment vertical="center"/>
    </xf>
    <xf numFmtId="0" fontId="38" fillId="15" borderId="25" xfId="0" applyFont="1" applyFill="1" applyBorder="1" applyAlignment="1">
      <alignment vertical="center"/>
    </xf>
    <xf numFmtId="0" fontId="38" fillId="15" borderId="42" xfId="0" applyFont="1" applyFill="1" applyBorder="1" applyAlignment="1">
      <alignment vertical="center"/>
    </xf>
    <xf numFmtId="0" fontId="38" fillId="15" borderId="27" xfId="0" applyFont="1" applyFill="1" applyBorder="1" applyAlignment="1">
      <alignment vertical="center"/>
    </xf>
    <xf numFmtId="0" fontId="38" fillId="15" borderId="25" xfId="0" applyFont="1" applyFill="1" applyBorder="1" applyAlignment="1">
      <alignment horizontal="center" vertical="center"/>
    </xf>
    <xf numFmtId="0" fontId="38" fillId="15" borderId="42" xfId="0" applyFont="1" applyFill="1" applyBorder="1" applyAlignment="1">
      <alignment horizontal="center" vertical="center"/>
    </xf>
    <xf numFmtId="0" fontId="38" fillId="15" borderId="27" xfId="0" applyFont="1" applyFill="1" applyBorder="1" applyAlignment="1">
      <alignment horizontal="center" vertical="center"/>
    </xf>
    <xf numFmtId="3" fontId="32" fillId="13" borderId="25" xfId="0" applyNumberFormat="1" applyFont="1" applyFill="1" applyBorder="1" applyAlignment="1">
      <alignment horizontal="right" vertical="center"/>
    </xf>
    <xf numFmtId="3" fontId="32" fillId="13" borderId="27" xfId="0" applyNumberFormat="1" applyFont="1" applyFill="1" applyBorder="1" applyAlignment="1">
      <alignment horizontal="right" vertical="center"/>
    </xf>
    <xf numFmtId="0" fontId="38" fillId="13" borderId="25" xfId="0" applyFont="1" applyFill="1" applyBorder="1" applyAlignment="1">
      <alignment horizontal="center" vertical="center" wrapText="1"/>
    </xf>
    <xf numFmtId="0" fontId="38" fillId="13" borderId="27" xfId="0" applyFont="1" applyFill="1" applyBorder="1" applyAlignment="1">
      <alignment horizontal="center" vertical="center" wrapText="1"/>
    </xf>
    <xf numFmtId="0" fontId="34" fillId="18" borderId="25" xfId="0" applyFont="1" applyFill="1" applyBorder="1" applyAlignment="1">
      <alignment horizontal="center" vertical="center" wrapText="1"/>
    </xf>
    <xf numFmtId="0" fontId="34" fillId="18" borderId="27" xfId="0" applyFont="1" applyFill="1" applyBorder="1" applyAlignment="1">
      <alignment horizontal="center" vertical="center" wrapText="1"/>
    </xf>
    <xf numFmtId="0" fontId="49" fillId="13" borderId="25" xfId="0" applyFont="1" applyFill="1" applyBorder="1" applyAlignment="1">
      <alignment horizontal="center" vertical="center"/>
    </xf>
    <xf numFmtId="0" fontId="49" fillId="13" borderId="27" xfId="0" applyFont="1" applyFill="1" applyBorder="1" applyAlignment="1">
      <alignment horizontal="center" vertical="center"/>
    </xf>
    <xf numFmtId="0" fontId="55" fillId="0" borderId="60" xfId="0" applyFont="1" applyBorder="1" applyAlignment="1">
      <alignment horizontal="center" vertical="center" wrapText="1"/>
    </xf>
    <xf numFmtId="0" fontId="55" fillId="0" borderId="120" xfId="0" applyFont="1" applyBorder="1" applyAlignment="1">
      <alignment horizontal="center" vertical="center" wrapText="1"/>
    </xf>
    <xf numFmtId="0" fontId="55" fillId="0" borderId="57" xfId="0" applyFont="1" applyBorder="1" applyAlignment="1">
      <alignment horizontal="center" vertical="center" wrapText="1"/>
    </xf>
    <xf numFmtId="0" fontId="55" fillId="0" borderId="119" xfId="0" applyFont="1" applyBorder="1" applyAlignment="1">
      <alignment horizontal="center" vertical="center" wrapText="1"/>
    </xf>
    <xf numFmtId="0" fontId="55" fillId="0" borderId="121" xfId="0" applyFont="1" applyBorder="1" applyAlignment="1">
      <alignment horizontal="center" vertical="center" wrapText="1"/>
    </xf>
    <xf numFmtId="0" fontId="55" fillId="0" borderId="122" xfId="0" applyFont="1" applyBorder="1" applyAlignment="1">
      <alignment horizontal="center" vertical="center" wrapText="1"/>
    </xf>
    <xf numFmtId="0" fontId="57" fillId="13" borderId="25" xfId="0" applyFont="1" applyFill="1" applyBorder="1" applyAlignment="1">
      <alignment horizontal="center" vertical="center"/>
    </xf>
    <xf numFmtId="0" fontId="57" fillId="13" borderId="42" xfId="0" applyFont="1" applyFill="1" applyBorder="1" applyAlignment="1">
      <alignment horizontal="center" vertical="center"/>
    </xf>
    <xf numFmtId="0" fontId="57" fillId="13" borderId="27" xfId="0" applyFont="1" applyFill="1" applyBorder="1" applyAlignment="1">
      <alignment horizontal="center" vertical="center"/>
    </xf>
    <xf numFmtId="0" fontId="55" fillId="16" borderId="57" xfId="0" applyFont="1" applyFill="1" applyBorder="1" applyAlignment="1">
      <alignment horizontal="center" vertical="center" wrapText="1"/>
    </xf>
    <xf numFmtId="0" fontId="55" fillId="16" borderId="58" xfId="0" applyFont="1" applyFill="1" applyBorder="1" applyAlignment="1">
      <alignment horizontal="center" vertical="center" wrapText="1"/>
    </xf>
    <xf numFmtId="0" fontId="55" fillId="16" borderId="119" xfId="0" applyFont="1" applyFill="1" applyBorder="1" applyAlignment="1">
      <alignment horizontal="center" vertical="center" wrapText="1"/>
    </xf>
    <xf numFmtId="0" fontId="56" fillId="0" borderId="57" xfId="0" applyFont="1" applyBorder="1" applyAlignment="1">
      <alignment horizontal="center" vertical="center" wrapText="1"/>
    </xf>
    <xf numFmtId="0" fontId="56" fillId="0" borderId="58" xfId="0" applyFont="1" applyBorder="1" applyAlignment="1">
      <alignment horizontal="center" vertical="center" wrapText="1"/>
    </xf>
    <xf numFmtId="0" fontId="56" fillId="0" borderId="119" xfId="0" applyFont="1" applyBorder="1" applyAlignment="1">
      <alignment horizontal="center" vertical="center" wrapText="1"/>
    </xf>
    <xf numFmtId="0" fontId="38" fillId="13" borderId="37" xfId="0" applyFont="1" applyFill="1" applyBorder="1" applyAlignment="1">
      <alignment horizontal="center" vertical="center" wrapText="1"/>
    </xf>
    <xf numFmtId="0" fontId="38" fillId="13" borderId="38" xfId="0" applyFont="1" applyFill="1" applyBorder="1" applyAlignment="1">
      <alignment horizontal="center" vertical="center" wrapText="1"/>
    </xf>
    <xf numFmtId="0" fontId="38" fillId="13" borderId="115" xfId="0" applyFont="1" applyFill="1" applyBorder="1" applyAlignment="1">
      <alignment horizontal="center" vertical="center" wrapText="1"/>
    </xf>
    <xf numFmtId="0" fontId="38" fillId="13" borderId="30" xfId="0" applyFont="1" applyFill="1" applyBorder="1" applyAlignment="1">
      <alignment horizontal="center" vertical="center" wrapText="1"/>
    </xf>
    <xf numFmtId="0" fontId="38" fillId="13" borderId="109" xfId="0" applyFont="1" applyFill="1" applyBorder="1" applyAlignment="1">
      <alignment horizontal="center" vertical="center" wrapText="1"/>
    </xf>
    <xf numFmtId="0" fontId="52" fillId="13" borderId="30" xfId="0" applyFont="1" applyFill="1" applyBorder="1" applyAlignment="1">
      <alignment horizontal="center" vertical="center" wrapText="1"/>
    </xf>
    <xf numFmtId="0" fontId="52" fillId="13" borderId="109" xfId="0" applyFont="1" applyFill="1" applyBorder="1" applyAlignment="1">
      <alignment horizontal="center" vertical="center" wrapText="1"/>
    </xf>
    <xf numFmtId="0" fontId="23" fillId="14" borderId="25" xfId="0" applyFont="1" applyFill="1" applyBorder="1" applyAlignment="1">
      <alignment horizontal="justify" vertical="center" wrapText="1"/>
    </xf>
    <xf numFmtId="0" fontId="23" fillId="14" borderId="42" xfId="0" applyFont="1" applyFill="1" applyBorder="1" applyAlignment="1">
      <alignment horizontal="justify" vertical="center" wrapText="1"/>
    </xf>
    <xf numFmtId="0" fontId="23" fillId="14" borderId="27" xfId="0" applyFont="1" applyFill="1" applyBorder="1" applyAlignment="1">
      <alignment horizontal="justify" vertical="center" wrapText="1"/>
    </xf>
    <xf numFmtId="0" fontId="23" fillId="14" borderId="37" xfId="0" applyFont="1" applyFill="1" applyBorder="1" applyAlignment="1">
      <alignment horizontal="justify" vertical="center" wrapText="1"/>
    </xf>
    <xf numFmtId="0" fontId="23" fillId="14" borderId="38" xfId="0" applyFont="1" applyFill="1" applyBorder="1" applyAlignment="1">
      <alignment horizontal="justify" vertical="center" wrapText="1"/>
    </xf>
    <xf numFmtId="0" fontId="23" fillId="14" borderId="33" xfId="0" applyFont="1" applyFill="1" applyBorder="1" applyAlignment="1">
      <alignment horizontal="justify" vertical="center" wrapText="1"/>
    </xf>
    <xf numFmtId="0" fontId="38" fillId="13" borderId="33" xfId="0" applyFont="1" applyFill="1" applyBorder="1" applyAlignment="1">
      <alignment horizontal="center" vertical="center" wrapText="1"/>
    </xf>
    <xf numFmtId="0" fontId="0" fillId="9" borderId="0" xfId="0" applyFill="1"/>
    <xf numFmtId="0" fontId="26" fillId="9" borderId="0" xfId="0" applyFont="1" applyFill="1"/>
    <xf numFmtId="0" fontId="23" fillId="9" borderId="0" xfId="0" applyFont="1" applyFill="1"/>
    <xf numFmtId="0" fontId="25" fillId="9" borderId="0" xfId="0" applyFont="1" applyFill="1"/>
    <xf numFmtId="0" fontId="25" fillId="11" borderId="0" xfId="0" applyFont="1" applyFill="1"/>
    <xf numFmtId="0" fontId="24" fillId="9" borderId="0" xfId="0" applyFont="1" applyFill="1"/>
    <xf numFmtId="0" fontId="25" fillId="11" borderId="0" xfId="0" applyFont="1" applyFill="1" applyAlignment="1">
      <alignment vertical="center"/>
    </xf>
    <xf numFmtId="0" fontId="26" fillId="9" borderId="0" xfId="0" applyFont="1" applyFill="1" applyAlignment="1">
      <alignment vertical="center"/>
    </xf>
    <xf numFmtId="0" fontId="23" fillId="11" borderId="0" xfId="0" applyFont="1" applyFill="1" applyAlignment="1">
      <alignment vertical="center"/>
    </xf>
    <xf numFmtId="167" fontId="23" fillId="11" borderId="0" xfId="34" applyNumberFormat="1" applyFont="1" applyFill="1" applyAlignment="1">
      <alignment horizontal="center" vertical="center"/>
    </xf>
    <xf numFmtId="0" fontId="23" fillId="11" borderId="0" xfId="0" applyFont="1" applyFill="1" applyAlignment="1">
      <alignment horizontal="center" vertical="center"/>
    </xf>
    <xf numFmtId="0" fontId="25" fillId="9" borderId="0" xfId="0" applyFont="1" applyFill="1" applyAlignment="1">
      <alignment horizontal="center"/>
    </xf>
    <xf numFmtId="0" fontId="23" fillId="9" borderId="0" xfId="0" applyFont="1" applyFill="1" applyAlignment="1">
      <alignment horizontal="center"/>
    </xf>
    <xf numFmtId="0" fontId="23" fillId="11" borderId="0" xfId="0" applyFont="1" applyFill="1"/>
    <xf numFmtId="167" fontId="23" fillId="21" borderId="0" xfId="0" applyNumberFormat="1" applyFont="1" applyFill="1"/>
    <xf numFmtId="164" fontId="23" fillId="11" borderId="0" xfId="58" applyNumberFormat="1" applyFont="1" applyFill="1"/>
    <xf numFmtId="167" fontId="23" fillId="22" borderId="0" xfId="0" applyNumberFormat="1" applyFont="1" applyFill="1"/>
    <xf numFmtId="167" fontId="23" fillId="9" borderId="0" xfId="0" applyNumberFormat="1" applyFont="1" applyFill="1"/>
    <xf numFmtId="167" fontId="23" fillId="23" borderId="0" xfId="0" applyNumberFormat="1" applyFont="1" applyFill="1"/>
    <xf numFmtId="0" fontId="23" fillId="11" borderId="0" xfId="58" applyFont="1" applyFill="1"/>
    <xf numFmtId="171" fontId="23" fillId="23" borderId="0" xfId="0" applyNumberFormat="1" applyFont="1" applyFill="1"/>
    <xf numFmtId="171" fontId="23" fillId="9" borderId="0" xfId="0" applyNumberFormat="1" applyFont="1" applyFill="1"/>
    <xf numFmtId="171" fontId="23" fillId="11" borderId="0" xfId="0" applyNumberFormat="1" applyFont="1" applyFill="1"/>
    <xf numFmtId="4" fontId="23" fillId="9" borderId="0" xfId="0" applyNumberFormat="1" applyFont="1" applyFill="1"/>
    <xf numFmtId="167" fontId="23" fillId="21" borderId="1" xfId="0" applyNumberFormat="1" applyFont="1" applyFill="1" applyBorder="1"/>
    <xf numFmtId="167" fontId="23" fillId="11" borderId="0" xfId="0" applyNumberFormat="1" applyFont="1" applyFill="1"/>
    <xf numFmtId="0" fontId="23" fillId="21" borderId="0" xfId="0" applyFont="1" applyFill="1" applyAlignment="1">
      <alignment horizontal="center"/>
    </xf>
    <xf numFmtId="0" fontId="23" fillId="21" borderId="0" xfId="58" applyFont="1" applyFill="1"/>
    <xf numFmtId="0" fontId="23" fillId="21" borderId="0" xfId="0" applyFont="1" applyFill="1"/>
    <xf numFmtId="0" fontId="0" fillId="21" borderId="0" xfId="0" applyFill="1"/>
    <xf numFmtId="0" fontId="23" fillId="24" borderId="0" xfId="0" applyFont="1" applyFill="1" applyAlignment="1">
      <alignment horizontal="center"/>
    </xf>
    <xf numFmtId="0" fontId="23" fillId="24" borderId="0" xfId="58" applyFont="1" applyFill="1"/>
    <xf numFmtId="0" fontId="23" fillId="24" borderId="0" xfId="0" applyFont="1" applyFill="1"/>
    <xf numFmtId="167" fontId="23" fillId="24" borderId="0" xfId="0" applyNumberFormat="1" applyFont="1" applyFill="1"/>
    <xf numFmtId="0" fontId="0" fillId="24" borderId="0" xfId="0" applyFill="1"/>
    <xf numFmtId="3" fontId="23" fillId="21" borderId="0" xfId="0" applyNumberFormat="1" applyFont="1" applyFill="1"/>
    <xf numFmtId="0" fontId="23" fillId="25" borderId="0" xfId="0" applyFont="1" applyFill="1" applyAlignment="1">
      <alignment horizontal="center"/>
    </xf>
    <xf numFmtId="0" fontId="23" fillId="25" borderId="0" xfId="58" applyFont="1" applyFill="1"/>
    <xf numFmtId="0" fontId="23" fillId="25" borderId="0" xfId="0" applyFont="1" applyFill="1"/>
    <xf numFmtId="167" fontId="23" fillId="25" borderId="0" xfId="0" applyNumberFormat="1" applyFont="1" applyFill="1"/>
    <xf numFmtId="0" fontId="0" fillId="25" borderId="0" xfId="0" applyFill="1"/>
    <xf numFmtId="167" fontId="23" fillId="11" borderId="0" xfId="0" applyNumberFormat="1" applyFont="1" applyFill="1" applyAlignment="1">
      <alignment horizontal="right"/>
    </xf>
    <xf numFmtId="167" fontId="23" fillId="9" borderId="0" xfId="34" applyNumberFormat="1" applyFont="1" applyFill="1"/>
    <xf numFmtId="169" fontId="23" fillId="11" borderId="0" xfId="34" applyNumberFormat="1" applyFont="1" applyFill="1"/>
    <xf numFmtId="169" fontId="23" fillId="9" borderId="0" xfId="0" applyNumberFormat="1" applyFont="1" applyFill="1"/>
    <xf numFmtId="165" fontId="23" fillId="9" borderId="0" xfId="0" applyNumberFormat="1" applyFont="1" applyFill="1"/>
    <xf numFmtId="167" fontId="23" fillId="9" borderId="0" xfId="0" applyNumberFormat="1" applyFont="1" applyFill="1" applyAlignment="1">
      <alignment horizontal="right"/>
    </xf>
    <xf numFmtId="3" fontId="23" fillId="9" borderId="1" xfId="0" applyNumberFormat="1" applyFont="1" applyFill="1" applyBorder="1"/>
    <xf numFmtId="167" fontId="23" fillId="11" borderId="104" xfId="34" applyNumberFormat="1" applyFont="1" applyFill="1" applyBorder="1"/>
    <xf numFmtId="164" fontId="23" fillId="11" borderId="0" xfId="0" applyNumberFormat="1" applyFont="1" applyFill="1"/>
    <xf numFmtId="4" fontId="0" fillId="9" borderId="0" xfId="0" applyNumberFormat="1" applyFill="1"/>
    <xf numFmtId="4" fontId="23" fillId="11" borderId="0" xfId="0" applyNumberFormat="1" applyFont="1" applyFill="1"/>
    <xf numFmtId="173" fontId="23" fillId="11" borderId="0" xfId="0" applyNumberFormat="1" applyFont="1" applyFill="1"/>
    <xf numFmtId="175" fontId="25" fillId="9" borderId="0" xfId="0" applyNumberFormat="1" applyFont="1" applyFill="1"/>
    <xf numFmtId="3" fontId="38" fillId="9" borderId="0" xfId="0" applyNumberFormat="1" applyFont="1" applyFill="1"/>
    <xf numFmtId="3" fontId="39" fillId="9" borderId="0" xfId="42" applyNumberFormat="1" applyFont="1" applyFill="1" applyAlignment="1">
      <alignment horizontal="right"/>
    </xf>
    <xf numFmtId="3" fontId="40" fillId="9" borderId="0" xfId="42" applyNumberFormat="1" applyFont="1" applyFill="1" applyAlignment="1">
      <alignment horizontal="right"/>
    </xf>
    <xf numFmtId="3" fontId="41" fillId="9" borderId="0" xfId="0" applyNumberFormat="1" applyFont="1" applyFill="1"/>
    <xf numFmtId="3" fontId="23" fillId="11" borderId="0" xfId="0" applyNumberFormat="1" applyFont="1" applyFill="1"/>
    <xf numFmtId="3" fontId="42" fillId="11" borderId="0" xfId="42" applyNumberFormat="1" applyFont="1" applyFill="1" applyAlignment="1">
      <alignment horizontal="right"/>
    </xf>
    <xf numFmtId="3" fontId="43" fillId="11" borderId="0" xfId="42" applyNumberFormat="1" applyFont="1" applyFill="1" applyAlignment="1">
      <alignment horizontal="right"/>
    </xf>
    <xf numFmtId="3" fontId="29" fillId="11" borderId="0" xfId="0" applyNumberFormat="1" applyFont="1" applyFill="1"/>
    <xf numFmtId="3" fontId="44" fillId="11" borderId="0" xfId="0" applyNumberFormat="1" applyFont="1" applyFill="1"/>
    <xf numFmtId="0" fontId="0" fillId="11" borderId="0" xfId="0" applyFill="1"/>
    <xf numFmtId="3" fontId="25" fillId="11" borderId="0" xfId="0" applyNumberFormat="1" applyFont="1" applyFill="1" applyAlignment="1">
      <alignment horizontal="center"/>
    </xf>
    <xf numFmtId="3" fontId="27" fillId="11" borderId="0" xfId="0" applyNumberFormat="1" applyFont="1" applyFill="1" applyAlignment="1">
      <alignment horizontal="center"/>
    </xf>
    <xf numFmtId="3" fontId="45" fillId="11" borderId="0" xfId="0" applyNumberFormat="1" applyFont="1" applyFill="1" applyAlignment="1">
      <alignment horizontal="center"/>
    </xf>
    <xf numFmtId="176" fontId="23" fillId="11" borderId="0" xfId="45" applyNumberFormat="1" applyFont="1" applyFill="1" applyAlignment="1">
      <alignment horizontal="center"/>
    </xf>
    <xf numFmtId="177" fontId="26" fillId="11" borderId="0" xfId="45" applyNumberFormat="1" applyFont="1" applyFill="1" applyAlignment="1">
      <alignment horizontal="center"/>
    </xf>
    <xf numFmtId="177" fontId="23" fillId="11" borderId="0" xfId="45" applyNumberFormat="1" applyFont="1" applyFill="1" applyAlignment="1">
      <alignment horizontal="center"/>
    </xf>
    <xf numFmtId="3" fontId="25" fillId="11" borderId="0" xfId="45" applyNumberFormat="1" applyFont="1" applyFill="1"/>
    <xf numFmtId="0" fontId="26" fillId="11" borderId="0" xfId="0" applyFont="1" applyFill="1"/>
    <xf numFmtId="167" fontId="63" fillId="25" borderId="0" xfId="0" applyNumberFormat="1" applyFont="1" applyFill="1"/>
    <xf numFmtId="0" fontId="63" fillId="0" borderId="0" xfId="0" applyFont="1"/>
    <xf numFmtId="167" fontId="23" fillId="8" borderId="2" xfId="34" applyNumberFormat="1" applyFont="1" applyFill="1" applyBorder="1"/>
    <xf numFmtId="167" fontId="23" fillId="8" borderId="1" xfId="34" applyNumberFormat="1" applyFont="1" applyFill="1" applyBorder="1"/>
    <xf numFmtId="164" fontId="23" fillId="8" borderId="2" xfId="34" applyNumberFormat="1" applyFont="1" applyFill="1" applyBorder="1"/>
    <xf numFmtId="167" fontId="23" fillId="0" borderId="1" xfId="34" applyNumberFormat="1" applyFont="1" applyBorder="1"/>
    <xf numFmtId="167" fontId="23" fillId="8" borderId="3" xfId="34" applyNumberFormat="1" applyFont="1" applyFill="1" applyBorder="1"/>
  </cellXfs>
  <cellStyles count="87">
    <cellStyle name="cf1" xfId="1" xr:uid="{ADFB10D5-53C3-40F5-ADE3-D822B0956CCA}"/>
    <cellStyle name="cf10" xfId="2" xr:uid="{7D53DF88-B46D-4151-9907-BED82F0C0C45}"/>
    <cellStyle name="cf11" xfId="3" xr:uid="{1F330613-188A-440A-A33F-0B3D3E8FFAF4}"/>
    <cellStyle name="cf12" xfId="4" xr:uid="{77FC3907-6B81-40D2-8D47-3619DF734FD4}"/>
    <cellStyle name="cf13" xfId="5" xr:uid="{68EC2D36-72DF-4889-A8F0-A6A0148B3173}"/>
    <cellStyle name="cf14" xfId="6" xr:uid="{EA3A4E2F-C577-48A5-A384-756EFBA05824}"/>
    <cellStyle name="cf15" xfId="7" xr:uid="{2F612275-7EDF-4EC9-A72B-9E34AC15AB70}"/>
    <cellStyle name="cf16" xfId="8" xr:uid="{A387B71D-5828-4B2A-9A23-F25F00688B33}"/>
    <cellStyle name="cf17" xfId="9" xr:uid="{5D05FA11-D11B-4265-9137-5EBF43537D3C}"/>
    <cellStyle name="cf18" xfId="10" xr:uid="{498FAADA-3433-47D7-A9BD-B49242D49C1F}"/>
    <cellStyle name="cf19" xfId="11" xr:uid="{259A5D90-338C-4C0A-9CD2-42C745822B88}"/>
    <cellStyle name="cf2" xfId="12" xr:uid="{40A49765-2600-40F5-814A-0FBB10B0D04B}"/>
    <cellStyle name="cf20" xfId="13" xr:uid="{FD3A2E5B-8875-4DDB-81ED-15E6CBC1D48C}"/>
    <cellStyle name="cf21" xfId="14" xr:uid="{EB06922B-9764-478C-B560-CC0E464528D3}"/>
    <cellStyle name="cf22" xfId="15" xr:uid="{92EF2691-2603-496F-8C37-395FF74BFD9C}"/>
    <cellStyle name="cf23" xfId="16" xr:uid="{DB1151D0-5979-4610-802A-D696717647FA}"/>
    <cellStyle name="cf24" xfId="17" xr:uid="{7462D478-0CB1-433C-9DEB-6A7C888E2B78}"/>
    <cellStyle name="cf25" xfId="18" xr:uid="{371EF155-FA05-4A76-93EA-DB3A77FB2D94}"/>
    <cellStyle name="cf26" xfId="19" xr:uid="{5E7447E2-D31D-412B-8F45-358A809986B0}"/>
    <cellStyle name="cf3" xfId="20" xr:uid="{A9048BC0-4BE1-4441-AB37-303FBD46594E}"/>
    <cellStyle name="cf4" xfId="21" xr:uid="{A0EA8500-9CDE-4EE2-AD0C-34A26996CF16}"/>
    <cellStyle name="cf5" xfId="22" xr:uid="{4B226777-6AFF-4B7B-B592-690BE0F667F8}"/>
    <cellStyle name="cf6" xfId="23" xr:uid="{EC4FC121-432F-41A1-99BB-430483D0C23B}"/>
    <cellStyle name="cf7" xfId="24" xr:uid="{861BB2F2-BBD0-47E3-A1F7-30365AF7EFD4}"/>
    <cellStyle name="cf8" xfId="25" xr:uid="{94B9F141-B4E6-4F4E-8DDC-9E4AFF07CE3A}"/>
    <cellStyle name="cf9" xfId="26" xr:uid="{289514CA-6D31-42F2-AEFD-EFE3A2FCD5A5}"/>
    <cellStyle name="ConditionalStyle_1" xfId="27" xr:uid="{A22368D3-C238-46FD-B4F0-2FCF932315B9}"/>
    <cellStyle name="Excel Built-in Comma" xfId="28" xr:uid="{9E37613E-776D-4BBF-808B-B59C992EB784}"/>
    <cellStyle name="Excel Built-in Comma [0]" xfId="29" xr:uid="{8E7AB22F-D12C-478C-BA1E-F25F8F07CEAA}"/>
    <cellStyle name="Excel Built-in Comma [0] 1" xfId="30" xr:uid="{D6D69189-FB3F-45FC-9AFB-604374365647}"/>
    <cellStyle name="Excel Built-in Comma [0] 2" xfId="31" xr:uid="{8444ADE3-CBA4-4C6E-A965-75374F4960CB}"/>
    <cellStyle name="Excel Built-in Comma 1" xfId="32" xr:uid="{CCEED8C7-A1EF-4D29-9CA2-1C1EB864D831}"/>
    <cellStyle name="Excel Built-in Comma 1 2" xfId="33" xr:uid="{9F0ADAB5-D310-4784-AF08-A150C782AD45}"/>
    <cellStyle name="Excel Built-in Comma 2" xfId="34" xr:uid="{01935EF0-44D5-481E-BC3D-3B4935B5BF7F}"/>
    <cellStyle name="Excel Built-in Normal" xfId="35" xr:uid="{585345D8-7783-4163-8B52-30223C274439}"/>
    <cellStyle name="Excel Built-in Normal 1" xfId="36" xr:uid="{087838F7-E980-4C1C-9C74-4A8C3BECF6A5}"/>
    <cellStyle name="Excel Built-in Normal 1 2" xfId="37" xr:uid="{45A71917-7B3A-4E3B-8231-A0A60388340D}"/>
    <cellStyle name="Excel Built-in Normal 2" xfId="38" xr:uid="{EEA86FB5-21D9-41DD-85F5-7FA9429D4C56}"/>
    <cellStyle name="Excel Built-in Percent" xfId="39" xr:uid="{17140A49-9039-4BC9-B215-A3E101D50557}"/>
    <cellStyle name="Excel Built-in Percent 1" xfId="40" xr:uid="{C8EC6683-C14B-48B3-B9F9-DB641A79A9B4}"/>
    <cellStyle name="Excel Built-in Percent 1 2" xfId="41" xr:uid="{E185B31F-75BC-451E-B5BA-D6398C19A66D}"/>
    <cellStyle name="Excel_BuiltIn_Comma" xfId="42" xr:uid="{A9170F49-EDDD-42F6-9245-DB9916894690}"/>
    <cellStyle name="Excel_BuiltIn_Comma 1" xfId="43" xr:uid="{6244BC13-8BDD-45D0-A291-DC3E266072BC}"/>
    <cellStyle name="Excel_BuiltIn_Comma_0 1" xfId="44" xr:uid="{3404915D-8AB2-44C6-9DEF-56BF8E51FF09}"/>
    <cellStyle name="Excel_BuiltIn_Percent" xfId="45" xr:uid="{5DB2A1EA-173C-4ACE-BBB0-8B9A7AF49574}"/>
    <cellStyle name="Heading" xfId="46" xr:uid="{280A000D-8F81-4398-97C2-F723257BB89A}"/>
    <cellStyle name="Heading 1" xfId="47" xr:uid="{64F690D4-DE09-4E66-BEC6-4CBDACB09B19}"/>
    <cellStyle name="Heading 1 2" xfId="48" xr:uid="{A59B97C6-FF39-476A-9F99-88DC48DF7578}"/>
    <cellStyle name="Heading 2" xfId="49" xr:uid="{2F6B8ECC-2B83-4B93-AD28-1A8E1B19CD61}"/>
    <cellStyle name="Heading1" xfId="50" xr:uid="{B1B188D3-67D5-4192-ABBB-D69A4EA548FE}"/>
    <cellStyle name="Heading1 1" xfId="51" xr:uid="{85E38E74-C137-4B21-96AC-B7015B0C045B}"/>
    <cellStyle name="Heading1 1 2" xfId="52" xr:uid="{F0FCF345-CC40-46C8-8B6A-A05F5B5377D7}"/>
    <cellStyle name="Heading1 2" xfId="53" xr:uid="{7A388C9C-C217-49E2-8910-B98A7BE7A87A}"/>
    <cellStyle name="Millares" xfId="54" builtinId="3" customBuiltin="1"/>
    <cellStyle name="Millares 2" xfId="55" xr:uid="{B0674F93-443B-4BA4-AD4A-287485B53857}"/>
    <cellStyle name="Millares 2 2" xfId="78" xr:uid="{FB9CCEEE-4561-43A0-AB20-F5BE1414BD0B}"/>
    <cellStyle name="Millares 3" xfId="56" xr:uid="{F2D00066-60A4-41F6-BF54-8064EF17B098}"/>
    <cellStyle name="Millares 3 2" xfId="81" xr:uid="{9265BF7F-CCFF-4706-8801-BB021B606172}"/>
    <cellStyle name="Millares 4" xfId="85" xr:uid="{236D7C72-096E-48FC-A641-04DA82387316}"/>
    <cellStyle name="Normal" xfId="0" builtinId="0" customBuiltin="1"/>
    <cellStyle name="Normal 11" xfId="83" xr:uid="{09CE40A2-4BE6-4449-B8E4-A4CD772C5F80}"/>
    <cellStyle name="Normal 2" xfId="57" xr:uid="{0B7146AA-0E0E-4532-8292-051BA0118458}"/>
    <cellStyle name="Normal 2 10" xfId="58" xr:uid="{D0BFAED9-DEC2-4CB4-99AC-DBD3DD74FF7D}"/>
    <cellStyle name="Normal 2 10 2" xfId="59" xr:uid="{60E41213-1FF8-4798-B671-FE964293E7C1}"/>
    <cellStyle name="Normal 2 10 2 2" xfId="60" xr:uid="{20F49B42-CAF4-4ED8-B3A2-A526972F3A10}"/>
    <cellStyle name="Normal 2 10 3" xfId="61" xr:uid="{A915A64F-8887-4AAA-A91B-E6D6661EF543}"/>
    <cellStyle name="Normal 2 2" xfId="62" xr:uid="{97110236-E791-4F46-BD88-CE87864C1852}"/>
    <cellStyle name="Normal 2 2 2" xfId="63" xr:uid="{77EC6BCA-29A2-48BA-AF91-27B9EA93FC30}"/>
    <cellStyle name="Normal 2 2 2 2" xfId="79" xr:uid="{3AE560EB-1ECC-4B84-9AD1-5AD5313373AC}"/>
    <cellStyle name="Normal 3" xfId="64" xr:uid="{78A9C2D7-75C2-4512-9DAA-2500ECC1B7B0}"/>
    <cellStyle name="Normal 3 2" xfId="65" xr:uid="{F00D171A-4F54-4312-8093-54780A60616F}"/>
    <cellStyle name="Normal 4" xfId="76" xr:uid="{D9D8A2C2-7640-4E06-8D71-C5D740695D66}"/>
    <cellStyle name="Normal 5" xfId="77" xr:uid="{C3532D12-BBFD-4605-837F-FC66465105AB}"/>
    <cellStyle name="Normal 6" xfId="82" xr:uid="{B099A0AC-8318-4FF9-A7C1-59771031FAC8}"/>
    <cellStyle name="Normal 7" xfId="84" xr:uid="{E8FC579C-D2B1-4A94-80B3-5B5AE839CCA5}"/>
    <cellStyle name="Porcentaje" xfId="66" builtinId="5" customBuiltin="1"/>
    <cellStyle name="Porcentaje 2" xfId="86" xr:uid="{5BFD014A-A7B6-4BE3-BFF9-31F5E7A62911}"/>
    <cellStyle name="Porcentual 3" xfId="67" xr:uid="{4152E971-5E4A-405F-862B-4A2A61F3D712}"/>
    <cellStyle name="Porcentual 3 2" xfId="80" xr:uid="{08CE54CE-5D55-4AE5-A4F9-BBE3047E27A6}"/>
    <cellStyle name="Result" xfId="68" xr:uid="{9248F378-B18A-460B-B82B-F89F64128F57}"/>
    <cellStyle name="Result 1" xfId="69" xr:uid="{36CDC176-08AC-4614-A7AB-80EA6CD3B009}"/>
    <cellStyle name="Result 1 2" xfId="70" xr:uid="{FE02F2E1-B29F-4ECD-B73E-A2A2F0347A42}"/>
    <cellStyle name="Result 2" xfId="71" xr:uid="{8956CF30-9E2D-42FD-B1AF-BA53AA209D18}"/>
    <cellStyle name="Result2" xfId="72" xr:uid="{7921490C-720F-4963-B864-C274EFBFB45F}"/>
    <cellStyle name="Result2 1" xfId="73" xr:uid="{04AB7898-4F45-47AB-ADBB-BB8391A5060F}"/>
    <cellStyle name="Result2 1 2" xfId="74" xr:uid="{66BF60F1-E2B6-457E-AD67-E5B5F0E18880}"/>
    <cellStyle name="Result2 2" xfId="75" xr:uid="{905E9F33-A2D0-47F1-B1A6-01B3E125750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390525</xdr:colOff>
      <xdr:row>40</xdr:row>
      <xdr:rowOff>28575</xdr:rowOff>
    </xdr:from>
    <xdr:to>
      <xdr:col>2</xdr:col>
      <xdr:colOff>590550</xdr:colOff>
      <xdr:row>41</xdr:row>
      <xdr:rowOff>28575</xdr:rowOff>
    </xdr:to>
    <xdr:sp macro="" textlink="">
      <xdr:nvSpPr>
        <xdr:cNvPr id="4111" name="Picture 293">
          <a:extLst>
            <a:ext uri="{FF2B5EF4-FFF2-40B4-BE49-F238E27FC236}">
              <a16:creationId xmlns:a16="http://schemas.microsoft.com/office/drawing/2014/main" id="{C9ACC77B-A2E9-9E18-24D1-AF5E0E6D174D}"/>
            </a:ext>
          </a:extLst>
        </xdr:cNvPr>
        <xdr:cNvSpPr>
          <a:spLocks noChangeAspect="1" noChangeArrowheads="1"/>
        </xdr:cNvSpPr>
      </xdr:nvSpPr>
      <xdr:spPr bwMode="auto">
        <a:xfrm>
          <a:off x="390525" y="6410325"/>
          <a:ext cx="200025"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11</xdr:col>
      <xdr:colOff>514350</xdr:colOff>
      <xdr:row>72</xdr:row>
      <xdr:rowOff>123825</xdr:rowOff>
    </xdr:from>
    <xdr:to>
      <xdr:col>11</xdr:col>
      <xdr:colOff>590550</xdr:colOff>
      <xdr:row>73</xdr:row>
      <xdr:rowOff>114300</xdr:rowOff>
    </xdr:to>
    <xdr:sp macro="" textlink="">
      <xdr:nvSpPr>
        <xdr:cNvPr id="4112" name="Picture 1">
          <a:extLst>
            <a:ext uri="{FF2B5EF4-FFF2-40B4-BE49-F238E27FC236}">
              <a16:creationId xmlns:a16="http://schemas.microsoft.com/office/drawing/2014/main" id="{BD759DC9-DAB5-BE62-D2A0-C3FB28493422}"/>
            </a:ext>
          </a:extLst>
        </xdr:cNvPr>
        <xdr:cNvSpPr>
          <a:spLocks noChangeAspect="1" noChangeArrowheads="1"/>
        </xdr:cNvSpPr>
      </xdr:nvSpPr>
      <xdr:spPr bwMode="auto">
        <a:xfrm>
          <a:off x="9077325" y="11706225"/>
          <a:ext cx="762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495300</xdr:colOff>
      <xdr:row>8</xdr:row>
      <xdr:rowOff>142875</xdr:rowOff>
    </xdr:from>
    <xdr:to>
      <xdr:col>5</xdr:col>
      <xdr:colOff>571500</xdr:colOff>
      <xdr:row>9</xdr:row>
      <xdr:rowOff>123825</xdr:rowOff>
    </xdr:to>
    <xdr:sp macro="" textlink="">
      <xdr:nvSpPr>
        <xdr:cNvPr id="4113" name="Picture 2">
          <a:extLst>
            <a:ext uri="{FF2B5EF4-FFF2-40B4-BE49-F238E27FC236}">
              <a16:creationId xmlns:a16="http://schemas.microsoft.com/office/drawing/2014/main" id="{D6778CA6-61DF-CB91-4461-91B7391CC436}"/>
            </a:ext>
          </a:extLst>
        </xdr:cNvPr>
        <xdr:cNvSpPr>
          <a:spLocks noChangeAspect="1" noChangeArrowheads="1"/>
        </xdr:cNvSpPr>
      </xdr:nvSpPr>
      <xdr:spPr bwMode="auto">
        <a:xfrm>
          <a:off x="5514975" y="1466850"/>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485775</xdr:colOff>
      <xdr:row>72</xdr:row>
      <xdr:rowOff>123825</xdr:rowOff>
    </xdr:from>
    <xdr:to>
      <xdr:col>9</xdr:col>
      <xdr:colOff>561975</xdr:colOff>
      <xdr:row>73</xdr:row>
      <xdr:rowOff>114300</xdr:rowOff>
    </xdr:to>
    <xdr:sp macro="" textlink="">
      <xdr:nvSpPr>
        <xdr:cNvPr id="4114" name="Picture 3">
          <a:extLst>
            <a:ext uri="{FF2B5EF4-FFF2-40B4-BE49-F238E27FC236}">
              <a16:creationId xmlns:a16="http://schemas.microsoft.com/office/drawing/2014/main" id="{385F3944-0512-942B-3027-4C0C3F115BDE}"/>
            </a:ext>
          </a:extLst>
        </xdr:cNvPr>
        <xdr:cNvSpPr>
          <a:spLocks noChangeAspect="1" noChangeArrowheads="1"/>
        </xdr:cNvSpPr>
      </xdr:nvSpPr>
      <xdr:spPr bwMode="auto">
        <a:xfrm>
          <a:off x="7343775" y="11706225"/>
          <a:ext cx="762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600075</xdr:colOff>
      <xdr:row>8</xdr:row>
      <xdr:rowOff>152400</xdr:rowOff>
    </xdr:from>
    <xdr:to>
      <xdr:col>3</xdr:col>
      <xdr:colOff>676275</xdr:colOff>
      <xdr:row>9</xdr:row>
      <xdr:rowOff>133350</xdr:rowOff>
    </xdr:to>
    <xdr:sp macro="" textlink="">
      <xdr:nvSpPr>
        <xdr:cNvPr id="4115" name="Picture 4">
          <a:extLst>
            <a:ext uri="{FF2B5EF4-FFF2-40B4-BE49-F238E27FC236}">
              <a16:creationId xmlns:a16="http://schemas.microsoft.com/office/drawing/2014/main" id="{DC653D1C-FA52-5343-CDA2-211A3038F1F8}"/>
            </a:ext>
          </a:extLst>
        </xdr:cNvPr>
        <xdr:cNvSpPr>
          <a:spLocks noChangeAspect="1" noChangeArrowheads="1"/>
        </xdr:cNvSpPr>
      </xdr:nvSpPr>
      <xdr:spPr bwMode="auto">
        <a:xfrm>
          <a:off x="3714750" y="14763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12</xdr:col>
      <xdr:colOff>457200</xdr:colOff>
      <xdr:row>9</xdr:row>
      <xdr:rowOff>0</xdr:rowOff>
    </xdr:from>
    <xdr:to>
      <xdr:col>12</xdr:col>
      <xdr:colOff>533400</xdr:colOff>
      <xdr:row>9</xdr:row>
      <xdr:rowOff>142875</xdr:rowOff>
    </xdr:to>
    <xdr:sp macro="" textlink="">
      <xdr:nvSpPr>
        <xdr:cNvPr id="4116" name="Picture 5">
          <a:extLst>
            <a:ext uri="{FF2B5EF4-FFF2-40B4-BE49-F238E27FC236}">
              <a16:creationId xmlns:a16="http://schemas.microsoft.com/office/drawing/2014/main" id="{B73C0254-FE18-B8B6-9F2B-765D5B92D801}"/>
            </a:ext>
          </a:extLst>
        </xdr:cNvPr>
        <xdr:cNvSpPr>
          <a:spLocks noChangeAspect="1" noChangeArrowheads="1"/>
        </xdr:cNvSpPr>
      </xdr:nvSpPr>
      <xdr:spPr bwMode="auto">
        <a:xfrm>
          <a:off x="10363200" y="1485900"/>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14</xdr:col>
      <xdr:colOff>428625</xdr:colOff>
      <xdr:row>8</xdr:row>
      <xdr:rowOff>152400</xdr:rowOff>
    </xdr:from>
    <xdr:to>
      <xdr:col>14</xdr:col>
      <xdr:colOff>504825</xdr:colOff>
      <xdr:row>9</xdr:row>
      <xdr:rowOff>133350</xdr:rowOff>
    </xdr:to>
    <xdr:sp macro="" textlink="">
      <xdr:nvSpPr>
        <xdr:cNvPr id="4117" name="Picture 6">
          <a:extLst>
            <a:ext uri="{FF2B5EF4-FFF2-40B4-BE49-F238E27FC236}">
              <a16:creationId xmlns:a16="http://schemas.microsoft.com/office/drawing/2014/main" id="{CB9DF697-9D2B-C190-987A-A9DA0C394771}"/>
            </a:ext>
          </a:extLst>
        </xdr:cNvPr>
        <xdr:cNvSpPr>
          <a:spLocks noChangeAspect="1" noChangeArrowheads="1"/>
        </xdr:cNvSpPr>
      </xdr:nvSpPr>
      <xdr:spPr bwMode="auto">
        <a:xfrm>
          <a:off x="12087225" y="14763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561975</xdr:colOff>
      <xdr:row>9</xdr:row>
      <xdr:rowOff>133350</xdr:rowOff>
    </xdr:from>
    <xdr:to>
      <xdr:col>3</xdr:col>
      <xdr:colOff>647700</xdr:colOff>
      <xdr:row>10</xdr:row>
      <xdr:rowOff>123825</xdr:rowOff>
    </xdr:to>
    <xdr:sp macro="" textlink="">
      <xdr:nvSpPr>
        <xdr:cNvPr id="5125" name="Picture 1">
          <a:extLst>
            <a:ext uri="{FF2B5EF4-FFF2-40B4-BE49-F238E27FC236}">
              <a16:creationId xmlns:a16="http://schemas.microsoft.com/office/drawing/2014/main" id="{F8248D9C-04E2-AD8D-E793-11BF2374E511}"/>
            </a:ext>
          </a:extLst>
        </xdr:cNvPr>
        <xdr:cNvSpPr>
          <a:spLocks noChangeAspect="1" noChangeArrowheads="1"/>
        </xdr:cNvSpPr>
      </xdr:nvSpPr>
      <xdr:spPr bwMode="auto">
        <a:xfrm>
          <a:off x="5591175" y="1676400"/>
          <a:ext cx="857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514350</xdr:colOff>
      <xdr:row>10</xdr:row>
      <xdr:rowOff>0</xdr:rowOff>
    </xdr:from>
    <xdr:to>
      <xdr:col>5</xdr:col>
      <xdr:colOff>590550</xdr:colOff>
      <xdr:row>10</xdr:row>
      <xdr:rowOff>142875</xdr:rowOff>
    </xdr:to>
    <xdr:sp macro="" textlink="">
      <xdr:nvSpPr>
        <xdr:cNvPr id="5126" name="Picture 2">
          <a:extLst>
            <a:ext uri="{FF2B5EF4-FFF2-40B4-BE49-F238E27FC236}">
              <a16:creationId xmlns:a16="http://schemas.microsoft.com/office/drawing/2014/main" id="{94A647BD-F227-9EC6-125C-CAB9ED5BD390}"/>
            </a:ext>
          </a:extLst>
        </xdr:cNvPr>
        <xdr:cNvSpPr>
          <a:spLocks noChangeAspect="1" noChangeArrowheads="1"/>
        </xdr:cNvSpPr>
      </xdr:nvSpPr>
      <xdr:spPr bwMode="auto">
        <a:xfrm>
          <a:off x="7410450" y="17049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476250</xdr:colOff>
      <xdr:row>11</xdr:row>
      <xdr:rowOff>28575</xdr:rowOff>
    </xdr:from>
    <xdr:to>
      <xdr:col>1</xdr:col>
      <xdr:colOff>552450</xdr:colOff>
      <xdr:row>12</xdr:row>
      <xdr:rowOff>0</xdr:rowOff>
    </xdr:to>
    <xdr:sp macro="" textlink="">
      <xdr:nvSpPr>
        <xdr:cNvPr id="6159" name="Picture 1">
          <a:extLst>
            <a:ext uri="{FF2B5EF4-FFF2-40B4-BE49-F238E27FC236}">
              <a16:creationId xmlns:a16="http://schemas.microsoft.com/office/drawing/2014/main" id="{8B59474C-9DDB-EF57-67B0-38604A65F316}"/>
            </a:ext>
          </a:extLst>
        </xdr:cNvPr>
        <xdr:cNvSpPr>
          <a:spLocks noChangeAspect="1" noChangeArrowheads="1"/>
        </xdr:cNvSpPr>
      </xdr:nvSpPr>
      <xdr:spPr bwMode="auto">
        <a:xfrm>
          <a:off x="3819525"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476250</xdr:colOff>
      <xdr:row>11</xdr:row>
      <xdr:rowOff>28575</xdr:rowOff>
    </xdr:from>
    <xdr:to>
      <xdr:col>2</xdr:col>
      <xdr:colOff>552450</xdr:colOff>
      <xdr:row>12</xdr:row>
      <xdr:rowOff>0</xdr:rowOff>
    </xdr:to>
    <xdr:sp macro="" textlink="">
      <xdr:nvSpPr>
        <xdr:cNvPr id="6160" name="Picture 2">
          <a:extLst>
            <a:ext uri="{FF2B5EF4-FFF2-40B4-BE49-F238E27FC236}">
              <a16:creationId xmlns:a16="http://schemas.microsoft.com/office/drawing/2014/main" id="{08C8AEE3-C9C2-7AE2-70A3-1084B584A29D}"/>
            </a:ext>
          </a:extLst>
        </xdr:cNvPr>
        <xdr:cNvSpPr>
          <a:spLocks noChangeAspect="1" noChangeArrowheads="1"/>
        </xdr:cNvSpPr>
      </xdr:nvSpPr>
      <xdr:spPr bwMode="auto">
        <a:xfrm>
          <a:off x="5248275"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476250</xdr:colOff>
      <xdr:row>11</xdr:row>
      <xdr:rowOff>28575</xdr:rowOff>
    </xdr:from>
    <xdr:to>
      <xdr:col>3</xdr:col>
      <xdr:colOff>552450</xdr:colOff>
      <xdr:row>12</xdr:row>
      <xdr:rowOff>0</xdr:rowOff>
    </xdr:to>
    <xdr:sp macro="" textlink="">
      <xdr:nvSpPr>
        <xdr:cNvPr id="6161" name="Picture 3">
          <a:extLst>
            <a:ext uri="{FF2B5EF4-FFF2-40B4-BE49-F238E27FC236}">
              <a16:creationId xmlns:a16="http://schemas.microsoft.com/office/drawing/2014/main" id="{00B1F093-67D3-B1A5-A616-1058E2AFD551}"/>
            </a:ext>
          </a:extLst>
        </xdr:cNvPr>
        <xdr:cNvSpPr>
          <a:spLocks noChangeAspect="1" noChangeArrowheads="1"/>
        </xdr:cNvSpPr>
      </xdr:nvSpPr>
      <xdr:spPr bwMode="auto">
        <a:xfrm>
          <a:off x="6705600"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476250</xdr:colOff>
      <xdr:row>11</xdr:row>
      <xdr:rowOff>28575</xdr:rowOff>
    </xdr:from>
    <xdr:to>
      <xdr:col>4</xdr:col>
      <xdr:colOff>552450</xdr:colOff>
      <xdr:row>12</xdr:row>
      <xdr:rowOff>0</xdr:rowOff>
    </xdr:to>
    <xdr:sp macro="" textlink="">
      <xdr:nvSpPr>
        <xdr:cNvPr id="6162" name="Picture 4">
          <a:extLst>
            <a:ext uri="{FF2B5EF4-FFF2-40B4-BE49-F238E27FC236}">
              <a16:creationId xmlns:a16="http://schemas.microsoft.com/office/drawing/2014/main" id="{78075B39-40A8-4402-DB0A-396F26709EB3}"/>
            </a:ext>
          </a:extLst>
        </xdr:cNvPr>
        <xdr:cNvSpPr>
          <a:spLocks noChangeAspect="1" noChangeArrowheads="1"/>
        </xdr:cNvSpPr>
      </xdr:nvSpPr>
      <xdr:spPr bwMode="auto">
        <a:xfrm>
          <a:off x="8096250"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476250</xdr:colOff>
      <xdr:row>11</xdr:row>
      <xdr:rowOff>28575</xdr:rowOff>
    </xdr:from>
    <xdr:to>
      <xdr:col>5</xdr:col>
      <xdr:colOff>552450</xdr:colOff>
      <xdr:row>12</xdr:row>
      <xdr:rowOff>0</xdr:rowOff>
    </xdr:to>
    <xdr:sp macro="" textlink="">
      <xdr:nvSpPr>
        <xdr:cNvPr id="6163" name="Picture 5">
          <a:extLst>
            <a:ext uri="{FF2B5EF4-FFF2-40B4-BE49-F238E27FC236}">
              <a16:creationId xmlns:a16="http://schemas.microsoft.com/office/drawing/2014/main" id="{DE301908-AD8C-08B5-6251-C7C2D4EF2DFF}"/>
            </a:ext>
          </a:extLst>
        </xdr:cNvPr>
        <xdr:cNvSpPr>
          <a:spLocks noChangeAspect="1" noChangeArrowheads="1"/>
        </xdr:cNvSpPr>
      </xdr:nvSpPr>
      <xdr:spPr bwMode="auto">
        <a:xfrm>
          <a:off x="9639300"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476250</xdr:colOff>
      <xdr:row>11</xdr:row>
      <xdr:rowOff>28575</xdr:rowOff>
    </xdr:from>
    <xdr:to>
      <xdr:col>6</xdr:col>
      <xdr:colOff>552450</xdr:colOff>
      <xdr:row>12</xdr:row>
      <xdr:rowOff>0</xdr:rowOff>
    </xdr:to>
    <xdr:sp macro="" textlink="">
      <xdr:nvSpPr>
        <xdr:cNvPr id="6164" name="Picture 6">
          <a:extLst>
            <a:ext uri="{FF2B5EF4-FFF2-40B4-BE49-F238E27FC236}">
              <a16:creationId xmlns:a16="http://schemas.microsoft.com/office/drawing/2014/main" id="{67A50DFC-470A-9256-42C6-0502EF2D7DE5}"/>
            </a:ext>
          </a:extLst>
        </xdr:cNvPr>
        <xdr:cNvSpPr>
          <a:spLocks noChangeAspect="1" noChangeArrowheads="1"/>
        </xdr:cNvSpPr>
      </xdr:nvSpPr>
      <xdr:spPr bwMode="auto">
        <a:xfrm>
          <a:off x="10887075"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476250</xdr:colOff>
      <xdr:row>11</xdr:row>
      <xdr:rowOff>28575</xdr:rowOff>
    </xdr:from>
    <xdr:to>
      <xdr:col>7</xdr:col>
      <xdr:colOff>552450</xdr:colOff>
      <xdr:row>12</xdr:row>
      <xdr:rowOff>0</xdr:rowOff>
    </xdr:to>
    <xdr:sp macro="" textlink="">
      <xdr:nvSpPr>
        <xdr:cNvPr id="6165" name="Picture 7">
          <a:extLst>
            <a:ext uri="{FF2B5EF4-FFF2-40B4-BE49-F238E27FC236}">
              <a16:creationId xmlns:a16="http://schemas.microsoft.com/office/drawing/2014/main" id="{564C4BB7-ECB3-3EEA-3099-557A9C758380}"/>
            </a:ext>
          </a:extLst>
        </xdr:cNvPr>
        <xdr:cNvSpPr>
          <a:spLocks noChangeAspect="1" noChangeArrowheads="1"/>
        </xdr:cNvSpPr>
      </xdr:nvSpPr>
      <xdr:spPr bwMode="auto">
        <a:xfrm>
          <a:off x="12153900"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390525</xdr:colOff>
      <xdr:row>45</xdr:row>
      <xdr:rowOff>38100</xdr:rowOff>
    </xdr:from>
    <xdr:to>
      <xdr:col>2</xdr:col>
      <xdr:colOff>590550</xdr:colOff>
      <xdr:row>46</xdr:row>
      <xdr:rowOff>38100</xdr:rowOff>
    </xdr:to>
    <xdr:sp macro="" textlink="">
      <xdr:nvSpPr>
        <xdr:cNvPr id="8203" name="Picture 293">
          <a:extLst>
            <a:ext uri="{FF2B5EF4-FFF2-40B4-BE49-F238E27FC236}">
              <a16:creationId xmlns:a16="http://schemas.microsoft.com/office/drawing/2014/main" id="{8E503FB9-B869-4C24-D597-FD56CA550F41}"/>
            </a:ext>
          </a:extLst>
        </xdr:cNvPr>
        <xdr:cNvSpPr>
          <a:spLocks noChangeAspect="1" noChangeArrowheads="1"/>
        </xdr:cNvSpPr>
      </xdr:nvSpPr>
      <xdr:spPr bwMode="auto">
        <a:xfrm>
          <a:off x="5086350" y="7267575"/>
          <a:ext cx="200025" cy="161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600075</xdr:colOff>
      <xdr:row>10</xdr:row>
      <xdr:rowOff>9525</xdr:rowOff>
    </xdr:from>
    <xdr:to>
      <xdr:col>4</xdr:col>
      <xdr:colOff>676275</xdr:colOff>
      <xdr:row>11</xdr:row>
      <xdr:rowOff>123825</xdr:rowOff>
    </xdr:to>
    <xdr:sp macro="" textlink="">
      <xdr:nvSpPr>
        <xdr:cNvPr id="8204" name="Picture 4">
          <a:extLst>
            <a:ext uri="{FF2B5EF4-FFF2-40B4-BE49-F238E27FC236}">
              <a16:creationId xmlns:a16="http://schemas.microsoft.com/office/drawing/2014/main" id="{3532C1D5-CA12-9A8A-8B6A-2E180AEC4B45}"/>
            </a:ext>
          </a:extLst>
        </xdr:cNvPr>
        <xdr:cNvSpPr>
          <a:spLocks noChangeAspect="1" noChangeArrowheads="1"/>
        </xdr:cNvSpPr>
      </xdr:nvSpPr>
      <xdr:spPr bwMode="auto">
        <a:xfrm>
          <a:off x="8801100" y="1657350"/>
          <a:ext cx="762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14</xdr:col>
      <xdr:colOff>466725</xdr:colOff>
      <xdr:row>10</xdr:row>
      <xdr:rowOff>19050</xdr:rowOff>
    </xdr:from>
    <xdr:to>
      <xdr:col>14</xdr:col>
      <xdr:colOff>542925</xdr:colOff>
      <xdr:row>11</xdr:row>
      <xdr:rowOff>123825</xdr:rowOff>
    </xdr:to>
    <xdr:sp macro="" textlink="">
      <xdr:nvSpPr>
        <xdr:cNvPr id="8205" name="Picture 5">
          <a:extLst>
            <a:ext uri="{FF2B5EF4-FFF2-40B4-BE49-F238E27FC236}">
              <a16:creationId xmlns:a16="http://schemas.microsoft.com/office/drawing/2014/main" id="{5CC8EA60-740D-D77D-022F-2FD6035D3F6E}"/>
            </a:ext>
          </a:extLst>
        </xdr:cNvPr>
        <xdr:cNvSpPr>
          <a:spLocks noChangeAspect="1" noChangeArrowheads="1"/>
        </xdr:cNvSpPr>
      </xdr:nvSpPr>
      <xdr:spPr bwMode="auto">
        <a:xfrm>
          <a:off x="15859125" y="1666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15</xdr:col>
      <xdr:colOff>466725</xdr:colOff>
      <xdr:row>10</xdr:row>
      <xdr:rowOff>19050</xdr:rowOff>
    </xdr:from>
    <xdr:to>
      <xdr:col>15</xdr:col>
      <xdr:colOff>542925</xdr:colOff>
      <xdr:row>11</xdr:row>
      <xdr:rowOff>123825</xdr:rowOff>
    </xdr:to>
    <xdr:sp macro="" textlink="">
      <xdr:nvSpPr>
        <xdr:cNvPr id="8206" name="Picture 5">
          <a:extLst>
            <a:ext uri="{FF2B5EF4-FFF2-40B4-BE49-F238E27FC236}">
              <a16:creationId xmlns:a16="http://schemas.microsoft.com/office/drawing/2014/main" id="{FEA23F33-1674-F46A-6778-772CF9736568}"/>
            </a:ext>
          </a:extLst>
        </xdr:cNvPr>
        <xdr:cNvSpPr>
          <a:spLocks noChangeAspect="1" noChangeArrowheads="1"/>
        </xdr:cNvSpPr>
      </xdr:nvSpPr>
      <xdr:spPr bwMode="auto">
        <a:xfrm>
          <a:off x="17249775" y="1666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600075</xdr:colOff>
      <xdr:row>10</xdr:row>
      <xdr:rowOff>9525</xdr:rowOff>
    </xdr:from>
    <xdr:to>
      <xdr:col>8</xdr:col>
      <xdr:colOff>676275</xdr:colOff>
      <xdr:row>11</xdr:row>
      <xdr:rowOff>123825</xdr:rowOff>
    </xdr:to>
    <xdr:sp macro="" textlink="">
      <xdr:nvSpPr>
        <xdr:cNvPr id="8207" name="Picture 4">
          <a:extLst>
            <a:ext uri="{FF2B5EF4-FFF2-40B4-BE49-F238E27FC236}">
              <a16:creationId xmlns:a16="http://schemas.microsoft.com/office/drawing/2014/main" id="{CC8CCB34-1A27-6A74-23A1-EC9507D37D2C}"/>
            </a:ext>
          </a:extLst>
        </xdr:cNvPr>
        <xdr:cNvSpPr>
          <a:spLocks noChangeAspect="1" noChangeArrowheads="1"/>
        </xdr:cNvSpPr>
      </xdr:nvSpPr>
      <xdr:spPr bwMode="auto">
        <a:xfrm>
          <a:off x="11010900" y="1657350"/>
          <a:ext cx="762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15</xdr:col>
      <xdr:colOff>466725</xdr:colOff>
      <xdr:row>10</xdr:row>
      <xdr:rowOff>19050</xdr:rowOff>
    </xdr:from>
    <xdr:ext cx="76200" cy="142875"/>
    <xdr:sp macro="" textlink="">
      <xdr:nvSpPr>
        <xdr:cNvPr id="2" name="Picture 5">
          <a:extLst>
            <a:ext uri="{FF2B5EF4-FFF2-40B4-BE49-F238E27FC236}">
              <a16:creationId xmlns:a16="http://schemas.microsoft.com/office/drawing/2014/main" id="{D2109C0B-F225-4582-B991-9E7A97C21160}"/>
            </a:ext>
          </a:extLst>
        </xdr:cNvPr>
        <xdr:cNvSpPr>
          <a:spLocks noChangeAspect="1" noChangeArrowheads="1"/>
        </xdr:cNvSpPr>
      </xdr:nvSpPr>
      <xdr:spPr bwMode="auto">
        <a:xfrm>
          <a:off x="15859125" y="1666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4</xdr:col>
      <xdr:colOff>638175</xdr:colOff>
      <xdr:row>9</xdr:row>
      <xdr:rowOff>38100</xdr:rowOff>
    </xdr:from>
    <xdr:to>
      <xdr:col>4</xdr:col>
      <xdr:colOff>733425</xdr:colOff>
      <xdr:row>10</xdr:row>
      <xdr:rowOff>47625</xdr:rowOff>
    </xdr:to>
    <xdr:sp macro="" textlink="">
      <xdr:nvSpPr>
        <xdr:cNvPr id="9219" name="Picture 1">
          <a:extLst>
            <a:ext uri="{FF2B5EF4-FFF2-40B4-BE49-F238E27FC236}">
              <a16:creationId xmlns:a16="http://schemas.microsoft.com/office/drawing/2014/main" id="{B08C072D-8205-FF32-8AD8-BF8E787C220F}"/>
            </a:ext>
          </a:extLst>
        </xdr:cNvPr>
        <xdr:cNvSpPr>
          <a:spLocks noChangeAspect="1" noChangeArrowheads="1"/>
        </xdr:cNvSpPr>
      </xdr:nvSpPr>
      <xdr:spPr bwMode="auto">
        <a:xfrm>
          <a:off x="10858500" y="1657350"/>
          <a:ext cx="952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476250</xdr:colOff>
      <xdr:row>0</xdr:row>
      <xdr:rowOff>0</xdr:rowOff>
    </xdr:from>
    <xdr:to>
      <xdr:col>1</xdr:col>
      <xdr:colOff>552450</xdr:colOff>
      <xdr:row>0</xdr:row>
      <xdr:rowOff>142875</xdr:rowOff>
    </xdr:to>
    <xdr:sp macro="" textlink="">
      <xdr:nvSpPr>
        <xdr:cNvPr id="10257" name="Picture 1">
          <a:extLst>
            <a:ext uri="{FF2B5EF4-FFF2-40B4-BE49-F238E27FC236}">
              <a16:creationId xmlns:a16="http://schemas.microsoft.com/office/drawing/2014/main" id="{C1B21068-D7DB-64C1-079F-68CFF801CB05}"/>
            </a:ext>
          </a:extLst>
        </xdr:cNvPr>
        <xdr:cNvSpPr>
          <a:spLocks noChangeAspect="1" noChangeArrowheads="1"/>
        </xdr:cNvSpPr>
      </xdr:nvSpPr>
      <xdr:spPr bwMode="auto">
        <a:xfrm>
          <a:off x="4352925"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1343025</xdr:colOff>
      <xdr:row>0</xdr:row>
      <xdr:rowOff>0</xdr:rowOff>
    </xdr:from>
    <xdr:to>
      <xdr:col>1</xdr:col>
      <xdr:colOff>1419225</xdr:colOff>
      <xdr:row>0</xdr:row>
      <xdr:rowOff>142875</xdr:rowOff>
    </xdr:to>
    <xdr:sp macro="" textlink="">
      <xdr:nvSpPr>
        <xdr:cNvPr id="10258" name="Picture 2">
          <a:extLst>
            <a:ext uri="{FF2B5EF4-FFF2-40B4-BE49-F238E27FC236}">
              <a16:creationId xmlns:a16="http://schemas.microsoft.com/office/drawing/2014/main" id="{C2877403-5ECF-2013-2386-09DFB7678891}"/>
            </a:ext>
          </a:extLst>
        </xdr:cNvPr>
        <xdr:cNvSpPr>
          <a:spLocks noChangeAspect="1" noChangeArrowheads="1"/>
        </xdr:cNvSpPr>
      </xdr:nvSpPr>
      <xdr:spPr bwMode="auto">
        <a:xfrm>
          <a:off x="5219700"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476250</xdr:colOff>
      <xdr:row>0</xdr:row>
      <xdr:rowOff>0</xdr:rowOff>
    </xdr:from>
    <xdr:to>
      <xdr:col>5</xdr:col>
      <xdr:colOff>552450</xdr:colOff>
      <xdr:row>0</xdr:row>
      <xdr:rowOff>142875</xdr:rowOff>
    </xdr:to>
    <xdr:sp macro="" textlink="">
      <xdr:nvSpPr>
        <xdr:cNvPr id="10259" name="Picture 4">
          <a:extLst>
            <a:ext uri="{FF2B5EF4-FFF2-40B4-BE49-F238E27FC236}">
              <a16:creationId xmlns:a16="http://schemas.microsoft.com/office/drawing/2014/main" id="{538DF042-2E09-17C8-708F-6287511878FB}"/>
            </a:ext>
          </a:extLst>
        </xdr:cNvPr>
        <xdr:cNvSpPr>
          <a:spLocks noChangeAspect="1" noChangeArrowheads="1"/>
        </xdr:cNvSpPr>
      </xdr:nvSpPr>
      <xdr:spPr bwMode="auto">
        <a:xfrm>
          <a:off x="10106025"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6</xdr:col>
      <xdr:colOff>476250</xdr:colOff>
      <xdr:row>0</xdr:row>
      <xdr:rowOff>0</xdr:rowOff>
    </xdr:from>
    <xdr:to>
      <xdr:col>6</xdr:col>
      <xdr:colOff>552450</xdr:colOff>
      <xdr:row>0</xdr:row>
      <xdr:rowOff>142875</xdr:rowOff>
    </xdr:to>
    <xdr:sp macro="" textlink="">
      <xdr:nvSpPr>
        <xdr:cNvPr id="10260" name="Picture 5">
          <a:extLst>
            <a:ext uri="{FF2B5EF4-FFF2-40B4-BE49-F238E27FC236}">
              <a16:creationId xmlns:a16="http://schemas.microsoft.com/office/drawing/2014/main" id="{B4BA5BFC-4505-CCFE-9984-BF774516C050}"/>
            </a:ext>
          </a:extLst>
        </xdr:cNvPr>
        <xdr:cNvSpPr>
          <a:spLocks noChangeAspect="1" noChangeArrowheads="1"/>
        </xdr:cNvSpPr>
      </xdr:nvSpPr>
      <xdr:spPr bwMode="auto">
        <a:xfrm>
          <a:off x="11649075"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7</xdr:col>
      <xdr:colOff>476250</xdr:colOff>
      <xdr:row>0</xdr:row>
      <xdr:rowOff>0</xdr:rowOff>
    </xdr:from>
    <xdr:to>
      <xdr:col>7</xdr:col>
      <xdr:colOff>552450</xdr:colOff>
      <xdr:row>0</xdr:row>
      <xdr:rowOff>142875</xdr:rowOff>
    </xdr:to>
    <xdr:sp macro="" textlink="">
      <xdr:nvSpPr>
        <xdr:cNvPr id="10261" name="Picture 6">
          <a:extLst>
            <a:ext uri="{FF2B5EF4-FFF2-40B4-BE49-F238E27FC236}">
              <a16:creationId xmlns:a16="http://schemas.microsoft.com/office/drawing/2014/main" id="{10D84421-9125-0F6B-A35D-D7AF94073031}"/>
            </a:ext>
          </a:extLst>
        </xdr:cNvPr>
        <xdr:cNvSpPr>
          <a:spLocks noChangeAspect="1" noChangeArrowheads="1"/>
        </xdr:cNvSpPr>
      </xdr:nvSpPr>
      <xdr:spPr bwMode="auto">
        <a:xfrm>
          <a:off x="12896850"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8</xdr:col>
      <xdr:colOff>476250</xdr:colOff>
      <xdr:row>0</xdr:row>
      <xdr:rowOff>0</xdr:rowOff>
    </xdr:from>
    <xdr:to>
      <xdr:col>8</xdr:col>
      <xdr:colOff>552450</xdr:colOff>
      <xdr:row>0</xdr:row>
      <xdr:rowOff>142875</xdr:rowOff>
    </xdr:to>
    <xdr:sp macro="" textlink="">
      <xdr:nvSpPr>
        <xdr:cNvPr id="10262" name="Picture 7">
          <a:extLst>
            <a:ext uri="{FF2B5EF4-FFF2-40B4-BE49-F238E27FC236}">
              <a16:creationId xmlns:a16="http://schemas.microsoft.com/office/drawing/2014/main" id="{A47BBFCF-1B2A-4F11-7190-305C068FE1B8}"/>
            </a:ext>
          </a:extLst>
        </xdr:cNvPr>
        <xdr:cNvSpPr>
          <a:spLocks noChangeAspect="1" noChangeArrowheads="1"/>
        </xdr:cNvSpPr>
      </xdr:nvSpPr>
      <xdr:spPr bwMode="auto">
        <a:xfrm>
          <a:off x="14163675"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476250</xdr:colOff>
      <xdr:row>0</xdr:row>
      <xdr:rowOff>0</xdr:rowOff>
    </xdr:from>
    <xdr:to>
      <xdr:col>3</xdr:col>
      <xdr:colOff>552450</xdr:colOff>
      <xdr:row>0</xdr:row>
      <xdr:rowOff>142875</xdr:rowOff>
    </xdr:to>
    <xdr:sp macro="" textlink="">
      <xdr:nvSpPr>
        <xdr:cNvPr id="10263" name="Picture 8">
          <a:extLst>
            <a:ext uri="{FF2B5EF4-FFF2-40B4-BE49-F238E27FC236}">
              <a16:creationId xmlns:a16="http://schemas.microsoft.com/office/drawing/2014/main" id="{CF2A758D-5D1A-F45C-3196-6A5B2C992156}"/>
            </a:ext>
          </a:extLst>
        </xdr:cNvPr>
        <xdr:cNvSpPr>
          <a:spLocks noChangeAspect="1" noChangeArrowheads="1"/>
        </xdr:cNvSpPr>
      </xdr:nvSpPr>
      <xdr:spPr bwMode="auto">
        <a:xfrm>
          <a:off x="7172325" y="2047875"/>
          <a:ext cx="7620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352425</xdr:colOff>
      <xdr:row>0</xdr:row>
      <xdr:rowOff>0</xdr:rowOff>
    </xdr:from>
    <xdr:to>
      <xdr:col>2</xdr:col>
      <xdr:colOff>457200</xdr:colOff>
      <xdr:row>0</xdr:row>
      <xdr:rowOff>152400</xdr:rowOff>
    </xdr:to>
    <xdr:sp macro="" textlink="">
      <xdr:nvSpPr>
        <xdr:cNvPr id="10264" name="Picture 2">
          <a:extLst>
            <a:ext uri="{FF2B5EF4-FFF2-40B4-BE49-F238E27FC236}">
              <a16:creationId xmlns:a16="http://schemas.microsoft.com/office/drawing/2014/main" id="{FDB516AF-23B1-8C84-E50F-5916083DABE1}"/>
            </a:ext>
          </a:extLst>
        </xdr:cNvPr>
        <xdr:cNvSpPr>
          <a:spLocks noChangeAspect="1" noChangeArrowheads="1"/>
        </xdr:cNvSpPr>
      </xdr:nvSpPr>
      <xdr:spPr bwMode="auto">
        <a:xfrm>
          <a:off x="5657850" y="1962150"/>
          <a:ext cx="10477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657225</xdr:colOff>
      <xdr:row>9</xdr:row>
      <xdr:rowOff>133350</xdr:rowOff>
    </xdr:from>
    <xdr:to>
      <xdr:col>3</xdr:col>
      <xdr:colOff>733425</xdr:colOff>
      <xdr:row>11</xdr:row>
      <xdr:rowOff>28575</xdr:rowOff>
    </xdr:to>
    <xdr:sp macro="" textlink="">
      <xdr:nvSpPr>
        <xdr:cNvPr id="11269" name="Picture 12">
          <a:extLst>
            <a:ext uri="{FF2B5EF4-FFF2-40B4-BE49-F238E27FC236}">
              <a16:creationId xmlns:a16="http://schemas.microsoft.com/office/drawing/2014/main" id="{61036DF4-B9EB-D0A4-6C08-1107A3000C60}"/>
            </a:ext>
          </a:extLst>
        </xdr:cNvPr>
        <xdr:cNvSpPr>
          <a:spLocks noChangeAspect="1" noChangeArrowheads="1"/>
        </xdr:cNvSpPr>
      </xdr:nvSpPr>
      <xdr:spPr bwMode="auto">
        <a:xfrm>
          <a:off x="5781675" y="16764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619125</xdr:colOff>
      <xdr:row>9</xdr:row>
      <xdr:rowOff>133350</xdr:rowOff>
    </xdr:from>
    <xdr:to>
      <xdr:col>4</xdr:col>
      <xdr:colOff>695325</xdr:colOff>
      <xdr:row>11</xdr:row>
      <xdr:rowOff>28575</xdr:rowOff>
    </xdr:to>
    <xdr:sp macro="" textlink="">
      <xdr:nvSpPr>
        <xdr:cNvPr id="11270" name="Picture 12">
          <a:extLst>
            <a:ext uri="{FF2B5EF4-FFF2-40B4-BE49-F238E27FC236}">
              <a16:creationId xmlns:a16="http://schemas.microsoft.com/office/drawing/2014/main" id="{68C5141F-B0AD-377E-94AD-13B92043A126}"/>
            </a:ext>
          </a:extLst>
        </xdr:cNvPr>
        <xdr:cNvSpPr>
          <a:spLocks noChangeAspect="1" noChangeArrowheads="1"/>
        </xdr:cNvSpPr>
      </xdr:nvSpPr>
      <xdr:spPr bwMode="auto">
        <a:xfrm>
          <a:off x="7058025" y="1676400"/>
          <a:ext cx="76200"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D82BB90-F7CC-4711-B9C9-09BD1A0BBA04}" name="__xlnm._FilterDatabase_2" displayName="__xlnm._FilterDatabase_2" ref="A1:P542" totalsRowShown="0">
  <autoFilter ref="A1:P542" xr:uid="{035FDAB2-5A86-463C-8928-CD6F2AEC55C1}"/>
  <tableColumns count="16">
    <tableColumn id="1" xr3:uid="{00000000-0010-0000-0100-000001000000}" name="Nivel Cta. Bcp"/>
    <tableColumn id="2" xr3:uid="{00000000-0010-0000-0100-000002000000}" name="Cuenta BCP"/>
    <tableColumn id="3" xr3:uid="{00000000-0010-0000-0100-000003000000}" name="Descripcion"/>
    <tableColumn id="4" xr3:uid="{00000000-0010-0000-0100-000004000000}" name="Saldo MN"/>
    <tableColumn id="5" xr3:uid="{00000000-0010-0000-0100-000005000000}" name="Saldo Equiv. MN"/>
    <tableColumn id="6" xr3:uid="{00000000-0010-0000-0100-000006000000}" name="Saldo USD"/>
    <tableColumn id="7" xr3:uid="{00000000-0010-0000-0100-000007000000}" name="Fecha Reporte"/>
    <tableColumn id="8" xr3:uid="{00000000-0010-0000-0100-000008000000}" name="Saldo total"/>
    <tableColumn id="9" xr3:uid="{00000000-0010-0000-0100-000009000000}" name="Columna1"/>
    <tableColumn id="10" xr3:uid="{00000000-0010-0000-0100-00000A000000}" name="Columna2"/>
    <tableColumn id="11" xr3:uid="{00000000-0010-0000-0100-00000B000000}" name="Columna3"/>
    <tableColumn id="12" xr3:uid="{00000000-0010-0000-0100-00000C000000}" name="Columna4"/>
    <tableColumn id="13" xr3:uid="{00000000-0010-0000-0100-00000D000000}" name="Columna5"/>
    <tableColumn id="14" xr3:uid="{00000000-0010-0000-0100-00000E000000}" name="Columna6"/>
    <tableColumn id="15" xr3:uid="{00000000-0010-0000-0100-00000F000000}" name="Columna7"/>
    <tableColumn id="16" xr3:uid="{00000000-0010-0000-0100-000010000000}" name="Columna8"/>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CFF7E8E-780F-4C3D-8C9B-E05E835BE717}" name="__xlnm._FilterDatabase_3" displayName="__xlnm._FilterDatabase_3" ref="A1:H573" totalsRowShown="0">
  <autoFilter ref="A1:H573" xr:uid="{A5B9F492-2E2B-48AB-909E-84D2246A8CB7}"/>
  <tableColumns count="8">
    <tableColumn id="1" xr3:uid="{00000000-0010-0000-0300-000001000000}" name="Nivel Cta. Bcp"/>
    <tableColumn id="2" xr3:uid="{00000000-0010-0000-0300-000002000000}" name="Cuenta BCP"/>
    <tableColumn id="3" xr3:uid="{00000000-0010-0000-0300-000003000000}" name="Descripcion"/>
    <tableColumn id="4" xr3:uid="{00000000-0010-0000-0300-000004000000}" name="Saldo MN"/>
    <tableColumn id="5" xr3:uid="{00000000-0010-0000-0300-000005000000}" name="Saldo Equiv. MN"/>
    <tableColumn id="6" xr3:uid="{00000000-0010-0000-0300-000006000000}" name="Saldo USD"/>
    <tableColumn id="7" xr3:uid="{00000000-0010-0000-0300-000007000000}" name="Fecha Reporte"/>
    <tableColumn id="8" xr3:uid="{00000000-0010-0000-0300-000008000000}" name="Total"/>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D379F03-E0AF-4F88-A589-B1D9B01F7D21}" name="__xlnm._FilterDatabase_5" displayName="__xlnm._FilterDatabase_5" ref="A1:H563" totalsRowShown="0">
  <autoFilter ref="A1:H563" xr:uid="{2B8624EF-E106-45F2-B3C9-0E83956CB3FB}"/>
  <tableColumns count="8">
    <tableColumn id="1" xr3:uid="{00000000-0010-0000-0700-000001000000}" name="Nivel Cta. Bcp"/>
    <tableColumn id="2" xr3:uid="{00000000-0010-0000-0700-000002000000}" name="Cuenta BCP"/>
    <tableColumn id="3" xr3:uid="{00000000-0010-0000-0700-000003000000}" name="Descripcion"/>
    <tableColumn id="4" xr3:uid="{00000000-0010-0000-0700-000004000000}" name="Saldo MN"/>
    <tableColumn id="5" xr3:uid="{00000000-0010-0000-0700-000005000000}" name="Saldo Equiv. MN"/>
    <tableColumn id="6" xr3:uid="{00000000-0010-0000-0700-000006000000}" name="Saldo USD"/>
    <tableColumn id="7" xr3:uid="{00000000-0010-0000-0700-000007000000}" name="Fecha Reporte"/>
    <tableColumn id="8" xr3:uid="{00000000-0010-0000-0700-000008000000}" name="Total"/>
  </tableColumns>
  <tableStyleInfo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3.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59A350-5CFF-4005-8526-C3C47910CF29}">
  <dimension ref="A1:P542"/>
  <sheetViews>
    <sheetView workbookViewId="0"/>
  </sheetViews>
  <sheetFormatPr baseColWidth="10" defaultColWidth="9" defaultRowHeight="14.25"/>
  <cols>
    <col min="1" max="1" width="6.375" customWidth="1"/>
    <col min="2" max="2" width="10.375" customWidth="1"/>
    <col min="3" max="3" width="44.5" customWidth="1"/>
    <col min="4" max="5" width="15.875" customWidth="1"/>
    <col min="6" max="6" width="12.5" customWidth="1"/>
    <col min="7" max="7" width="12.375" customWidth="1"/>
    <col min="8" max="8" width="17.25" style="21" customWidth="1"/>
    <col min="9" max="9" width="16.25" customWidth="1"/>
    <col min="10" max="10" width="21.25" customWidth="1"/>
    <col min="11" max="13" width="11.375" hidden="1" customWidth="1"/>
    <col min="14" max="14" width="9" customWidth="1"/>
    <col min="15" max="15" width="15.875" customWidth="1"/>
    <col min="16" max="16" width="13.375" customWidth="1"/>
  </cols>
  <sheetData>
    <row r="1" spans="1:16" ht="15.75">
      <c r="A1" s="1" t="s">
        <v>0</v>
      </c>
      <c r="B1" s="2" t="s">
        <v>1</v>
      </c>
      <c r="C1" s="1" t="s">
        <v>2</v>
      </c>
      <c r="D1" s="1" t="s">
        <v>3</v>
      </c>
      <c r="E1" s="1" t="s">
        <v>4</v>
      </c>
      <c r="F1" s="1" t="s">
        <v>5</v>
      </c>
      <c r="G1" s="1" t="s">
        <v>6</v>
      </c>
      <c r="H1" s="3" t="s">
        <v>7</v>
      </c>
      <c r="I1" t="s">
        <v>8</v>
      </c>
      <c r="J1" t="s">
        <v>9</v>
      </c>
      <c r="K1" t="s">
        <v>10</v>
      </c>
      <c r="L1" t="s">
        <v>11</v>
      </c>
      <c r="M1" t="s">
        <v>12</v>
      </c>
      <c r="N1" t="s">
        <v>13</v>
      </c>
      <c r="O1" t="s">
        <v>14</v>
      </c>
      <c r="P1" t="s">
        <v>15</v>
      </c>
    </row>
    <row r="2" spans="1:16" ht="15.75">
      <c r="A2" s="4" t="s">
        <v>16</v>
      </c>
      <c r="B2" s="5">
        <v>10000000000</v>
      </c>
      <c r="C2" s="6" t="s">
        <v>17</v>
      </c>
      <c r="D2" s="7">
        <v>-814308239703.63</v>
      </c>
      <c r="E2" s="7">
        <v>-847304354014.84998</v>
      </c>
      <c r="F2" s="7">
        <v>-184196598.699</v>
      </c>
      <c r="G2" s="8">
        <v>40178</v>
      </c>
      <c r="H2" s="9">
        <f>-E2-D2</f>
        <v>1661612593718.48</v>
      </c>
    </row>
    <row r="3" spans="1:16" ht="15.75">
      <c r="A3" s="4" t="s">
        <v>18</v>
      </c>
      <c r="B3" s="10">
        <v>11000000000</v>
      </c>
      <c r="C3" s="4" t="s">
        <v>19</v>
      </c>
      <c r="D3" s="11">
        <v>-208844878032</v>
      </c>
      <c r="E3" s="11">
        <v>-142420314679.85001</v>
      </c>
      <c r="F3" s="11">
        <v>-30960937.973999999</v>
      </c>
      <c r="G3" s="12">
        <v>40178</v>
      </c>
      <c r="H3" s="13">
        <f>-E3-D3</f>
        <v>351265192711.84998</v>
      </c>
    </row>
    <row r="4" spans="1:16" ht="15.75">
      <c r="A4" s="4" t="s">
        <v>20</v>
      </c>
      <c r="B4" s="10">
        <v>11010000000</v>
      </c>
      <c r="C4" s="4" t="s">
        <v>21</v>
      </c>
      <c r="D4" s="11">
        <v>-18656867324</v>
      </c>
      <c r="E4" s="11">
        <v>-9791998602.4599991</v>
      </c>
      <c r="F4" s="11">
        <v>-2128695.3480000002</v>
      </c>
      <c r="G4" s="12">
        <v>40178</v>
      </c>
      <c r="H4" s="13">
        <f>-E4-D4</f>
        <v>28448865926.459999</v>
      </c>
    </row>
    <row r="5" spans="1:16" ht="15.75">
      <c r="A5" s="4" t="s">
        <v>22</v>
      </c>
      <c r="B5" s="10">
        <v>11010101000</v>
      </c>
      <c r="C5" s="4" t="s">
        <v>23</v>
      </c>
      <c r="D5" s="11">
        <v>-13783996728</v>
      </c>
      <c r="E5" s="11">
        <v>-9673300202.4599991</v>
      </c>
      <c r="F5" s="11">
        <v>-2102891.3480000002</v>
      </c>
      <c r="G5" s="12">
        <v>40178</v>
      </c>
      <c r="H5" s="13">
        <f t="shared" ref="H5:H36" si="0">-D5-E5</f>
        <v>23457296930.459999</v>
      </c>
    </row>
    <row r="6" spans="1:16" ht="15.75">
      <c r="A6" s="4" t="s">
        <v>24</v>
      </c>
      <c r="B6" s="10">
        <v>11010101002</v>
      </c>
      <c r="C6" s="4" t="s">
        <v>25</v>
      </c>
      <c r="D6" s="11">
        <v>-13783996728</v>
      </c>
      <c r="E6" s="11">
        <v>-9673300202.4599991</v>
      </c>
      <c r="F6" s="11">
        <v>-2102891.3480000002</v>
      </c>
      <c r="G6" s="12">
        <v>40178</v>
      </c>
      <c r="H6" s="13">
        <f t="shared" si="0"/>
        <v>23457296930.459999</v>
      </c>
    </row>
    <row r="7" spans="1:16" ht="15.75">
      <c r="A7" s="4" t="s">
        <v>24</v>
      </c>
      <c r="B7" s="10">
        <v>11010103001</v>
      </c>
      <c r="C7" s="4" t="s">
        <v>26</v>
      </c>
      <c r="D7" s="11">
        <v>-4872870596</v>
      </c>
      <c r="E7" s="11">
        <v>-118698400</v>
      </c>
      <c r="F7" s="11">
        <v>-25804</v>
      </c>
      <c r="G7" s="12">
        <v>40178</v>
      </c>
      <c r="H7" s="13">
        <f t="shared" si="0"/>
        <v>4991568996</v>
      </c>
    </row>
    <row r="8" spans="1:16" ht="15.75">
      <c r="A8" s="4" t="s">
        <v>20</v>
      </c>
      <c r="B8" s="10">
        <v>11020000000</v>
      </c>
      <c r="C8" s="4" t="s">
        <v>27</v>
      </c>
      <c r="D8" s="11">
        <v>-190035010708</v>
      </c>
      <c r="E8" s="11">
        <v>-132628316077.39</v>
      </c>
      <c r="F8" s="11">
        <v>-28832242.625999998</v>
      </c>
      <c r="G8" s="12">
        <v>40178</v>
      </c>
      <c r="H8" s="13">
        <f t="shared" si="0"/>
        <v>322663326785.39001</v>
      </c>
    </row>
    <row r="9" spans="1:16" ht="15.75">
      <c r="A9" s="4" t="s">
        <v>22</v>
      </c>
      <c r="B9" s="10">
        <v>11020105000</v>
      </c>
      <c r="C9" s="4" t="s">
        <v>28</v>
      </c>
      <c r="D9" s="11">
        <v>-189657109255</v>
      </c>
      <c r="E9" s="11">
        <v>-117711978978.97</v>
      </c>
      <c r="F9" s="11">
        <v>-25589560.647999998</v>
      </c>
      <c r="G9" s="12">
        <v>40178</v>
      </c>
      <c r="H9" s="13">
        <f t="shared" si="0"/>
        <v>307369088233.96997</v>
      </c>
    </row>
    <row r="10" spans="1:16" ht="15.75">
      <c r="A10" s="4" t="s">
        <v>24</v>
      </c>
      <c r="B10" s="10">
        <v>11020105002</v>
      </c>
      <c r="C10" s="4" t="s">
        <v>29</v>
      </c>
      <c r="D10" s="11">
        <v>-77567524533</v>
      </c>
      <c r="E10" s="4">
        <v>0</v>
      </c>
      <c r="F10" s="4">
        <v>0</v>
      </c>
      <c r="G10" s="12">
        <v>40178</v>
      </c>
      <c r="H10" s="13">
        <f t="shared" si="0"/>
        <v>77567524533</v>
      </c>
    </row>
    <row r="11" spans="1:16" ht="15.75">
      <c r="A11" s="4" t="s">
        <v>24</v>
      </c>
      <c r="B11" s="10">
        <v>11020105004</v>
      </c>
      <c r="C11" s="4" t="s">
        <v>30</v>
      </c>
      <c r="D11" s="11">
        <v>-1383800000</v>
      </c>
      <c r="E11" s="4">
        <v>0</v>
      </c>
      <c r="F11" s="4">
        <v>0</v>
      </c>
      <c r="G11" s="12">
        <v>40178</v>
      </c>
      <c r="H11" s="13">
        <f t="shared" si="0"/>
        <v>1383800000</v>
      </c>
    </row>
    <row r="12" spans="1:16" ht="15.75">
      <c r="A12" s="4" t="s">
        <v>24</v>
      </c>
      <c r="B12" s="10">
        <v>11020105006</v>
      </c>
      <c r="C12" s="4" t="s">
        <v>31</v>
      </c>
      <c r="D12" s="4">
        <v>0</v>
      </c>
      <c r="E12" s="11">
        <v>-113618076464</v>
      </c>
      <c r="F12" s="11">
        <v>-24699581.84</v>
      </c>
      <c r="G12" s="12">
        <v>40178</v>
      </c>
      <c r="H12" s="13">
        <f t="shared" si="0"/>
        <v>113618076464</v>
      </c>
    </row>
    <row r="13" spans="1:16" ht="15.75">
      <c r="A13" s="4" t="s">
        <v>24</v>
      </c>
      <c r="B13" s="10">
        <v>11020105008</v>
      </c>
      <c r="C13" s="4" t="s">
        <v>32</v>
      </c>
      <c r="D13" s="11">
        <v>-3600000</v>
      </c>
      <c r="E13" s="4">
        <v>0</v>
      </c>
      <c r="F13" s="4">
        <v>0</v>
      </c>
      <c r="G13" s="12">
        <v>40178</v>
      </c>
      <c r="H13" s="13">
        <f t="shared" si="0"/>
        <v>3600000</v>
      </c>
    </row>
    <row r="14" spans="1:16" ht="15.75">
      <c r="A14" s="4" t="s">
        <v>24</v>
      </c>
      <c r="B14" s="10">
        <v>11020105010</v>
      </c>
      <c r="C14" s="4" t="s">
        <v>33</v>
      </c>
      <c r="D14" s="11">
        <v>-106363549722</v>
      </c>
      <c r="E14" s="4">
        <v>0</v>
      </c>
      <c r="F14" s="4">
        <v>0</v>
      </c>
      <c r="G14" s="12">
        <v>40178</v>
      </c>
      <c r="H14" s="13">
        <f t="shared" si="0"/>
        <v>106363549722</v>
      </c>
    </row>
    <row r="15" spans="1:16" ht="15.75">
      <c r="A15" s="4" t="s">
        <v>24</v>
      </c>
      <c r="B15" s="10">
        <v>11020105018</v>
      </c>
      <c r="C15" s="4" t="s">
        <v>34</v>
      </c>
      <c r="D15" s="4">
        <v>0</v>
      </c>
      <c r="E15" s="11">
        <v>-797135644.97000003</v>
      </c>
      <c r="F15" s="11">
        <v>-173290.35800000001</v>
      </c>
      <c r="G15" s="12">
        <v>40178</v>
      </c>
      <c r="H15" s="13">
        <f t="shared" si="0"/>
        <v>797135644.97000003</v>
      </c>
    </row>
    <row r="16" spans="1:16" ht="15.75">
      <c r="A16" s="4" t="s">
        <v>24</v>
      </c>
      <c r="B16" s="10">
        <v>11020105030</v>
      </c>
      <c r="C16" s="4" t="s">
        <v>35</v>
      </c>
      <c r="D16" s="11">
        <v>-4338635000</v>
      </c>
      <c r="E16" s="4">
        <v>0</v>
      </c>
      <c r="F16" s="4">
        <v>0</v>
      </c>
      <c r="G16" s="12">
        <v>40178</v>
      </c>
      <c r="H16" s="13">
        <f t="shared" si="0"/>
        <v>4338635000</v>
      </c>
    </row>
    <row r="17" spans="1:8" ht="15.75">
      <c r="A17" s="4" t="s">
        <v>24</v>
      </c>
      <c r="B17" s="10">
        <v>11020105032</v>
      </c>
      <c r="C17" s="4" t="s">
        <v>36</v>
      </c>
      <c r="D17" s="4">
        <v>0</v>
      </c>
      <c r="E17" s="11">
        <v>-3296766870</v>
      </c>
      <c r="F17" s="11">
        <v>-716688.45</v>
      </c>
      <c r="G17" s="12">
        <v>40178</v>
      </c>
      <c r="H17" s="13">
        <f t="shared" si="0"/>
        <v>3296766870</v>
      </c>
    </row>
    <row r="18" spans="1:8" ht="15.75">
      <c r="A18" s="4" t="s">
        <v>22</v>
      </c>
      <c r="B18" s="10">
        <v>11020107000</v>
      </c>
      <c r="C18" s="4" t="s">
        <v>37</v>
      </c>
      <c r="D18" s="4">
        <v>0</v>
      </c>
      <c r="E18" s="11">
        <v>-6064552360.4200001</v>
      </c>
      <c r="F18" s="11">
        <v>-1318380.9480000001</v>
      </c>
      <c r="G18" s="12">
        <v>40178</v>
      </c>
      <c r="H18" s="13">
        <f t="shared" si="0"/>
        <v>6064552360.4200001</v>
      </c>
    </row>
    <row r="19" spans="1:8" ht="15.75">
      <c r="A19" s="4" t="s">
        <v>24</v>
      </c>
      <c r="B19" s="10">
        <v>11020107005</v>
      </c>
      <c r="C19" s="4" t="s">
        <v>38</v>
      </c>
      <c r="D19" s="4">
        <v>0</v>
      </c>
      <c r="E19" s="11">
        <v>-6064552360.4200001</v>
      </c>
      <c r="F19" s="11">
        <v>-1318380.9480000001</v>
      </c>
      <c r="G19" s="12">
        <v>40178</v>
      </c>
      <c r="H19" s="13">
        <f t="shared" si="0"/>
        <v>6064552360.4200001</v>
      </c>
    </row>
    <row r="20" spans="1:8" ht="15.75">
      <c r="A20" s="4" t="s">
        <v>22</v>
      </c>
      <c r="B20" s="10">
        <v>11020109000</v>
      </c>
      <c r="C20" s="4" t="s">
        <v>39</v>
      </c>
      <c r="D20" s="11">
        <v>-377901453</v>
      </c>
      <c r="E20" s="11">
        <v>-8851784738</v>
      </c>
      <c r="F20" s="11">
        <v>-1924301.03</v>
      </c>
      <c r="G20" s="12">
        <v>40178</v>
      </c>
      <c r="H20" s="13">
        <f t="shared" si="0"/>
        <v>9229686191</v>
      </c>
    </row>
    <row r="21" spans="1:8" ht="15.75">
      <c r="A21" s="4" t="s">
        <v>24</v>
      </c>
      <c r="B21" s="10">
        <v>11020109004</v>
      </c>
      <c r="C21" s="4" t="s">
        <v>40</v>
      </c>
      <c r="D21" s="11">
        <v>-377901453</v>
      </c>
      <c r="E21" s="11">
        <v>-8851784738</v>
      </c>
      <c r="F21" s="11">
        <v>-1924301.03</v>
      </c>
      <c r="G21" s="12">
        <v>40178</v>
      </c>
      <c r="H21" s="13">
        <f t="shared" si="0"/>
        <v>9229686191</v>
      </c>
    </row>
    <row r="22" spans="1:8" ht="15.75">
      <c r="A22" s="4" t="s">
        <v>22</v>
      </c>
      <c r="B22" s="10">
        <v>11020111000</v>
      </c>
      <c r="C22" s="4" t="s">
        <v>41</v>
      </c>
      <c r="D22" s="4">
        <v>0</v>
      </c>
      <c r="E22" s="4">
        <v>0</v>
      </c>
      <c r="F22" s="4">
        <v>0</v>
      </c>
      <c r="G22" s="12">
        <v>40178</v>
      </c>
      <c r="H22" s="13">
        <f t="shared" si="0"/>
        <v>0</v>
      </c>
    </row>
    <row r="23" spans="1:8" ht="15.75">
      <c r="A23" s="4" t="s">
        <v>24</v>
      </c>
      <c r="B23" s="10">
        <v>11020111002</v>
      </c>
      <c r="C23" s="4" t="s">
        <v>42</v>
      </c>
      <c r="D23" s="4">
        <v>0</v>
      </c>
      <c r="E23" s="4">
        <v>0</v>
      </c>
      <c r="F23" s="4">
        <v>0</v>
      </c>
      <c r="G23" s="12">
        <v>40178</v>
      </c>
      <c r="H23" s="13">
        <f t="shared" si="0"/>
        <v>0</v>
      </c>
    </row>
    <row r="24" spans="1:8" ht="15.75">
      <c r="A24" s="4" t="s">
        <v>24</v>
      </c>
      <c r="B24" s="10">
        <v>11020111004</v>
      </c>
      <c r="C24" s="4" t="s">
        <v>40</v>
      </c>
      <c r="D24" s="4">
        <v>0</v>
      </c>
      <c r="E24" s="4">
        <v>0</v>
      </c>
      <c r="F24" s="4">
        <v>0</v>
      </c>
      <c r="G24" s="12">
        <v>40178</v>
      </c>
      <c r="H24" s="13">
        <f t="shared" si="0"/>
        <v>0</v>
      </c>
    </row>
    <row r="25" spans="1:8" ht="15.75">
      <c r="A25" s="4" t="s">
        <v>20</v>
      </c>
      <c r="B25" s="10">
        <v>11080000000</v>
      </c>
      <c r="C25" s="4" t="s">
        <v>43</v>
      </c>
      <c r="D25" s="11">
        <v>-153000000</v>
      </c>
      <c r="E25" s="4">
        <v>0</v>
      </c>
      <c r="F25" s="4">
        <v>0</v>
      </c>
      <c r="G25" s="12">
        <v>40178</v>
      </c>
      <c r="H25" s="13">
        <f t="shared" si="0"/>
        <v>153000000</v>
      </c>
    </row>
    <row r="26" spans="1:8" ht="15.75">
      <c r="A26" s="4" t="s">
        <v>22</v>
      </c>
      <c r="B26" s="10">
        <v>11080119000</v>
      </c>
      <c r="C26" s="4" t="s">
        <v>44</v>
      </c>
      <c r="D26" s="11">
        <v>-153000000</v>
      </c>
      <c r="E26" s="4">
        <v>0</v>
      </c>
      <c r="F26" s="4">
        <v>0</v>
      </c>
      <c r="G26" s="12">
        <v>40178</v>
      </c>
      <c r="H26" s="13">
        <f t="shared" si="0"/>
        <v>153000000</v>
      </c>
    </row>
    <row r="27" spans="1:8" ht="15.75">
      <c r="A27" s="4" t="s">
        <v>24</v>
      </c>
      <c r="B27" s="10">
        <v>11080119082</v>
      </c>
      <c r="C27" s="4" t="s">
        <v>45</v>
      </c>
      <c r="D27" s="11">
        <v>-153000000</v>
      </c>
      <c r="E27" s="4">
        <v>0</v>
      </c>
      <c r="F27" s="4">
        <v>0</v>
      </c>
      <c r="G27" s="12">
        <v>40178</v>
      </c>
      <c r="H27" s="13">
        <f t="shared" si="0"/>
        <v>153000000</v>
      </c>
    </row>
    <row r="28" spans="1:8" ht="15.75">
      <c r="A28" s="4" t="s">
        <v>18</v>
      </c>
      <c r="B28" s="10">
        <v>12000000000</v>
      </c>
      <c r="C28" s="4" t="s">
        <v>46</v>
      </c>
      <c r="D28" s="11">
        <v>-272499509149.56</v>
      </c>
      <c r="E28" s="11">
        <v>-40171302004</v>
      </c>
      <c r="F28" s="11">
        <v>-8732891.7400000002</v>
      </c>
      <c r="G28" s="12">
        <v>40178</v>
      </c>
      <c r="H28" s="13">
        <f t="shared" si="0"/>
        <v>312670811153.56</v>
      </c>
    </row>
    <row r="29" spans="1:8" ht="15.75">
      <c r="A29" s="4" t="s">
        <v>20</v>
      </c>
      <c r="B29" s="10">
        <v>12010000000</v>
      </c>
      <c r="C29" s="4" t="s">
        <v>47</v>
      </c>
      <c r="D29" s="11">
        <v>-266648015247</v>
      </c>
      <c r="E29" s="11">
        <v>-33120000000</v>
      </c>
      <c r="F29" s="11">
        <v>-7200000</v>
      </c>
      <c r="G29" s="12">
        <v>40178</v>
      </c>
      <c r="H29" s="13">
        <f t="shared" si="0"/>
        <v>299768015247</v>
      </c>
    </row>
    <row r="30" spans="1:8" ht="15.75">
      <c r="A30" s="4" t="s">
        <v>22</v>
      </c>
      <c r="B30" s="10">
        <v>12010123000</v>
      </c>
      <c r="C30" s="4" t="s">
        <v>48</v>
      </c>
      <c r="D30" s="11">
        <v>-266648015247</v>
      </c>
      <c r="E30" s="11">
        <v>-33120000000</v>
      </c>
      <c r="F30" s="11">
        <v>-7200000</v>
      </c>
      <c r="G30" s="12">
        <v>40178</v>
      </c>
      <c r="H30" s="13">
        <f t="shared" si="0"/>
        <v>299768015247</v>
      </c>
    </row>
    <row r="31" spans="1:8" ht="15.75">
      <c r="A31" s="4" t="s">
        <v>24</v>
      </c>
      <c r="B31" s="10">
        <v>12010123006</v>
      </c>
      <c r="C31" s="4" t="s">
        <v>49</v>
      </c>
      <c r="D31" s="11">
        <v>-131947153593</v>
      </c>
      <c r="E31" s="4">
        <v>0</v>
      </c>
      <c r="F31" s="4">
        <v>0</v>
      </c>
      <c r="G31" s="12">
        <v>40178</v>
      </c>
      <c r="H31" s="13">
        <f t="shared" si="0"/>
        <v>131947153593</v>
      </c>
    </row>
    <row r="32" spans="1:8" ht="15.75">
      <c r="A32" s="4" t="s">
        <v>24</v>
      </c>
      <c r="B32" s="10">
        <v>12010123012</v>
      </c>
      <c r="C32" s="4" t="s">
        <v>50</v>
      </c>
      <c r="D32" s="11">
        <v>-134700861654</v>
      </c>
      <c r="E32" s="11">
        <v>-33120000000</v>
      </c>
      <c r="F32" s="11">
        <v>-7200000</v>
      </c>
      <c r="G32" s="12">
        <v>40178</v>
      </c>
      <c r="H32" s="13">
        <f t="shared" si="0"/>
        <v>167820861654</v>
      </c>
    </row>
    <row r="33" spans="1:8" ht="15.75">
      <c r="A33" s="4" t="s">
        <v>20</v>
      </c>
      <c r="B33" s="10">
        <v>12020000000</v>
      </c>
      <c r="C33" s="4" t="s">
        <v>51</v>
      </c>
      <c r="D33" s="4">
        <v>0</v>
      </c>
      <c r="E33" s="11">
        <v>-6205691640</v>
      </c>
      <c r="F33" s="11">
        <v>-1349063.4</v>
      </c>
      <c r="G33" s="12">
        <v>40178</v>
      </c>
      <c r="H33" s="13">
        <f t="shared" si="0"/>
        <v>6205691640</v>
      </c>
    </row>
    <row r="34" spans="1:8" ht="15.75">
      <c r="A34" s="4" t="s">
        <v>22</v>
      </c>
      <c r="B34" s="10">
        <v>12020409000</v>
      </c>
      <c r="C34" s="4" t="s">
        <v>52</v>
      </c>
      <c r="D34" s="4">
        <v>0</v>
      </c>
      <c r="E34" s="11">
        <v>-6205691640</v>
      </c>
      <c r="F34" s="11">
        <v>-1349063.4</v>
      </c>
      <c r="G34" s="12">
        <v>40178</v>
      </c>
      <c r="H34" s="13">
        <f t="shared" si="0"/>
        <v>6205691640</v>
      </c>
    </row>
    <row r="35" spans="1:8" ht="15.75">
      <c r="A35" s="4" t="s">
        <v>24</v>
      </c>
      <c r="B35" s="10">
        <v>12020409002</v>
      </c>
      <c r="C35" s="4" t="s">
        <v>53</v>
      </c>
      <c r="D35" s="4">
        <v>0</v>
      </c>
      <c r="E35" s="11">
        <v>-6205691640</v>
      </c>
      <c r="F35" s="11">
        <v>-1349063.4</v>
      </c>
      <c r="G35" s="12">
        <v>40178</v>
      </c>
      <c r="H35" s="13">
        <f t="shared" si="0"/>
        <v>6205691640</v>
      </c>
    </row>
    <row r="36" spans="1:8" ht="15.75">
      <c r="A36" s="4" t="s">
        <v>20</v>
      </c>
      <c r="B36" s="10">
        <v>12080000000</v>
      </c>
      <c r="C36" s="4" t="s">
        <v>54</v>
      </c>
      <c r="D36" s="11">
        <v>-5851493902.5600004</v>
      </c>
      <c r="E36" s="11">
        <v>-845610364</v>
      </c>
      <c r="F36" s="11">
        <v>-183828.34</v>
      </c>
      <c r="G36" s="12">
        <v>40178</v>
      </c>
      <c r="H36" s="13">
        <f t="shared" si="0"/>
        <v>6697104266.5600004</v>
      </c>
    </row>
    <row r="37" spans="1:8" ht="15.75">
      <c r="A37" s="4" t="s">
        <v>22</v>
      </c>
      <c r="B37" s="10">
        <v>12080127000</v>
      </c>
      <c r="C37" s="4" t="s">
        <v>55</v>
      </c>
      <c r="D37" s="11">
        <v>-5851493902.5600004</v>
      </c>
      <c r="E37" s="11">
        <v>-821040246</v>
      </c>
      <c r="F37" s="11">
        <v>-178487.01</v>
      </c>
      <c r="G37" s="12">
        <v>40178</v>
      </c>
      <c r="H37" s="13">
        <f t="shared" ref="H37:H68" si="1">-D37-E37</f>
        <v>6672534148.5600004</v>
      </c>
    </row>
    <row r="38" spans="1:8" ht="15.75">
      <c r="A38" s="4" t="s">
        <v>24</v>
      </c>
      <c r="B38" s="10">
        <v>12080127082</v>
      </c>
      <c r="C38" s="4" t="s">
        <v>56</v>
      </c>
      <c r="D38" s="11">
        <v>-22001091189.779999</v>
      </c>
      <c r="E38" s="11">
        <v>-3052764516</v>
      </c>
      <c r="F38" s="11">
        <v>-663644.46</v>
      </c>
      <c r="G38" s="12">
        <v>40178</v>
      </c>
      <c r="H38" s="13">
        <f t="shared" si="1"/>
        <v>25053855705.779999</v>
      </c>
    </row>
    <row r="39" spans="1:8" ht="15.75">
      <c r="A39" s="4" t="s">
        <v>24</v>
      </c>
      <c r="B39" s="10">
        <v>12080127092</v>
      </c>
      <c r="C39" s="4" t="s">
        <v>57</v>
      </c>
      <c r="D39" s="11">
        <v>16149597287.219999</v>
      </c>
      <c r="E39" s="11">
        <v>2231724270</v>
      </c>
      <c r="F39" s="11">
        <v>485157.45</v>
      </c>
      <c r="G39" s="12">
        <v>40178</v>
      </c>
      <c r="H39" s="13">
        <f t="shared" si="1"/>
        <v>-18381321557.220001</v>
      </c>
    </row>
    <row r="40" spans="1:8" ht="15.75">
      <c r="A40" s="4" t="s">
        <v>22</v>
      </c>
      <c r="B40" s="10">
        <v>12080411000</v>
      </c>
      <c r="C40" s="4" t="s">
        <v>58</v>
      </c>
      <c r="D40" s="4">
        <v>0</v>
      </c>
      <c r="E40" s="11">
        <v>-24570118</v>
      </c>
      <c r="F40" s="11">
        <v>-5341.33</v>
      </c>
      <c r="G40" s="12">
        <v>40178</v>
      </c>
      <c r="H40" s="13">
        <f t="shared" si="1"/>
        <v>24570118</v>
      </c>
    </row>
    <row r="41" spans="1:8" ht="15.75">
      <c r="A41" s="4" t="s">
        <v>24</v>
      </c>
      <c r="B41" s="10">
        <v>12080411082</v>
      </c>
      <c r="C41" s="4" t="s">
        <v>59</v>
      </c>
      <c r="D41" s="4">
        <v>0</v>
      </c>
      <c r="E41" s="11">
        <v>-24570118</v>
      </c>
      <c r="F41" s="11">
        <v>-5341.33</v>
      </c>
      <c r="G41" s="12">
        <v>40178</v>
      </c>
      <c r="H41" s="13">
        <f t="shared" si="1"/>
        <v>24570118</v>
      </c>
    </row>
    <row r="42" spans="1:8" ht="15.75">
      <c r="A42" s="4" t="s">
        <v>18</v>
      </c>
      <c r="B42" s="10">
        <v>13000000000</v>
      </c>
      <c r="C42" s="4" t="s">
        <v>60</v>
      </c>
      <c r="D42" s="11">
        <v>-45183811345.440002</v>
      </c>
      <c r="E42" s="11">
        <v>-423509175154</v>
      </c>
      <c r="F42" s="11">
        <v>-92067211.989999995</v>
      </c>
      <c r="G42" s="12">
        <v>40178</v>
      </c>
      <c r="H42" s="13">
        <f t="shared" si="1"/>
        <v>468692986499.44</v>
      </c>
    </row>
    <row r="43" spans="1:8" ht="15.75">
      <c r="A43" s="4" t="s">
        <v>20</v>
      </c>
      <c r="B43" s="10">
        <v>13010000000</v>
      </c>
      <c r="C43" s="4" t="s">
        <v>61</v>
      </c>
      <c r="D43" s="11">
        <v>-27311000007</v>
      </c>
      <c r="E43" s="11">
        <v>-420785018400</v>
      </c>
      <c r="F43" s="11">
        <v>-91475004</v>
      </c>
      <c r="G43" s="12">
        <v>40178</v>
      </c>
      <c r="H43" s="13">
        <f t="shared" si="1"/>
        <v>448096018407</v>
      </c>
    </row>
    <row r="44" spans="1:8" ht="15.75">
      <c r="A44" s="4" t="s">
        <v>22</v>
      </c>
      <c r="B44" s="10">
        <v>13010131000</v>
      </c>
      <c r="C44" s="4" t="s">
        <v>62</v>
      </c>
      <c r="D44" s="11">
        <v>-27311000007</v>
      </c>
      <c r="E44" s="11">
        <v>-420785018400</v>
      </c>
      <c r="F44" s="11">
        <v>-91475004</v>
      </c>
      <c r="G44" s="12">
        <v>40178</v>
      </c>
      <c r="H44" s="13">
        <f t="shared" si="1"/>
        <v>448096018407</v>
      </c>
    </row>
    <row r="45" spans="1:8" ht="15.75">
      <c r="A45" s="4" t="s">
        <v>24</v>
      </c>
      <c r="B45" s="10">
        <v>13010131004</v>
      </c>
      <c r="C45" s="4" t="s">
        <v>40</v>
      </c>
      <c r="D45" s="11">
        <v>-1758333339</v>
      </c>
      <c r="E45" s="11">
        <v>-84893000000</v>
      </c>
      <c r="F45" s="11">
        <v>-18455000</v>
      </c>
      <c r="G45" s="12">
        <v>40178</v>
      </c>
      <c r="H45" s="13">
        <f t="shared" si="1"/>
        <v>86651333339</v>
      </c>
    </row>
    <row r="46" spans="1:8" ht="15.75">
      <c r="A46" s="4" t="s">
        <v>24</v>
      </c>
      <c r="B46" s="10">
        <v>13010131005</v>
      </c>
      <c r="C46" s="4" t="s">
        <v>38</v>
      </c>
      <c r="D46" s="4">
        <v>0</v>
      </c>
      <c r="E46" s="11">
        <v>-333500000000</v>
      </c>
      <c r="F46" s="11">
        <v>-72500000</v>
      </c>
      <c r="G46" s="12">
        <v>40178</v>
      </c>
      <c r="H46" s="13">
        <f t="shared" si="1"/>
        <v>333500000000</v>
      </c>
    </row>
    <row r="47" spans="1:8" ht="15.75">
      <c r="A47" s="4" t="s">
        <v>24</v>
      </c>
      <c r="B47" s="10">
        <v>13010131006</v>
      </c>
      <c r="C47" s="4" t="s">
        <v>63</v>
      </c>
      <c r="D47" s="11">
        <v>-8302666668</v>
      </c>
      <c r="E47" s="11">
        <v>-2392018400</v>
      </c>
      <c r="F47" s="11">
        <v>-520004</v>
      </c>
      <c r="G47" s="12">
        <v>40178</v>
      </c>
      <c r="H47" s="13">
        <f t="shared" si="1"/>
        <v>10694685068</v>
      </c>
    </row>
    <row r="48" spans="1:8" ht="15.75">
      <c r="A48" s="4" t="s">
        <v>24</v>
      </c>
      <c r="B48" s="10">
        <v>13010131024</v>
      </c>
      <c r="C48" s="4" t="s">
        <v>64</v>
      </c>
      <c r="D48" s="11">
        <v>-15000000000</v>
      </c>
      <c r="E48" s="4">
        <v>0</v>
      </c>
      <c r="F48" s="4">
        <v>0</v>
      </c>
      <c r="G48" s="12">
        <v>40178</v>
      </c>
      <c r="H48" s="13">
        <f t="shared" si="1"/>
        <v>15000000000</v>
      </c>
    </row>
    <row r="49" spans="1:8" ht="15.75">
      <c r="A49" s="4" t="s">
        <v>24</v>
      </c>
      <c r="B49" s="10">
        <v>13010131026</v>
      </c>
      <c r="C49" s="4" t="s">
        <v>65</v>
      </c>
      <c r="D49" s="11">
        <v>-2250000000</v>
      </c>
      <c r="E49" s="4">
        <v>0</v>
      </c>
      <c r="F49" s="4">
        <v>0</v>
      </c>
      <c r="G49" s="12">
        <v>40178</v>
      </c>
      <c r="H49" s="13">
        <f t="shared" si="1"/>
        <v>2250000000</v>
      </c>
    </row>
    <row r="50" spans="1:8" ht="15.75">
      <c r="A50" s="4" t="s">
        <v>20</v>
      </c>
      <c r="B50" s="10">
        <v>13020000000</v>
      </c>
      <c r="C50" s="4" t="s">
        <v>66</v>
      </c>
      <c r="D50" s="11">
        <v>-16890531561.780001</v>
      </c>
      <c r="E50" s="11">
        <v>-1840000000</v>
      </c>
      <c r="F50" s="11">
        <v>-400000</v>
      </c>
      <c r="G50" s="12">
        <v>40178</v>
      </c>
      <c r="H50" s="13">
        <f t="shared" si="1"/>
        <v>18730531561.779999</v>
      </c>
    </row>
    <row r="51" spans="1:8" ht="15.75">
      <c r="A51" s="4" t="s">
        <v>22</v>
      </c>
      <c r="B51" s="10">
        <v>13020145000</v>
      </c>
      <c r="C51" s="4" t="s">
        <v>67</v>
      </c>
      <c r="D51" s="4">
        <v>0</v>
      </c>
      <c r="E51" s="11">
        <v>-1840000000</v>
      </c>
      <c r="F51" s="11">
        <v>-400000</v>
      </c>
      <c r="G51" s="12">
        <v>40178</v>
      </c>
      <c r="H51" s="13">
        <f t="shared" si="1"/>
        <v>1840000000</v>
      </c>
    </row>
    <row r="52" spans="1:8" ht="15.75">
      <c r="A52" s="4" t="s">
        <v>24</v>
      </c>
      <c r="B52" s="10">
        <v>13020145004</v>
      </c>
      <c r="C52" s="4" t="s">
        <v>40</v>
      </c>
      <c r="D52" s="4">
        <v>0</v>
      </c>
      <c r="E52" s="11">
        <v>-1840000000</v>
      </c>
      <c r="F52" s="11">
        <v>-400000</v>
      </c>
      <c r="G52" s="12">
        <v>40178</v>
      </c>
      <c r="H52" s="13">
        <f t="shared" si="1"/>
        <v>1840000000</v>
      </c>
    </row>
    <row r="53" spans="1:8" ht="15.75">
      <c r="A53" s="4" t="s">
        <v>22</v>
      </c>
      <c r="B53" s="10">
        <v>13020149000</v>
      </c>
      <c r="C53" s="4" t="s">
        <v>68</v>
      </c>
      <c r="D53" s="11">
        <v>-16882402529.530001</v>
      </c>
      <c r="E53" s="4">
        <v>0</v>
      </c>
      <c r="F53" s="4">
        <v>0</v>
      </c>
      <c r="G53" s="12">
        <v>40178</v>
      </c>
      <c r="H53" s="13">
        <f t="shared" si="1"/>
        <v>16882402529.530001</v>
      </c>
    </row>
    <row r="54" spans="1:8" ht="15.75">
      <c r="A54" s="4" t="s">
        <v>24</v>
      </c>
      <c r="B54" s="10">
        <v>13020149020</v>
      </c>
      <c r="C54" s="4" t="s">
        <v>69</v>
      </c>
      <c r="D54" s="11">
        <v>-16882402529.530001</v>
      </c>
      <c r="E54" s="4">
        <v>0</v>
      </c>
      <c r="F54" s="4">
        <v>0</v>
      </c>
      <c r="G54" s="12">
        <v>40178</v>
      </c>
      <c r="H54" s="13">
        <f t="shared" si="1"/>
        <v>16882402529.530001</v>
      </c>
    </row>
    <row r="55" spans="1:8" ht="15.75">
      <c r="A55" s="4" t="s">
        <v>22</v>
      </c>
      <c r="B55" s="10">
        <v>13020159000</v>
      </c>
      <c r="C55" s="4" t="s">
        <v>70</v>
      </c>
      <c r="D55" s="11">
        <v>-8129032.25</v>
      </c>
      <c r="E55" s="4">
        <v>0</v>
      </c>
      <c r="F55" s="4">
        <v>0</v>
      </c>
      <c r="G55" s="12">
        <v>40178</v>
      </c>
      <c r="H55" s="13">
        <f t="shared" si="1"/>
        <v>8129032.25</v>
      </c>
    </row>
    <row r="56" spans="1:8" ht="15.75">
      <c r="A56" s="4" t="s">
        <v>24</v>
      </c>
      <c r="B56" s="10">
        <v>13020159002</v>
      </c>
      <c r="C56" s="4" t="s">
        <v>71</v>
      </c>
      <c r="D56" s="11">
        <v>-8129032.25</v>
      </c>
      <c r="E56" s="4">
        <v>0</v>
      </c>
      <c r="F56" s="4">
        <v>0</v>
      </c>
      <c r="G56" s="12">
        <v>40178</v>
      </c>
      <c r="H56" s="13">
        <f t="shared" si="1"/>
        <v>8129032.25</v>
      </c>
    </row>
    <row r="57" spans="1:8" ht="15.75">
      <c r="A57" s="4" t="s">
        <v>20</v>
      </c>
      <c r="B57" s="10">
        <v>13030000000</v>
      </c>
      <c r="C57" s="4" t="s">
        <v>72</v>
      </c>
      <c r="D57" s="11">
        <v>-10579216.07</v>
      </c>
      <c r="E57" s="4">
        <v>0</v>
      </c>
      <c r="F57" s="4">
        <v>0</v>
      </c>
      <c r="G57" s="12">
        <v>40178</v>
      </c>
      <c r="H57" s="13">
        <f t="shared" si="1"/>
        <v>10579216.07</v>
      </c>
    </row>
    <row r="58" spans="1:8" ht="15.75">
      <c r="A58" s="4" t="s">
        <v>22</v>
      </c>
      <c r="B58" s="10">
        <v>13030397000</v>
      </c>
      <c r="C58" s="4" t="s">
        <v>73</v>
      </c>
      <c r="D58" s="11">
        <v>-10579216.07</v>
      </c>
      <c r="E58" s="4">
        <v>0</v>
      </c>
      <c r="F58" s="4">
        <v>0</v>
      </c>
      <c r="G58" s="12">
        <v>40178</v>
      </c>
      <c r="H58" s="13">
        <f t="shared" si="1"/>
        <v>10579216.07</v>
      </c>
    </row>
    <row r="59" spans="1:8" ht="15.75">
      <c r="A59" s="4" t="s">
        <v>24</v>
      </c>
      <c r="B59" s="10">
        <v>13030397002</v>
      </c>
      <c r="C59" s="4" t="s">
        <v>45</v>
      </c>
      <c r="D59" s="11">
        <v>-10579216.07</v>
      </c>
      <c r="E59" s="4">
        <v>0</v>
      </c>
      <c r="F59" s="4">
        <v>0</v>
      </c>
      <c r="G59" s="12">
        <v>40178</v>
      </c>
      <c r="H59" s="13">
        <f t="shared" si="1"/>
        <v>10579216.07</v>
      </c>
    </row>
    <row r="60" spans="1:8" ht="15.75">
      <c r="A60" s="4" t="s">
        <v>20</v>
      </c>
      <c r="B60" s="10">
        <v>13080000000</v>
      </c>
      <c r="C60" s="4" t="s">
        <v>43</v>
      </c>
      <c r="D60" s="11">
        <v>-971700560.59000003</v>
      </c>
      <c r="E60" s="11">
        <v>-884156754</v>
      </c>
      <c r="F60" s="11">
        <v>-192207.99</v>
      </c>
      <c r="G60" s="12">
        <v>40178</v>
      </c>
      <c r="H60" s="13">
        <f t="shared" si="1"/>
        <v>1855857314.5900002</v>
      </c>
    </row>
    <row r="61" spans="1:8" ht="15.75">
      <c r="A61" s="4" t="s">
        <v>22</v>
      </c>
      <c r="B61" s="10">
        <v>13080161000</v>
      </c>
      <c r="C61" s="4" t="s">
        <v>74</v>
      </c>
      <c r="D61" s="11">
        <v>-971700560.59000003</v>
      </c>
      <c r="E61" s="11">
        <v>-884156754</v>
      </c>
      <c r="F61" s="11">
        <v>-192207.99</v>
      </c>
      <c r="G61" s="12">
        <v>40178</v>
      </c>
      <c r="H61" s="13">
        <f t="shared" si="1"/>
        <v>1855857314.5900002</v>
      </c>
    </row>
    <row r="62" spans="1:8" ht="15.75">
      <c r="A62" s="4" t="s">
        <v>24</v>
      </c>
      <c r="B62" s="10">
        <v>13080161082</v>
      </c>
      <c r="C62" s="4" t="s">
        <v>75</v>
      </c>
      <c r="D62" s="11">
        <v>-692307692</v>
      </c>
      <c r="E62" s="4">
        <v>0</v>
      </c>
      <c r="F62" s="4">
        <v>0</v>
      </c>
      <c r="G62" s="12">
        <v>40178</v>
      </c>
      <c r="H62" s="13">
        <f t="shared" si="1"/>
        <v>692307692</v>
      </c>
    </row>
    <row r="63" spans="1:8" ht="15.75">
      <c r="A63" s="4" t="s">
        <v>24</v>
      </c>
      <c r="B63" s="10">
        <v>13080161084</v>
      </c>
      <c r="C63" s="4" t="s">
        <v>76</v>
      </c>
      <c r="D63" s="11">
        <v>-279392868.58999997</v>
      </c>
      <c r="E63" s="11">
        <v>-874132572</v>
      </c>
      <c r="F63" s="11">
        <v>-190028.82</v>
      </c>
      <c r="G63" s="12">
        <v>40178</v>
      </c>
      <c r="H63" s="13">
        <f t="shared" si="1"/>
        <v>1153525440.5899999</v>
      </c>
    </row>
    <row r="64" spans="1:8" ht="15.75">
      <c r="A64" s="4" t="s">
        <v>24</v>
      </c>
      <c r="B64" s="10">
        <v>13080161085</v>
      </c>
      <c r="C64" s="4" t="s">
        <v>77</v>
      </c>
      <c r="D64" s="4">
        <v>0</v>
      </c>
      <c r="E64" s="11">
        <v>-10024182</v>
      </c>
      <c r="F64" s="11">
        <v>-2179.17</v>
      </c>
      <c r="G64" s="12">
        <v>40178</v>
      </c>
      <c r="H64" s="13">
        <f t="shared" si="1"/>
        <v>10024182</v>
      </c>
    </row>
    <row r="65" spans="1:8" ht="15.75">
      <c r="A65" s="4" t="s">
        <v>18</v>
      </c>
      <c r="B65" s="10">
        <v>14000000000</v>
      </c>
      <c r="C65" s="4" t="s">
        <v>78</v>
      </c>
      <c r="D65" s="11">
        <v>-265496884842.13</v>
      </c>
      <c r="E65" s="11">
        <v>-240970504120</v>
      </c>
      <c r="F65" s="11">
        <v>-52384892.200000003</v>
      </c>
      <c r="G65" s="12">
        <v>40178</v>
      </c>
      <c r="H65" s="13">
        <f t="shared" si="1"/>
        <v>506467388962.13</v>
      </c>
    </row>
    <row r="66" spans="1:8" ht="15.75">
      <c r="A66" s="4" t="s">
        <v>20</v>
      </c>
      <c r="B66" s="10">
        <v>14010000000</v>
      </c>
      <c r="C66" s="4" t="s">
        <v>79</v>
      </c>
      <c r="D66" s="11">
        <v>-204765262618.98999</v>
      </c>
      <c r="E66" s="11">
        <v>-193671125560</v>
      </c>
      <c r="F66" s="11">
        <v>-42102418.600000001</v>
      </c>
      <c r="G66" s="12">
        <v>40178</v>
      </c>
      <c r="H66" s="13">
        <f t="shared" si="1"/>
        <v>398436388178.98999</v>
      </c>
    </row>
    <row r="67" spans="1:8" ht="15.75">
      <c r="A67" s="4" t="s">
        <v>22</v>
      </c>
      <c r="B67" s="10">
        <v>14010169000</v>
      </c>
      <c r="C67" s="4" t="s">
        <v>80</v>
      </c>
      <c r="D67" s="11">
        <v>-117709000000</v>
      </c>
      <c r="E67" s="11">
        <v>-71791788530</v>
      </c>
      <c r="F67" s="11">
        <v>-15606910.550000001</v>
      </c>
      <c r="G67" s="12">
        <v>40178</v>
      </c>
      <c r="H67" s="13">
        <f t="shared" si="1"/>
        <v>189500788530</v>
      </c>
    </row>
    <row r="68" spans="1:8" ht="15.75">
      <c r="A68" s="4" t="s">
        <v>24</v>
      </c>
      <c r="B68" s="10">
        <v>14010169002</v>
      </c>
      <c r="C68" s="4" t="s">
        <v>45</v>
      </c>
      <c r="D68" s="11">
        <v>-117709000000</v>
      </c>
      <c r="E68" s="11">
        <v>-71791788530</v>
      </c>
      <c r="F68" s="11">
        <v>-15606910.550000001</v>
      </c>
      <c r="G68" s="12">
        <v>40178</v>
      </c>
      <c r="H68" s="13">
        <f t="shared" si="1"/>
        <v>189500788530</v>
      </c>
    </row>
    <row r="69" spans="1:8" ht="15.75">
      <c r="A69" s="4" t="s">
        <v>22</v>
      </c>
      <c r="B69" s="10">
        <v>14010173000</v>
      </c>
      <c r="C69" s="4" t="s">
        <v>81</v>
      </c>
      <c r="D69" s="11">
        <v>-73010471084.289993</v>
      </c>
      <c r="E69" s="11">
        <v>-61346030836</v>
      </c>
      <c r="F69" s="11">
        <v>-13336093.66</v>
      </c>
      <c r="G69" s="12">
        <v>40178</v>
      </c>
      <c r="H69" s="13">
        <f t="shared" ref="H69:H100" si="2">-D69-E69</f>
        <v>134356501920.28999</v>
      </c>
    </row>
    <row r="70" spans="1:8" ht="15.75">
      <c r="A70" s="4" t="s">
        <v>24</v>
      </c>
      <c r="B70" s="10">
        <v>14010173002</v>
      </c>
      <c r="C70" s="4" t="s">
        <v>45</v>
      </c>
      <c r="D70" s="11">
        <v>-71308826626.240005</v>
      </c>
      <c r="E70" s="11">
        <v>-57882566728</v>
      </c>
      <c r="F70" s="11">
        <v>-12583166.68</v>
      </c>
      <c r="G70" s="12">
        <v>40178</v>
      </c>
      <c r="H70" s="13">
        <f t="shared" si="2"/>
        <v>129191393354.24001</v>
      </c>
    </row>
    <row r="71" spans="1:8" ht="15.75">
      <c r="A71" s="4" t="s">
        <v>24</v>
      </c>
      <c r="B71" s="10">
        <v>14010173004</v>
      </c>
      <c r="C71" s="4" t="s">
        <v>82</v>
      </c>
      <c r="D71" s="11">
        <v>-1701644458.05</v>
      </c>
      <c r="E71" s="4">
        <v>0</v>
      </c>
      <c r="F71" s="4">
        <v>0</v>
      </c>
      <c r="G71" s="12">
        <v>40178</v>
      </c>
      <c r="H71" s="13">
        <f t="shared" si="2"/>
        <v>1701644458.05</v>
      </c>
    </row>
    <row r="72" spans="1:8" ht="15.75">
      <c r="A72" s="4" t="s">
        <v>24</v>
      </c>
      <c r="B72" s="10">
        <v>14010173008</v>
      </c>
      <c r="C72" s="4" t="s">
        <v>83</v>
      </c>
      <c r="D72" s="4">
        <v>0</v>
      </c>
      <c r="E72" s="11">
        <v>-3463464108</v>
      </c>
      <c r="F72" s="11">
        <v>-752926.98</v>
      </c>
      <c r="G72" s="12">
        <v>40178</v>
      </c>
      <c r="H72" s="13">
        <f t="shared" si="2"/>
        <v>3463464108</v>
      </c>
    </row>
    <row r="73" spans="1:8" ht="15.75">
      <c r="A73" s="4" t="s">
        <v>22</v>
      </c>
      <c r="B73" s="10">
        <v>14010175000</v>
      </c>
      <c r="C73" s="4" t="s">
        <v>84</v>
      </c>
      <c r="D73" s="11">
        <v>-1350000000</v>
      </c>
      <c r="E73" s="11">
        <v>-40905676134</v>
      </c>
      <c r="F73" s="11">
        <v>-8892538.2899999991</v>
      </c>
      <c r="G73" s="12">
        <v>40178</v>
      </c>
      <c r="H73" s="13">
        <f t="shared" si="2"/>
        <v>42255676134</v>
      </c>
    </row>
    <row r="74" spans="1:8" ht="15.75">
      <c r="A74" s="4" t="s">
        <v>24</v>
      </c>
      <c r="B74" s="10">
        <v>14010175002</v>
      </c>
      <c r="C74" s="4" t="s">
        <v>45</v>
      </c>
      <c r="D74" s="11">
        <v>-1350000000</v>
      </c>
      <c r="E74" s="11">
        <v>-40905676134</v>
      </c>
      <c r="F74" s="11">
        <v>-8892538.2899999991</v>
      </c>
      <c r="G74" s="12">
        <v>40178</v>
      </c>
      <c r="H74" s="13">
        <f t="shared" si="2"/>
        <v>42255676134</v>
      </c>
    </row>
    <row r="75" spans="1:8" ht="15.75">
      <c r="A75" s="4" t="s">
        <v>22</v>
      </c>
      <c r="B75" s="10">
        <v>14010189000</v>
      </c>
      <c r="C75" s="4" t="s">
        <v>85</v>
      </c>
      <c r="D75" s="11">
        <v>-10535791534.700001</v>
      </c>
      <c r="E75" s="11">
        <v>-963378</v>
      </c>
      <c r="F75" s="4">
        <v>-209.43</v>
      </c>
      <c r="G75" s="12">
        <v>40178</v>
      </c>
      <c r="H75" s="13">
        <f t="shared" si="2"/>
        <v>10536754912.700001</v>
      </c>
    </row>
    <row r="76" spans="1:8" ht="15.75">
      <c r="A76" s="4" t="s">
        <v>24</v>
      </c>
      <c r="B76" s="10">
        <v>14010189002</v>
      </c>
      <c r="C76" s="4" t="s">
        <v>45</v>
      </c>
      <c r="D76" s="11">
        <v>-10535791534.700001</v>
      </c>
      <c r="E76" s="11">
        <v>-963378</v>
      </c>
      <c r="F76" s="4">
        <v>-209.43</v>
      </c>
      <c r="G76" s="12">
        <v>40178</v>
      </c>
      <c r="H76" s="13">
        <f t="shared" si="2"/>
        <v>10536754912.700001</v>
      </c>
    </row>
    <row r="77" spans="1:8" ht="15.75">
      <c r="A77" s="4" t="s">
        <v>22</v>
      </c>
      <c r="B77" s="10">
        <v>14010209000</v>
      </c>
      <c r="C77" s="4" t="s">
        <v>86</v>
      </c>
      <c r="D77" s="11">
        <v>-2160000000</v>
      </c>
      <c r="E77" s="11">
        <v>-19626666682</v>
      </c>
      <c r="F77" s="11">
        <v>-4266666.67</v>
      </c>
      <c r="G77" s="12">
        <v>40178</v>
      </c>
      <c r="H77" s="13">
        <f t="shared" si="2"/>
        <v>21786666682</v>
      </c>
    </row>
    <row r="78" spans="1:8" ht="15.75">
      <c r="A78" s="4" t="s">
        <v>24</v>
      </c>
      <c r="B78" s="10">
        <v>14010209004</v>
      </c>
      <c r="C78" s="4" t="s">
        <v>87</v>
      </c>
      <c r="D78" s="11">
        <v>-2160000000</v>
      </c>
      <c r="E78" s="11">
        <v>-19626666682</v>
      </c>
      <c r="F78" s="11">
        <v>-4266666.67</v>
      </c>
      <c r="G78" s="12">
        <v>40178</v>
      </c>
      <c r="H78" s="13">
        <f t="shared" si="2"/>
        <v>21786666682</v>
      </c>
    </row>
    <row r="79" spans="1:8" ht="15.75">
      <c r="A79" s="4" t="s">
        <v>20</v>
      </c>
      <c r="B79" s="10">
        <v>14030000000</v>
      </c>
      <c r="C79" s="4" t="s">
        <v>66</v>
      </c>
      <c r="D79" s="11">
        <v>-57185722893.830002</v>
      </c>
      <c r="E79" s="11">
        <v>-46920000000</v>
      </c>
      <c r="F79" s="11">
        <v>-10200000</v>
      </c>
      <c r="G79" s="12">
        <v>40178</v>
      </c>
      <c r="H79" s="13">
        <f t="shared" si="2"/>
        <v>104105722893.83</v>
      </c>
    </row>
    <row r="80" spans="1:8" ht="15.75">
      <c r="A80" s="4" t="s">
        <v>22</v>
      </c>
      <c r="B80" s="10">
        <v>14030353000</v>
      </c>
      <c r="C80" s="4" t="s">
        <v>67</v>
      </c>
      <c r="D80" s="4">
        <v>0</v>
      </c>
      <c r="E80" s="11">
        <v>-46920000000</v>
      </c>
      <c r="F80" s="11">
        <v>-10200000</v>
      </c>
      <c r="G80" s="12">
        <v>40178</v>
      </c>
      <c r="H80" s="13">
        <f t="shared" si="2"/>
        <v>46920000000</v>
      </c>
    </row>
    <row r="81" spans="1:8" ht="15.75">
      <c r="A81" s="4" t="s">
        <v>24</v>
      </c>
      <c r="B81" s="10">
        <v>14030353002</v>
      </c>
      <c r="C81" s="4" t="s">
        <v>45</v>
      </c>
      <c r="D81" s="4">
        <v>0</v>
      </c>
      <c r="E81" s="11">
        <v>-46920000000</v>
      </c>
      <c r="F81" s="11">
        <v>-10200000</v>
      </c>
      <c r="G81" s="12">
        <v>40178</v>
      </c>
      <c r="H81" s="13">
        <f t="shared" si="2"/>
        <v>46920000000</v>
      </c>
    </row>
    <row r="82" spans="1:8" ht="15.75">
      <c r="A82" s="4" t="s">
        <v>22</v>
      </c>
      <c r="B82" s="10">
        <v>14030357000</v>
      </c>
      <c r="C82" s="4" t="s">
        <v>68</v>
      </c>
      <c r="D82" s="11">
        <v>-13112072813.83</v>
      </c>
      <c r="E82" s="4">
        <v>0</v>
      </c>
      <c r="F82" s="4">
        <v>0</v>
      </c>
      <c r="G82" s="12">
        <v>40178</v>
      </c>
      <c r="H82" s="13">
        <f t="shared" si="2"/>
        <v>13112072813.83</v>
      </c>
    </row>
    <row r="83" spans="1:8" ht="15.75">
      <c r="A83" s="4" t="s">
        <v>24</v>
      </c>
      <c r="B83" s="10">
        <v>14030357002</v>
      </c>
      <c r="C83" s="4" t="s">
        <v>45</v>
      </c>
      <c r="D83" s="11">
        <v>-13112072813.83</v>
      </c>
      <c r="E83" s="4">
        <v>0</v>
      </c>
      <c r="F83" s="4">
        <v>0</v>
      </c>
      <c r="G83" s="12">
        <v>40178</v>
      </c>
      <c r="H83" s="13">
        <f t="shared" si="2"/>
        <v>13112072813.83</v>
      </c>
    </row>
    <row r="84" spans="1:8" ht="15.75">
      <c r="A84" s="4" t="s">
        <v>22</v>
      </c>
      <c r="B84" s="10">
        <v>14030363000</v>
      </c>
      <c r="C84" s="4" t="s">
        <v>88</v>
      </c>
      <c r="D84" s="11">
        <v>-44073650080</v>
      </c>
      <c r="E84" s="4">
        <v>0</v>
      </c>
      <c r="F84" s="4">
        <v>0</v>
      </c>
      <c r="G84" s="12">
        <v>40178</v>
      </c>
      <c r="H84" s="13">
        <f t="shared" si="2"/>
        <v>44073650080</v>
      </c>
    </row>
    <row r="85" spans="1:8" ht="15.75">
      <c r="A85" s="4" t="s">
        <v>24</v>
      </c>
      <c r="B85" s="10">
        <v>14030363002</v>
      </c>
      <c r="C85" s="4" t="s">
        <v>45</v>
      </c>
      <c r="D85" s="11">
        <v>-44073650080</v>
      </c>
      <c r="E85" s="4">
        <v>0</v>
      </c>
      <c r="F85" s="4">
        <v>0</v>
      </c>
      <c r="G85" s="12">
        <v>40178</v>
      </c>
      <c r="H85" s="13">
        <f t="shared" si="2"/>
        <v>44073650080</v>
      </c>
    </row>
    <row r="86" spans="1:8" ht="15.75">
      <c r="A86" s="4" t="s">
        <v>20</v>
      </c>
      <c r="B86" s="10">
        <v>14080000000</v>
      </c>
      <c r="C86" s="4" t="s">
        <v>43</v>
      </c>
      <c r="D86" s="11">
        <v>-4558241141.3999996</v>
      </c>
      <c r="E86" s="11">
        <v>-1599116492</v>
      </c>
      <c r="F86" s="11">
        <v>-347634.02</v>
      </c>
      <c r="G86" s="12">
        <v>40178</v>
      </c>
      <c r="H86" s="13">
        <f t="shared" si="2"/>
        <v>6157357633.3999996</v>
      </c>
    </row>
    <row r="87" spans="1:8" ht="15.75">
      <c r="A87" s="4" t="s">
        <v>22</v>
      </c>
      <c r="B87" s="10">
        <v>14080225000</v>
      </c>
      <c r="C87" s="4" t="s">
        <v>89</v>
      </c>
      <c r="D87" s="11">
        <v>-4558241141.3999996</v>
      </c>
      <c r="E87" s="11">
        <v>-1599116492</v>
      </c>
      <c r="F87" s="11">
        <v>-347634.02</v>
      </c>
      <c r="G87" s="12">
        <v>40178</v>
      </c>
      <c r="H87" s="13">
        <f t="shared" si="2"/>
        <v>6157357633.3999996</v>
      </c>
    </row>
    <row r="88" spans="1:8" ht="15.75">
      <c r="A88" s="4" t="s">
        <v>24</v>
      </c>
      <c r="B88" s="10">
        <v>14080225082</v>
      </c>
      <c r="C88" s="4" t="s">
        <v>75</v>
      </c>
      <c r="D88" s="11">
        <v>-1421804474</v>
      </c>
      <c r="E88" s="4">
        <v>0</v>
      </c>
      <c r="F88" s="4">
        <v>0</v>
      </c>
      <c r="G88" s="12">
        <v>40178</v>
      </c>
      <c r="H88" s="13">
        <f t="shared" si="2"/>
        <v>1421804474</v>
      </c>
    </row>
    <row r="89" spans="1:8" ht="15.75">
      <c r="A89" s="4" t="s">
        <v>24</v>
      </c>
      <c r="B89" s="10">
        <v>14080225084</v>
      </c>
      <c r="C89" s="4" t="s">
        <v>90</v>
      </c>
      <c r="D89" s="11">
        <v>-3136436667.4000001</v>
      </c>
      <c r="E89" s="11">
        <v>-1602806198</v>
      </c>
      <c r="F89" s="11">
        <v>-348436.13</v>
      </c>
      <c r="G89" s="12">
        <v>40178</v>
      </c>
      <c r="H89" s="13">
        <f t="shared" si="2"/>
        <v>4739242865.3999996</v>
      </c>
    </row>
    <row r="90" spans="1:8" ht="15.75">
      <c r="A90" s="4" t="s">
        <v>24</v>
      </c>
      <c r="B90" s="10">
        <v>14080225092</v>
      </c>
      <c r="C90" s="4" t="s">
        <v>91</v>
      </c>
      <c r="D90" s="4">
        <v>0</v>
      </c>
      <c r="E90" s="11">
        <v>3689706</v>
      </c>
      <c r="F90" s="4">
        <v>802.11</v>
      </c>
      <c r="G90" s="12">
        <v>40178</v>
      </c>
      <c r="H90" s="13">
        <f t="shared" si="2"/>
        <v>-3689706</v>
      </c>
    </row>
    <row r="91" spans="1:8" ht="15.75">
      <c r="A91" s="4" t="s">
        <v>20</v>
      </c>
      <c r="B91" s="10">
        <v>14090000000</v>
      </c>
      <c r="C91" s="4" t="s">
        <v>92</v>
      </c>
      <c r="D91" s="11">
        <v>1012341812.09</v>
      </c>
      <c r="E91" s="11">
        <v>1219737932</v>
      </c>
      <c r="F91" s="11">
        <v>265160.42</v>
      </c>
      <c r="G91" s="12">
        <v>40178</v>
      </c>
      <c r="H91" s="13">
        <f t="shared" si="2"/>
        <v>-2232079744.0900002</v>
      </c>
    </row>
    <row r="92" spans="1:8" ht="15.75">
      <c r="A92" s="4" t="s">
        <v>22</v>
      </c>
      <c r="B92" s="10">
        <v>14090231000</v>
      </c>
      <c r="C92" s="4" t="s">
        <v>93</v>
      </c>
      <c r="D92" s="11">
        <v>1012341812.09</v>
      </c>
      <c r="E92" s="11">
        <v>1219737932</v>
      </c>
      <c r="F92" s="11">
        <v>265160.42</v>
      </c>
      <c r="G92" s="12">
        <v>40178</v>
      </c>
      <c r="H92" s="13">
        <f t="shared" si="2"/>
        <v>-2232079744.0900002</v>
      </c>
    </row>
    <row r="93" spans="1:8" ht="15.75">
      <c r="A93" s="4" t="s">
        <v>24</v>
      </c>
      <c r="B93" s="10">
        <v>14090231092</v>
      </c>
      <c r="C93" s="4" t="s">
        <v>45</v>
      </c>
      <c r="D93" s="4">
        <v>0</v>
      </c>
      <c r="E93" s="11">
        <v>218068796</v>
      </c>
      <c r="F93" s="11">
        <v>47406.26</v>
      </c>
      <c r="G93" s="12">
        <v>40178</v>
      </c>
      <c r="H93" s="13">
        <f t="shared" si="2"/>
        <v>-218068796</v>
      </c>
    </row>
    <row r="94" spans="1:8" ht="15.75">
      <c r="A94" s="4" t="s">
        <v>24</v>
      </c>
      <c r="B94" s="10">
        <v>14090231094</v>
      </c>
      <c r="C94" s="4" t="s">
        <v>94</v>
      </c>
      <c r="D94" s="11">
        <v>1012341812.09</v>
      </c>
      <c r="E94" s="11">
        <v>1001669136</v>
      </c>
      <c r="F94" s="11">
        <v>217754.16</v>
      </c>
      <c r="G94" s="12">
        <v>40178</v>
      </c>
      <c r="H94" s="13">
        <f t="shared" si="2"/>
        <v>-2014010948.0900002</v>
      </c>
    </row>
    <row r="95" spans="1:8" ht="15.75">
      <c r="A95" s="4" t="s">
        <v>18</v>
      </c>
      <c r="B95" s="10">
        <v>15000000000</v>
      </c>
      <c r="C95" s="4" t="s">
        <v>95</v>
      </c>
      <c r="D95" s="11">
        <v>-4954706252.3599997</v>
      </c>
      <c r="E95" s="11">
        <v>-201892091</v>
      </c>
      <c r="F95" s="11">
        <v>-43889.584999999999</v>
      </c>
      <c r="G95" s="12">
        <v>40178</v>
      </c>
      <c r="H95" s="13">
        <f t="shared" si="2"/>
        <v>5156598343.3599997</v>
      </c>
    </row>
    <row r="96" spans="1:8" ht="15.75">
      <c r="A96" s="4" t="s">
        <v>20</v>
      </c>
      <c r="B96" s="10">
        <v>15010000000</v>
      </c>
      <c r="C96" s="4" t="s">
        <v>95</v>
      </c>
      <c r="D96" s="11">
        <v>-4954706252.3599997</v>
      </c>
      <c r="E96" s="11">
        <v>-201892091</v>
      </c>
      <c r="F96" s="11">
        <v>-43889.584999999999</v>
      </c>
      <c r="G96" s="12">
        <v>40178</v>
      </c>
      <c r="H96" s="13">
        <f t="shared" si="2"/>
        <v>5156598343.3599997</v>
      </c>
    </row>
    <row r="97" spans="1:8" ht="15.75">
      <c r="A97" s="4" t="s">
        <v>22</v>
      </c>
      <c r="B97" s="10">
        <v>15010241000</v>
      </c>
      <c r="C97" s="4" t="s">
        <v>96</v>
      </c>
      <c r="D97" s="4">
        <v>0</v>
      </c>
      <c r="E97" s="11">
        <v>-29075220</v>
      </c>
      <c r="F97" s="11">
        <v>-6320.7</v>
      </c>
      <c r="G97" s="12">
        <v>40178</v>
      </c>
      <c r="H97" s="13">
        <f t="shared" si="2"/>
        <v>29075220</v>
      </c>
    </row>
    <row r="98" spans="1:8" ht="15.75">
      <c r="A98" s="4" t="s">
        <v>24</v>
      </c>
      <c r="B98" s="10">
        <v>15010241002</v>
      </c>
      <c r="C98" s="4" t="s">
        <v>45</v>
      </c>
      <c r="D98" s="4">
        <v>0</v>
      </c>
      <c r="E98" s="11">
        <v>-29075220</v>
      </c>
      <c r="F98" s="11">
        <v>-6320.7</v>
      </c>
      <c r="G98" s="12">
        <v>40178</v>
      </c>
      <c r="H98" s="13">
        <f t="shared" si="2"/>
        <v>29075220</v>
      </c>
    </row>
    <row r="99" spans="1:8" ht="15.75">
      <c r="A99" s="4" t="s">
        <v>24</v>
      </c>
      <c r="B99" s="10">
        <v>15010243001</v>
      </c>
      <c r="C99" s="4" t="s">
        <v>97</v>
      </c>
      <c r="D99" s="11">
        <v>-54272718</v>
      </c>
      <c r="E99" s="11">
        <v>-5980000</v>
      </c>
      <c r="F99" s="11">
        <v>-1300</v>
      </c>
      <c r="G99" s="12">
        <v>40178</v>
      </c>
      <c r="H99" s="13">
        <f t="shared" si="2"/>
        <v>60252718</v>
      </c>
    </row>
    <row r="100" spans="1:8" ht="15.75">
      <c r="A100" s="4" t="s">
        <v>22</v>
      </c>
      <c r="B100" s="10">
        <v>15010245000</v>
      </c>
      <c r="C100" s="4" t="s">
        <v>98</v>
      </c>
      <c r="D100" s="11">
        <v>-1944380441</v>
      </c>
      <c r="E100" s="4">
        <v>0</v>
      </c>
      <c r="F100" s="4">
        <v>0</v>
      </c>
      <c r="G100" s="12">
        <v>40178</v>
      </c>
      <c r="H100" s="13">
        <f t="shared" si="2"/>
        <v>1944380441</v>
      </c>
    </row>
    <row r="101" spans="1:8" ht="15.75">
      <c r="A101" s="4" t="s">
        <v>24</v>
      </c>
      <c r="B101" s="10">
        <v>15010245004</v>
      </c>
      <c r="C101" s="4" t="s">
        <v>99</v>
      </c>
      <c r="D101" s="11">
        <v>-1944380441</v>
      </c>
      <c r="E101" s="4">
        <v>0</v>
      </c>
      <c r="F101" s="4">
        <v>0</v>
      </c>
      <c r="G101" s="12">
        <v>40178</v>
      </c>
      <c r="H101" s="13">
        <f t="shared" ref="H101:H132" si="3">-D101-E101</f>
        <v>1944380441</v>
      </c>
    </row>
    <row r="102" spans="1:8" ht="15.75">
      <c r="A102" s="4" t="s">
        <v>22</v>
      </c>
      <c r="B102" s="10">
        <v>15010247000</v>
      </c>
      <c r="C102" s="4" t="s">
        <v>100</v>
      </c>
      <c r="D102" s="11">
        <v>-363069961.36000001</v>
      </c>
      <c r="E102" s="11">
        <v>-112228385</v>
      </c>
      <c r="F102" s="11">
        <v>-24397.474999999999</v>
      </c>
      <c r="G102" s="12">
        <v>40178</v>
      </c>
      <c r="H102" s="13">
        <f t="shared" si="3"/>
        <v>475298346.36000001</v>
      </c>
    </row>
    <row r="103" spans="1:8" ht="15.75">
      <c r="A103" s="4" t="s">
        <v>24</v>
      </c>
      <c r="B103" s="10">
        <v>15010247002</v>
      </c>
      <c r="C103" s="4" t="s">
        <v>101</v>
      </c>
      <c r="D103" s="11">
        <v>-363069961.36000001</v>
      </c>
      <c r="E103" s="11">
        <v>-112228385</v>
      </c>
      <c r="F103" s="11">
        <v>-24397.474999999999</v>
      </c>
      <c r="G103" s="12">
        <v>40178</v>
      </c>
      <c r="H103" s="13">
        <f t="shared" si="3"/>
        <v>475298346.36000001</v>
      </c>
    </row>
    <row r="104" spans="1:8" ht="15.75">
      <c r="A104" s="4" t="s">
        <v>22</v>
      </c>
      <c r="B104" s="10">
        <v>15010253000</v>
      </c>
      <c r="C104" s="4" t="s">
        <v>102</v>
      </c>
      <c r="D104" s="11">
        <v>-15919643</v>
      </c>
      <c r="E104" s="4">
        <v>0</v>
      </c>
      <c r="F104" s="4">
        <v>0</v>
      </c>
      <c r="G104" s="12">
        <v>40178</v>
      </c>
      <c r="H104" s="13">
        <f t="shared" si="3"/>
        <v>15919643</v>
      </c>
    </row>
    <row r="105" spans="1:8" ht="15.75">
      <c r="A105" s="4" t="s">
        <v>24</v>
      </c>
      <c r="B105" s="10">
        <v>15010253002</v>
      </c>
      <c r="C105" s="4" t="s">
        <v>45</v>
      </c>
      <c r="D105" s="11">
        <v>-15919643</v>
      </c>
      <c r="E105" s="4">
        <v>0</v>
      </c>
      <c r="F105" s="4">
        <v>0</v>
      </c>
      <c r="G105" s="12">
        <v>40178</v>
      </c>
      <c r="H105" s="13">
        <f t="shared" si="3"/>
        <v>15919643</v>
      </c>
    </row>
    <row r="106" spans="1:8" ht="15.75">
      <c r="A106" s="4" t="s">
        <v>22</v>
      </c>
      <c r="B106" s="10">
        <v>15010257000</v>
      </c>
      <c r="C106" s="4" t="s">
        <v>103</v>
      </c>
      <c r="D106" s="11">
        <v>-2577063489</v>
      </c>
      <c r="E106" s="11">
        <v>-54608486</v>
      </c>
      <c r="F106" s="11">
        <v>-11871.41</v>
      </c>
      <c r="G106" s="12">
        <v>40178</v>
      </c>
      <c r="H106" s="13">
        <f t="shared" si="3"/>
        <v>2631671975</v>
      </c>
    </row>
    <row r="107" spans="1:8" ht="15.75">
      <c r="A107" s="4" t="s">
        <v>24</v>
      </c>
      <c r="B107" s="10">
        <v>15010257002</v>
      </c>
      <c r="C107" s="4" t="s">
        <v>45</v>
      </c>
      <c r="D107" s="11">
        <v>-2577063489</v>
      </c>
      <c r="E107" s="11">
        <v>-54608486</v>
      </c>
      <c r="F107" s="11">
        <v>-11871.41</v>
      </c>
      <c r="G107" s="12">
        <v>40178</v>
      </c>
      <c r="H107" s="13">
        <f t="shared" si="3"/>
        <v>2631671975</v>
      </c>
    </row>
    <row r="108" spans="1:8" ht="15.75">
      <c r="A108" s="4" t="s">
        <v>20</v>
      </c>
      <c r="B108" s="10">
        <v>15080000000</v>
      </c>
      <c r="C108" s="4" t="s">
        <v>104</v>
      </c>
      <c r="D108" s="4">
        <v>0</v>
      </c>
      <c r="E108" s="4">
        <v>0</v>
      </c>
      <c r="F108" s="4">
        <v>0</v>
      </c>
      <c r="G108" s="12">
        <v>40178</v>
      </c>
      <c r="H108" s="13">
        <f t="shared" si="3"/>
        <v>0</v>
      </c>
    </row>
    <row r="109" spans="1:8" ht="15.75">
      <c r="A109" s="4" t="s">
        <v>22</v>
      </c>
      <c r="B109" s="10">
        <v>15080259000</v>
      </c>
      <c r="C109" s="4" t="s">
        <v>105</v>
      </c>
      <c r="D109" s="4">
        <v>0</v>
      </c>
      <c r="E109" s="4">
        <v>0</v>
      </c>
      <c r="F109" s="4">
        <v>0</v>
      </c>
      <c r="G109" s="12">
        <v>40178</v>
      </c>
      <c r="H109" s="13">
        <f t="shared" si="3"/>
        <v>0</v>
      </c>
    </row>
    <row r="110" spans="1:8" ht="15.75">
      <c r="A110" s="4" t="s">
        <v>24</v>
      </c>
      <c r="B110" s="10">
        <v>15080259082</v>
      </c>
      <c r="C110" s="4" t="s">
        <v>45</v>
      </c>
      <c r="D110" s="4">
        <v>0</v>
      </c>
      <c r="E110" s="4">
        <v>0</v>
      </c>
      <c r="F110" s="4">
        <v>0</v>
      </c>
      <c r="G110" s="12">
        <v>40178</v>
      </c>
      <c r="H110" s="13">
        <f t="shared" si="3"/>
        <v>0</v>
      </c>
    </row>
    <row r="111" spans="1:8" ht="15.75">
      <c r="A111" s="4" t="s">
        <v>18</v>
      </c>
      <c r="B111" s="10">
        <v>17000000000</v>
      </c>
      <c r="C111" s="4" t="s">
        <v>106</v>
      </c>
      <c r="D111" s="11">
        <v>-1451947690.5799999</v>
      </c>
      <c r="E111" s="4">
        <v>0</v>
      </c>
      <c r="F111" s="4">
        <v>0</v>
      </c>
      <c r="G111" s="12">
        <v>40178</v>
      </c>
      <c r="H111" s="13">
        <f t="shared" si="3"/>
        <v>1451947690.5799999</v>
      </c>
    </row>
    <row r="112" spans="1:8" ht="15.75">
      <c r="A112" s="4" t="s">
        <v>20</v>
      </c>
      <c r="B112" s="10">
        <v>17010000000</v>
      </c>
      <c r="C112" s="4" t="s">
        <v>107</v>
      </c>
      <c r="D112" s="11">
        <v>-1476463202.48</v>
      </c>
      <c r="E112" s="4">
        <v>0</v>
      </c>
      <c r="F112" s="4">
        <v>0</v>
      </c>
      <c r="G112" s="12">
        <v>40178</v>
      </c>
      <c r="H112" s="13">
        <f t="shared" si="3"/>
        <v>1476463202.48</v>
      </c>
    </row>
    <row r="113" spans="1:16" ht="15.75">
      <c r="A113" s="4" t="s">
        <v>22</v>
      </c>
      <c r="B113" s="10">
        <v>17010293000</v>
      </c>
      <c r="C113" s="4" t="s">
        <v>108</v>
      </c>
      <c r="D113" s="11">
        <v>-1476463202.48</v>
      </c>
      <c r="E113" s="4">
        <v>0</v>
      </c>
      <c r="F113" s="4">
        <v>0</v>
      </c>
      <c r="G113" s="12">
        <v>40178</v>
      </c>
      <c r="H113" s="13">
        <f t="shared" si="3"/>
        <v>1476463202.48</v>
      </c>
    </row>
    <row r="114" spans="1:16" ht="15.75">
      <c r="A114" s="4" t="s">
        <v>24</v>
      </c>
      <c r="B114" s="10">
        <v>17010293002</v>
      </c>
      <c r="C114" s="4" t="s">
        <v>109</v>
      </c>
      <c r="D114" s="11">
        <v>-522613193.80000001</v>
      </c>
      <c r="E114" s="4">
        <v>0</v>
      </c>
      <c r="F114" s="4">
        <v>0</v>
      </c>
      <c r="G114" s="12">
        <v>40178</v>
      </c>
      <c r="H114" s="14">
        <f t="shared" si="3"/>
        <v>522613193.80000001</v>
      </c>
    </row>
    <row r="115" spans="1:16" ht="15.75">
      <c r="A115" s="4" t="s">
        <v>24</v>
      </c>
      <c r="B115" s="10">
        <v>17010293004</v>
      </c>
      <c r="C115" s="4" t="s">
        <v>110</v>
      </c>
      <c r="D115" s="11">
        <v>-953850008.67999995</v>
      </c>
      <c r="E115" s="4">
        <v>0</v>
      </c>
      <c r="F115" s="4">
        <v>0</v>
      </c>
      <c r="G115" s="12">
        <v>40178</v>
      </c>
      <c r="H115" s="13">
        <f t="shared" si="3"/>
        <v>953850008.67999995</v>
      </c>
    </row>
    <row r="116" spans="1:16" ht="15.75">
      <c r="A116" s="4" t="s">
        <v>20</v>
      </c>
      <c r="B116" s="10">
        <v>17020000000</v>
      </c>
      <c r="C116" s="4" t="s">
        <v>106</v>
      </c>
      <c r="D116" s="11">
        <v>-1300260000</v>
      </c>
      <c r="E116" s="4">
        <v>0</v>
      </c>
      <c r="F116" s="4">
        <v>0</v>
      </c>
      <c r="G116" s="12">
        <v>40178</v>
      </c>
      <c r="H116" s="13">
        <f t="shared" si="3"/>
        <v>1300260000</v>
      </c>
    </row>
    <row r="117" spans="1:16" ht="15.75">
      <c r="A117" s="4" t="s">
        <v>22</v>
      </c>
      <c r="B117" s="10">
        <v>17020413000</v>
      </c>
      <c r="C117" s="4" t="s">
        <v>111</v>
      </c>
      <c r="D117" s="11">
        <v>-1300260000</v>
      </c>
      <c r="E117" s="4">
        <v>0</v>
      </c>
      <c r="F117" s="4">
        <v>0</v>
      </c>
      <c r="G117" s="12">
        <v>40178</v>
      </c>
      <c r="H117" s="13">
        <f t="shared" si="3"/>
        <v>1300260000</v>
      </c>
    </row>
    <row r="118" spans="1:16" ht="15.75">
      <c r="A118" s="4" t="s">
        <v>24</v>
      </c>
      <c r="B118" s="10">
        <v>17020413002</v>
      </c>
      <c r="C118" s="4" t="s">
        <v>112</v>
      </c>
      <c r="D118" s="11">
        <v>-1300260000</v>
      </c>
      <c r="E118" s="4">
        <v>0</v>
      </c>
      <c r="F118" s="4">
        <v>0</v>
      </c>
      <c r="G118" s="12">
        <v>40178</v>
      </c>
      <c r="H118" s="13">
        <f t="shared" si="3"/>
        <v>1300260000</v>
      </c>
      <c r="I118" s="15"/>
      <c r="J118" s="15"/>
      <c r="K118" s="16">
        <v>-522613193.80000001</v>
      </c>
      <c r="L118" s="15">
        <v>0</v>
      </c>
      <c r="M118" s="15">
        <v>0</v>
      </c>
      <c r="N118" s="17"/>
      <c r="O118" s="18"/>
      <c r="P118" s="15"/>
    </row>
    <row r="119" spans="1:16" ht="15.75">
      <c r="A119" s="4" t="s">
        <v>20</v>
      </c>
      <c r="B119" s="10">
        <v>17050000000</v>
      </c>
      <c r="C119" s="4" t="s">
        <v>113</v>
      </c>
      <c r="D119" s="11">
        <v>-61748919</v>
      </c>
      <c r="E119" s="4">
        <v>0</v>
      </c>
      <c r="F119" s="4">
        <v>0</v>
      </c>
      <c r="G119" s="12">
        <v>40178</v>
      </c>
      <c r="H119" s="13">
        <f t="shared" si="3"/>
        <v>61748919</v>
      </c>
      <c r="I119" s="15"/>
      <c r="J119" s="15"/>
      <c r="K119" s="16">
        <v>-1287582418.5899999</v>
      </c>
      <c r="L119" s="15">
        <v>0</v>
      </c>
      <c r="M119" s="15">
        <v>0</v>
      </c>
      <c r="N119" s="17"/>
      <c r="O119" s="18"/>
      <c r="P119" s="16"/>
    </row>
    <row r="120" spans="1:16" ht="15.75">
      <c r="A120" s="4" t="s">
        <v>24</v>
      </c>
      <c r="B120" s="10">
        <v>17050311001</v>
      </c>
      <c r="C120" s="4" t="s">
        <v>114</v>
      </c>
      <c r="D120" s="11">
        <v>-61748919</v>
      </c>
      <c r="E120" s="4">
        <v>0</v>
      </c>
      <c r="F120" s="4">
        <v>0</v>
      </c>
      <c r="G120" s="12">
        <v>40178</v>
      </c>
      <c r="H120" s="14">
        <f t="shared" si="3"/>
        <v>61748919</v>
      </c>
      <c r="I120" s="15"/>
      <c r="J120" s="15"/>
      <c r="K120" s="16">
        <v>-1248000000</v>
      </c>
      <c r="L120" s="15">
        <v>0</v>
      </c>
      <c r="M120" s="15">
        <v>0</v>
      </c>
      <c r="N120" s="17"/>
      <c r="O120" s="16"/>
      <c r="P120" s="16"/>
    </row>
    <row r="121" spans="1:16" ht="15.75">
      <c r="A121" s="4" t="s">
        <v>20</v>
      </c>
      <c r="B121" s="10">
        <v>17090000000</v>
      </c>
      <c r="C121" s="4" t="s">
        <v>92</v>
      </c>
      <c r="D121" s="11">
        <v>1386524430.9000001</v>
      </c>
      <c r="E121" s="4">
        <v>0</v>
      </c>
      <c r="F121" s="4">
        <v>0</v>
      </c>
      <c r="G121" s="12">
        <v>40178</v>
      </c>
      <c r="H121" s="13">
        <f t="shared" si="3"/>
        <v>-1386524430.9000001</v>
      </c>
      <c r="I121" s="15"/>
      <c r="J121" s="15"/>
      <c r="K121" s="16">
        <v>-1248000000</v>
      </c>
      <c r="L121" s="15">
        <v>0</v>
      </c>
      <c r="M121" s="15">
        <v>0</v>
      </c>
      <c r="N121" s="17"/>
      <c r="O121" s="16"/>
      <c r="P121" s="15"/>
    </row>
    <row r="122" spans="1:16" ht="15.75">
      <c r="A122" s="4" t="s">
        <v>22</v>
      </c>
      <c r="B122" s="10">
        <v>17090317000</v>
      </c>
      <c r="C122" s="4" t="s">
        <v>115</v>
      </c>
      <c r="D122" s="11">
        <v>1386524430.9000001</v>
      </c>
      <c r="E122" s="4">
        <v>0</v>
      </c>
      <c r="F122" s="4">
        <v>0</v>
      </c>
      <c r="G122" s="12">
        <v>40178</v>
      </c>
      <c r="H122" s="13">
        <f t="shared" si="3"/>
        <v>-1386524430.9000001</v>
      </c>
      <c r="I122" s="15"/>
      <c r="J122" s="15"/>
      <c r="K122" s="16">
        <v>-1248000000</v>
      </c>
      <c r="L122" s="15">
        <v>0</v>
      </c>
      <c r="M122" s="15">
        <v>0</v>
      </c>
      <c r="N122" s="17"/>
      <c r="O122" s="18"/>
      <c r="P122" s="15"/>
    </row>
    <row r="123" spans="1:16" ht="15.75">
      <c r="A123" s="4" t="s">
        <v>24</v>
      </c>
      <c r="B123" s="10">
        <v>17090317098</v>
      </c>
      <c r="C123" s="4" t="s">
        <v>116</v>
      </c>
      <c r="D123" s="11">
        <v>1386524430.9000001</v>
      </c>
      <c r="E123" s="4">
        <v>0</v>
      </c>
      <c r="F123" s="4">
        <v>0</v>
      </c>
      <c r="G123" s="12">
        <v>40178</v>
      </c>
      <c r="H123" s="13">
        <f t="shared" si="3"/>
        <v>-1386524430.9000001</v>
      </c>
      <c r="I123" s="15"/>
      <c r="J123" s="15"/>
      <c r="K123" s="16">
        <v>-28196749383.580002</v>
      </c>
      <c r="L123" s="15">
        <v>0</v>
      </c>
      <c r="M123" s="15">
        <v>0</v>
      </c>
      <c r="N123" s="17"/>
      <c r="O123" s="16"/>
      <c r="P123" s="15"/>
    </row>
    <row r="124" spans="1:16" ht="15.75">
      <c r="A124" s="4" t="s">
        <v>18</v>
      </c>
      <c r="B124" s="10">
        <v>18000000000</v>
      </c>
      <c r="C124" s="4" t="s">
        <v>117</v>
      </c>
      <c r="D124" s="11">
        <v>-15799121522.73</v>
      </c>
      <c r="E124" s="4">
        <v>0</v>
      </c>
      <c r="F124" s="4">
        <v>0</v>
      </c>
      <c r="G124" s="12">
        <v>40178</v>
      </c>
      <c r="H124" s="13">
        <f t="shared" si="3"/>
        <v>15799121522.73</v>
      </c>
      <c r="I124" s="15">
        <v>17040303000</v>
      </c>
      <c r="J124" s="15" t="s">
        <v>118</v>
      </c>
      <c r="K124" s="16">
        <v>-28196749383.580002</v>
      </c>
      <c r="L124" s="15">
        <v>0</v>
      </c>
      <c r="M124" s="15">
        <v>0</v>
      </c>
      <c r="N124" s="17">
        <v>39813</v>
      </c>
      <c r="O124" s="16">
        <f>+K124+L124</f>
        <v>-28196749383.580002</v>
      </c>
      <c r="P124" s="15"/>
    </row>
    <row r="125" spans="1:16" ht="15.75">
      <c r="A125" s="4" t="s">
        <v>20</v>
      </c>
      <c r="B125" s="10">
        <v>18010000000</v>
      </c>
      <c r="C125" s="4" t="s">
        <v>119</v>
      </c>
      <c r="D125" s="11">
        <v>-15775278002.73</v>
      </c>
      <c r="E125" s="4">
        <v>0</v>
      </c>
      <c r="F125" s="4">
        <v>0</v>
      </c>
      <c r="G125" s="12">
        <v>40178</v>
      </c>
      <c r="H125" s="13">
        <f t="shared" si="3"/>
        <v>15775278002.73</v>
      </c>
      <c r="I125" s="15"/>
      <c r="J125" s="15"/>
      <c r="K125" s="16">
        <v>-28196749383.580002</v>
      </c>
      <c r="L125" s="15">
        <v>0</v>
      </c>
      <c r="M125" s="15">
        <v>0</v>
      </c>
      <c r="N125" s="17"/>
      <c r="O125" s="18"/>
      <c r="P125" s="15"/>
    </row>
    <row r="126" spans="1:16" ht="15.75">
      <c r="A126" s="4" t="s">
        <v>22</v>
      </c>
      <c r="B126" s="10">
        <v>18010319000</v>
      </c>
      <c r="C126" s="4" t="s">
        <v>120</v>
      </c>
      <c r="D126" s="11">
        <v>-12703455681.959999</v>
      </c>
      <c r="E126" s="4">
        <v>0</v>
      </c>
      <c r="F126" s="4">
        <v>0</v>
      </c>
      <c r="G126" s="12">
        <v>40178</v>
      </c>
      <c r="H126" s="13">
        <f t="shared" si="3"/>
        <v>12703455681.959999</v>
      </c>
      <c r="I126" s="15"/>
      <c r="J126" s="15"/>
      <c r="K126" s="16">
        <v>-61748919</v>
      </c>
      <c r="L126" s="15">
        <v>0</v>
      </c>
      <c r="M126" s="15">
        <v>0</v>
      </c>
      <c r="N126" s="17"/>
      <c r="O126" s="16"/>
      <c r="P126" s="15"/>
    </row>
    <row r="127" spans="1:16" ht="15.75">
      <c r="A127" s="4" t="s">
        <v>24</v>
      </c>
      <c r="B127" s="10">
        <v>18010319002</v>
      </c>
      <c r="C127" s="4" t="s">
        <v>121</v>
      </c>
      <c r="D127" s="11">
        <v>-12921697173.76</v>
      </c>
      <c r="E127" s="4">
        <v>0</v>
      </c>
      <c r="F127" s="4">
        <v>0</v>
      </c>
      <c r="G127" s="12">
        <v>40178</v>
      </c>
      <c r="H127" s="13">
        <f t="shared" si="3"/>
        <v>12921697173.76</v>
      </c>
      <c r="I127" s="15"/>
      <c r="J127" s="15"/>
      <c r="K127" s="16">
        <v>-61748919</v>
      </c>
      <c r="L127" s="15">
        <v>0</v>
      </c>
      <c r="M127" s="15">
        <v>0</v>
      </c>
      <c r="N127" s="17"/>
      <c r="O127" s="18"/>
      <c r="P127" s="15"/>
    </row>
    <row r="128" spans="1:16" ht="15.75">
      <c r="A128" s="4" t="s">
        <v>24</v>
      </c>
      <c r="B128" s="10">
        <v>18010319004</v>
      </c>
      <c r="C128" s="4" t="s">
        <v>122</v>
      </c>
      <c r="D128" s="11">
        <v>-5707988833.3800001</v>
      </c>
      <c r="E128" s="4">
        <v>0</v>
      </c>
      <c r="F128" s="4">
        <v>0</v>
      </c>
      <c r="G128" s="12">
        <v>40178</v>
      </c>
      <c r="H128" s="13">
        <f t="shared" si="3"/>
        <v>5707988833.3800001</v>
      </c>
      <c r="I128" s="15"/>
      <c r="J128" s="15"/>
      <c r="K128" s="16">
        <v>8109203698</v>
      </c>
      <c r="L128" s="15">
        <v>0</v>
      </c>
      <c r="M128" s="15">
        <v>0</v>
      </c>
      <c r="N128" s="17"/>
      <c r="O128" s="16"/>
      <c r="P128" s="15"/>
    </row>
    <row r="129" spans="1:16" ht="15.75">
      <c r="A129" s="4" t="s">
        <v>24</v>
      </c>
      <c r="B129" s="10">
        <v>18010319092</v>
      </c>
      <c r="C129" s="4" t="s">
        <v>123</v>
      </c>
      <c r="D129" s="11">
        <v>5926230325.1800003</v>
      </c>
      <c r="E129" s="4">
        <v>0</v>
      </c>
      <c r="F129" s="4">
        <v>0</v>
      </c>
      <c r="G129" s="12">
        <v>40178</v>
      </c>
      <c r="H129" s="13">
        <f t="shared" si="3"/>
        <v>-5926230325.1800003</v>
      </c>
      <c r="I129" s="15"/>
      <c r="J129" s="15"/>
      <c r="K129" s="16">
        <v>363072361.19</v>
      </c>
      <c r="L129" s="15">
        <v>0</v>
      </c>
      <c r="M129" s="15">
        <v>0</v>
      </c>
      <c r="N129" s="17"/>
      <c r="O129" s="16"/>
      <c r="P129" s="15"/>
    </row>
    <row r="130" spans="1:16" ht="15.75">
      <c r="A130" s="4" t="s">
        <v>22</v>
      </c>
      <c r="B130" s="10">
        <v>18010321000</v>
      </c>
      <c r="C130" s="4" t="s">
        <v>124</v>
      </c>
      <c r="D130" s="11">
        <v>-532176883.63999999</v>
      </c>
      <c r="E130" s="4">
        <v>0</v>
      </c>
      <c r="F130" s="4">
        <v>0</v>
      </c>
      <c r="G130" s="12">
        <v>40178</v>
      </c>
      <c r="H130" s="13">
        <f t="shared" si="3"/>
        <v>532176883.63999999</v>
      </c>
      <c r="I130" s="15"/>
      <c r="J130" s="15"/>
      <c r="K130" s="16">
        <v>8109203698</v>
      </c>
      <c r="L130" s="15">
        <v>0</v>
      </c>
      <c r="M130" s="15">
        <v>0</v>
      </c>
      <c r="N130" s="17"/>
      <c r="O130" s="16"/>
      <c r="P130" s="15"/>
    </row>
    <row r="131" spans="1:16" ht="15.75">
      <c r="A131" s="4" t="s">
        <v>24</v>
      </c>
      <c r="B131" s="10">
        <v>18010321002</v>
      </c>
      <c r="C131" s="4" t="s">
        <v>125</v>
      </c>
      <c r="D131" s="11">
        <v>-15172826254.5</v>
      </c>
      <c r="E131" s="4">
        <v>0</v>
      </c>
      <c r="F131" s="4">
        <v>0</v>
      </c>
      <c r="G131" s="12">
        <v>40178</v>
      </c>
      <c r="H131" s="13">
        <f t="shared" si="3"/>
        <v>15172826254.5</v>
      </c>
      <c r="I131" s="15"/>
      <c r="J131" s="15"/>
      <c r="K131" s="16">
        <v>363072361.19</v>
      </c>
      <c r="L131" s="15">
        <v>0</v>
      </c>
      <c r="M131" s="15">
        <v>0</v>
      </c>
      <c r="N131" s="17"/>
      <c r="O131" s="16"/>
      <c r="P131" s="15"/>
    </row>
    <row r="132" spans="1:16" ht="15.75">
      <c r="A132" s="4" t="s">
        <v>24</v>
      </c>
      <c r="B132" s="10">
        <v>18010321092</v>
      </c>
      <c r="C132" s="4" t="s">
        <v>126</v>
      </c>
      <c r="D132" s="11">
        <v>14640649370.860001</v>
      </c>
      <c r="E132" s="4">
        <v>0</v>
      </c>
      <c r="F132" s="4">
        <v>0</v>
      </c>
      <c r="G132" s="12">
        <v>40178</v>
      </c>
      <c r="H132" s="13">
        <f t="shared" si="3"/>
        <v>-14640649370.860001</v>
      </c>
    </row>
    <row r="133" spans="1:16" ht="15.75">
      <c r="A133" s="4" t="s">
        <v>22</v>
      </c>
      <c r="B133" s="10">
        <v>18010323000</v>
      </c>
      <c r="C133" s="4" t="s">
        <v>127</v>
      </c>
      <c r="D133" s="11">
        <v>-1976592843.8399999</v>
      </c>
      <c r="E133" s="4">
        <v>0</v>
      </c>
      <c r="F133" s="4">
        <v>0</v>
      </c>
      <c r="G133" s="12">
        <v>40178</v>
      </c>
      <c r="H133" s="13">
        <f t="shared" ref="H133:H150" si="4">-D133-E133</f>
        <v>1976592843.8399999</v>
      </c>
    </row>
    <row r="134" spans="1:16" ht="15.75">
      <c r="A134" s="4" t="s">
        <v>24</v>
      </c>
      <c r="B134" s="10">
        <v>18010323002</v>
      </c>
      <c r="C134" s="4" t="s">
        <v>128</v>
      </c>
      <c r="D134" s="11">
        <v>-11192202902.5</v>
      </c>
      <c r="E134" s="4">
        <v>0</v>
      </c>
      <c r="F134" s="4">
        <v>0</v>
      </c>
      <c r="G134" s="12">
        <v>40178</v>
      </c>
      <c r="H134" s="13">
        <f t="shared" si="4"/>
        <v>11192202902.5</v>
      </c>
    </row>
    <row r="135" spans="1:16" ht="15.75">
      <c r="A135" s="4" t="s">
        <v>24</v>
      </c>
      <c r="B135" s="10">
        <v>18010323092</v>
      </c>
      <c r="C135" s="4" t="s">
        <v>129</v>
      </c>
      <c r="D135" s="11">
        <v>9215610058.6599998</v>
      </c>
      <c r="E135" s="4">
        <v>0</v>
      </c>
      <c r="F135" s="4">
        <v>0</v>
      </c>
      <c r="G135" s="12">
        <v>40178</v>
      </c>
      <c r="H135" s="13">
        <f t="shared" si="4"/>
        <v>-9215610058.6599998</v>
      </c>
    </row>
    <row r="136" spans="1:16" ht="15.75">
      <c r="A136" s="4" t="s">
        <v>22</v>
      </c>
      <c r="B136" s="10">
        <v>18010327000</v>
      </c>
      <c r="C136" s="4" t="s">
        <v>130</v>
      </c>
      <c r="D136" s="11">
        <v>-563052593.28999996</v>
      </c>
      <c r="E136" s="4">
        <v>0</v>
      </c>
      <c r="F136" s="4">
        <v>0</v>
      </c>
      <c r="G136" s="12">
        <v>40178</v>
      </c>
      <c r="H136" s="13">
        <f t="shared" si="4"/>
        <v>563052593.28999996</v>
      </c>
    </row>
    <row r="137" spans="1:16" ht="15.75">
      <c r="A137" s="4" t="s">
        <v>24</v>
      </c>
      <c r="B137" s="10">
        <v>18010327002</v>
      </c>
      <c r="C137" s="4" t="s">
        <v>131</v>
      </c>
      <c r="D137" s="11">
        <v>-811970461.79999995</v>
      </c>
      <c r="E137" s="4">
        <v>0</v>
      </c>
      <c r="F137" s="4">
        <v>0</v>
      </c>
      <c r="G137" s="12">
        <v>40178</v>
      </c>
      <c r="H137" s="13">
        <f t="shared" si="4"/>
        <v>811970461.79999995</v>
      </c>
    </row>
    <row r="138" spans="1:16" ht="15.75">
      <c r="A138" s="4" t="s">
        <v>24</v>
      </c>
      <c r="B138" s="10">
        <v>18010327092</v>
      </c>
      <c r="C138" s="4" t="s">
        <v>132</v>
      </c>
      <c r="D138" s="11">
        <v>248917868.50999999</v>
      </c>
      <c r="E138" s="4">
        <v>0</v>
      </c>
      <c r="F138" s="4">
        <v>0</v>
      </c>
      <c r="G138" s="12">
        <v>40178</v>
      </c>
      <c r="H138" s="13">
        <f t="shared" si="4"/>
        <v>-248917868.50999999</v>
      </c>
    </row>
    <row r="139" spans="1:16" ht="15.75">
      <c r="A139" s="4" t="s">
        <v>20</v>
      </c>
      <c r="B139" s="10">
        <v>18020000000</v>
      </c>
      <c r="C139" s="4" t="s">
        <v>133</v>
      </c>
      <c r="D139" s="11">
        <v>-23843520</v>
      </c>
      <c r="E139" s="4">
        <v>0</v>
      </c>
      <c r="F139" s="4">
        <v>0</v>
      </c>
      <c r="G139" s="12">
        <v>40178</v>
      </c>
      <c r="H139" s="13">
        <f t="shared" si="4"/>
        <v>23843520</v>
      </c>
    </row>
    <row r="140" spans="1:16" ht="15.75">
      <c r="A140" s="4" t="s">
        <v>22</v>
      </c>
      <c r="B140" s="10">
        <v>18020333000</v>
      </c>
      <c r="C140" s="4" t="s">
        <v>134</v>
      </c>
      <c r="D140" s="11">
        <v>-23843520</v>
      </c>
      <c r="E140" s="4">
        <v>0</v>
      </c>
      <c r="F140" s="4">
        <v>0</v>
      </c>
      <c r="G140" s="12">
        <v>40178</v>
      </c>
      <c r="H140" s="13">
        <f t="shared" si="4"/>
        <v>23843520</v>
      </c>
    </row>
    <row r="141" spans="1:16" ht="15.75">
      <c r="A141" s="4" t="s">
        <v>24</v>
      </c>
      <c r="B141" s="10">
        <v>18020333002</v>
      </c>
      <c r="C141" s="4" t="s">
        <v>135</v>
      </c>
      <c r="D141" s="11">
        <v>-71530560</v>
      </c>
      <c r="E141" s="4">
        <v>0</v>
      </c>
      <c r="F141" s="4">
        <v>0</v>
      </c>
      <c r="G141" s="12">
        <v>40178</v>
      </c>
      <c r="H141" s="13">
        <f t="shared" si="4"/>
        <v>71530560</v>
      </c>
    </row>
    <row r="142" spans="1:16" ht="15.75">
      <c r="A142" s="4" t="s">
        <v>24</v>
      </c>
      <c r="B142" s="10">
        <v>18020333092</v>
      </c>
      <c r="C142" s="4" t="s">
        <v>136</v>
      </c>
      <c r="D142" s="11">
        <v>47687040</v>
      </c>
      <c r="E142" s="4">
        <v>0</v>
      </c>
      <c r="F142" s="4">
        <v>0</v>
      </c>
      <c r="G142" s="12">
        <v>40178</v>
      </c>
      <c r="H142" s="13">
        <f t="shared" si="4"/>
        <v>-47687040</v>
      </c>
    </row>
    <row r="143" spans="1:16" ht="15.75">
      <c r="A143" s="4" t="s">
        <v>18</v>
      </c>
      <c r="B143" s="10">
        <v>19000000000</v>
      </c>
      <c r="C143" s="4" t="s">
        <v>137</v>
      </c>
      <c r="D143" s="11">
        <v>-77380868.829999998</v>
      </c>
      <c r="E143" s="11">
        <v>-31165966</v>
      </c>
      <c r="F143" s="11">
        <v>-6775.21</v>
      </c>
      <c r="G143" s="12">
        <v>40178</v>
      </c>
      <c r="H143" s="13">
        <f t="shared" si="4"/>
        <v>108546834.83</v>
      </c>
    </row>
    <row r="144" spans="1:16" ht="15.75">
      <c r="A144" s="4" t="s">
        <v>20</v>
      </c>
      <c r="B144" s="10">
        <v>19010000000</v>
      </c>
      <c r="C144" s="4" t="s">
        <v>137</v>
      </c>
      <c r="D144" s="4">
        <v>-0.35</v>
      </c>
      <c r="E144" s="4">
        <v>0</v>
      </c>
      <c r="F144" s="4">
        <v>0</v>
      </c>
      <c r="G144" s="12">
        <v>40178</v>
      </c>
      <c r="H144" s="13">
        <f t="shared" si="4"/>
        <v>0.35</v>
      </c>
    </row>
    <row r="145" spans="1:8" ht="15.75">
      <c r="A145" s="4" t="s">
        <v>22</v>
      </c>
      <c r="B145" s="10">
        <v>19010339000</v>
      </c>
      <c r="C145" s="4" t="s">
        <v>138</v>
      </c>
      <c r="D145" s="4">
        <v>-0.35</v>
      </c>
      <c r="E145" s="4">
        <v>0</v>
      </c>
      <c r="F145" s="4">
        <v>0</v>
      </c>
      <c r="G145" s="12">
        <v>40178</v>
      </c>
      <c r="H145" s="13">
        <f t="shared" si="4"/>
        <v>0.35</v>
      </c>
    </row>
    <row r="146" spans="1:8" ht="15.75">
      <c r="A146" s="4" t="s">
        <v>24</v>
      </c>
      <c r="B146" s="10">
        <v>19010339002</v>
      </c>
      <c r="C146" s="4" t="s">
        <v>139</v>
      </c>
      <c r="D146" s="11">
        <v>-34879306</v>
      </c>
      <c r="E146" s="4">
        <v>0</v>
      </c>
      <c r="F146" s="4">
        <v>0</v>
      </c>
      <c r="G146" s="12">
        <v>40178</v>
      </c>
      <c r="H146" s="13">
        <f t="shared" si="4"/>
        <v>34879306</v>
      </c>
    </row>
    <row r="147" spans="1:8" ht="15.75">
      <c r="A147" s="4" t="s">
        <v>24</v>
      </c>
      <c r="B147" s="10">
        <v>19010339092</v>
      </c>
      <c r="C147" s="4" t="s">
        <v>140</v>
      </c>
      <c r="D147" s="11">
        <v>34879305.649999999</v>
      </c>
      <c r="E147" s="4">
        <v>0</v>
      </c>
      <c r="F147" s="4">
        <v>0</v>
      </c>
      <c r="G147" s="12">
        <v>40178</v>
      </c>
      <c r="H147" s="13">
        <f t="shared" si="4"/>
        <v>-34879305.649999999</v>
      </c>
    </row>
    <row r="148" spans="1:8" ht="15.75">
      <c r="A148" s="4" t="s">
        <v>20</v>
      </c>
      <c r="B148" s="10">
        <v>19020000000</v>
      </c>
      <c r="C148" s="4" t="s">
        <v>141</v>
      </c>
      <c r="D148" s="11">
        <v>-77380868.480000004</v>
      </c>
      <c r="E148" s="11">
        <v>-31165966</v>
      </c>
      <c r="F148" s="11">
        <v>-6775.21</v>
      </c>
      <c r="G148" s="12">
        <v>40178</v>
      </c>
      <c r="H148" s="13">
        <f t="shared" si="4"/>
        <v>108546834.48</v>
      </c>
    </row>
    <row r="149" spans="1:8" ht="15.75">
      <c r="A149" s="4" t="s">
        <v>22</v>
      </c>
      <c r="B149" s="10">
        <v>19020345000</v>
      </c>
      <c r="C149" s="4" t="s">
        <v>141</v>
      </c>
      <c r="D149" s="11">
        <v>-77380868.480000004</v>
      </c>
      <c r="E149" s="11">
        <v>-31165966</v>
      </c>
      <c r="F149" s="11">
        <v>-6775.21</v>
      </c>
      <c r="G149" s="12">
        <v>40178</v>
      </c>
      <c r="H149" s="13">
        <f t="shared" si="4"/>
        <v>108546834.48</v>
      </c>
    </row>
    <row r="150" spans="1:8" ht="15.75">
      <c r="A150" s="4" t="s">
        <v>24</v>
      </c>
      <c r="B150" s="10">
        <v>19020345002</v>
      </c>
      <c r="C150" s="4" t="s">
        <v>142</v>
      </c>
      <c r="D150" s="11">
        <v>-77380868.480000004</v>
      </c>
      <c r="E150" s="11">
        <v>-31165966</v>
      </c>
      <c r="F150" s="11">
        <v>-6775.21</v>
      </c>
      <c r="G150" s="12">
        <v>40178</v>
      </c>
      <c r="H150" s="13">
        <f t="shared" si="4"/>
        <v>108546834.48</v>
      </c>
    </row>
    <row r="151" spans="1:8" ht="15.75">
      <c r="A151" s="4" t="s">
        <v>16</v>
      </c>
      <c r="B151" s="5">
        <v>20000000000</v>
      </c>
      <c r="C151" s="6" t="s">
        <v>143</v>
      </c>
      <c r="D151" s="7">
        <v>632841953607.42395</v>
      </c>
      <c r="E151" s="7">
        <v>852135480103.77002</v>
      </c>
      <c r="F151" s="7">
        <v>185246843.50099999</v>
      </c>
      <c r="G151" s="8">
        <v>40178</v>
      </c>
      <c r="H151" s="9">
        <f t="shared" ref="H151:H182" si="5">+D151+E151</f>
        <v>1484977433711.1938</v>
      </c>
    </row>
    <row r="152" spans="1:8" ht="15.75">
      <c r="A152" s="4" t="s">
        <v>18</v>
      </c>
      <c r="B152" s="10">
        <v>21000000000</v>
      </c>
      <c r="C152" s="4" t="s">
        <v>144</v>
      </c>
      <c r="D152" s="11">
        <v>198177394792.63</v>
      </c>
      <c r="E152" s="11">
        <v>70837786850.639999</v>
      </c>
      <c r="F152" s="11">
        <v>15399518.880999999</v>
      </c>
      <c r="G152" s="12">
        <v>40178</v>
      </c>
      <c r="H152" s="13">
        <f t="shared" si="5"/>
        <v>269015181643.27002</v>
      </c>
    </row>
    <row r="153" spans="1:8" ht="15.75">
      <c r="A153" s="4" t="s">
        <v>20</v>
      </c>
      <c r="B153" s="5">
        <v>21010000000</v>
      </c>
      <c r="C153" s="4" t="s">
        <v>145</v>
      </c>
      <c r="D153" s="11">
        <v>178678973630.95001</v>
      </c>
      <c r="E153" s="11">
        <v>42447936536.639999</v>
      </c>
      <c r="F153" s="11">
        <v>9227812.2909999993</v>
      </c>
      <c r="G153" s="12">
        <v>40178</v>
      </c>
      <c r="H153" s="13">
        <f t="shared" si="5"/>
        <v>221126910167.59003</v>
      </c>
    </row>
    <row r="154" spans="1:8" ht="15.75">
      <c r="A154" s="4" t="s">
        <v>22</v>
      </c>
      <c r="B154" s="10">
        <v>21010100000</v>
      </c>
      <c r="C154" s="4" t="s">
        <v>146</v>
      </c>
      <c r="D154" s="11">
        <v>672997232.79999995</v>
      </c>
      <c r="E154" s="11">
        <v>702839384.63999999</v>
      </c>
      <c r="F154" s="11">
        <v>152791.171</v>
      </c>
      <c r="G154" s="12">
        <v>40178</v>
      </c>
      <c r="H154" s="13">
        <f t="shared" si="5"/>
        <v>1375836617.4400001</v>
      </c>
    </row>
    <row r="155" spans="1:8" ht="15.75">
      <c r="A155" s="4" t="s">
        <v>24</v>
      </c>
      <c r="B155" s="10">
        <v>21010100016</v>
      </c>
      <c r="C155" s="4" t="s">
        <v>147</v>
      </c>
      <c r="D155" s="11">
        <v>672997232.79999995</v>
      </c>
      <c r="E155" s="11">
        <v>702839384.63999999</v>
      </c>
      <c r="F155" s="11">
        <v>152791.171</v>
      </c>
      <c r="G155" s="12">
        <v>40178</v>
      </c>
      <c r="H155" s="13">
        <f t="shared" si="5"/>
        <v>1375836617.4400001</v>
      </c>
    </row>
    <row r="156" spans="1:8" ht="15.75">
      <c r="A156" s="4" t="s">
        <v>22</v>
      </c>
      <c r="B156" s="10">
        <v>21010102000</v>
      </c>
      <c r="C156" s="4" t="s">
        <v>148</v>
      </c>
      <c r="D156" s="11">
        <v>75563122553.639999</v>
      </c>
      <c r="E156" s="11">
        <v>30265982762</v>
      </c>
      <c r="F156" s="11">
        <v>6579561.4699999997</v>
      </c>
      <c r="G156" s="12">
        <v>40178</v>
      </c>
      <c r="H156" s="13">
        <f t="shared" si="5"/>
        <v>105829105315.64</v>
      </c>
    </row>
    <row r="157" spans="1:8" ht="15.75">
      <c r="A157" s="4" t="s">
        <v>24</v>
      </c>
      <c r="B157" s="10">
        <v>21010102002</v>
      </c>
      <c r="C157" s="4" t="s">
        <v>42</v>
      </c>
      <c r="D157" s="4">
        <v>0</v>
      </c>
      <c r="E157" s="11">
        <v>8801298450</v>
      </c>
      <c r="F157" s="11">
        <v>1913325.75</v>
      </c>
      <c r="G157" s="12">
        <v>40178</v>
      </c>
      <c r="H157" s="13">
        <f t="shared" si="5"/>
        <v>8801298450</v>
      </c>
    </row>
    <row r="158" spans="1:8" ht="15.75">
      <c r="A158" s="4" t="s">
        <v>24</v>
      </c>
      <c r="B158" s="10">
        <v>21010102004</v>
      </c>
      <c r="C158" s="4" t="s">
        <v>40</v>
      </c>
      <c r="D158" s="11">
        <v>52481230125.760002</v>
      </c>
      <c r="E158" s="11">
        <v>5213663276</v>
      </c>
      <c r="F158" s="11">
        <v>1133405.06</v>
      </c>
      <c r="G158" s="12">
        <v>40178</v>
      </c>
      <c r="H158" s="13">
        <f t="shared" si="5"/>
        <v>57694893401.760002</v>
      </c>
    </row>
    <row r="159" spans="1:8" ht="15.75">
      <c r="A159" s="4" t="s">
        <v>24</v>
      </c>
      <c r="B159" s="10">
        <v>21010102006</v>
      </c>
      <c r="C159" s="4" t="s">
        <v>149</v>
      </c>
      <c r="D159" s="11">
        <v>6291775000.2399998</v>
      </c>
      <c r="E159" s="11">
        <v>7736521086</v>
      </c>
      <c r="F159" s="11">
        <v>1681852.41</v>
      </c>
      <c r="G159" s="12">
        <v>40178</v>
      </c>
      <c r="H159" s="13">
        <f t="shared" si="5"/>
        <v>14028296086.24</v>
      </c>
    </row>
    <row r="160" spans="1:8" ht="15.75">
      <c r="A160" s="4" t="s">
        <v>24</v>
      </c>
      <c r="B160" s="10">
        <v>21010102012</v>
      </c>
      <c r="C160" s="4" t="s">
        <v>150</v>
      </c>
      <c r="D160" s="11">
        <v>11351042105.780001</v>
      </c>
      <c r="E160" s="4">
        <v>0</v>
      </c>
      <c r="F160" s="4">
        <v>0</v>
      </c>
      <c r="G160" s="12">
        <v>40178</v>
      </c>
      <c r="H160" s="13">
        <f t="shared" si="5"/>
        <v>11351042105.780001</v>
      </c>
    </row>
    <row r="161" spans="1:8" ht="15.75">
      <c r="A161" s="4" t="s">
        <v>24</v>
      </c>
      <c r="B161" s="10">
        <v>21010102014</v>
      </c>
      <c r="C161" s="4" t="s">
        <v>151</v>
      </c>
      <c r="D161" s="11">
        <v>217650770.59999999</v>
      </c>
      <c r="E161" s="4">
        <v>0</v>
      </c>
      <c r="F161" s="4">
        <v>0</v>
      </c>
      <c r="G161" s="12">
        <v>40178</v>
      </c>
      <c r="H161" s="13">
        <f t="shared" si="5"/>
        <v>217650770.59999999</v>
      </c>
    </row>
    <row r="162" spans="1:8" ht="15.75">
      <c r="A162" s="4" t="s">
        <v>24</v>
      </c>
      <c r="B162" s="10">
        <v>21010102018</v>
      </c>
      <c r="C162" s="4" t="s">
        <v>152</v>
      </c>
      <c r="D162" s="11">
        <v>305429469.79000002</v>
      </c>
      <c r="E162" s="11">
        <v>4829098952</v>
      </c>
      <c r="F162" s="11">
        <v>1049804.1200000001</v>
      </c>
      <c r="G162" s="12">
        <v>40178</v>
      </c>
      <c r="H162" s="13">
        <f t="shared" si="5"/>
        <v>5134528421.79</v>
      </c>
    </row>
    <row r="163" spans="1:8" ht="15.75">
      <c r="A163" s="4" t="s">
        <v>24</v>
      </c>
      <c r="B163" s="10">
        <v>21010102020</v>
      </c>
      <c r="C163" s="4" t="s">
        <v>153</v>
      </c>
      <c r="D163" s="11">
        <v>448959938.94999999</v>
      </c>
      <c r="E163" s="11">
        <v>1525692166</v>
      </c>
      <c r="F163" s="11">
        <v>331672.21000000002</v>
      </c>
      <c r="G163" s="12">
        <v>40178</v>
      </c>
      <c r="H163" s="13">
        <f t="shared" si="5"/>
        <v>1974652104.95</v>
      </c>
    </row>
    <row r="164" spans="1:8" ht="15.75">
      <c r="A164" s="4" t="s">
        <v>24</v>
      </c>
      <c r="B164" s="10">
        <v>21010102024</v>
      </c>
      <c r="C164" s="4" t="s">
        <v>64</v>
      </c>
      <c r="D164" s="11">
        <v>105347770.25</v>
      </c>
      <c r="E164" s="11">
        <v>869631978</v>
      </c>
      <c r="F164" s="11">
        <v>189050.43</v>
      </c>
      <c r="G164" s="12">
        <v>40178</v>
      </c>
      <c r="H164" s="13">
        <f t="shared" si="5"/>
        <v>974979748.25</v>
      </c>
    </row>
    <row r="165" spans="1:8" ht="15.75">
      <c r="A165" s="4" t="s">
        <v>24</v>
      </c>
      <c r="B165" s="10">
        <v>21010102026</v>
      </c>
      <c r="C165" s="4" t="s">
        <v>65</v>
      </c>
      <c r="D165" s="11">
        <v>4361687372.2700005</v>
      </c>
      <c r="E165" s="11">
        <v>1290076854</v>
      </c>
      <c r="F165" s="11">
        <v>280451.49</v>
      </c>
      <c r="G165" s="12">
        <v>40178</v>
      </c>
      <c r="H165" s="13">
        <f t="shared" si="5"/>
        <v>5651764226.2700005</v>
      </c>
    </row>
    <row r="166" spans="1:8" ht="15.75">
      <c r="A166" s="4" t="s">
        <v>22</v>
      </c>
      <c r="B166" s="10">
        <v>21010104000</v>
      </c>
      <c r="C166" s="4" t="s">
        <v>154</v>
      </c>
      <c r="D166" s="11">
        <v>76096680000</v>
      </c>
      <c r="E166" s="11">
        <v>901685468</v>
      </c>
      <c r="F166" s="11">
        <v>196018.58</v>
      </c>
      <c r="G166" s="12">
        <v>40178</v>
      </c>
      <c r="H166" s="13">
        <f t="shared" si="5"/>
        <v>76998365468</v>
      </c>
    </row>
    <row r="167" spans="1:8" ht="15.75">
      <c r="A167" s="4" t="s">
        <v>24</v>
      </c>
      <c r="B167" s="10">
        <v>21010104004</v>
      </c>
      <c r="C167" s="4" t="s">
        <v>40</v>
      </c>
      <c r="D167" s="11">
        <v>74796680000</v>
      </c>
      <c r="E167" s="11">
        <v>211685468</v>
      </c>
      <c r="F167" s="11">
        <v>46018.58</v>
      </c>
      <c r="G167" s="12">
        <v>40178</v>
      </c>
      <c r="H167" s="13">
        <f t="shared" si="5"/>
        <v>75008365468</v>
      </c>
    </row>
    <row r="168" spans="1:8" ht="15.75">
      <c r="A168" s="4" t="s">
        <v>24</v>
      </c>
      <c r="B168" s="10">
        <v>21010104012</v>
      </c>
      <c r="C168" s="4" t="s">
        <v>150</v>
      </c>
      <c r="D168" s="11">
        <v>100000000</v>
      </c>
      <c r="E168" s="4">
        <v>0</v>
      </c>
      <c r="F168" s="4">
        <v>0</v>
      </c>
      <c r="G168" s="12">
        <v>40178</v>
      </c>
      <c r="H168" s="13">
        <f t="shared" si="5"/>
        <v>100000000</v>
      </c>
    </row>
    <row r="169" spans="1:8" ht="15.75">
      <c r="A169" s="4" t="s">
        <v>24</v>
      </c>
      <c r="B169" s="10">
        <v>21010104020</v>
      </c>
      <c r="C169" s="4" t="s">
        <v>155</v>
      </c>
      <c r="D169" s="11">
        <v>1200000000</v>
      </c>
      <c r="E169" s="11">
        <v>690000000</v>
      </c>
      <c r="F169" s="11">
        <v>150000</v>
      </c>
      <c r="G169" s="12">
        <v>40178</v>
      </c>
      <c r="H169" s="13">
        <f t="shared" si="5"/>
        <v>1890000000</v>
      </c>
    </row>
    <row r="170" spans="1:8" ht="15.75">
      <c r="A170" s="4" t="s">
        <v>22</v>
      </c>
      <c r="B170" s="10">
        <v>21010284000</v>
      </c>
      <c r="C170" s="4" t="s">
        <v>156</v>
      </c>
      <c r="D170" s="11">
        <v>26346173844.509998</v>
      </c>
      <c r="E170" s="11">
        <v>10577428922</v>
      </c>
      <c r="F170" s="11">
        <v>2299441.0699999998</v>
      </c>
      <c r="G170" s="12">
        <v>40178</v>
      </c>
      <c r="H170" s="13">
        <f t="shared" si="5"/>
        <v>36923602766.509995</v>
      </c>
    </row>
    <row r="171" spans="1:8" ht="15.75">
      <c r="A171" s="4" t="s">
        <v>24</v>
      </c>
      <c r="B171" s="10">
        <v>21010284004</v>
      </c>
      <c r="C171" s="4" t="s">
        <v>40</v>
      </c>
      <c r="D171" s="11">
        <v>7580523255.9300003</v>
      </c>
      <c r="E171" s="11">
        <v>6634801582</v>
      </c>
      <c r="F171" s="11">
        <v>1442348.17</v>
      </c>
      <c r="G171" s="12">
        <v>40178</v>
      </c>
      <c r="H171" s="13">
        <f t="shared" si="5"/>
        <v>14215324837.93</v>
      </c>
    </row>
    <row r="172" spans="1:8" ht="15.75">
      <c r="A172" s="4" t="s">
        <v>24</v>
      </c>
      <c r="B172" s="10">
        <v>21010284006</v>
      </c>
      <c r="C172" s="4" t="s">
        <v>149</v>
      </c>
      <c r="D172" s="11">
        <v>13056810467.950001</v>
      </c>
      <c r="E172" s="11">
        <v>3489422598</v>
      </c>
      <c r="F172" s="11">
        <v>758570.13</v>
      </c>
      <c r="G172" s="12">
        <v>40178</v>
      </c>
      <c r="H172" s="13">
        <f t="shared" si="5"/>
        <v>16546233065.950001</v>
      </c>
    </row>
    <row r="173" spans="1:8" ht="15.75">
      <c r="A173" s="4" t="s">
        <v>24</v>
      </c>
      <c r="B173" s="10">
        <v>21010284008</v>
      </c>
      <c r="C173" s="4" t="s">
        <v>157</v>
      </c>
      <c r="D173" s="11">
        <v>184602173.56</v>
      </c>
      <c r="E173" s="4">
        <v>0</v>
      </c>
      <c r="F173" s="4">
        <v>0</v>
      </c>
      <c r="G173" s="12">
        <v>40178</v>
      </c>
      <c r="H173" s="13">
        <f t="shared" si="5"/>
        <v>184602173.56</v>
      </c>
    </row>
    <row r="174" spans="1:8" ht="15.75">
      <c r="A174" s="4" t="s">
        <v>24</v>
      </c>
      <c r="B174" s="10">
        <v>21010284012</v>
      </c>
      <c r="C174" s="4" t="s">
        <v>150</v>
      </c>
      <c r="D174" s="11">
        <v>2402752706.0999999</v>
      </c>
      <c r="E174" s="4">
        <v>0</v>
      </c>
      <c r="F174" s="4">
        <v>0</v>
      </c>
      <c r="G174" s="12">
        <v>40178</v>
      </c>
      <c r="H174" s="13">
        <f t="shared" si="5"/>
        <v>2402752706.0999999</v>
      </c>
    </row>
    <row r="175" spans="1:8" ht="15.75">
      <c r="A175" s="4" t="s">
        <v>24</v>
      </c>
      <c r="B175" s="10">
        <v>21010284014</v>
      </c>
      <c r="C175" s="4" t="s">
        <v>151</v>
      </c>
      <c r="D175" s="11">
        <v>612984812</v>
      </c>
      <c r="E175" s="4">
        <v>0</v>
      </c>
      <c r="F175" s="4">
        <v>0</v>
      </c>
      <c r="G175" s="12">
        <v>40178</v>
      </c>
      <c r="H175" s="13">
        <f t="shared" si="5"/>
        <v>612984812</v>
      </c>
    </row>
    <row r="176" spans="1:8" ht="15.75">
      <c r="A176" s="4" t="s">
        <v>24</v>
      </c>
      <c r="B176" s="10">
        <v>21010284016</v>
      </c>
      <c r="C176" s="4" t="s">
        <v>158</v>
      </c>
      <c r="D176" s="11">
        <v>8747387.6500000004</v>
      </c>
      <c r="E176" s="4">
        <v>0</v>
      </c>
      <c r="F176" s="4">
        <v>0</v>
      </c>
      <c r="G176" s="12">
        <v>40178</v>
      </c>
      <c r="H176" s="13">
        <f t="shared" si="5"/>
        <v>8747387.6500000004</v>
      </c>
    </row>
    <row r="177" spans="1:9" ht="15.75">
      <c r="A177" s="4" t="s">
        <v>24</v>
      </c>
      <c r="B177" s="10">
        <v>21010284018</v>
      </c>
      <c r="C177" s="4" t="s">
        <v>152</v>
      </c>
      <c r="D177" s="11">
        <v>407184655.31999999</v>
      </c>
      <c r="E177" s="4">
        <v>0</v>
      </c>
      <c r="F177" s="4">
        <v>0</v>
      </c>
      <c r="G177" s="12">
        <v>40178</v>
      </c>
      <c r="H177" s="13">
        <f t="shared" si="5"/>
        <v>407184655.31999999</v>
      </c>
    </row>
    <row r="178" spans="1:9" ht="15.75">
      <c r="A178" s="4" t="s">
        <v>24</v>
      </c>
      <c r="B178" s="10">
        <v>21010284020</v>
      </c>
      <c r="C178" s="4" t="s">
        <v>153</v>
      </c>
      <c r="D178" s="11">
        <v>48318108.18</v>
      </c>
      <c r="E178" s="11">
        <v>128728332</v>
      </c>
      <c r="F178" s="11">
        <v>27984.42</v>
      </c>
      <c r="G178" s="12">
        <v>40178</v>
      </c>
      <c r="H178" s="13">
        <f t="shared" si="5"/>
        <v>177046440.18000001</v>
      </c>
    </row>
    <row r="179" spans="1:9" ht="15.75">
      <c r="A179" s="4" t="s">
        <v>24</v>
      </c>
      <c r="B179" s="10">
        <v>21010284024</v>
      </c>
      <c r="C179" s="4" t="s">
        <v>64</v>
      </c>
      <c r="D179" s="11">
        <v>175214312.31999999</v>
      </c>
      <c r="E179" s="11">
        <v>177947642</v>
      </c>
      <c r="F179" s="11">
        <v>38684.269999999997</v>
      </c>
      <c r="G179" s="12">
        <v>40178</v>
      </c>
      <c r="H179" s="13">
        <f t="shared" si="5"/>
        <v>353161954.31999999</v>
      </c>
    </row>
    <row r="180" spans="1:9" ht="15.75">
      <c r="A180" s="4" t="s">
        <v>24</v>
      </c>
      <c r="B180" s="10">
        <v>21010284026</v>
      </c>
      <c r="C180" s="4" t="s">
        <v>65</v>
      </c>
      <c r="D180" s="11">
        <v>1869035965.5</v>
      </c>
      <c r="E180" s="11">
        <v>146528768</v>
      </c>
      <c r="F180" s="11">
        <v>31854.080000000002</v>
      </c>
      <c r="G180" s="12">
        <v>40178</v>
      </c>
      <c r="H180" s="13">
        <f t="shared" si="5"/>
        <v>2015564733.5</v>
      </c>
    </row>
    <row r="181" spans="1:9" ht="15.75">
      <c r="A181" s="4" t="s">
        <v>20</v>
      </c>
      <c r="B181" s="5">
        <v>21030000000</v>
      </c>
      <c r="C181" s="4" t="s">
        <v>66</v>
      </c>
      <c r="D181" s="11">
        <v>16792000000</v>
      </c>
      <c r="E181" s="4">
        <v>0</v>
      </c>
      <c r="F181" s="4">
        <v>0</v>
      </c>
      <c r="G181" s="12">
        <v>40178</v>
      </c>
      <c r="H181" s="13">
        <f t="shared" si="5"/>
        <v>16792000000</v>
      </c>
    </row>
    <row r="182" spans="1:9" ht="15.75">
      <c r="A182" s="4" t="s">
        <v>22</v>
      </c>
      <c r="B182" s="10">
        <v>21030128000</v>
      </c>
      <c r="C182" s="4" t="s">
        <v>159</v>
      </c>
      <c r="D182" s="11">
        <v>1774000000</v>
      </c>
      <c r="E182" s="4">
        <v>0</v>
      </c>
      <c r="F182" s="4">
        <v>0</v>
      </c>
      <c r="G182" s="12">
        <v>40178</v>
      </c>
      <c r="H182" s="13">
        <f t="shared" si="5"/>
        <v>1774000000</v>
      </c>
    </row>
    <row r="183" spans="1:9" ht="15.75">
      <c r="A183" s="4" t="s">
        <v>24</v>
      </c>
      <c r="B183" s="10">
        <v>21030128004</v>
      </c>
      <c r="C183" s="4" t="s">
        <v>40</v>
      </c>
      <c r="D183" s="11">
        <v>1774000000</v>
      </c>
      <c r="E183" s="4">
        <v>0</v>
      </c>
      <c r="F183" s="4">
        <v>0</v>
      </c>
      <c r="G183" s="12">
        <v>40178</v>
      </c>
      <c r="H183" s="13">
        <f t="shared" ref="H183:H214" si="6">+D183+E183</f>
        <v>1774000000</v>
      </c>
    </row>
    <row r="184" spans="1:9" ht="15.75">
      <c r="A184" s="4" t="s">
        <v>22</v>
      </c>
      <c r="B184" s="10">
        <v>21030130000</v>
      </c>
      <c r="C184" s="4" t="s">
        <v>160</v>
      </c>
      <c r="D184" s="11">
        <v>15000000000</v>
      </c>
      <c r="E184" s="4">
        <v>0</v>
      </c>
      <c r="F184" s="4">
        <v>0</v>
      </c>
      <c r="G184" s="12">
        <v>40178</v>
      </c>
      <c r="H184" s="13">
        <f t="shared" si="6"/>
        <v>15000000000</v>
      </c>
    </row>
    <row r="185" spans="1:9" ht="15.75">
      <c r="A185" s="4" t="s">
        <v>24</v>
      </c>
      <c r="B185" s="10">
        <v>21030130020</v>
      </c>
      <c r="C185" s="4" t="s">
        <v>153</v>
      </c>
      <c r="D185" s="11">
        <v>15000000000</v>
      </c>
      <c r="E185" s="4">
        <v>0</v>
      </c>
      <c r="F185" s="4">
        <v>0</v>
      </c>
      <c r="G185" s="12">
        <v>40178</v>
      </c>
      <c r="H185" s="13">
        <f t="shared" si="6"/>
        <v>15000000000</v>
      </c>
    </row>
    <row r="186" spans="1:9" ht="15.75">
      <c r="A186" s="4" t="s">
        <v>22</v>
      </c>
      <c r="B186" s="10">
        <v>21030132000</v>
      </c>
      <c r="C186" s="4" t="s">
        <v>161</v>
      </c>
      <c r="D186" s="11">
        <v>18000000</v>
      </c>
      <c r="E186" s="4">
        <v>0</v>
      </c>
      <c r="F186" s="4">
        <v>0</v>
      </c>
      <c r="G186" s="12">
        <v>40178</v>
      </c>
      <c r="H186" s="13">
        <f t="shared" si="6"/>
        <v>18000000</v>
      </c>
    </row>
    <row r="187" spans="1:9" ht="15.75">
      <c r="A187" s="4" t="s">
        <v>24</v>
      </c>
      <c r="B187" s="10">
        <v>21030132006</v>
      </c>
      <c r="C187" s="4" t="s">
        <v>162</v>
      </c>
      <c r="D187" s="11">
        <v>18000000</v>
      </c>
      <c r="E187" s="4">
        <v>0</v>
      </c>
      <c r="F187" s="4">
        <v>0</v>
      </c>
      <c r="G187" s="12">
        <v>40178</v>
      </c>
      <c r="H187" s="13">
        <f t="shared" si="6"/>
        <v>18000000</v>
      </c>
    </row>
    <row r="188" spans="1:9" ht="15.75">
      <c r="A188" s="4" t="s">
        <v>20</v>
      </c>
      <c r="B188" s="5">
        <v>21040000000</v>
      </c>
      <c r="C188" s="4" t="s">
        <v>163</v>
      </c>
      <c r="D188" s="11">
        <v>2160000000</v>
      </c>
      <c r="E188" s="11">
        <v>28336007084</v>
      </c>
      <c r="F188" s="11">
        <v>6160001.54</v>
      </c>
      <c r="G188" s="12">
        <v>40178</v>
      </c>
      <c r="H188" s="13">
        <f t="shared" si="6"/>
        <v>30496007084</v>
      </c>
    </row>
    <row r="189" spans="1:9" ht="15.75">
      <c r="A189" s="4" t="s">
        <v>22</v>
      </c>
      <c r="B189" s="10">
        <v>21040390000</v>
      </c>
      <c r="C189" s="4" t="s">
        <v>163</v>
      </c>
      <c r="D189" s="11">
        <v>2160000000</v>
      </c>
      <c r="E189" s="11">
        <v>28336007084</v>
      </c>
      <c r="F189" s="11">
        <v>6160001.54</v>
      </c>
      <c r="G189" s="12">
        <v>40178</v>
      </c>
      <c r="H189" s="13">
        <f t="shared" si="6"/>
        <v>30496007084</v>
      </c>
    </row>
    <row r="190" spans="1:9" ht="15.75">
      <c r="A190" s="4" t="s">
        <v>24</v>
      </c>
      <c r="B190" s="10">
        <v>21040390006</v>
      </c>
      <c r="C190" s="4" t="s">
        <v>164</v>
      </c>
      <c r="D190" s="4">
        <v>0</v>
      </c>
      <c r="E190" s="11">
        <v>8709340402</v>
      </c>
      <c r="F190" s="11">
        <v>1893334.87</v>
      </c>
      <c r="G190" s="12">
        <v>40178</v>
      </c>
      <c r="H190" s="13">
        <f t="shared" si="6"/>
        <v>8709340402</v>
      </c>
    </row>
    <row r="191" spans="1:9" ht="15.75">
      <c r="A191" s="4" t="s">
        <v>24</v>
      </c>
      <c r="B191" s="10">
        <v>21040390008</v>
      </c>
      <c r="C191" s="4" t="s">
        <v>165</v>
      </c>
      <c r="D191" s="11">
        <v>2160000000</v>
      </c>
      <c r="E191" s="11">
        <v>19626666682</v>
      </c>
      <c r="F191" s="11">
        <v>4266666.67</v>
      </c>
      <c r="G191" s="12">
        <v>40178</v>
      </c>
      <c r="H191" s="13">
        <f t="shared" si="6"/>
        <v>21786666682</v>
      </c>
      <c r="I191" s="19"/>
    </row>
    <row r="192" spans="1:9" ht="15.75">
      <c r="A192" s="4" t="s">
        <v>20</v>
      </c>
      <c r="B192" s="5">
        <v>21080000000</v>
      </c>
      <c r="C192" s="4" t="s">
        <v>166</v>
      </c>
      <c r="D192" s="11">
        <v>546421161.67999995</v>
      </c>
      <c r="E192" s="11">
        <v>53843230</v>
      </c>
      <c r="F192" s="11">
        <v>11705.05</v>
      </c>
      <c r="G192" s="12">
        <v>40178</v>
      </c>
      <c r="H192" s="13">
        <f t="shared" si="6"/>
        <v>600264391.67999995</v>
      </c>
      <c r="I192" s="19"/>
    </row>
    <row r="193" spans="1:8" ht="15.75">
      <c r="A193" s="4" t="s">
        <v>22</v>
      </c>
      <c r="B193" s="10">
        <v>21080134000</v>
      </c>
      <c r="C193" s="4" t="s">
        <v>167</v>
      </c>
      <c r="D193" s="11">
        <v>546421161.67999995</v>
      </c>
      <c r="E193" s="11">
        <v>53843230</v>
      </c>
      <c r="F193" s="11">
        <v>11705.05</v>
      </c>
      <c r="G193" s="12">
        <v>40178</v>
      </c>
      <c r="H193" s="13">
        <f t="shared" si="6"/>
        <v>600264391.67999995</v>
      </c>
    </row>
    <row r="194" spans="1:8" ht="15.75">
      <c r="A194" s="4" t="s">
        <v>24</v>
      </c>
      <c r="B194" s="10">
        <v>21080134084</v>
      </c>
      <c r="C194" s="4" t="s">
        <v>168</v>
      </c>
      <c r="D194" s="11">
        <v>546421161.67999995</v>
      </c>
      <c r="E194" s="11">
        <v>53843230</v>
      </c>
      <c r="F194" s="11">
        <v>11705.05</v>
      </c>
      <c r="G194" s="12">
        <v>40178</v>
      </c>
      <c r="H194" s="13">
        <f t="shared" si="6"/>
        <v>600264391.67999995</v>
      </c>
    </row>
    <row r="195" spans="1:8" ht="15.75">
      <c r="A195" s="4" t="s">
        <v>18</v>
      </c>
      <c r="B195" s="10">
        <v>22000000000</v>
      </c>
      <c r="C195" s="4" t="s">
        <v>169</v>
      </c>
      <c r="D195" s="11">
        <v>404168033366.98999</v>
      </c>
      <c r="E195" s="11">
        <v>680382078224</v>
      </c>
      <c r="F195" s="11">
        <v>147909147.44</v>
      </c>
      <c r="G195" s="12">
        <v>40178</v>
      </c>
      <c r="H195" s="13">
        <f t="shared" si="6"/>
        <v>1084550111590.99</v>
      </c>
    </row>
    <row r="196" spans="1:8" ht="15.75">
      <c r="A196" s="4" t="s">
        <v>20</v>
      </c>
      <c r="B196" s="5">
        <v>22010000000</v>
      </c>
      <c r="C196" s="4" t="s">
        <v>170</v>
      </c>
      <c r="D196" s="11">
        <v>228053844413.54001</v>
      </c>
      <c r="E196" s="11">
        <v>342282204770</v>
      </c>
      <c r="F196" s="11">
        <v>74409174.950000003</v>
      </c>
      <c r="G196" s="12">
        <v>40178</v>
      </c>
      <c r="H196" s="13">
        <f t="shared" si="6"/>
        <v>570336049183.54004</v>
      </c>
    </row>
    <row r="197" spans="1:8" ht="15.75">
      <c r="A197" s="4" t="s">
        <v>22</v>
      </c>
      <c r="B197" s="10">
        <v>22010136000</v>
      </c>
      <c r="C197" s="4" t="s">
        <v>171</v>
      </c>
      <c r="D197" s="11">
        <v>90605670940.949997</v>
      </c>
      <c r="E197" s="11">
        <v>63710808588</v>
      </c>
      <c r="F197" s="11">
        <v>13850175.779999999</v>
      </c>
      <c r="G197" s="12">
        <v>40178</v>
      </c>
      <c r="H197" s="13">
        <f t="shared" si="6"/>
        <v>154316479528.95001</v>
      </c>
    </row>
    <row r="198" spans="1:8" ht="15.75">
      <c r="A198" s="4" t="s">
        <v>24</v>
      </c>
      <c r="B198" s="10">
        <v>22010136002</v>
      </c>
      <c r="C198" s="4" t="s">
        <v>45</v>
      </c>
      <c r="D198" s="11">
        <v>90552001480.259995</v>
      </c>
      <c r="E198" s="11">
        <v>62141827018</v>
      </c>
      <c r="F198" s="11">
        <v>13509092.83</v>
      </c>
      <c r="G198" s="12">
        <v>40178</v>
      </c>
      <c r="H198" s="13">
        <f t="shared" si="6"/>
        <v>152693828498.26001</v>
      </c>
    </row>
    <row r="199" spans="1:8" ht="15.75">
      <c r="A199" s="4" t="s">
        <v>24</v>
      </c>
      <c r="B199" s="10">
        <v>22010136003</v>
      </c>
      <c r="C199" s="4" t="s">
        <v>172</v>
      </c>
      <c r="D199" s="11">
        <v>53669460.689999998</v>
      </c>
      <c r="E199" s="11">
        <v>1568981570</v>
      </c>
      <c r="F199" s="11">
        <v>341082.95</v>
      </c>
      <c r="G199" s="12">
        <v>40178</v>
      </c>
      <c r="H199" s="13">
        <f t="shared" si="6"/>
        <v>1622651030.6900001</v>
      </c>
    </row>
    <row r="200" spans="1:8" ht="15.75">
      <c r="A200" s="4" t="s">
        <v>22</v>
      </c>
      <c r="B200" s="10">
        <v>22010138000</v>
      </c>
      <c r="C200" s="4" t="s">
        <v>173</v>
      </c>
      <c r="D200" s="11">
        <v>118751840583.28</v>
      </c>
      <c r="E200" s="11">
        <v>165683792634</v>
      </c>
      <c r="F200" s="11">
        <v>36018215.789999999</v>
      </c>
      <c r="G200" s="12">
        <v>40178</v>
      </c>
      <c r="H200" s="13">
        <f t="shared" si="6"/>
        <v>284435633217.28003</v>
      </c>
    </row>
    <row r="201" spans="1:8" ht="15.75">
      <c r="A201" s="4" t="s">
        <v>24</v>
      </c>
      <c r="B201" s="10">
        <v>22010138002</v>
      </c>
      <c r="C201" s="4" t="s">
        <v>45</v>
      </c>
      <c r="D201" s="11">
        <v>118601840583.24001</v>
      </c>
      <c r="E201" s="11">
        <v>161655800932</v>
      </c>
      <c r="F201" s="11">
        <v>35142565.420000002</v>
      </c>
      <c r="G201" s="12">
        <v>40178</v>
      </c>
      <c r="H201" s="13">
        <f t="shared" si="6"/>
        <v>280257641515.23999</v>
      </c>
    </row>
    <row r="202" spans="1:8" ht="15.75">
      <c r="A202" s="4" t="s">
        <v>24</v>
      </c>
      <c r="B202" s="10">
        <v>22010138003</v>
      </c>
      <c r="C202" s="4" t="s">
        <v>172</v>
      </c>
      <c r="D202" s="4">
        <v>0</v>
      </c>
      <c r="E202" s="11">
        <v>75660386</v>
      </c>
      <c r="F202" s="11">
        <v>16447.91</v>
      </c>
      <c r="G202" s="12">
        <v>40178</v>
      </c>
      <c r="H202" s="13">
        <f t="shared" si="6"/>
        <v>75660386</v>
      </c>
    </row>
    <row r="203" spans="1:8" ht="15.75">
      <c r="A203" s="4" t="s">
        <v>24</v>
      </c>
      <c r="B203" s="10">
        <v>22010138004</v>
      </c>
      <c r="C203" s="4" t="s">
        <v>174</v>
      </c>
      <c r="D203" s="11">
        <v>150000000.03999999</v>
      </c>
      <c r="E203" s="11">
        <v>3952331316</v>
      </c>
      <c r="F203" s="11">
        <v>859202.46</v>
      </c>
      <c r="G203" s="12">
        <v>40178</v>
      </c>
      <c r="H203" s="13">
        <f t="shared" si="6"/>
        <v>4102331316.04</v>
      </c>
    </row>
    <row r="204" spans="1:8" ht="15.75">
      <c r="A204" s="4" t="s">
        <v>24</v>
      </c>
      <c r="B204" s="10">
        <v>22010140001</v>
      </c>
      <c r="C204" s="4" t="s">
        <v>175</v>
      </c>
      <c r="D204" s="4">
        <v>0</v>
      </c>
      <c r="E204" s="4">
        <v>0</v>
      </c>
      <c r="F204" s="4">
        <v>0</v>
      </c>
      <c r="G204" s="12">
        <v>40178</v>
      </c>
      <c r="H204" s="13">
        <f t="shared" si="6"/>
        <v>0</v>
      </c>
    </row>
    <row r="205" spans="1:8" ht="15.75">
      <c r="A205" s="4" t="s">
        <v>22</v>
      </c>
      <c r="B205" s="10">
        <v>22010144000</v>
      </c>
      <c r="C205" s="4" t="s">
        <v>176</v>
      </c>
      <c r="D205" s="11">
        <v>1517972982.3099999</v>
      </c>
      <c r="E205" s="11">
        <v>2535747056</v>
      </c>
      <c r="F205" s="11">
        <v>551249.36</v>
      </c>
      <c r="G205" s="12">
        <v>40178</v>
      </c>
      <c r="H205" s="13">
        <f t="shared" si="6"/>
        <v>4053720038.3099999</v>
      </c>
    </row>
    <row r="206" spans="1:8" ht="15.75">
      <c r="A206" s="4" t="s">
        <v>24</v>
      </c>
      <c r="B206" s="10">
        <v>22010144002</v>
      </c>
      <c r="C206" s="4" t="s">
        <v>45</v>
      </c>
      <c r="D206" s="11">
        <v>1517972982.3099999</v>
      </c>
      <c r="E206" s="11">
        <v>2535747056</v>
      </c>
      <c r="F206" s="11">
        <v>551249.36</v>
      </c>
      <c r="G206" s="12">
        <v>40178</v>
      </c>
      <c r="H206" s="13">
        <f t="shared" si="6"/>
        <v>4053720038.3099999</v>
      </c>
    </row>
    <row r="207" spans="1:8" ht="15.75">
      <c r="A207" s="4" t="s">
        <v>22</v>
      </c>
      <c r="B207" s="10">
        <v>22010146000</v>
      </c>
      <c r="C207" s="4" t="s">
        <v>177</v>
      </c>
      <c r="D207" s="4">
        <v>0</v>
      </c>
      <c r="E207" s="11">
        <v>263878586</v>
      </c>
      <c r="F207" s="11">
        <v>57364.91</v>
      </c>
      <c r="G207" s="12">
        <v>40178</v>
      </c>
      <c r="H207" s="13">
        <f t="shared" si="6"/>
        <v>263878586</v>
      </c>
    </row>
    <row r="208" spans="1:8" ht="15.75">
      <c r="A208" s="4" t="s">
        <v>24</v>
      </c>
      <c r="B208" s="10">
        <v>22010146002</v>
      </c>
      <c r="C208" s="4" t="s">
        <v>45</v>
      </c>
      <c r="D208" s="4">
        <v>0</v>
      </c>
      <c r="E208" s="11">
        <v>263878586</v>
      </c>
      <c r="F208" s="11">
        <v>57364.91</v>
      </c>
      <c r="G208" s="12">
        <v>40178</v>
      </c>
      <c r="H208" s="13">
        <f t="shared" si="6"/>
        <v>263878586</v>
      </c>
    </row>
    <row r="209" spans="1:8" ht="15.75">
      <c r="A209" s="4" t="s">
        <v>22</v>
      </c>
      <c r="B209" s="10">
        <v>22010152000</v>
      </c>
      <c r="C209" s="4" t="s">
        <v>178</v>
      </c>
      <c r="D209" s="11">
        <v>6445000000</v>
      </c>
      <c r="E209" s="11">
        <v>35022712398</v>
      </c>
      <c r="F209" s="11">
        <v>7613633.1299999999</v>
      </c>
      <c r="G209" s="12">
        <v>40178</v>
      </c>
      <c r="H209" s="13">
        <f t="shared" si="6"/>
        <v>41467712398</v>
      </c>
    </row>
    <row r="210" spans="1:8" ht="15.75">
      <c r="A210" s="4" t="s">
        <v>24</v>
      </c>
      <c r="B210" s="10">
        <v>22010152002</v>
      </c>
      <c r="C210" s="4" t="s">
        <v>45</v>
      </c>
      <c r="D210" s="11">
        <v>6445000000</v>
      </c>
      <c r="E210" s="11">
        <v>35022712398</v>
      </c>
      <c r="F210" s="11">
        <v>7613633.1299999999</v>
      </c>
      <c r="G210" s="12">
        <v>40178</v>
      </c>
      <c r="H210" s="13">
        <f t="shared" si="6"/>
        <v>41467712398</v>
      </c>
    </row>
    <row r="211" spans="1:8" ht="15.75">
      <c r="A211" s="4" t="s">
        <v>22</v>
      </c>
      <c r="B211" s="10">
        <v>22010156000</v>
      </c>
      <c r="C211" s="4" t="s">
        <v>179</v>
      </c>
      <c r="D211" s="11">
        <v>10733359907</v>
      </c>
      <c r="E211" s="11">
        <v>75065265508</v>
      </c>
      <c r="F211" s="11">
        <v>16318535.98</v>
      </c>
      <c r="G211" s="12">
        <v>40178</v>
      </c>
      <c r="H211" s="13">
        <f t="shared" si="6"/>
        <v>85798625415</v>
      </c>
    </row>
    <row r="212" spans="1:8" ht="15.75">
      <c r="A212" s="4" t="s">
        <v>24</v>
      </c>
      <c r="B212" s="10">
        <v>22010156002</v>
      </c>
      <c r="C212" s="4" t="s">
        <v>45</v>
      </c>
      <c r="D212" s="11">
        <v>10733359907</v>
      </c>
      <c r="E212" s="11">
        <v>75065265508</v>
      </c>
      <c r="F212" s="11">
        <v>16318535.98</v>
      </c>
      <c r="G212" s="12">
        <v>40178</v>
      </c>
      <c r="H212" s="13">
        <f t="shared" si="6"/>
        <v>85798625415</v>
      </c>
    </row>
    <row r="213" spans="1:8" ht="15.75">
      <c r="A213" s="4" t="s">
        <v>20</v>
      </c>
      <c r="B213" s="5">
        <v>22020000000</v>
      </c>
      <c r="C213" s="4" t="s">
        <v>180</v>
      </c>
      <c r="D213" s="11">
        <v>628068.30000000005</v>
      </c>
      <c r="E213" s="11">
        <v>12797338</v>
      </c>
      <c r="F213" s="11">
        <v>2782.03</v>
      </c>
      <c r="G213" s="12">
        <v>40178</v>
      </c>
      <c r="H213" s="13">
        <f t="shared" si="6"/>
        <v>13425406.300000001</v>
      </c>
    </row>
    <row r="214" spans="1:8" ht="15.75">
      <c r="A214" s="4" t="s">
        <v>22</v>
      </c>
      <c r="B214" s="10">
        <v>22020174000</v>
      </c>
      <c r="C214" s="4" t="s">
        <v>181</v>
      </c>
      <c r="D214" s="11">
        <v>628068.30000000005</v>
      </c>
      <c r="E214" s="11">
        <v>12797338</v>
      </c>
      <c r="F214" s="11">
        <v>2782.03</v>
      </c>
      <c r="G214" s="12">
        <v>40178</v>
      </c>
      <c r="H214" s="13">
        <f t="shared" si="6"/>
        <v>13425406.300000001</v>
      </c>
    </row>
    <row r="215" spans="1:8" ht="15.75">
      <c r="A215" s="4" t="s">
        <v>24</v>
      </c>
      <c r="B215" s="10">
        <v>22020174002</v>
      </c>
      <c r="C215" s="4" t="s">
        <v>45</v>
      </c>
      <c r="D215" s="11">
        <v>628068.30000000005</v>
      </c>
      <c r="E215" s="11">
        <v>12797338</v>
      </c>
      <c r="F215" s="11">
        <v>2782.03</v>
      </c>
      <c r="G215" s="12">
        <v>40178</v>
      </c>
      <c r="H215" s="13">
        <f t="shared" ref="H215:H246" si="7">+D215+E215</f>
        <v>13425406.300000001</v>
      </c>
    </row>
    <row r="216" spans="1:8" ht="15.75">
      <c r="A216" s="4" t="s">
        <v>20</v>
      </c>
      <c r="B216" s="5">
        <v>22030000000</v>
      </c>
      <c r="C216" s="4" t="s">
        <v>66</v>
      </c>
      <c r="D216" s="11">
        <v>48660600086.839996</v>
      </c>
      <c r="E216" s="11">
        <v>50227584000</v>
      </c>
      <c r="F216" s="11">
        <v>10919040</v>
      </c>
      <c r="G216" s="12">
        <v>40178</v>
      </c>
      <c r="H216" s="13">
        <f t="shared" si="7"/>
        <v>98888184086.839996</v>
      </c>
    </row>
    <row r="217" spans="1:8" ht="15.75">
      <c r="A217" s="4" t="s">
        <v>22</v>
      </c>
      <c r="B217" s="10">
        <v>22030180000</v>
      </c>
      <c r="C217" s="4" t="s">
        <v>182</v>
      </c>
      <c r="D217" s="4">
        <v>0</v>
      </c>
      <c r="E217" s="11">
        <v>40337584000</v>
      </c>
      <c r="F217" s="11">
        <v>8769040</v>
      </c>
      <c r="G217" s="12">
        <v>40178</v>
      </c>
      <c r="H217" s="13">
        <f t="shared" si="7"/>
        <v>40337584000</v>
      </c>
    </row>
    <row r="218" spans="1:8" ht="15.75">
      <c r="A218" s="4" t="s">
        <v>24</v>
      </c>
      <c r="B218" s="10">
        <v>22030180002</v>
      </c>
      <c r="C218" s="4" t="s">
        <v>45</v>
      </c>
      <c r="D218" s="4">
        <v>0</v>
      </c>
      <c r="E218" s="11">
        <v>40337584000</v>
      </c>
      <c r="F218" s="11">
        <v>8769040</v>
      </c>
      <c r="G218" s="12">
        <v>40178</v>
      </c>
      <c r="H218" s="13">
        <f t="shared" si="7"/>
        <v>40337584000</v>
      </c>
    </row>
    <row r="219" spans="1:8" ht="15.75">
      <c r="A219" s="4" t="s">
        <v>22</v>
      </c>
      <c r="B219" s="10">
        <v>22030190000</v>
      </c>
      <c r="C219" s="4" t="s">
        <v>159</v>
      </c>
      <c r="D219" s="11">
        <v>46518800000</v>
      </c>
      <c r="E219" s="4">
        <v>0</v>
      </c>
      <c r="F219" s="4">
        <v>0</v>
      </c>
      <c r="G219" s="12">
        <v>40178</v>
      </c>
      <c r="H219" s="13">
        <f t="shared" si="7"/>
        <v>46518800000</v>
      </c>
    </row>
    <row r="220" spans="1:8" ht="15.75">
      <c r="A220" s="4" t="s">
        <v>24</v>
      </c>
      <c r="B220" s="10">
        <v>22030190002</v>
      </c>
      <c r="C220" s="4" t="s">
        <v>45</v>
      </c>
      <c r="D220" s="11">
        <v>46518800000</v>
      </c>
      <c r="E220" s="4">
        <v>0</v>
      </c>
      <c r="F220" s="4">
        <v>0</v>
      </c>
      <c r="G220" s="12">
        <v>40178</v>
      </c>
      <c r="H220" s="13">
        <f t="shared" si="7"/>
        <v>46518800000</v>
      </c>
    </row>
    <row r="221" spans="1:8" ht="15.75">
      <c r="A221" s="4" t="s">
        <v>22</v>
      </c>
      <c r="B221" s="10">
        <v>22030192000</v>
      </c>
      <c r="C221" s="4" t="s">
        <v>183</v>
      </c>
      <c r="D221" s="4">
        <v>0</v>
      </c>
      <c r="E221" s="11">
        <v>9890000000</v>
      </c>
      <c r="F221" s="11">
        <v>2150000</v>
      </c>
      <c r="G221" s="12">
        <v>40178</v>
      </c>
      <c r="H221" s="13">
        <f t="shared" si="7"/>
        <v>9890000000</v>
      </c>
    </row>
    <row r="222" spans="1:8" ht="15.75">
      <c r="A222" s="4" t="s">
        <v>24</v>
      </c>
      <c r="B222" s="10">
        <v>22030192002</v>
      </c>
      <c r="C222" s="4" t="s">
        <v>45</v>
      </c>
      <c r="D222" s="4">
        <v>0</v>
      </c>
      <c r="E222" s="11">
        <v>9890000000</v>
      </c>
      <c r="F222" s="11">
        <v>2150000</v>
      </c>
      <c r="G222" s="12">
        <v>40178</v>
      </c>
      <c r="H222" s="13">
        <f t="shared" si="7"/>
        <v>9890000000</v>
      </c>
    </row>
    <row r="223" spans="1:8" ht="15.75">
      <c r="A223" s="4" t="s">
        <v>22</v>
      </c>
      <c r="B223" s="10">
        <v>22030194000</v>
      </c>
      <c r="C223" s="4" t="s">
        <v>184</v>
      </c>
      <c r="D223" s="11">
        <v>2141800086.8399999</v>
      </c>
      <c r="E223" s="4">
        <v>0</v>
      </c>
      <c r="F223" s="4">
        <v>0</v>
      </c>
      <c r="G223" s="12">
        <v>40178</v>
      </c>
      <c r="H223" s="13">
        <f t="shared" si="7"/>
        <v>2141800086.8399999</v>
      </c>
    </row>
    <row r="224" spans="1:8" ht="15.75">
      <c r="A224" s="4" t="s">
        <v>24</v>
      </c>
      <c r="B224" s="10">
        <v>22030194002</v>
      </c>
      <c r="C224" s="4" t="s">
        <v>185</v>
      </c>
      <c r="D224" s="11">
        <v>1589243313.95</v>
      </c>
      <c r="E224" s="4">
        <v>0</v>
      </c>
      <c r="F224" s="4">
        <v>0</v>
      </c>
      <c r="G224" s="12">
        <v>40178</v>
      </c>
      <c r="H224" s="13">
        <f t="shared" si="7"/>
        <v>1589243313.95</v>
      </c>
    </row>
    <row r="225" spans="1:9" ht="15.75">
      <c r="A225" s="4" t="s">
        <v>24</v>
      </c>
      <c r="B225" s="10">
        <v>22030194006</v>
      </c>
      <c r="C225" s="4" t="s">
        <v>162</v>
      </c>
      <c r="D225" s="11">
        <v>552556772.88999999</v>
      </c>
      <c r="E225" s="4">
        <v>0</v>
      </c>
      <c r="F225" s="4">
        <v>0</v>
      </c>
      <c r="G225" s="12">
        <v>40178</v>
      </c>
      <c r="H225" s="13">
        <f t="shared" si="7"/>
        <v>552556772.88999999</v>
      </c>
    </row>
    <row r="226" spans="1:9" ht="15.75">
      <c r="A226" s="4" t="s">
        <v>20</v>
      </c>
      <c r="B226" s="5">
        <v>22040000000</v>
      </c>
      <c r="C226" s="4" t="s">
        <v>186</v>
      </c>
      <c r="D226" s="11">
        <v>127312534202.58</v>
      </c>
      <c r="E226" s="11">
        <v>286669661406</v>
      </c>
      <c r="F226" s="11">
        <v>62319491.609999999</v>
      </c>
      <c r="G226" s="12">
        <v>40178</v>
      </c>
      <c r="H226" s="13">
        <f t="shared" si="7"/>
        <v>413982195608.58002</v>
      </c>
    </row>
    <row r="227" spans="1:9" ht="15.75">
      <c r="A227" s="4" t="s">
        <v>22</v>
      </c>
      <c r="B227" s="10">
        <v>22040290000</v>
      </c>
      <c r="C227" s="4" t="s">
        <v>171</v>
      </c>
      <c r="D227" s="11">
        <v>50435346159.510002</v>
      </c>
      <c r="E227" s="11">
        <v>596324128</v>
      </c>
      <c r="F227" s="11">
        <v>129635.68</v>
      </c>
      <c r="G227" s="12">
        <v>40178</v>
      </c>
      <c r="H227" s="13">
        <f t="shared" si="7"/>
        <v>51031670287.510002</v>
      </c>
    </row>
    <row r="228" spans="1:9" ht="15.75">
      <c r="A228" s="4" t="s">
        <v>24</v>
      </c>
      <c r="B228" s="10">
        <v>22040290002</v>
      </c>
      <c r="C228" s="4" t="s">
        <v>187</v>
      </c>
      <c r="D228" s="11">
        <v>1570462</v>
      </c>
      <c r="E228" s="4">
        <v>0</v>
      </c>
      <c r="F228" s="4">
        <v>0</v>
      </c>
      <c r="G228" s="12">
        <v>40178</v>
      </c>
      <c r="H228" s="13">
        <f t="shared" si="7"/>
        <v>1570462</v>
      </c>
    </row>
    <row r="229" spans="1:9" ht="15.75">
      <c r="A229" s="4" t="s">
        <v>24</v>
      </c>
      <c r="B229" s="10">
        <v>22040290004</v>
      </c>
      <c r="C229" s="4" t="s">
        <v>188</v>
      </c>
      <c r="D229" s="11">
        <v>4521202718.3599997</v>
      </c>
      <c r="E229" s="11">
        <v>550324128</v>
      </c>
      <c r="F229" s="11">
        <v>119635.68</v>
      </c>
      <c r="G229" s="12">
        <v>40178</v>
      </c>
      <c r="H229" s="13">
        <f t="shared" si="7"/>
        <v>5071526846.3599997</v>
      </c>
    </row>
    <row r="230" spans="1:9" ht="15.75">
      <c r="A230" s="4" t="s">
        <v>24</v>
      </c>
      <c r="B230" s="10">
        <v>22040290006</v>
      </c>
      <c r="C230" s="4" t="s">
        <v>189</v>
      </c>
      <c r="D230" s="11">
        <v>15000000</v>
      </c>
      <c r="E230" s="4">
        <v>0</v>
      </c>
      <c r="F230" s="4">
        <v>0</v>
      </c>
      <c r="G230" s="12">
        <v>40178</v>
      </c>
      <c r="H230" s="13">
        <f t="shared" si="7"/>
        <v>15000000</v>
      </c>
    </row>
    <row r="231" spans="1:9" ht="15.75">
      <c r="A231" s="4" t="s">
        <v>24</v>
      </c>
      <c r="B231" s="10">
        <v>22040290008</v>
      </c>
      <c r="C231" s="4" t="s">
        <v>190</v>
      </c>
      <c r="D231" s="11">
        <v>94680800</v>
      </c>
      <c r="E231" s="4">
        <v>0</v>
      </c>
      <c r="F231" s="4">
        <v>0</v>
      </c>
      <c r="G231" s="12">
        <v>40178</v>
      </c>
      <c r="H231" s="13">
        <f t="shared" si="7"/>
        <v>94680800</v>
      </c>
    </row>
    <row r="232" spans="1:9" ht="15.75">
      <c r="A232" s="4" t="s">
        <v>24</v>
      </c>
      <c r="B232" s="10">
        <v>22040290010</v>
      </c>
      <c r="C232" s="4" t="s">
        <v>191</v>
      </c>
      <c r="D232" s="11">
        <v>45802892179.150002</v>
      </c>
      <c r="E232" s="11">
        <v>46000000</v>
      </c>
      <c r="F232" s="11">
        <v>10000</v>
      </c>
      <c r="G232" s="12">
        <v>40178</v>
      </c>
      <c r="H232" s="13">
        <f t="shared" si="7"/>
        <v>45848892179.150002</v>
      </c>
    </row>
    <row r="233" spans="1:9" ht="15.75">
      <c r="A233" s="4" t="s">
        <v>22</v>
      </c>
      <c r="B233" s="10">
        <v>22040292000</v>
      </c>
      <c r="C233" s="4" t="s">
        <v>173</v>
      </c>
      <c r="D233" s="11">
        <v>76877188043.070007</v>
      </c>
      <c r="E233" s="11">
        <v>286073337278</v>
      </c>
      <c r="F233" s="11">
        <v>62189855.93</v>
      </c>
      <c r="G233" s="12">
        <v>40178</v>
      </c>
      <c r="H233" s="13">
        <f t="shared" si="7"/>
        <v>362950525321.07001</v>
      </c>
    </row>
    <row r="234" spans="1:9" ht="15.75">
      <c r="A234" s="4" t="s">
        <v>24</v>
      </c>
      <c r="B234" s="10">
        <v>22040292004</v>
      </c>
      <c r="C234" s="4" t="s">
        <v>188</v>
      </c>
      <c r="D234" s="11">
        <v>103913554</v>
      </c>
      <c r="E234" s="11">
        <v>448302798</v>
      </c>
      <c r="F234" s="11">
        <v>97457.13</v>
      </c>
      <c r="G234" s="12">
        <v>40178</v>
      </c>
      <c r="H234" s="13">
        <f t="shared" si="7"/>
        <v>552216352</v>
      </c>
    </row>
    <row r="235" spans="1:9" ht="15.75">
      <c r="A235" s="4" t="s">
        <v>24</v>
      </c>
      <c r="B235" s="10">
        <v>22040292008</v>
      </c>
      <c r="C235" s="4" t="s">
        <v>190</v>
      </c>
      <c r="D235" s="11">
        <v>369359648.69999999</v>
      </c>
      <c r="E235" s="4">
        <v>0</v>
      </c>
      <c r="F235" s="4">
        <v>0</v>
      </c>
      <c r="G235" s="12">
        <v>40178</v>
      </c>
      <c r="H235" s="13">
        <f t="shared" si="7"/>
        <v>369359648.69999999</v>
      </c>
    </row>
    <row r="236" spans="1:9" ht="15.75">
      <c r="A236" s="4" t="s">
        <v>24</v>
      </c>
      <c r="B236" s="10">
        <v>22040292010</v>
      </c>
      <c r="C236" s="4" t="s">
        <v>191</v>
      </c>
      <c r="D236" s="11">
        <v>76403914840.369995</v>
      </c>
      <c r="E236" s="11">
        <v>285625034480</v>
      </c>
      <c r="F236" s="11">
        <v>62092398.799999997</v>
      </c>
      <c r="G236" s="12">
        <v>40178</v>
      </c>
      <c r="H236" s="13">
        <f t="shared" si="7"/>
        <v>362028949320.37</v>
      </c>
    </row>
    <row r="237" spans="1:9" ht="15.75">
      <c r="A237" s="4" t="s">
        <v>20</v>
      </c>
      <c r="B237" s="5">
        <v>22080000000</v>
      </c>
      <c r="C237" s="4" t="s">
        <v>166</v>
      </c>
      <c r="D237" s="11">
        <v>140426595.72999999</v>
      </c>
      <c r="E237" s="11">
        <v>1189830710</v>
      </c>
      <c r="F237" s="11">
        <v>258658.85</v>
      </c>
      <c r="G237" s="12">
        <v>40178</v>
      </c>
      <c r="H237" s="13">
        <f t="shared" si="7"/>
        <v>1330257305.73</v>
      </c>
      <c r="I237" s="19"/>
    </row>
    <row r="238" spans="1:9" ht="15.75">
      <c r="A238" s="4" t="s">
        <v>22</v>
      </c>
      <c r="B238" s="10">
        <v>22080224000</v>
      </c>
      <c r="C238" s="4" t="s">
        <v>192</v>
      </c>
      <c r="D238" s="11">
        <v>140426595.72999999</v>
      </c>
      <c r="E238" s="11">
        <v>1135774408</v>
      </c>
      <c r="F238" s="11">
        <v>246907.48</v>
      </c>
      <c r="G238" s="12">
        <v>40178</v>
      </c>
      <c r="H238" s="13">
        <f t="shared" si="7"/>
        <v>1276201003.73</v>
      </c>
      <c r="I238" s="19"/>
    </row>
    <row r="239" spans="1:9" ht="15.75">
      <c r="A239" s="4" t="s">
        <v>24</v>
      </c>
      <c r="B239" s="10">
        <v>22080224084</v>
      </c>
      <c r="C239" s="4" t="s">
        <v>193</v>
      </c>
      <c r="D239" s="11">
        <v>140426595.72999999</v>
      </c>
      <c r="E239" s="11">
        <v>1135774408</v>
      </c>
      <c r="F239" s="11">
        <v>246907.48</v>
      </c>
      <c r="G239" s="12">
        <v>40178</v>
      </c>
      <c r="H239" s="13">
        <f t="shared" si="7"/>
        <v>1276201003.73</v>
      </c>
    </row>
    <row r="240" spans="1:9" ht="15.75">
      <c r="A240" s="4" t="s">
        <v>22</v>
      </c>
      <c r="B240" s="10">
        <v>22080230000</v>
      </c>
      <c r="C240" s="4" t="s">
        <v>194</v>
      </c>
      <c r="D240" s="4">
        <v>0</v>
      </c>
      <c r="E240" s="4">
        <v>0</v>
      </c>
      <c r="F240" s="4">
        <v>0</v>
      </c>
      <c r="G240" s="12">
        <v>40178</v>
      </c>
      <c r="H240" s="13">
        <f t="shared" si="7"/>
        <v>0</v>
      </c>
    </row>
    <row r="241" spans="1:8" ht="15.75">
      <c r="A241" s="4" t="s">
        <v>24</v>
      </c>
      <c r="B241" s="10">
        <v>22080230084</v>
      </c>
      <c r="C241" s="4" t="s">
        <v>193</v>
      </c>
      <c r="D241" s="4">
        <v>0</v>
      </c>
      <c r="E241" s="4">
        <v>0</v>
      </c>
      <c r="F241" s="4">
        <v>0</v>
      </c>
      <c r="G241" s="12">
        <v>40178</v>
      </c>
      <c r="H241" s="13">
        <f t="shared" si="7"/>
        <v>0</v>
      </c>
    </row>
    <row r="242" spans="1:8" ht="15.75">
      <c r="A242" s="4" t="s">
        <v>22</v>
      </c>
      <c r="B242" s="10">
        <v>22080234000</v>
      </c>
      <c r="C242" s="4" t="s">
        <v>195</v>
      </c>
      <c r="D242" s="4">
        <v>0</v>
      </c>
      <c r="E242" s="11">
        <v>54056302</v>
      </c>
      <c r="F242" s="11">
        <v>11751.37</v>
      </c>
      <c r="G242" s="12">
        <v>40178</v>
      </c>
      <c r="H242" s="13">
        <f t="shared" si="7"/>
        <v>54056302</v>
      </c>
    </row>
    <row r="243" spans="1:8" ht="15.75">
      <c r="A243" s="4" t="s">
        <v>24</v>
      </c>
      <c r="B243" s="10">
        <v>22080234084</v>
      </c>
      <c r="C243" s="4" t="s">
        <v>193</v>
      </c>
      <c r="D243" s="4">
        <v>0</v>
      </c>
      <c r="E243" s="11">
        <v>54056302</v>
      </c>
      <c r="F243" s="11">
        <v>11751.37</v>
      </c>
      <c r="G243" s="12">
        <v>40178</v>
      </c>
      <c r="H243" s="13">
        <f t="shared" si="7"/>
        <v>54056302</v>
      </c>
    </row>
    <row r="244" spans="1:8" ht="15.75">
      <c r="A244" s="4" t="s">
        <v>18</v>
      </c>
      <c r="B244" s="5">
        <v>24000000000</v>
      </c>
      <c r="C244" s="4" t="s">
        <v>196</v>
      </c>
      <c r="D244" s="11">
        <v>10347657585.983999</v>
      </c>
      <c r="E244" s="11">
        <v>95012336773.130005</v>
      </c>
      <c r="F244" s="11">
        <v>20654855.82</v>
      </c>
      <c r="G244" s="12">
        <v>40178</v>
      </c>
      <c r="H244" s="13">
        <f t="shared" si="7"/>
        <v>105359994359.114</v>
      </c>
    </row>
    <row r="245" spans="1:8" ht="15.75">
      <c r="A245" s="4" t="s">
        <v>20</v>
      </c>
      <c r="B245" s="10">
        <v>24010000000</v>
      </c>
      <c r="C245" s="4" t="s">
        <v>197</v>
      </c>
      <c r="D245" s="11">
        <v>379606969.34399998</v>
      </c>
      <c r="E245" s="11">
        <v>676462430</v>
      </c>
      <c r="F245" s="11">
        <v>147057.04999999999</v>
      </c>
      <c r="G245" s="12">
        <v>40178</v>
      </c>
      <c r="H245" s="13">
        <f t="shared" si="7"/>
        <v>1056069399.344</v>
      </c>
    </row>
    <row r="246" spans="1:8" ht="15.75">
      <c r="A246" s="4" t="s">
        <v>24</v>
      </c>
      <c r="B246" s="10">
        <v>24010242001</v>
      </c>
      <c r="C246" s="4" t="s">
        <v>198</v>
      </c>
      <c r="D246" s="4">
        <v>4.0000000000000001E-3</v>
      </c>
      <c r="E246" s="4">
        <v>0</v>
      </c>
      <c r="F246" s="4">
        <v>0</v>
      </c>
      <c r="G246" s="12">
        <v>40178</v>
      </c>
      <c r="H246" s="13">
        <f t="shared" si="7"/>
        <v>4.0000000000000001E-3</v>
      </c>
    </row>
    <row r="247" spans="1:8" ht="15.75">
      <c r="A247" s="4" t="s">
        <v>24</v>
      </c>
      <c r="B247" s="10">
        <v>24010244001</v>
      </c>
      <c r="C247" s="4" t="s">
        <v>199</v>
      </c>
      <c r="D247" s="11">
        <v>284709998.33999997</v>
      </c>
      <c r="E247" s="11">
        <v>161500296</v>
      </c>
      <c r="F247" s="11">
        <v>35108.76</v>
      </c>
      <c r="G247" s="12">
        <v>40178</v>
      </c>
      <c r="H247" s="13">
        <f t="shared" ref="H247:H275" si="8">+D247+E247</f>
        <v>446210294.33999997</v>
      </c>
    </row>
    <row r="248" spans="1:8" ht="15.75">
      <c r="A248" s="4" t="s">
        <v>24</v>
      </c>
      <c r="B248" s="10">
        <v>24010246001</v>
      </c>
      <c r="C248" s="4" t="s">
        <v>200</v>
      </c>
      <c r="D248" s="11">
        <v>94896971</v>
      </c>
      <c r="E248" s="11">
        <v>514962134</v>
      </c>
      <c r="F248" s="11">
        <v>111948.29</v>
      </c>
      <c r="G248" s="12">
        <v>40178</v>
      </c>
      <c r="H248" s="13">
        <f t="shared" si="8"/>
        <v>609859105</v>
      </c>
    </row>
    <row r="249" spans="1:8" ht="15.75">
      <c r="A249" s="4" t="s">
        <v>20</v>
      </c>
      <c r="B249" s="10">
        <v>24040000000</v>
      </c>
      <c r="C249" s="4" t="s">
        <v>201</v>
      </c>
      <c r="D249" s="11">
        <v>9968050616.6399994</v>
      </c>
      <c r="E249" s="11">
        <v>94335874343.130005</v>
      </c>
      <c r="F249" s="11">
        <v>20507798.77</v>
      </c>
      <c r="G249" s="12">
        <v>40178</v>
      </c>
      <c r="H249" s="13">
        <f t="shared" si="8"/>
        <v>104303924959.77</v>
      </c>
    </row>
    <row r="250" spans="1:8" ht="15.75">
      <c r="A250" s="4" t="s">
        <v>22</v>
      </c>
      <c r="B250" s="10">
        <v>24040258000</v>
      </c>
      <c r="C250" s="4" t="s">
        <v>202</v>
      </c>
      <c r="D250" s="11">
        <v>112419777</v>
      </c>
      <c r="E250" s="11">
        <v>3946242628.7600002</v>
      </c>
      <c r="F250" s="11">
        <v>857878.83200000005</v>
      </c>
      <c r="G250" s="12">
        <v>40178</v>
      </c>
      <c r="H250" s="13">
        <f t="shared" si="8"/>
        <v>4058662405.7600002</v>
      </c>
    </row>
    <row r="251" spans="1:8" ht="15.75">
      <c r="A251" s="4" t="s">
        <v>24</v>
      </c>
      <c r="B251" s="10">
        <v>24040258002</v>
      </c>
      <c r="C251" s="4" t="s">
        <v>45</v>
      </c>
      <c r="D251" s="11">
        <v>112419777</v>
      </c>
      <c r="E251" s="11">
        <v>3946242628.7600002</v>
      </c>
      <c r="F251" s="11">
        <v>857878.83200000005</v>
      </c>
      <c r="G251" s="12">
        <v>40178</v>
      </c>
      <c r="H251" s="13">
        <f t="shared" si="8"/>
        <v>4058662405.7600002</v>
      </c>
    </row>
    <row r="252" spans="1:8" ht="15.75">
      <c r="A252" s="4" t="s">
        <v>22</v>
      </c>
      <c r="B252" s="10">
        <v>24040260000</v>
      </c>
      <c r="C252" s="4" t="s">
        <v>103</v>
      </c>
      <c r="D252" s="11">
        <v>9855630839.6399994</v>
      </c>
      <c r="E252" s="11">
        <v>90389631714.369995</v>
      </c>
      <c r="F252" s="11">
        <v>19649919.938000001</v>
      </c>
      <c r="G252" s="12">
        <v>40178</v>
      </c>
      <c r="H252" s="13">
        <f t="shared" si="8"/>
        <v>100245262554.00999</v>
      </c>
    </row>
    <row r="253" spans="1:8" ht="15.75">
      <c r="A253" s="4" t="s">
        <v>24</v>
      </c>
      <c r="B253" s="10">
        <v>24040260002</v>
      </c>
      <c r="C253" s="4" t="s">
        <v>45</v>
      </c>
      <c r="D253" s="11">
        <v>9855630839.6399994</v>
      </c>
      <c r="E253" s="11">
        <v>90389631714.369995</v>
      </c>
      <c r="F253" s="11">
        <v>19649919.938000001</v>
      </c>
      <c r="G253" s="12">
        <v>40178</v>
      </c>
      <c r="H253" s="13">
        <f t="shared" si="8"/>
        <v>100245262554.00999</v>
      </c>
    </row>
    <row r="254" spans="1:8" ht="15.75">
      <c r="A254" s="4" t="s">
        <v>20</v>
      </c>
      <c r="B254" s="10">
        <v>24050000000</v>
      </c>
      <c r="C254" s="4" t="s">
        <v>203</v>
      </c>
      <c r="D254" s="4">
        <v>0</v>
      </c>
      <c r="E254" s="4">
        <v>0</v>
      </c>
      <c r="F254" s="4">
        <v>0</v>
      </c>
      <c r="G254" s="12">
        <v>40178</v>
      </c>
      <c r="H254" s="13">
        <f t="shared" si="8"/>
        <v>0</v>
      </c>
    </row>
    <row r="255" spans="1:8" ht="15.75">
      <c r="A255" s="4" t="s">
        <v>22</v>
      </c>
      <c r="B255" s="10">
        <v>24050262000</v>
      </c>
      <c r="C255" s="4" t="s">
        <v>204</v>
      </c>
      <c r="D255" s="4">
        <v>0</v>
      </c>
      <c r="E255" s="4">
        <v>0</v>
      </c>
      <c r="F255" s="4">
        <v>0</v>
      </c>
      <c r="G255" s="12">
        <v>40178</v>
      </c>
      <c r="H255" s="13">
        <f t="shared" si="8"/>
        <v>0</v>
      </c>
    </row>
    <row r="256" spans="1:8" ht="15.75">
      <c r="A256" s="4" t="s">
        <v>24</v>
      </c>
      <c r="B256" s="10">
        <v>24050262002</v>
      </c>
      <c r="C256" s="4" t="s">
        <v>45</v>
      </c>
      <c r="D256" s="4">
        <v>0</v>
      </c>
      <c r="E256" s="4">
        <v>0</v>
      </c>
      <c r="F256" s="4">
        <v>0</v>
      </c>
      <c r="G256" s="12">
        <v>40178</v>
      </c>
      <c r="H256" s="13">
        <f t="shared" si="8"/>
        <v>0</v>
      </c>
    </row>
    <row r="257" spans="1:9" ht="15.75">
      <c r="A257" s="4" t="s">
        <v>18</v>
      </c>
      <c r="B257" s="5">
        <v>25000000000</v>
      </c>
      <c r="C257" s="4" t="s">
        <v>205</v>
      </c>
      <c r="D257" s="11">
        <v>20148867861.82</v>
      </c>
      <c r="E257" s="11">
        <v>5903278256</v>
      </c>
      <c r="F257" s="11">
        <v>1283321.3600000001</v>
      </c>
      <c r="G257" s="12">
        <v>40178</v>
      </c>
      <c r="H257" s="13">
        <f t="shared" si="8"/>
        <v>26052146117.82</v>
      </c>
      <c r="I257" s="19"/>
    </row>
    <row r="258" spans="1:9" ht="15.75">
      <c r="A258" s="4" t="s">
        <v>20</v>
      </c>
      <c r="B258" s="10">
        <v>25010000000</v>
      </c>
      <c r="C258" s="4" t="s">
        <v>206</v>
      </c>
      <c r="D258" s="11">
        <v>16807405113.82</v>
      </c>
      <c r="E258" s="11">
        <v>5032047502</v>
      </c>
      <c r="F258" s="11">
        <v>1093923.3700000001</v>
      </c>
      <c r="G258" s="12">
        <v>40178</v>
      </c>
      <c r="H258" s="13">
        <f t="shared" si="8"/>
        <v>21839452615.82</v>
      </c>
      <c r="I258" s="19"/>
    </row>
    <row r="259" spans="1:9" ht="15.75">
      <c r="A259" s="4" t="s">
        <v>24</v>
      </c>
      <c r="B259" s="10">
        <v>25010270001</v>
      </c>
      <c r="C259" s="4" t="s">
        <v>207</v>
      </c>
      <c r="D259" s="11">
        <v>10494679166.860001</v>
      </c>
      <c r="E259" s="4">
        <v>0</v>
      </c>
      <c r="F259" s="4">
        <v>0</v>
      </c>
      <c r="G259" s="12">
        <v>40178</v>
      </c>
      <c r="H259" s="13">
        <f t="shared" si="8"/>
        <v>10494679166.860001</v>
      </c>
    </row>
    <row r="260" spans="1:9" ht="15.75">
      <c r="A260" s="4" t="s">
        <v>24</v>
      </c>
      <c r="B260" s="10">
        <v>25010272001</v>
      </c>
      <c r="C260" s="4" t="s">
        <v>208</v>
      </c>
      <c r="D260" s="11">
        <v>6312725946.96</v>
      </c>
      <c r="E260" s="11">
        <v>5032047502</v>
      </c>
      <c r="F260" s="11">
        <v>1093923.3700000001</v>
      </c>
      <c r="G260" s="12">
        <v>40178</v>
      </c>
      <c r="H260" s="13">
        <f t="shared" si="8"/>
        <v>11344773448.959999</v>
      </c>
    </row>
    <row r="261" spans="1:9" ht="15.75">
      <c r="A261" s="4" t="s">
        <v>20</v>
      </c>
      <c r="B261" s="10">
        <v>25020000000</v>
      </c>
      <c r="C261" s="4" t="s">
        <v>209</v>
      </c>
      <c r="D261" s="11">
        <v>3341462748</v>
      </c>
      <c r="E261" s="11">
        <v>871230754</v>
      </c>
      <c r="F261" s="11">
        <v>189397.99</v>
      </c>
      <c r="G261" s="12">
        <v>40178</v>
      </c>
      <c r="H261" s="13">
        <f t="shared" si="8"/>
        <v>4212693502</v>
      </c>
    </row>
    <row r="262" spans="1:9" ht="15.75">
      <c r="A262" s="4" t="s">
        <v>24</v>
      </c>
      <c r="B262" s="10">
        <v>25020276001</v>
      </c>
      <c r="C262" s="4" t="s">
        <v>210</v>
      </c>
      <c r="D262" s="11">
        <v>2330519728</v>
      </c>
      <c r="E262" s="4">
        <v>0</v>
      </c>
      <c r="F262" s="4">
        <v>0</v>
      </c>
      <c r="G262" s="12">
        <v>40178</v>
      </c>
      <c r="H262" s="13">
        <f t="shared" si="8"/>
        <v>2330519728</v>
      </c>
    </row>
    <row r="263" spans="1:9" ht="15.75">
      <c r="A263" s="4" t="s">
        <v>24</v>
      </c>
      <c r="B263" s="10">
        <v>25020278001</v>
      </c>
      <c r="C263" s="4" t="s">
        <v>211</v>
      </c>
      <c r="D263" s="11">
        <v>1010943020</v>
      </c>
      <c r="E263" s="11">
        <v>871230754</v>
      </c>
      <c r="F263" s="11">
        <v>189397.99</v>
      </c>
      <c r="G263" s="12">
        <v>40178</v>
      </c>
      <c r="H263" s="13">
        <f t="shared" si="8"/>
        <v>1882173774</v>
      </c>
    </row>
    <row r="264" spans="1:9" ht="15.75">
      <c r="A264" s="4" t="s">
        <v>16</v>
      </c>
      <c r="B264" s="5">
        <v>30000000000</v>
      </c>
      <c r="C264" s="4" t="s">
        <v>212</v>
      </c>
      <c r="D264" s="11">
        <v>176635160007.29001</v>
      </c>
      <c r="E264" s="4">
        <v>0</v>
      </c>
      <c r="F264" s="4">
        <v>0</v>
      </c>
      <c r="G264" s="12">
        <v>40178</v>
      </c>
      <c r="H264" s="9">
        <f t="shared" si="8"/>
        <v>176635160007.29001</v>
      </c>
    </row>
    <row r="265" spans="1:9" ht="15.75">
      <c r="A265" s="4" t="s">
        <v>18</v>
      </c>
      <c r="B265" s="10">
        <v>31000000000</v>
      </c>
      <c r="C265" s="4" t="s">
        <v>212</v>
      </c>
      <c r="D265" s="11">
        <v>176635160007.29001</v>
      </c>
      <c r="E265" s="4">
        <v>0</v>
      </c>
      <c r="F265" s="4">
        <v>0</v>
      </c>
      <c r="G265" s="12">
        <v>40178</v>
      </c>
      <c r="H265" s="13">
        <f t="shared" si="8"/>
        <v>176635160007.29001</v>
      </c>
    </row>
    <row r="266" spans="1:9" ht="15.75">
      <c r="A266" s="4" t="s">
        <v>20</v>
      </c>
      <c r="B266" s="5">
        <v>31010000000</v>
      </c>
      <c r="C266" s="4" t="s">
        <v>213</v>
      </c>
      <c r="D266" s="11">
        <v>27867000000</v>
      </c>
      <c r="E266" s="4">
        <v>0</v>
      </c>
      <c r="F266" s="4">
        <v>0</v>
      </c>
      <c r="G266" s="12">
        <v>40178</v>
      </c>
      <c r="H266" s="9">
        <f t="shared" si="8"/>
        <v>27867000000</v>
      </c>
    </row>
    <row r="267" spans="1:9" ht="15.75">
      <c r="A267" s="4" t="s">
        <v>24</v>
      </c>
      <c r="B267" s="10">
        <v>31010400001</v>
      </c>
      <c r="C267" s="4" t="s">
        <v>214</v>
      </c>
      <c r="D267" s="11">
        <v>27867000000</v>
      </c>
      <c r="E267" s="4">
        <v>0</v>
      </c>
      <c r="F267" s="4">
        <v>0</v>
      </c>
      <c r="G267" s="12">
        <v>40178</v>
      </c>
      <c r="H267" s="13">
        <f t="shared" si="8"/>
        <v>27867000000</v>
      </c>
    </row>
    <row r="268" spans="1:9" ht="15.75">
      <c r="A268" s="4" t="s">
        <v>20</v>
      </c>
      <c r="B268" s="5">
        <v>31030000000</v>
      </c>
      <c r="C268" s="4" t="s">
        <v>215</v>
      </c>
      <c r="D268" s="11">
        <v>53815782293.790001</v>
      </c>
      <c r="E268" s="4">
        <v>0</v>
      </c>
      <c r="F268" s="4">
        <v>0</v>
      </c>
      <c r="G268" s="12">
        <v>40178</v>
      </c>
      <c r="H268" s="9">
        <f t="shared" si="8"/>
        <v>53815782293.790001</v>
      </c>
    </row>
    <row r="269" spans="1:9" ht="15.75">
      <c r="A269" s="4" t="s">
        <v>24</v>
      </c>
      <c r="B269" s="10">
        <v>31030408001</v>
      </c>
      <c r="C269" s="4" t="s">
        <v>216</v>
      </c>
      <c r="D269" s="11">
        <v>53815782293.790001</v>
      </c>
      <c r="E269" s="4">
        <v>0</v>
      </c>
      <c r="F269" s="4">
        <v>0</v>
      </c>
      <c r="G269" s="12">
        <v>40178</v>
      </c>
      <c r="H269" s="13">
        <f t="shared" si="8"/>
        <v>53815782293.790001</v>
      </c>
    </row>
    <row r="270" spans="1:9" ht="15.75">
      <c r="A270" s="4" t="s">
        <v>20</v>
      </c>
      <c r="B270" s="5">
        <v>31040000000</v>
      </c>
      <c r="C270" s="4" t="s">
        <v>217</v>
      </c>
      <c r="D270" s="11">
        <v>61692566606.5</v>
      </c>
      <c r="E270" s="4">
        <v>0</v>
      </c>
      <c r="F270" s="4">
        <v>0</v>
      </c>
      <c r="G270" s="12">
        <v>40178</v>
      </c>
      <c r="H270" s="9">
        <f t="shared" si="8"/>
        <v>61692566606.5</v>
      </c>
    </row>
    <row r="271" spans="1:9" ht="15.75">
      <c r="A271" s="4" t="s">
        <v>24</v>
      </c>
      <c r="B271" s="10">
        <v>31040424001</v>
      </c>
      <c r="C271" s="4" t="s">
        <v>218</v>
      </c>
      <c r="D271" s="11">
        <v>61692566606.5</v>
      </c>
      <c r="E271" s="4">
        <v>0</v>
      </c>
      <c r="F271" s="4">
        <v>0</v>
      </c>
      <c r="G271" s="12">
        <v>40178</v>
      </c>
      <c r="H271" s="13">
        <f t="shared" si="8"/>
        <v>61692566606.5</v>
      </c>
    </row>
    <row r="272" spans="1:9" ht="15.75">
      <c r="A272" s="4" t="s">
        <v>20</v>
      </c>
      <c r="B272" s="5">
        <v>31050000000</v>
      </c>
      <c r="C272" s="4" t="s">
        <v>219</v>
      </c>
      <c r="D272" s="11">
        <v>11552370405.98</v>
      </c>
      <c r="E272" s="4">
        <v>0</v>
      </c>
      <c r="F272" s="4">
        <v>0</v>
      </c>
      <c r="G272" s="12">
        <v>40178</v>
      </c>
      <c r="H272" s="9">
        <f t="shared" si="8"/>
        <v>11552370405.98</v>
      </c>
      <c r="I272" s="19"/>
    </row>
    <row r="273" spans="1:8" ht="15.75">
      <c r="A273" s="4" t="s">
        <v>24</v>
      </c>
      <c r="B273" s="10">
        <v>31050416001</v>
      </c>
      <c r="C273" s="4" t="s">
        <v>220</v>
      </c>
      <c r="D273" s="11">
        <v>11552370405.98</v>
      </c>
      <c r="E273" s="4">
        <v>0</v>
      </c>
      <c r="F273" s="4">
        <v>0</v>
      </c>
      <c r="G273" s="12">
        <v>40178</v>
      </c>
      <c r="H273" s="13">
        <f t="shared" si="8"/>
        <v>11552370405.98</v>
      </c>
    </row>
    <row r="274" spans="1:8" ht="15.75">
      <c r="A274" s="4" t="s">
        <v>20</v>
      </c>
      <c r="B274" s="10">
        <v>31060000000</v>
      </c>
      <c r="C274" s="4" t="s">
        <v>221</v>
      </c>
      <c r="D274" s="11">
        <v>21707440701.02</v>
      </c>
      <c r="E274" s="4">
        <v>0</v>
      </c>
      <c r="F274" s="4">
        <v>0</v>
      </c>
      <c r="G274" s="12">
        <v>40178</v>
      </c>
      <c r="H274" s="13">
        <f t="shared" si="8"/>
        <v>21707440701.02</v>
      </c>
    </row>
    <row r="275" spans="1:8" ht="15.75">
      <c r="A275" s="4" t="s">
        <v>222</v>
      </c>
      <c r="B275" s="10">
        <v>31060418001</v>
      </c>
      <c r="C275" s="4" t="s">
        <v>223</v>
      </c>
      <c r="D275" s="11">
        <v>21707440701.02</v>
      </c>
      <c r="E275" s="4">
        <v>0</v>
      </c>
      <c r="F275" s="4">
        <v>0</v>
      </c>
      <c r="G275" s="12">
        <v>40178</v>
      </c>
      <c r="H275" s="13">
        <f t="shared" si="8"/>
        <v>21707440701.02</v>
      </c>
    </row>
    <row r="276" spans="1:8" ht="15.75">
      <c r="A276" s="4" t="s">
        <v>16</v>
      </c>
      <c r="B276" s="10">
        <v>40000000000</v>
      </c>
      <c r="C276" s="4" t="s">
        <v>224</v>
      </c>
      <c r="D276" s="11">
        <v>-2260000000</v>
      </c>
      <c r="E276" s="11">
        <v>-17249306928</v>
      </c>
      <c r="F276" s="11">
        <v>-3749849.3319999999</v>
      </c>
      <c r="G276" s="12">
        <v>40178</v>
      </c>
      <c r="H276" s="13">
        <f t="shared" ref="H276:H283" si="9">-D276-E276</f>
        <v>19509306928</v>
      </c>
    </row>
    <row r="277" spans="1:8" ht="15.75">
      <c r="A277" s="4" t="s">
        <v>18</v>
      </c>
      <c r="B277" s="10">
        <v>41000000000</v>
      </c>
      <c r="C277" s="4" t="s">
        <v>225</v>
      </c>
      <c r="D277" s="11">
        <v>-2260000000</v>
      </c>
      <c r="E277" s="11">
        <v>-17249306928</v>
      </c>
      <c r="F277" s="11">
        <v>-3749849.3319999999</v>
      </c>
      <c r="G277" s="12">
        <v>40178</v>
      </c>
      <c r="H277" s="13">
        <f t="shared" si="9"/>
        <v>19509306928</v>
      </c>
    </row>
    <row r="278" spans="1:8" ht="15.75">
      <c r="A278" s="4" t="s">
        <v>20</v>
      </c>
      <c r="B278" s="10">
        <v>41010000000</v>
      </c>
      <c r="C278" s="4" t="s">
        <v>225</v>
      </c>
      <c r="D278" s="11">
        <v>-2260000000</v>
      </c>
      <c r="E278" s="11">
        <v>-17249306928</v>
      </c>
      <c r="F278" s="11">
        <v>-3749849.3319999999</v>
      </c>
      <c r="G278" s="12">
        <v>40178</v>
      </c>
      <c r="H278" s="13">
        <f t="shared" si="9"/>
        <v>19509306928</v>
      </c>
    </row>
    <row r="279" spans="1:8" ht="15.75">
      <c r="A279" s="4" t="s">
        <v>22</v>
      </c>
      <c r="B279" s="10">
        <v>41010607000</v>
      </c>
      <c r="C279" s="4" t="s">
        <v>226</v>
      </c>
      <c r="D279" s="11">
        <v>-2260000000</v>
      </c>
      <c r="E279" s="11">
        <v>-16477707528</v>
      </c>
      <c r="F279" s="11">
        <v>-3582110.3319999999</v>
      </c>
      <c r="G279" s="12">
        <v>40178</v>
      </c>
      <c r="H279" s="13">
        <f t="shared" si="9"/>
        <v>18737707528</v>
      </c>
    </row>
    <row r="280" spans="1:8" ht="15.75">
      <c r="A280" s="4" t="s">
        <v>24</v>
      </c>
      <c r="B280" s="10">
        <v>41010607002</v>
      </c>
      <c r="C280" s="4" t="s">
        <v>45</v>
      </c>
      <c r="D280" s="11">
        <v>-100000000</v>
      </c>
      <c r="E280" s="11">
        <v>-13269319528</v>
      </c>
      <c r="F280" s="11">
        <v>-2884634.68</v>
      </c>
      <c r="G280" s="12">
        <v>40178</v>
      </c>
      <c r="H280" s="13">
        <f t="shared" si="9"/>
        <v>13369319528</v>
      </c>
    </row>
    <row r="281" spans="1:8" ht="15.75">
      <c r="A281" s="4" t="s">
        <v>24</v>
      </c>
      <c r="B281" s="10">
        <v>41010607003</v>
      </c>
      <c r="C281" s="4" t="s">
        <v>172</v>
      </c>
      <c r="D281" s="11">
        <v>-2160000000</v>
      </c>
      <c r="E281" s="11">
        <v>-3208388000</v>
      </c>
      <c r="F281" s="11">
        <v>-697475.652</v>
      </c>
      <c r="G281" s="12">
        <v>40178</v>
      </c>
      <c r="H281" s="13">
        <f t="shared" si="9"/>
        <v>5368388000</v>
      </c>
    </row>
    <row r="282" spans="1:8" ht="15.75">
      <c r="A282" s="4" t="s">
        <v>22</v>
      </c>
      <c r="B282" s="10">
        <v>41010609000</v>
      </c>
      <c r="C282" s="4" t="s">
        <v>227</v>
      </c>
      <c r="D282" s="4">
        <v>0</v>
      </c>
      <c r="E282" s="11">
        <v>-771599400</v>
      </c>
      <c r="F282" s="11">
        <v>-167739</v>
      </c>
      <c r="G282" s="12">
        <v>40178</v>
      </c>
      <c r="H282" s="13">
        <f t="shared" si="9"/>
        <v>771599400</v>
      </c>
    </row>
    <row r="283" spans="1:8" ht="15.75">
      <c r="A283" s="4" t="s">
        <v>24</v>
      </c>
      <c r="B283" s="10">
        <v>41010609004</v>
      </c>
      <c r="C283" s="4" t="s">
        <v>228</v>
      </c>
      <c r="D283" s="4">
        <v>0</v>
      </c>
      <c r="E283" s="11">
        <v>-771599400</v>
      </c>
      <c r="F283" s="11">
        <v>-167739</v>
      </c>
      <c r="G283" s="12">
        <v>40178</v>
      </c>
      <c r="H283" s="13">
        <f t="shared" si="9"/>
        <v>771599400</v>
      </c>
    </row>
    <row r="284" spans="1:8" ht="15.75">
      <c r="A284" s="4" t="s">
        <v>18</v>
      </c>
      <c r="B284" s="10">
        <v>42000000000</v>
      </c>
      <c r="C284" s="4" t="s">
        <v>229</v>
      </c>
      <c r="D284" s="11">
        <v>2260000000</v>
      </c>
      <c r="E284" s="11">
        <v>17249306928</v>
      </c>
      <c r="F284" s="11">
        <v>3749849.3319999999</v>
      </c>
      <c r="G284" s="12">
        <v>40178</v>
      </c>
      <c r="H284" s="13">
        <f>+D284+E284</f>
        <v>19509306928</v>
      </c>
    </row>
    <row r="285" spans="1:8" ht="15.75">
      <c r="A285" s="4" t="s">
        <v>20</v>
      </c>
      <c r="B285" s="10">
        <v>42010000000</v>
      </c>
      <c r="C285" s="4" t="s">
        <v>229</v>
      </c>
      <c r="D285" s="11">
        <v>2260000000</v>
      </c>
      <c r="E285" s="11">
        <v>17249306928</v>
      </c>
      <c r="F285" s="11">
        <v>3749849.3319999999</v>
      </c>
      <c r="G285" s="12">
        <v>40178</v>
      </c>
      <c r="H285" s="13">
        <f>+D285+E285</f>
        <v>19509306928</v>
      </c>
    </row>
    <row r="286" spans="1:8" ht="15.75">
      <c r="A286" s="4" t="s">
        <v>22</v>
      </c>
      <c r="B286" s="10">
        <v>42010606000</v>
      </c>
      <c r="C286" s="4" t="s">
        <v>230</v>
      </c>
      <c r="D286" s="11">
        <v>2260000000</v>
      </c>
      <c r="E286" s="11">
        <v>17249306928</v>
      </c>
      <c r="F286" s="11">
        <v>3749849.3319999999</v>
      </c>
      <c r="G286" s="12">
        <v>40178</v>
      </c>
      <c r="H286" s="13">
        <f>+D286+E286</f>
        <v>19509306928</v>
      </c>
    </row>
    <row r="287" spans="1:8" ht="15.75">
      <c r="A287" s="4" t="s">
        <v>24</v>
      </c>
      <c r="B287" s="10">
        <v>42010606002</v>
      </c>
      <c r="C287" s="4" t="s">
        <v>45</v>
      </c>
      <c r="D287" s="11">
        <v>100000000</v>
      </c>
      <c r="E287" s="11">
        <v>14040918928</v>
      </c>
      <c r="F287" s="11">
        <v>3052373.68</v>
      </c>
      <c r="G287" s="12">
        <v>40178</v>
      </c>
      <c r="H287" s="13">
        <f>+D287+E287</f>
        <v>14140918928</v>
      </c>
    </row>
    <row r="288" spans="1:8" ht="15.75">
      <c r="A288" s="4" t="s">
        <v>24</v>
      </c>
      <c r="B288" s="10">
        <v>42010606003</v>
      </c>
      <c r="C288" s="4" t="s">
        <v>172</v>
      </c>
      <c r="D288" s="11">
        <v>2160000000</v>
      </c>
      <c r="E288" s="11">
        <v>3208388000</v>
      </c>
      <c r="F288" s="11">
        <v>697475.652</v>
      </c>
      <c r="G288" s="12">
        <v>40178</v>
      </c>
      <c r="H288" s="13">
        <f>+D288+E288</f>
        <v>5368388000</v>
      </c>
    </row>
    <row r="289" spans="1:8" ht="15.75">
      <c r="A289" s="4" t="s">
        <v>16</v>
      </c>
      <c r="B289" s="10">
        <v>50000000000</v>
      </c>
      <c r="C289" s="4" t="s">
        <v>231</v>
      </c>
      <c r="D289" s="11">
        <v>-493836602031.15002</v>
      </c>
      <c r="E289" s="11">
        <v>-606324192802.96997</v>
      </c>
      <c r="F289" s="11">
        <v>-131809607.131</v>
      </c>
      <c r="G289" s="12">
        <v>40178</v>
      </c>
      <c r="H289" s="13">
        <f t="shared" ref="H289:H316" si="10">-D289-E289</f>
        <v>1100160794834.1201</v>
      </c>
    </row>
    <row r="290" spans="1:8" ht="15.75">
      <c r="A290" s="4" t="s">
        <v>18</v>
      </c>
      <c r="B290" s="10">
        <v>51000000000</v>
      </c>
      <c r="C290" s="4" t="s">
        <v>232</v>
      </c>
      <c r="D290" s="11">
        <v>-493836602031.15002</v>
      </c>
      <c r="E290" s="11">
        <v>-606324192802.96997</v>
      </c>
      <c r="F290" s="11">
        <v>-131809607.131</v>
      </c>
      <c r="G290" s="12">
        <v>40178</v>
      </c>
      <c r="H290" s="13">
        <f t="shared" si="10"/>
        <v>1100160794834.1201</v>
      </c>
    </row>
    <row r="291" spans="1:8" ht="15.75">
      <c r="A291" s="4" t="s">
        <v>20</v>
      </c>
      <c r="B291" s="10">
        <v>51010000000</v>
      </c>
      <c r="C291" s="4" t="s">
        <v>233</v>
      </c>
      <c r="D291" s="11">
        <v>-229553059405.31</v>
      </c>
      <c r="E291" s="11">
        <v>-314284551708</v>
      </c>
      <c r="F291" s="11">
        <v>-68322728.631999999</v>
      </c>
      <c r="G291" s="12">
        <v>40178</v>
      </c>
      <c r="H291" s="13">
        <f t="shared" si="10"/>
        <v>543837611113.31</v>
      </c>
    </row>
    <row r="292" spans="1:8" ht="15.75">
      <c r="A292" s="4" t="s">
        <v>22</v>
      </c>
      <c r="B292" s="10">
        <v>51010651000</v>
      </c>
      <c r="C292" s="4" t="s">
        <v>234</v>
      </c>
      <c r="D292" s="11">
        <v>-184030030000</v>
      </c>
      <c r="E292" s="11">
        <v>-252092990088</v>
      </c>
      <c r="F292" s="11">
        <v>-54802823.931999996</v>
      </c>
      <c r="G292" s="12">
        <v>40178</v>
      </c>
      <c r="H292" s="13">
        <f t="shared" si="10"/>
        <v>436123020088</v>
      </c>
    </row>
    <row r="293" spans="1:8" ht="15.75">
      <c r="A293" s="4" t="s">
        <v>24</v>
      </c>
      <c r="B293" s="10">
        <v>51010651002</v>
      </c>
      <c r="C293" s="4" t="s">
        <v>235</v>
      </c>
      <c r="D293" s="11">
        <v>-25326307126</v>
      </c>
      <c r="E293" s="11">
        <v>-2369000000</v>
      </c>
      <c r="F293" s="11">
        <v>-515000</v>
      </c>
      <c r="G293" s="12">
        <v>40178</v>
      </c>
      <c r="H293" s="13">
        <f t="shared" si="10"/>
        <v>27695307126</v>
      </c>
    </row>
    <row r="294" spans="1:8" ht="15.75">
      <c r="A294" s="4" t="s">
        <v>24</v>
      </c>
      <c r="B294" s="10">
        <v>51010651004</v>
      </c>
      <c r="C294" s="4" t="s">
        <v>236</v>
      </c>
      <c r="D294" s="11">
        <v>-288869693.19</v>
      </c>
      <c r="E294" s="11">
        <v>-114627102242</v>
      </c>
      <c r="F294" s="11">
        <v>-24918935.27</v>
      </c>
      <c r="G294" s="12">
        <v>40178</v>
      </c>
      <c r="H294" s="13">
        <f t="shared" si="10"/>
        <v>114915971935.19</v>
      </c>
    </row>
    <row r="295" spans="1:8" ht="15.75">
      <c r="A295" s="4" t="s">
        <v>24</v>
      </c>
      <c r="B295" s="10">
        <v>51010651006</v>
      </c>
      <c r="C295" s="4" t="s">
        <v>237</v>
      </c>
      <c r="D295" s="11">
        <v>-158414853180.81</v>
      </c>
      <c r="E295" s="11">
        <v>-38607047440</v>
      </c>
      <c r="F295" s="11">
        <v>-8392836.4000000004</v>
      </c>
      <c r="G295" s="12">
        <v>40178</v>
      </c>
      <c r="H295" s="13">
        <f t="shared" si="10"/>
        <v>197021900620.81</v>
      </c>
    </row>
    <row r="296" spans="1:8" ht="15.75">
      <c r="A296" s="4" t="s">
        <v>24</v>
      </c>
      <c r="B296" s="10">
        <v>51010651007</v>
      </c>
      <c r="C296" s="4" t="s">
        <v>238</v>
      </c>
      <c r="D296" s="4">
        <v>0</v>
      </c>
      <c r="E296" s="11">
        <v>-38500029600</v>
      </c>
      <c r="F296" s="11">
        <v>-8369571.6519999998</v>
      </c>
      <c r="G296" s="12">
        <v>40178</v>
      </c>
      <c r="H296" s="13">
        <f t="shared" si="10"/>
        <v>38500029600</v>
      </c>
    </row>
    <row r="297" spans="1:8" ht="15.75">
      <c r="A297" s="4" t="s">
        <v>24</v>
      </c>
      <c r="B297" s="10">
        <v>51010651010</v>
      </c>
      <c r="C297" s="4" t="s">
        <v>239</v>
      </c>
      <c r="D297" s="4">
        <v>0</v>
      </c>
      <c r="E297" s="11">
        <v>-57989810806</v>
      </c>
      <c r="F297" s="11">
        <v>-12606480.609999999</v>
      </c>
      <c r="G297" s="12">
        <v>40178</v>
      </c>
      <c r="H297" s="13">
        <f t="shared" si="10"/>
        <v>57989810806</v>
      </c>
    </row>
    <row r="298" spans="1:8" ht="15.75">
      <c r="A298" s="4" t="s">
        <v>24</v>
      </c>
      <c r="B298" s="10">
        <v>51010653001</v>
      </c>
      <c r="C298" s="4" t="s">
        <v>240</v>
      </c>
      <c r="D298" s="11">
        <v>-45523029405.309998</v>
      </c>
      <c r="E298" s="11">
        <v>-62191561620</v>
      </c>
      <c r="F298" s="11">
        <v>-13519904.699999999</v>
      </c>
      <c r="G298" s="12">
        <v>40178</v>
      </c>
      <c r="H298" s="13">
        <f t="shared" si="10"/>
        <v>107714591025.31</v>
      </c>
    </row>
    <row r="299" spans="1:8" ht="15.75">
      <c r="A299" s="4" t="s">
        <v>20</v>
      </c>
      <c r="B299" s="10">
        <v>51020000000</v>
      </c>
      <c r="C299" s="4" t="s">
        <v>241</v>
      </c>
      <c r="D299" s="11">
        <v>-81125103177</v>
      </c>
      <c r="E299" s="11">
        <v>-150880946220</v>
      </c>
      <c r="F299" s="11">
        <v>-32800205.699999999</v>
      </c>
      <c r="G299" s="12">
        <v>40178</v>
      </c>
      <c r="H299" s="13">
        <f t="shared" si="10"/>
        <v>232006049397</v>
      </c>
    </row>
    <row r="300" spans="1:8" ht="15.75">
      <c r="A300" s="4" t="s">
        <v>22</v>
      </c>
      <c r="B300" s="10">
        <v>51020655000</v>
      </c>
      <c r="C300" s="4" t="s">
        <v>242</v>
      </c>
      <c r="D300" s="11">
        <v>-81125103177</v>
      </c>
      <c r="E300" s="11">
        <v>-150880946220</v>
      </c>
      <c r="F300" s="11">
        <v>-32800205.699999999</v>
      </c>
      <c r="G300" s="12">
        <v>40178</v>
      </c>
      <c r="H300" s="13">
        <f t="shared" si="10"/>
        <v>232006049397</v>
      </c>
    </row>
    <row r="301" spans="1:8" ht="15.75">
      <c r="A301" s="4" t="s">
        <v>24</v>
      </c>
      <c r="B301" s="10">
        <v>51020655002</v>
      </c>
      <c r="C301" s="4" t="s">
        <v>243</v>
      </c>
      <c r="D301" s="11">
        <v>-33000000000</v>
      </c>
      <c r="E301" s="4">
        <v>0</v>
      </c>
      <c r="F301" s="4">
        <v>0</v>
      </c>
      <c r="G301" s="12">
        <v>40178</v>
      </c>
      <c r="H301" s="13">
        <f t="shared" si="10"/>
        <v>33000000000</v>
      </c>
    </row>
    <row r="302" spans="1:8" ht="15.75">
      <c r="A302" s="4" t="s">
        <v>24</v>
      </c>
      <c r="B302" s="10">
        <v>51020655004</v>
      </c>
      <c r="C302" s="4" t="s">
        <v>244</v>
      </c>
      <c r="D302" s="11">
        <v>-48125103177</v>
      </c>
      <c r="E302" s="11">
        <v>-150880946220</v>
      </c>
      <c r="F302" s="11">
        <v>-32800205.699999999</v>
      </c>
      <c r="G302" s="12">
        <v>40178</v>
      </c>
      <c r="H302" s="13">
        <f t="shared" si="10"/>
        <v>199006049397</v>
      </c>
    </row>
    <row r="303" spans="1:8" ht="15.75">
      <c r="A303" s="4" t="s">
        <v>20</v>
      </c>
      <c r="B303" s="10">
        <v>51030000000</v>
      </c>
      <c r="C303" s="4" t="s">
        <v>245</v>
      </c>
      <c r="D303" s="4">
        <v>0</v>
      </c>
      <c r="E303" s="11">
        <v>-36080531848</v>
      </c>
      <c r="F303" s="11">
        <v>-7843593.8799999999</v>
      </c>
      <c r="G303" s="12">
        <v>40178</v>
      </c>
      <c r="H303" s="13">
        <f t="shared" si="10"/>
        <v>36080531848</v>
      </c>
    </row>
    <row r="304" spans="1:8" ht="15.75">
      <c r="A304" s="4" t="s">
        <v>24</v>
      </c>
      <c r="B304" s="10">
        <v>51030665001</v>
      </c>
      <c r="C304" s="4" t="s">
        <v>246</v>
      </c>
      <c r="D304" s="4">
        <v>0</v>
      </c>
      <c r="E304" s="11">
        <v>-31369333702</v>
      </c>
      <c r="F304" s="11">
        <v>-6819420.3700000001</v>
      </c>
      <c r="G304" s="12">
        <v>40178</v>
      </c>
      <c r="H304" s="13">
        <f t="shared" si="10"/>
        <v>31369333702</v>
      </c>
    </row>
    <row r="305" spans="1:8" ht="15.75">
      <c r="A305" s="4" t="s">
        <v>22</v>
      </c>
      <c r="B305" s="10">
        <v>51030669000</v>
      </c>
      <c r="C305" s="4" t="s">
        <v>247</v>
      </c>
      <c r="D305" s="4">
        <v>0</v>
      </c>
      <c r="E305" s="11">
        <v>-554912628</v>
      </c>
      <c r="F305" s="11">
        <v>-120633.18</v>
      </c>
      <c r="G305" s="12">
        <v>40178</v>
      </c>
      <c r="H305" s="13">
        <f t="shared" si="10"/>
        <v>554912628</v>
      </c>
    </row>
    <row r="306" spans="1:8" ht="15.75">
      <c r="A306" s="4" t="s">
        <v>24</v>
      </c>
      <c r="B306" s="10">
        <v>51030669002</v>
      </c>
      <c r="C306" s="4" t="s">
        <v>248</v>
      </c>
      <c r="D306" s="4">
        <v>0</v>
      </c>
      <c r="E306" s="11">
        <v>-554912628</v>
      </c>
      <c r="F306" s="11">
        <v>-120633.18</v>
      </c>
      <c r="G306" s="12">
        <v>40178</v>
      </c>
      <c r="H306" s="13">
        <f t="shared" si="10"/>
        <v>554912628</v>
      </c>
    </row>
    <row r="307" spans="1:8" ht="15.75">
      <c r="A307" s="4" t="s">
        <v>24</v>
      </c>
      <c r="B307" s="10">
        <v>51030693001</v>
      </c>
      <c r="C307" s="4" t="s">
        <v>249</v>
      </c>
      <c r="D307" s="4">
        <v>0</v>
      </c>
      <c r="E307" s="11">
        <v>-4156285518</v>
      </c>
      <c r="F307" s="11">
        <v>-903540.33</v>
      </c>
      <c r="G307" s="12">
        <v>40178</v>
      </c>
      <c r="H307" s="13">
        <f t="shared" si="10"/>
        <v>4156285518</v>
      </c>
    </row>
    <row r="308" spans="1:8" ht="15.75">
      <c r="A308" s="4" t="s">
        <v>20</v>
      </c>
      <c r="B308" s="10">
        <v>51040000000</v>
      </c>
      <c r="C308" s="4" t="s">
        <v>250</v>
      </c>
      <c r="D308" s="11">
        <v>-183158439448.84</v>
      </c>
      <c r="E308" s="11">
        <v>-105078163026.97</v>
      </c>
      <c r="F308" s="11">
        <v>-22843078.919</v>
      </c>
      <c r="G308" s="12">
        <v>40178</v>
      </c>
      <c r="H308" s="13">
        <f t="shared" si="10"/>
        <v>288236602475.81</v>
      </c>
    </row>
    <row r="309" spans="1:8" ht="15.75">
      <c r="A309" s="4" t="s">
        <v>22</v>
      </c>
      <c r="B309" s="10">
        <v>51040675000</v>
      </c>
      <c r="C309" s="4" t="s">
        <v>251</v>
      </c>
      <c r="D309" s="11">
        <v>-146976274198.72</v>
      </c>
      <c r="E309" s="11">
        <v>-49493751974.970001</v>
      </c>
      <c r="F309" s="11">
        <v>-10759511.299000001</v>
      </c>
      <c r="G309" s="12">
        <v>40178</v>
      </c>
      <c r="H309" s="13">
        <f t="shared" si="10"/>
        <v>196470026173.69</v>
      </c>
    </row>
    <row r="310" spans="1:8" ht="15.75">
      <c r="A310" s="4" t="s">
        <v>24</v>
      </c>
      <c r="B310" s="10">
        <v>51040675008</v>
      </c>
      <c r="C310" s="4" t="s">
        <v>103</v>
      </c>
      <c r="D310" s="11">
        <v>-141724000000</v>
      </c>
      <c r="E310" s="11">
        <v>-22979464582.970001</v>
      </c>
      <c r="F310" s="11">
        <v>-4995535.7790000001</v>
      </c>
      <c r="G310" s="12">
        <v>40178</v>
      </c>
      <c r="H310" s="13">
        <f t="shared" si="10"/>
        <v>164703464582.97</v>
      </c>
    </row>
    <row r="311" spans="1:8" ht="15.75">
      <c r="A311" s="4" t="s">
        <v>24</v>
      </c>
      <c r="B311" s="10">
        <v>51040675010</v>
      </c>
      <c r="C311" s="4" t="s">
        <v>252</v>
      </c>
      <c r="D311" s="11">
        <v>-5252274198.7200003</v>
      </c>
      <c r="E311" s="11">
        <v>-26514287392</v>
      </c>
      <c r="F311" s="11">
        <v>-5763975.5199999996</v>
      </c>
      <c r="G311" s="12">
        <v>40178</v>
      </c>
      <c r="H311" s="13">
        <f t="shared" si="10"/>
        <v>31766561590.720001</v>
      </c>
    </row>
    <row r="312" spans="1:8" ht="15.75">
      <c r="A312" s="4" t="s">
        <v>24</v>
      </c>
      <c r="B312" s="10">
        <v>51040681001</v>
      </c>
      <c r="C312" s="4" t="s">
        <v>253</v>
      </c>
      <c r="D312" s="11">
        <v>-4889071525</v>
      </c>
      <c r="E312" s="4">
        <v>0</v>
      </c>
      <c r="F312" s="4">
        <v>0</v>
      </c>
      <c r="G312" s="12">
        <v>40178</v>
      </c>
      <c r="H312" s="13">
        <f t="shared" si="10"/>
        <v>4889071525</v>
      </c>
    </row>
    <row r="313" spans="1:8" ht="15.75">
      <c r="A313" s="4" t="s">
        <v>24</v>
      </c>
      <c r="B313" s="10">
        <v>51040689001</v>
      </c>
      <c r="C313" s="4" t="s">
        <v>254</v>
      </c>
      <c r="D313" s="11">
        <v>-26461967635.919998</v>
      </c>
      <c r="E313" s="11">
        <v>-55584411052</v>
      </c>
      <c r="F313" s="11">
        <v>-12083567.619999999</v>
      </c>
      <c r="G313" s="12">
        <v>40178</v>
      </c>
      <c r="H313" s="13">
        <f t="shared" si="10"/>
        <v>82046378687.919998</v>
      </c>
    </row>
    <row r="314" spans="1:8" ht="15.75">
      <c r="A314" s="4" t="s">
        <v>22</v>
      </c>
      <c r="B314" s="10">
        <v>51040691000</v>
      </c>
      <c r="C314" s="4" t="s">
        <v>255</v>
      </c>
      <c r="D314" s="11">
        <v>-4831126089.1999998</v>
      </c>
      <c r="E314" s="4">
        <v>0</v>
      </c>
      <c r="F314" s="4">
        <v>0</v>
      </c>
      <c r="G314" s="12">
        <v>40178</v>
      </c>
      <c r="H314" s="13">
        <f t="shared" si="10"/>
        <v>4831126089.1999998</v>
      </c>
    </row>
    <row r="315" spans="1:8" ht="15.75">
      <c r="A315" s="4" t="s">
        <v>24</v>
      </c>
      <c r="B315" s="10">
        <v>51040691002</v>
      </c>
      <c r="C315" s="4" t="s">
        <v>256</v>
      </c>
      <c r="D315" s="4">
        <v>0</v>
      </c>
      <c r="E315" s="4">
        <v>0</v>
      </c>
      <c r="F315" s="4">
        <v>0</v>
      </c>
      <c r="G315" s="12">
        <v>40178</v>
      </c>
      <c r="H315" s="13">
        <f t="shared" si="10"/>
        <v>0</v>
      </c>
    </row>
    <row r="316" spans="1:8" ht="15.75">
      <c r="A316" s="4" t="s">
        <v>24</v>
      </c>
      <c r="B316" s="10">
        <v>51040691004</v>
      </c>
      <c r="C316" s="4" t="s">
        <v>257</v>
      </c>
      <c r="D316" s="11">
        <v>-4831126089.1999998</v>
      </c>
      <c r="E316" s="4">
        <v>0</v>
      </c>
      <c r="F316" s="4">
        <v>0</v>
      </c>
      <c r="G316" s="12">
        <v>40178</v>
      </c>
      <c r="H316" s="13">
        <f t="shared" si="10"/>
        <v>4831126089.1999998</v>
      </c>
    </row>
    <row r="317" spans="1:8" ht="15.75">
      <c r="A317" s="4" t="s">
        <v>18</v>
      </c>
      <c r="B317" s="10">
        <v>52000000000</v>
      </c>
      <c r="C317" s="4" t="s">
        <v>258</v>
      </c>
      <c r="D317" s="11">
        <v>493836602031.15002</v>
      </c>
      <c r="E317" s="11">
        <v>606324192802.96997</v>
      </c>
      <c r="F317" s="11">
        <v>131809607.131</v>
      </c>
      <c r="G317" s="12">
        <v>40178</v>
      </c>
      <c r="H317" s="13">
        <f t="shared" ref="H317:H348" si="11">+D317+E317</f>
        <v>1100160794834.1201</v>
      </c>
    </row>
    <row r="318" spans="1:8" ht="15.75">
      <c r="A318" s="4" t="s">
        <v>20</v>
      </c>
      <c r="B318" s="10">
        <v>52010000000</v>
      </c>
      <c r="C318" s="4" t="s">
        <v>259</v>
      </c>
      <c r="D318" s="11">
        <v>229553059405.31</v>
      </c>
      <c r="E318" s="11">
        <v>314284551708</v>
      </c>
      <c r="F318" s="11">
        <v>68322728.631999999</v>
      </c>
      <c r="G318" s="12">
        <v>40178</v>
      </c>
      <c r="H318" s="13">
        <f t="shared" si="11"/>
        <v>543837611113.31</v>
      </c>
    </row>
    <row r="319" spans="1:8" ht="15.75">
      <c r="A319" s="4" t="s">
        <v>22</v>
      </c>
      <c r="B319" s="10">
        <v>52010652000</v>
      </c>
      <c r="C319" s="4" t="s">
        <v>260</v>
      </c>
      <c r="D319" s="11">
        <v>184030030000</v>
      </c>
      <c r="E319" s="11">
        <v>252092990088</v>
      </c>
      <c r="F319" s="11">
        <v>54802823.931999996</v>
      </c>
      <c r="G319" s="12">
        <v>40178</v>
      </c>
      <c r="H319" s="13">
        <f t="shared" si="11"/>
        <v>436123020088</v>
      </c>
    </row>
    <row r="320" spans="1:8" ht="15.75">
      <c r="A320" s="4" t="s">
        <v>24</v>
      </c>
      <c r="B320" s="10">
        <v>52010652002</v>
      </c>
      <c r="C320" s="4" t="s">
        <v>45</v>
      </c>
      <c r="D320" s="11">
        <v>184030030000</v>
      </c>
      <c r="E320" s="11">
        <v>249344602088</v>
      </c>
      <c r="F320" s="11">
        <v>54205348.280000001</v>
      </c>
      <c r="G320" s="12">
        <v>40178</v>
      </c>
      <c r="H320" s="13">
        <f t="shared" si="11"/>
        <v>433374632088</v>
      </c>
    </row>
    <row r="321" spans="1:8" ht="15.75">
      <c r="A321" s="4" t="s">
        <v>24</v>
      </c>
      <c r="B321" s="10">
        <v>52010652003</v>
      </c>
      <c r="C321" s="4" t="s">
        <v>172</v>
      </c>
      <c r="D321" s="4">
        <v>0</v>
      </c>
      <c r="E321" s="11">
        <v>2748388000</v>
      </c>
      <c r="F321" s="11">
        <v>597475.652</v>
      </c>
      <c r="G321" s="12">
        <v>40178</v>
      </c>
      <c r="H321" s="13">
        <f t="shared" si="11"/>
        <v>2748388000</v>
      </c>
    </row>
    <row r="322" spans="1:8" ht="15.75">
      <c r="A322" s="4" t="s">
        <v>22</v>
      </c>
      <c r="B322" s="10">
        <v>52010654000</v>
      </c>
      <c r="C322" s="4" t="s">
        <v>261</v>
      </c>
      <c r="D322" s="11">
        <v>45523029405.309998</v>
      </c>
      <c r="E322" s="11">
        <v>62191561620</v>
      </c>
      <c r="F322" s="11">
        <v>13519904.699999999</v>
      </c>
      <c r="G322" s="12">
        <v>40178</v>
      </c>
      <c r="H322" s="13">
        <f t="shared" si="11"/>
        <v>107714591025.31</v>
      </c>
    </row>
    <row r="323" spans="1:8" ht="15.75">
      <c r="A323" s="4" t="s">
        <v>24</v>
      </c>
      <c r="B323" s="10">
        <v>52010654002</v>
      </c>
      <c r="C323" s="4" t="s">
        <v>45</v>
      </c>
      <c r="D323" s="11">
        <v>45523029405.309998</v>
      </c>
      <c r="E323" s="11">
        <v>62191561620</v>
      </c>
      <c r="F323" s="11">
        <v>13519904.699999999</v>
      </c>
      <c r="G323" s="12">
        <v>40178</v>
      </c>
      <c r="H323" s="13">
        <f t="shared" si="11"/>
        <v>107714591025.31</v>
      </c>
    </row>
    <row r="324" spans="1:8" ht="15.75">
      <c r="A324" s="4" t="s">
        <v>20</v>
      </c>
      <c r="B324" s="10">
        <v>52020000000</v>
      </c>
      <c r="C324" s="4" t="s">
        <v>262</v>
      </c>
      <c r="D324" s="11">
        <v>81125103177</v>
      </c>
      <c r="E324" s="11">
        <v>150880946220</v>
      </c>
      <c r="F324" s="11">
        <v>32800205.699999999</v>
      </c>
      <c r="G324" s="12">
        <v>40178</v>
      </c>
      <c r="H324" s="13">
        <f t="shared" si="11"/>
        <v>232006049397</v>
      </c>
    </row>
    <row r="325" spans="1:8" ht="15.75">
      <c r="A325" s="4" t="s">
        <v>22</v>
      </c>
      <c r="B325" s="10">
        <v>52020660000</v>
      </c>
      <c r="C325" s="4" t="s">
        <v>263</v>
      </c>
      <c r="D325" s="11">
        <v>81125103177</v>
      </c>
      <c r="E325" s="11">
        <v>150880946220</v>
      </c>
      <c r="F325" s="11">
        <v>32800205.699999999</v>
      </c>
      <c r="G325" s="12">
        <v>40178</v>
      </c>
      <c r="H325" s="13">
        <f t="shared" si="11"/>
        <v>232006049397</v>
      </c>
    </row>
    <row r="326" spans="1:8" ht="15.75">
      <c r="A326" s="4" t="s">
        <v>24</v>
      </c>
      <c r="B326" s="10">
        <v>52020660002</v>
      </c>
      <c r="C326" s="4" t="s">
        <v>264</v>
      </c>
      <c r="D326" s="11">
        <v>33000000000</v>
      </c>
      <c r="E326" s="4">
        <v>0</v>
      </c>
      <c r="F326" s="4">
        <v>0</v>
      </c>
      <c r="G326" s="12">
        <v>40178</v>
      </c>
      <c r="H326" s="13">
        <f t="shared" si="11"/>
        <v>33000000000</v>
      </c>
    </row>
    <row r="327" spans="1:8" ht="15.75">
      <c r="A327" s="4" t="s">
        <v>24</v>
      </c>
      <c r="B327" s="10">
        <v>52020660004</v>
      </c>
      <c r="C327" s="4" t="s">
        <v>265</v>
      </c>
      <c r="D327" s="11">
        <v>48125103177</v>
      </c>
      <c r="E327" s="11">
        <v>150880946220</v>
      </c>
      <c r="F327" s="11">
        <v>32800205.699999999</v>
      </c>
      <c r="G327" s="12">
        <v>40178</v>
      </c>
      <c r="H327" s="13">
        <f t="shared" si="11"/>
        <v>199006049397</v>
      </c>
    </row>
    <row r="328" spans="1:8" ht="15.75">
      <c r="A328" s="4" t="s">
        <v>20</v>
      </c>
      <c r="B328" s="10">
        <v>52030000000</v>
      </c>
      <c r="C328" s="4" t="s">
        <v>266</v>
      </c>
      <c r="D328" s="4">
        <v>0</v>
      </c>
      <c r="E328" s="11">
        <v>41392644508</v>
      </c>
      <c r="F328" s="11">
        <v>8998400.9800000004</v>
      </c>
      <c r="G328" s="12">
        <v>40178</v>
      </c>
      <c r="H328" s="13">
        <f t="shared" si="11"/>
        <v>41392644508</v>
      </c>
    </row>
    <row r="329" spans="1:8" ht="15.75">
      <c r="A329" s="4" t="s">
        <v>22</v>
      </c>
      <c r="B329" s="10">
        <v>52030662000</v>
      </c>
      <c r="C329" s="4" t="s">
        <v>267</v>
      </c>
      <c r="D329" s="4">
        <v>0</v>
      </c>
      <c r="E329" s="11">
        <v>554912628</v>
      </c>
      <c r="F329" s="11">
        <v>120633.18</v>
      </c>
      <c r="G329" s="12">
        <v>40178</v>
      </c>
      <c r="H329" s="13">
        <f t="shared" si="11"/>
        <v>554912628</v>
      </c>
    </row>
    <row r="330" spans="1:8" ht="15.75">
      <c r="A330" s="4" t="s">
        <v>24</v>
      </c>
      <c r="B330" s="10">
        <v>52030662002</v>
      </c>
      <c r="C330" s="4" t="s">
        <v>248</v>
      </c>
      <c r="D330" s="4">
        <v>0</v>
      </c>
      <c r="E330" s="11">
        <v>554912628</v>
      </c>
      <c r="F330" s="11">
        <v>120633.18</v>
      </c>
      <c r="G330" s="12">
        <v>40178</v>
      </c>
      <c r="H330" s="13">
        <f t="shared" si="11"/>
        <v>554912628</v>
      </c>
    </row>
    <row r="331" spans="1:8" ht="15.75">
      <c r="A331" s="4" t="s">
        <v>24</v>
      </c>
      <c r="B331" s="10">
        <v>52030666001</v>
      </c>
      <c r="C331" s="4" t="s">
        <v>268</v>
      </c>
      <c r="D331" s="4">
        <v>0</v>
      </c>
      <c r="E331" s="11">
        <v>36681446362</v>
      </c>
      <c r="F331" s="11">
        <v>7974227.4699999997</v>
      </c>
      <c r="G331" s="12">
        <v>40178</v>
      </c>
      <c r="H331" s="13">
        <f t="shared" si="11"/>
        <v>36681446362</v>
      </c>
    </row>
    <row r="332" spans="1:8" ht="15.75">
      <c r="A332" s="4" t="s">
        <v>24</v>
      </c>
      <c r="B332" s="10">
        <v>52030668001</v>
      </c>
      <c r="C332" s="4" t="s">
        <v>269</v>
      </c>
      <c r="D332" s="4">
        <v>0</v>
      </c>
      <c r="E332" s="11">
        <v>4156285518</v>
      </c>
      <c r="F332" s="11">
        <v>903540.33</v>
      </c>
      <c r="G332" s="12">
        <v>40178</v>
      </c>
      <c r="H332" s="13">
        <f t="shared" si="11"/>
        <v>4156285518</v>
      </c>
    </row>
    <row r="333" spans="1:8" ht="15.75">
      <c r="A333" s="4" t="s">
        <v>20</v>
      </c>
      <c r="B333" s="10">
        <v>52040000000</v>
      </c>
      <c r="C333" s="4" t="s">
        <v>270</v>
      </c>
      <c r="D333" s="11">
        <v>183158439448.84</v>
      </c>
      <c r="E333" s="11">
        <v>99766050366.970001</v>
      </c>
      <c r="F333" s="11">
        <v>21688271.818999998</v>
      </c>
      <c r="G333" s="12">
        <v>40178</v>
      </c>
      <c r="H333" s="13">
        <f t="shared" si="11"/>
        <v>282924489815.81</v>
      </c>
    </row>
    <row r="334" spans="1:8" ht="15.75">
      <c r="A334" s="4" t="s">
        <v>24</v>
      </c>
      <c r="B334" s="10">
        <v>52040674001</v>
      </c>
      <c r="C334" s="4" t="s">
        <v>271</v>
      </c>
      <c r="D334" s="11">
        <v>4889071525</v>
      </c>
      <c r="E334" s="4">
        <v>0</v>
      </c>
      <c r="F334" s="4">
        <v>0</v>
      </c>
      <c r="G334" s="12">
        <v>40178</v>
      </c>
      <c r="H334" s="13">
        <f t="shared" si="11"/>
        <v>4889071525</v>
      </c>
    </row>
    <row r="335" spans="1:8" ht="15.75">
      <c r="A335" s="4" t="s">
        <v>22</v>
      </c>
      <c r="B335" s="10">
        <v>52040680000</v>
      </c>
      <c r="C335" s="4" t="s">
        <v>272</v>
      </c>
      <c r="D335" s="11">
        <v>146976274198.72</v>
      </c>
      <c r="E335" s="11">
        <v>44181639314.970001</v>
      </c>
      <c r="F335" s="11">
        <v>9604704.1989999991</v>
      </c>
      <c r="G335" s="12">
        <v>40178</v>
      </c>
      <c r="H335" s="13">
        <f t="shared" si="11"/>
        <v>191157913513.69</v>
      </c>
    </row>
    <row r="336" spans="1:8" ht="15.75">
      <c r="A336" s="4" t="s">
        <v>24</v>
      </c>
      <c r="B336" s="10">
        <v>52040680008</v>
      </c>
      <c r="C336" s="4" t="s">
        <v>103</v>
      </c>
      <c r="D336" s="11">
        <v>143257416486.88</v>
      </c>
      <c r="E336" s="11">
        <v>26206043548.970001</v>
      </c>
      <c r="F336" s="11">
        <v>5696965.9890000001</v>
      </c>
      <c r="G336" s="12">
        <v>40178</v>
      </c>
      <c r="H336" s="13">
        <f t="shared" si="11"/>
        <v>169463460035.85001</v>
      </c>
    </row>
    <row r="337" spans="1:8" ht="15.75">
      <c r="A337" s="4" t="s">
        <v>24</v>
      </c>
      <c r="B337" s="10">
        <v>52040680010</v>
      </c>
      <c r="C337" s="4" t="s">
        <v>252</v>
      </c>
      <c r="D337" s="11">
        <v>3718857711.8400002</v>
      </c>
      <c r="E337" s="11">
        <v>17975595766</v>
      </c>
      <c r="F337" s="11">
        <v>3907738.21</v>
      </c>
      <c r="G337" s="12">
        <v>40178</v>
      </c>
      <c r="H337" s="13">
        <f t="shared" si="11"/>
        <v>21694453477.84</v>
      </c>
    </row>
    <row r="338" spans="1:8" ht="15.75">
      <c r="A338" s="4" t="s">
        <v>24</v>
      </c>
      <c r="B338" s="10">
        <v>52040688001</v>
      </c>
      <c r="C338" s="4" t="s">
        <v>273</v>
      </c>
      <c r="D338" s="11">
        <v>26461967635.919998</v>
      </c>
      <c r="E338" s="11">
        <v>55584411052</v>
      </c>
      <c r="F338" s="11">
        <v>12083567.619999999</v>
      </c>
      <c r="G338" s="12">
        <v>40178</v>
      </c>
      <c r="H338" s="13">
        <f t="shared" si="11"/>
        <v>82046378687.919998</v>
      </c>
    </row>
    <row r="339" spans="1:8" ht="15.75">
      <c r="A339" s="4" t="s">
        <v>22</v>
      </c>
      <c r="B339" s="10">
        <v>52040690000</v>
      </c>
      <c r="C339" s="4" t="s">
        <v>255</v>
      </c>
      <c r="D339" s="11">
        <v>4831126089.1999998</v>
      </c>
      <c r="E339" s="4">
        <v>0</v>
      </c>
      <c r="F339" s="4">
        <v>0</v>
      </c>
      <c r="G339" s="12">
        <v>40178</v>
      </c>
      <c r="H339" s="13">
        <f t="shared" si="11"/>
        <v>4831126089.1999998</v>
      </c>
    </row>
    <row r="340" spans="1:8" ht="15.75">
      <c r="A340" s="4" t="s">
        <v>24</v>
      </c>
      <c r="B340" s="10">
        <v>52040690002</v>
      </c>
      <c r="C340" s="4" t="s">
        <v>256</v>
      </c>
      <c r="D340" s="4">
        <v>0</v>
      </c>
      <c r="E340" s="4">
        <v>0</v>
      </c>
      <c r="F340" s="4">
        <v>0</v>
      </c>
      <c r="G340" s="12">
        <v>40178</v>
      </c>
      <c r="H340" s="13">
        <f t="shared" si="11"/>
        <v>0</v>
      </c>
    </row>
    <row r="341" spans="1:8" ht="15.75">
      <c r="A341" s="4" t="s">
        <v>24</v>
      </c>
      <c r="B341" s="10">
        <v>52040690004</v>
      </c>
      <c r="C341" s="4" t="s">
        <v>257</v>
      </c>
      <c r="D341" s="11">
        <v>4831126089.1999998</v>
      </c>
      <c r="E341" s="4">
        <v>0</v>
      </c>
      <c r="F341" s="4">
        <v>0</v>
      </c>
      <c r="G341" s="12">
        <v>40178</v>
      </c>
      <c r="H341" s="13">
        <f t="shared" si="11"/>
        <v>4831126089.1999998</v>
      </c>
    </row>
    <row r="342" spans="1:8" ht="15.75">
      <c r="A342" s="4" t="s">
        <v>16</v>
      </c>
      <c r="B342" s="10">
        <v>60000000000</v>
      </c>
      <c r="C342" s="4" t="s">
        <v>274</v>
      </c>
      <c r="D342" s="11">
        <v>611042083104.53003</v>
      </c>
      <c r="E342" s="4">
        <v>0</v>
      </c>
      <c r="F342" s="4">
        <v>0</v>
      </c>
      <c r="G342" s="12">
        <v>40178</v>
      </c>
      <c r="H342" s="13">
        <f t="shared" si="11"/>
        <v>611042083104.53003</v>
      </c>
    </row>
    <row r="343" spans="1:8" ht="15.75">
      <c r="A343" s="4" t="s">
        <v>18</v>
      </c>
      <c r="B343" s="10">
        <v>61000000000</v>
      </c>
      <c r="C343" s="4" t="s">
        <v>275</v>
      </c>
      <c r="D343" s="11">
        <v>548405447195.19</v>
      </c>
      <c r="E343" s="4">
        <v>0</v>
      </c>
      <c r="F343" s="4">
        <v>0</v>
      </c>
      <c r="G343" s="12">
        <v>40178</v>
      </c>
      <c r="H343" s="13">
        <f t="shared" si="11"/>
        <v>548405447195.19</v>
      </c>
    </row>
    <row r="344" spans="1:8" ht="15.75">
      <c r="A344" s="4" t="s">
        <v>20</v>
      </c>
      <c r="B344" s="10">
        <v>61010000000</v>
      </c>
      <c r="C344" s="4" t="s">
        <v>276</v>
      </c>
      <c r="D344" s="11">
        <v>18199311266.990002</v>
      </c>
      <c r="E344" s="4">
        <v>0</v>
      </c>
      <c r="F344" s="4">
        <v>0</v>
      </c>
      <c r="G344" s="12">
        <v>40178</v>
      </c>
      <c r="H344" s="13">
        <f t="shared" si="11"/>
        <v>18199311266.990002</v>
      </c>
    </row>
    <row r="345" spans="1:8" ht="15.75">
      <c r="A345" s="4" t="s">
        <v>22</v>
      </c>
      <c r="B345" s="10">
        <v>61010702000</v>
      </c>
      <c r="C345" s="4" t="s">
        <v>277</v>
      </c>
      <c r="D345" s="11">
        <v>7113957219.4700003</v>
      </c>
      <c r="E345" s="4">
        <v>0</v>
      </c>
      <c r="F345" s="4">
        <v>0</v>
      </c>
      <c r="G345" s="12">
        <v>40178</v>
      </c>
      <c r="H345" s="13">
        <f t="shared" si="11"/>
        <v>7113957219.4700003</v>
      </c>
    </row>
    <row r="346" spans="1:8" ht="15.75">
      <c r="A346" s="4" t="s">
        <v>24</v>
      </c>
      <c r="B346" s="10">
        <v>61010702002</v>
      </c>
      <c r="C346" s="4" t="s">
        <v>278</v>
      </c>
      <c r="D346" s="11">
        <v>6241790369.0699997</v>
      </c>
      <c r="E346" s="4">
        <v>0</v>
      </c>
      <c r="F346" s="4">
        <v>0</v>
      </c>
      <c r="G346" s="12">
        <v>40178</v>
      </c>
      <c r="H346" s="13">
        <f t="shared" si="11"/>
        <v>6241790369.0699997</v>
      </c>
    </row>
    <row r="347" spans="1:8" ht="15.75">
      <c r="A347" s="4" t="s">
        <v>24</v>
      </c>
      <c r="B347" s="10">
        <v>61010702003</v>
      </c>
      <c r="C347" s="4" t="s">
        <v>279</v>
      </c>
      <c r="D347" s="11">
        <v>872166850.39999998</v>
      </c>
      <c r="E347" s="4">
        <v>0</v>
      </c>
      <c r="F347" s="4">
        <v>0</v>
      </c>
      <c r="G347" s="12">
        <v>40178</v>
      </c>
      <c r="H347" s="13">
        <f t="shared" si="11"/>
        <v>872166850.39999998</v>
      </c>
    </row>
    <row r="348" spans="1:8" ht="15.75">
      <c r="A348" s="4" t="s">
        <v>22</v>
      </c>
      <c r="B348" s="10">
        <v>61010708000</v>
      </c>
      <c r="C348" s="4" t="s">
        <v>280</v>
      </c>
      <c r="D348" s="11">
        <v>11085354047.52</v>
      </c>
      <c r="E348" s="4">
        <v>0</v>
      </c>
      <c r="F348" s="4">
        <v>0</v>
      </c>
      <c r="G348" s="12">
        <v>40178</v>
      </c>
      <c r="H348" s="13">
        <f t="shared" si="11"/>
        <v>11085354047.52</v>
      </c>
    </row>
    <row r="349" spans="1:8" ht="15.75">
      <c r="A349" s="4" t="s">
        <v>24</v>
      </c>
      <c r="B349" s="10">
        <v>61010708002</v>
      </c>
      <c r="C349" s="4" t="s">
        <v>281</v>
      </c>
      <c r="D349" s="11">
        <v>5326130164.7399998</v>
      </c>
      <c r="E349" s="4">
        <v>0</v>
      </c>
      <c r="F349" s="4">
        <v>0</v>
      </c>
      <c r="G349" s="12">
        <v>40178</v>
      </c>
      <c r="H349" s="13">
        <f t="shared" ref="H349:H380" si="12">+D349+E349</f>
        <v>5326130164.7399998</v>
      </c>
    </row>
    <row r="350" spans="1:8" ht="15.75">
      <c r="A350" s="4" t="s">
        <v>24</v>
      </c>
      <c r="B350" s="10">
        <v>61010708006</v>
      </c>
      <c r="C350" s="4" t="s">
        <v>282</v>
      </c>
      <c r="D350" s="11">
        <v>1075324804.6500001</v>
      </c>
      <c r="E350" s="4">
        <v>0</v>
      </c>
      <c r="F350" s="4">
        <v>0</v>
      </c>
      <c r="G350" s="12">
        <v>40178</v>
      </c>
      <c r="H350" s="13">
        <f t="shared" si="12"/>
        <v>1075324804.6500001</v>
      </c>
    </row>
    <row r="351" spans="1:8" ht="15.75">
      <c r="A351" s="4" t="s">
        <v>24</v>
      </c>
      <c r="B351" s="10">
        <v>61010708007</v>
      </c>
      <c r="C351" s="4" t="s">
        <v>283</v>
      </c>
      <c r="D351" s="11">
        <v>4683899078.1300001</v>
      </c>
      <c r="E351" s="4">
        <v>0</v>
      </c>
      <c r="F351" s="4">
        <v>0</v>
      </c>
      <c r="G351" s="12">
        <v>40178</v>
      </c>
      <c r="H351" s="13">
        <f t="shared" si="12"/>
        <v>4683899078.1300001</v>
      </c>
    </row>
    <row r="352" spans="1:8" ht="15.75">
      <c r="A352" s="4" t="s">
        <v>20</v>
      </c>
      <c r="B352" s="10">
        <v>61020000000</v>
      </c>
      <c r="C352" s="4" t="s">
        <v>284</v>
      </c>
      <c r="D352" s="11">
        <v>39844776469.309998</v>
      </c>
      <c r="E352" s="4">
        <v>0</v>
      </c>
      <c r="F352" s="4">
        <v>0</v>
      </c>
      <c r="G352" s="12">
        <v>40178</v>
      </c>
      <c r="H352" s="13">
        <f t="shared" si="12"/>
        <v>39844776469.309998</v>
      </c>
    </row>
    <row r="353" spans="1:8" ht="15.75">
      <c r="A353" s="4" t="s">
        <v>22</v>
      </c>
      <c r="B353" s="10">
        <v>61020712000</v>
      </c>
      <c r="C353" s="4" t="s">
        <v>285</v>
      </c>
      <c r="D353" s="11">
        <v>21900912261.150002</v>
      </c>
      <c r="E353" s="4">
        <v>0</v>
      </c>
      <c r="F353" s="4">
        <v>0</v>
      </c>
      <c r="G353" s="12">
        <v>40178</v>
      </c>
      <c r="H353" s="13">
        <f t="shared" si="12"/>
        <v>21900912261.150002</v>
      </c>
    </row>
    <row r="354" spans="1:8" ht="15.75">
      <c r="A354" s="4" t="s">
        <v>24</v>
      </c>
      <c r="B354" s="10">
        <v>61020712002</v>
      </c>
      <c r="C354" s="4" t="s">
        <v>278</v>
      </c>
      <c r="D354" s="11">
        <v>21900912261.150002</v>
      </c>
      <c r="E354" s="4">
        <v>0</v>
      </c>
      <c r="F354" s="4">
        <v>0</v>
      </c>
      <c r="G354" s="12">
        <v>40178</v>
      </c>
      <c r="H354" s="13">
        <f t="shared" si="12"/>
        <v>21900912261.150002</v>
      </c>
    </row>
    <row r="355" spans="1:8" ht="15.75">
      <c r="A355" s="4" t="s">
        <v>22</v>
      </c>
      <c r="B355" s="10">
        <v>61020714000</v>
      </c>
      <c r="C355" s="4" t="s">
        <v>286</v>
      </c>
      <c r="D355" s="11">
        <v>13571557046.74</v>
      </c>
      <c r="E355" s="4">
        <v>0</v>
      </c>
      <c r="F355" s="4">
        <v>0</v>
      </c>
      <c r="G355" s="12">
        <v>40178</v>
      </c>
      <c r="H355" s="13">
        <f t="shared" si="12"/>
        <v>13571557046.74</v>
      </c>
    </row>
    <row r="356" spans="1:8" ht="15.75">
      <c r="A356" s="4" t="s">
        <v>24</v>
      </c>
      <c r="B356" s="10">
        <v>61020714002</v>
      </c>
      <c r="C356" s="4" t="s">
        <v>278</v>
      </c>
      <c r="D356" s="11">
        <v>11549803240.33</v>
      </c>
      <c r="E356" s="4">
        <v>0</v>
      </c>
      <c r="F356" s="4">
        <v>0</v>
      </c>
      <c r="G356" s="12">
        <v>40178</v>
      </c>
      <c r="H356" s="13">
        <f t="shared" si="12"/>
        <v>11549803240.33</v>
      </c>
    </row>
    <row r="357" spans="1:8" ht="15.75">
      <c r="A357" s="4" t="s">
        <v>24</v>
      </c>
      <c r="B357" s="10">
        <v>61020714004</v>
      </c>
      <c r="C357" s="4" t="s">
        <v>287</v>
      </c>
      <c r="D357" s="11">
        <v>2021753806.4100001</v>
      </c>
      <c r="E357" s="4">
        <v>0</v>
      </c>
      <c r="F357" s="4">
        <v>0</v>
      </c>
      <c r="G357" s="12">
        <v>40178</v>
      </c>
      <c r="H357" s="13">
        <f t="shared" si="12"/>
        <v>2021753806.4100001</v>
      </c>
    </row>
    <row r="358" spans="1:8" ht="15.75">
      <c r="A358" s="4" t="s">
        <v>22</v>
      </c>
      <c r="B358" s="10">
        <v>61020722000</v>
      </c>
      <c r="C358" s="4" t="s">
        <v>288</v>
      </c>
      <c r="D358" s="11">
        <v>493190213.82999998</v>
      </c>
      <c r="E358" s="4">
        <v>0</v>
      </c>
      <c r="F358" s="4">
        <v>0</v>
      </c>
      <c r="G358" s="12">
        <v>40178</v>
      </c>
      <c r="H358" s="13">
        <f t="shared" si="12"/>
        <v>493190213.82999998</v>
      </c>
    </row>
    <row r="359" spans="1:8" ht="15.75">
      <c r="A359" s="4" t="s">
        <v>24</v>
      </c>
      <c r="B359" s="10">
        <v>61020722002</v>
      </c>
      <c r="C359" s="4" t="s">
        <v>45</v>
      </c>
      <c r="D359" s="11">
        <v>493182709.07999998</v>
      </c>
      <c r="E359" s="4">
        <v>0</v>
      </c>
      <c r="F359" s="4">
        <v>0</v>
      </c>
      <c r="G359" s="12">
        <v>40178</v>
      </c>
      <c r="H359" s="13">
        <f t="shared" si="12"/>
        <v>493182709.07999998</v>
      </c>
    </row>
    <row r="360" spans="1:8" ht="15.75">
      <c r="A360" s="4" t="s">
        <v>24</v>
      </c>
      <c r="B360" s="10">
        <v>61020722003</v>
      </c>
      <c r="C360" s="4" t="s">
        <v>172</v>
      </c>
      <c r="D360" s="11">
        <v>7504.75</v>
      </c>
      <c r="E360" s="4">
        <v>0</v>
      </c>
      <c r="F360" s="4">
        <v>0</v>
      </c>
      <c r="G360" s="12">
        <v>40178</v>
      </c>
      <c r="H360" s="13">
        <f t="shared" si="12"/>
        <v>7504.75</v>
      </c>
    </row>
    <row r="361" spans="1:8" ht="15.75">
      <c r="A361" s="4" t="s">
        <v>22</v>
      </c>
      <c r="B361" s="10">
        <v>61020734000</v>
      </c>
      <c r="C361" s="4" t="s">
        <v>289</v>
      </c>
      <c r="D361" s="11">
        <v>2633217509.5700002</v>
      </c>
      <c r="E361" s="4">
        <v>0</v>
      </c>
      <c r="F361" s="4">
        <v>0</v>
      </c>
      <c r="G361" s="12">
        <v>40178</v>
      </c>
      <c r="H361" s="13">
        <f t="shared" si="12"/>
        <v>2633217509.5700002</v>
      </c>
    </row>
    <row r="362" spans="1:8" ht="15.75">
      <c r="A362" s="4" t="s">
        <v>24</v>
      </c>
      <c r="B362" s="10">
        <v>61020734002</v>
      </c>
      <c r="C362" s="4" t="s">
        <v>290</v>
      </c>
      <c r="D362" s="11">
        <v>2633217509.5700002</v>
      </c>
      <c r="E362" s="4">
        <v>0</v>
      </c>
      <c r="F362" s="4">
        <v>0</v>
      </c>
      <c r="G362" s="12">
        <v>40178</v>
      </c>
      <c r="H362" s="13">
        <f t="shared" si="12"/>
        <v>2633217509.5700002</v>
      </c>
    </row>
    <row r="363" spans="1:8" ht="15.75">
      <c r="A363" s="4" t="s">
        <v>22</v>
      </c>
      <c r="B363" s="10">
        <v>61020738000</v>
      </c>
      <c r="C363" s="4" t="s">
        <v>291</v>
      </c>
      <c r="D363" s="11">
        <v>1245899438.02</v>
      </c>
      <c r="E363" s="4">
        <v>0</v>
      </c>
      <c r="F363" s="4">
        <v>0</v>
      </c>
      <c r="G363" s="12">
        <v>40178</v>
      </c>
      <c r="H363" s="13">
        <f t="shared" si="12"/>
        <v>1245899438.02</v>
      </c>
    </row>
    <row r="364" spans="1:8" ht="15.75">
      <c r="A364" s="4" t="s">
        <v>24</v>
      </c>
      <c r="B364" s="10">
        <v>61020738002</v>
      </c>
      <c r="C364" s="4" t="s">
        <v>281</v>
      </c>
      <c r="D364" s="11">
        <v>251927446.05000001</v>
      </c>
      <c r="E364" s="4">
        <v>0</v>
      </c>
      <c r="F364" s="4">
        <v>0</v>
      </c>
      <c r="G364" s="12">
        <v>40178</v>
      </c>
      <c r="H364" s="13">
        <f t="shared" si="12"/>
        <v>251927446.05000001</v>
      </c>
    </row>
    <row r="365" spans="1:8" ht="15.75">
      <c r="A365" s="4" t="s">
        <v>24</v>
      </c>
      <c r="B365" s="10">
        <v>61020738006</v>
      </c>
      <c r="C365" s="4" t="s">
        <v>282</v>
      </c>
      <c r="D365" s="11">
        <v>993971991.97000003</v>
      </c>
      <c r="E365" s="4">
        <v>0</v>
      </c>
      <c r="F365" s="4">
        <v>0</v>
      </c>
      <c r="G365" s="12">
        <v>40178</v>
      </c>
      <c r="H365" s="13">
        <f t="shared" si="12"/>
        <v>993971991.97000003</v>
      </c>
    </row>
    <row r="366" spans="1:8" ht="15.75">
      <c r="A366" s="4" t="s">
        <v>20</v>
      </c>
      <c r="B366" s="10">
        <v>61030000000</v>
      </c>
      <c r="C366" s="4" t="s">
        <v>292</v>
      </c>
      <c r="D366" s="11">
        <v>76724872.700000003</v>
      </c>
      <c r="E366" s="4">
        <v>0</v>
      </c>
      <c r="F366" s="4">
        <v>0</v>
      </c>
      <c r="G366" s="12">
        <v>40178</v>
      </c>
      <c r="H366" s="13">
        <f t="shared" si="12"/>
        <v>76724872.700000003</v>
      </c>
    </row>
    <row r="367" spans="1:8" ht="15.75">
      <c r="A367" s="4" t="s">
        <v>22</v>
      </c>
      <c r="B367" s="10">
        <v>61030752000</v>
      </c>
      <c r="C367" s="4" t="s">
        <v>293</v>
      </c>
      <c r="D367" s="11">
        <v>76724872.700000003</v>
      </c>
      <c r="E367" s="4">
        <v>0</v>
      </c>
      <c r="F367" s="4">
        <v>0</v>
      </c>
      <c r="G367" s="12">
        <v>40178</v>
      </c>
      <c r="H367" s="13">
        <f t="shared" si="12"/>
        <v>76724872.700000003</v>
      </c>
    </row>
    <row r="368" spans="1:8" ht="15.75">
      <c r="A368" s="4" t="s">
        <v>24</v>
      </c>
      <c r="B368" s="10">
        <v>61030752002</v>
      </c>
      <c r="C368" s="4" t="s">
        <v>294</v>
      </c>
      <c r="D368" s="11">
        <v>76724872.700000003</v>
      </c>
      <c r="E368" s="4">
        <v>0</v>
      </c>
      <c r="F368" s="4">
        <v>0</v>
      </c>
      <c r="G368" s="12">
        <v>40178</v>
      </c>
      <c r="H368" s="13">
        <f t="shared" si="12"/>
        <v>76724872.700000003</v>
      </c>
    </row>
    <row r="369" spans="1:8" ht="15.75">
      <c r="A369" s="4" t="s">
        <v>20</v>
      </c>
      <c r="B369" s="10">
        <v>61060000000</v>
      </c>
      <c r="C369" s="4" t="s">
        <v>295</v>
      </c>
      <c r="D369" s="11">
        <v>456707407291.64001</v>
      </c>
      <c r="E369" s="4">
        <v>0</v>
      </c>
      <c r="F369" s="4">
        <v>0</v>
      </c>
      <c r="G369" s="12">
        <v>40178</v>
      </c>
      <c r="H369" s="13">
        <f t="shared" si="12"/>
        <v>456707407291.64001</v>
      </c>
    </row>
    <row r="370" spans="1:8" ht="15.75">
      <c r="A370" s="4" t="s">
        <v>22</v>
      </c>
      <c r="B370" s="10">
        <v>61060766000</v>
      </c>
      <c r="C370" s="4" t="s">
        <v>296</v>
      </c>
      <c r="D370" s="11">
        <v>203992277965.04999</v>
      </c>
      <c r="E370" s="4">
        <v>0</v>
      </c>
      <c r="F370" s="4">
        <v>0</v>
      </c>
      <c r="G370" s="12">
        <v>40178</v>
      </c>
      <c r="H370" s="13">
        <f t="shared" si="12"/>
        <v>203992277965.04999</v>
      </c>
    </row>
    <row r="371" spans="1:8" ht="15.75">
      <c r="A371" s="4" t="s">
        <v>24</v>
      </c>
      <c r="B371" s="10">
        <v>61060766002</v>
      </c>
      <c r="C371" s="4" t="s">
        <v>297</v>
      </c>
      <c r="D371" s="11">
        <v>1818260181.9300001</v>
      </c>
      <c r="E371" s="4">
        <v>0</v>
      </c>
      <c r="F371" s="4">
        <v>0</v>
      </c>
      <c r="G371" s="12">
        <v>40178</v>
      </c>
      <c r="H371" s="13">
        <f t="shared" si="12"/>
        <v>1818260181.9300001</v>
      </c>
    </row>
    <row r="372" spans="1:8" ht="15.75">
      <c r="A372" s="4" t="s">
        <v>24</v>
      </c>
      <c r="B372" s="10">
        <v>61060766003</v>
      </c>
      <c r="C372" s="4" t="s">
        <v>298</v>
      </c>
      <c r="D372" s="11">
        <v>4223552984.3499999</v>
      </c>
      <c r="E372" s="4">
        <v>0</v>
      </c>
      <c r="F372" s="4">
        <v>0</v>
      </c>
      <c r="G372" s="12">
        <v>40178</v>
      </c>
      <c r="H372" s="13">
        <f t="shared" si="12"/>
        <v>4223552984.3499999</v>
      </c>
    </row>
    <row r="373" spans="1:8" ht="15.75">
      <c r="A373" s="4" t="s">
        <v>24</v>
      </c>
      <c r="B373" s="10">
        <v>61060766004</v>
      </c>
      <c r="C373" s="4" t="s">
        <v>299</v>
      </c>
      <c r="D373" s="11">
        <v>1054155858.35</v>
      </c>
      <c r="E373" s="4">
        <v>0</v>
      </c>
      <c r="F373" s="4">
        <v>0</v>
      </c>
      <c r="G373" s="12">
        <v>40178</v>
      </c>
      <c r="H373" s="13">
        <f t="shared" si="12"/>
        <v>1054155858.35</v>
      </c>
    </row>
    <row r="374" spans="1:8" ht="15.75">
      <c r="A374" s="4" t="s">
        <v>24</v>
      </c>
      <c r="B374" s="10">
        <v>61060766005</v>
      </c>
      <c r="C374" s="4" t="s">
        <v>300</v>
      </c>
      <c r="D374" s="11">
        <v>122332763554.27</v>
      </c>
      <c r="E374" s="4">
        <v>0</v>
      </c>
      <c r="F374" s="4">
        <v>0</v>
      </c>
      <c r="G374" s="12">
        <v>40178</v>
      </c>
      <c r="H374" s="13">
        <f t="shared" si="12"/>
        <v>122332763554.27</v>
      </c>
    </row>
    <row r="375" spans="1:8" ht="15.75">
      <c r="A375" s="4" t="s">
        <v>24</v>
      </c>
      <c r="B375" s="10">
        <v>61060766006</v>
      </c>
      <c r="C375" s="4" t="s">
        <v>301</v>
      </c>
      <c r="D375" s="11">
        <v>51639341134.75</v>
      </c>
      <c r="E375" s="4">
        <v>0</v>
      </c>
      <c r="F375" s="4">
        <v>0</v>
      </c>
      <c r="G375" s="12">
        <v>40178</v>
      </c>
      <c r="H375" s="13">
        <f t="shared" si="12"/>
        <v>51639341134.75</v>
      </c>
    </row>
    <row r="376" spans="1:8" ht="15.75">
      <c r="A376" s="4" t="s">
        <v>24</v>
      </c>
      <c r="B376" s="10">
        <v>61060766007</v>
      </c>
      <c r="C376" s="4" t="s">
        <v>302</v>
      </c>
      <c r="D376" s="4">
        <v>177.4</v>
      </c>
      <c r="E376" s="4">
        <v>0</v>
      </c>
      <c r="F376" s="4">
        <v>0</v>
      </c>
      <c r="G376" s="12">
        <v>40178</v>
      </c>
      <c r="H376" s="13">
        <f t="shared" si="12"/>
        <v>177.4</v>
      </c>
    </row>
    <row r="377" spans="1:8" ht="15.75">
      <c r="A377" s="4" t="s">
        <v>24</v>
      </c>
      <c r="B377" s="10">
        <v>61060766008</v>
      </c>
      <c r="C377" s="4" t="s">
        <v>303</v>
      </c>
      <c r="D377" s="11">
        <v>487598667</v>
      </c>
      <c r="E377" s="4">
        <v>0</v>
      </c>
      <c r="F377" s="4">
        <v>0</v>
      </c>
      <c r="G377" s="12">
        <v>40178</v>
      </c>
      <c r="H377" s="13">
        <f t="shared" si="12"/>
        <v>487598667</v>
      </c>
    </row>
    <row r="378" spans="1:8" ht="15.75">
      <c r="A378" s="4" t="s">
        <v>24</v>
      </c>
      <c r="B378" s="10">
        <v>61060766010</v>
      </c>
      <c r="C378" s="4" t="s">
        <v>48</v>
      </c>
      <c r="D378" s="11">
        <v>22436605407</v>
      </c>
      <c r="E378" s="4">
        <v>0</v>
      </c>
      <c r="F378" s="4">
        <v>0</v>
      </c>
      <c r="G378" s="12">
        <v>40178</v>
      </c>
      <c r="H378" s="13">
        <f t="shared" si="12"/>
        <v>22436605407</v>
      </c>
    </row>
    <row r="379" spans="1:8" ht="15.75">
      <c r="A379" s="4" t="s">
        <v>22</v>
      </c>
      <c r="B379" s="10">
        <v>61060768000</v>
      </c>
      <c r="C379" s="4" t="s">
        <v>304</v>
      </c>
      <c r="D379" s="11">
        <v>252715129326.59</v>
      </c>
      <c r="E379" s="4">
        <v>0</v>
      </c>
      <c r="F379" s="4">
        <v>0</v>
      </c>
      <c r="G379" s="12">
        <v>40178</v>
      </c>
      <c r="H379" s="13">
        <f t="shared" si="12"/>
        <v>252715129326.59</v>
      </c>
    </row>
    <row r="380" spans="1:8" ht="15.75">
      <c r="A380" s="4" t="s">
        <v>24</v>
      </c>
      <c r="B380" s="10">
        <v>61060768002</v>
      </c>
      <c r="C380" s="4" t="s">
        <v>305</v>
      </c>
      <c r="D380" s="11">
        <v>81806372880.139999</v>
      </c>
      <c r="E380" s="4">
        <v>0</v>
      </c>
      <c r="F380" s="4">
        <v>0</v>
      </c>
      <c r="G380" s="12">
        <v>40178</v>
      </c>
      <c r="H380" s="13">
        <f t="shared" si="12"/>
        <v>81806372880.139999</v>
      </c>
    </row>
    <row r="381" spans="1:8" ht="15.75">
      <c r="A381" s="4" t="s">
        <v>24</v>
      </c>
      <c r="B381" s="10">
        <v>61060768003</v>
      </c>
      <c r="C381" s="4" t="s">
        <v>306</v>
      </c>
      <c r="D381" s="11">
        <v>17900018934.75</v>
      </c>
      <c r="E381" s="4">
        <v>0</v>
      </c>
      <c r="F381" s="4">
        <v>0</v>
      </c>
      <c r="G381" s="12">
        <v>40178</v>
      </c>
      <c r="H381" s="13">
        <f t="shared" ref="H381:H412" si="13">+D381+E381</f>
        <v>17900018934.75</v>
      </c>
    </row>
    <row r="382" spans="1:8" ht="15.75">
      <c r="A382" s="4" t="s">
        <v>24</v>
      </c>
      <c r="B382" s="10">
        <v>61060768004</v>
      </c>
      <c r="C382" s="4" t="s">
        <v>307</v>
      </c>
      <c r="D382" s="11">
        <v>153008737511.70001</v>
      </c>
      <c r="E382" s="4">
        <v>0</v>
      </c>
      <c r="F382" s="4">
        <v>0</v>
      </c>
      <c r="G382" s="12">
        <v>40178</v>
      </c>
      <c r="H382" s="13">
        <f t="shared" si="13"/>
        <v>153008737511.70001</v>
      </c>
    </row>
    <row r="383" spans="1:8" ht="15.75">
      <c r="A383" s="4" t="s">
        <v>20</v>
      </c>
      <c r="B383" s="10">
        <v>61070000000</v>
      </c>
      <c r="C383" s="4" t="s">
        <v>308</v>
      </c>
      <c r="D383" s="11">
        <v>20816722589.43</v>
      </c>
      <c r="E383" s="4">
        <v>0</v>
      </c>
      <c r="F383" s="4">
        <v>0</v>
      </c>
      <c r="G383" s="12">
        <v>40178</v>
      </c>
      <c r="H383" s="13">
        <f t="shared" si="13"/>
        <v>20816722589.43</v>
      </c>
    </row>
    <row r="384" spans="1:8" ht="15.75">
      <c r="A384" s="4" t="s">
        <v>22</v>
      </c>
      <c r="B384" s="10">
        <v>61070770000</v>
      </c>
      <c r="C384" s="4" t="s">
        <v>309</v>
      </c>
      <c r="D384" s="11">
        <v>20461895220.93</v>
      </c>
      <c r="E384" s="4">
        <v>0</v>
      </c>
      <c r="F384" s="4">
        <v>0</v>
      </c>
      <c r="G384" s="12">
        <v>40178</v>
      </c>
      <c r="H384" s="13">
        <f t="shared" si="13"/>
        <v>20461895220.93</v>
      </c>
    </row>
    <row r="385" spans="1:8" ht="15.75">
      <c r="A385" s="4" t="s">
        <v>24</v>
      </c>
      <c r="B385" s="10">
        <v>61070770002</v>
      </c>
      <c r="C385" s="4" t="s">
        <v>310</v>
      </c>
      <c r="D385" s="11">
        <v>20461895220.93</v>
      </c>
      <c r="E385" s="4">
        <v>0</v>
      </c>
      <c r="F385" s="4">
        <v>0</v>
      </c>
      <c r="G385" s="12">
        <v>40178</v>
      </c>
      <c r="H385" s="13">
        <f t="shared" si="13"/>
        <v>20461895220.93</v>
      </c>
    </row>
    <row r="386" spans="1:8" ht="15.75">
      <c r="A386" s="4" t="s">
        <v>22</v>
      </c>
      <c r="B386" s="10">
        <v>61070846000</v>
      </c>
      <c r="C386" s="4" t="s">
        <v>311</v>
      </c>
      <c r="D386" s="11">
        <v>354827368.5</v>
      </c>
      <c r="E386" s="4">
        <v>0</v>
      </c>
      <c r="F386" s="4">
        <v>0</v>
      </c>
      <c r="G386" s="12">
        <v>40178</v>
      </c>
      <c r="H386" s="13">
        <f t="shared" si="13"/>
        <v>354827368.5</v>
      </c>
    </row>
    <row r="387" spans="1:8" ht="15.75">
      <c r="A387" s="4" t="s">
        <v>24</v>
      </c>
      <c r="B387" s="10">
        <v>61070846002</v>
      </c>
      <c r="C387" s="4" t="s">
        <v>312</v>
      </c>
      <c r="D387" s="11">
        <v>354827368.5</v>
      </c>
      <c r="E387" s="4">
        <v>0</v>
      </c>
      <c r="F387" s="4">
        <v>0</v>
      </c>
      <c r="G387" s="12">
        <v>40178</v>
      </c>
      <c r="H387" s="13">
        <f t="shared" si="13"/>
        <v>354827368.5</v>
      </c>
    </row>
    <row r="388" spans="1:8" ht="15.75">
      <c r="A388" s="4" t="s">
        <v>20</v>
      </c>
      <c r="B388" s="10">
        <v>61080000000</v>
      </c>
      <c r="C388" s="4" t="s">
        <v>313</v>
      </c>
      <c r="D388" s="11">
        <v>12760504705.120001</v>
      </c>
      <c r="E388" s="4">
        <v>0</v>
      </c>
      <c r="F388" s="4">
        <v>0</v>
      </c>
      <c r="G388" s="12">
        <v>40178</v>
      </c>
      <c r="H388" s="13">
        <f t="shared" si="13"/>
        <v>12760504705.120001</v>
      </c>
    </row>
    <row r="389" spans="1:8" ht="15.75">
      <c r="A389" s="4" t="s">
        <v>22</v>
      </c>
      <c r="B389" s="10">
        <v>61080772000</v>
      </c>
      <c r="C389" s="4" t="s">
        <v>314</v>
      </c>
      <c r="D389" s="11">
        <v>12760504705.120001</v>
      </c>
      <c r="E389" s="4">
        <v>0</v>
      </c>
      <c r="F389" s="4">
        <v>0</v>
      </c>
      <c r="G389" s="12">
        <v>40178</v>
      </c>
      <c r="H389" s="13">
        <f t="shared" si="13"/>
        <v>12760504705.120001</v>
      </c>
    </row>
    <row r="390" spans="1:8" ht="15.75">
      <c r="A390" s="4" t="s">
        <v>24</v>
      </c>
      <c r="B390" s="10">
        <v>61080772002</v>
      </c>
      <c r="C390" s="4" t="s">
        <v>45</v>
      </c>
      <c r="D390" s="11">
        <v>12760504705.120001</v>
      </c>
      <c r="E390" s="4">
        <v>0</v>
      </c>
      <c r="F390" s="4">
        <v>0</v>
      </c>
      <c r="G390" s="12">
        <v>40178</v>
      </c>
      <c r="H390" s="13">
        <f t="shared" si="13"/>
        <v>12760504705.120001</v>
      </c>
    </row>
    <row r="391" spans="1:8" ht="15.75">
      <c r="A391" s="4" t="s">
        <v>18</v>
      </c>
      <c r="B391" s="10">
        <v>62000000000</v>
      </c>
      <c r="C391" s="4" t="s">
        <v>315</v>
      </c>
      <c r="D391" s="11">
        <v>30557451700.52</v>
      </c>
      <c r="E391" s="4">
        <v>0</v>
      </c>
      <c r="F391" s="4">
        <v>0</v>
      </c>
      <c r="G391" s="12">
        <v>40178</v>
      </c>
      <c r="H391" s="13">
        <f t="shared" si="13"/>
        <v>30557451700.52</v>
      </c>
    </row>
    <row r="392" spans="1:8" ht="15.75">
      <c r="A392" s="4" t="s">
        <v>20</v>
      </c>
      <c r="B392" s="10">
        <v>62010000000</v>
      </c>
      <c r="C392" s="4" t="s">
        <v>315</v>
      </c>
      <c r="D392" s="11">
        <v>30557451700.52</v>
      </c>
      <c r="E392" s="4">
        <v>0</v>
      </c>
      <c r="F392" s="4">
        <v>0</v>
      </c>
      <c r="G392" s="12">
        <v>40178</v>
      </c>
      <c r="H392" s="13">
        <f t="shared" si="13"/>
        <v>30557451700.52</v>
      </c>
    </row>
    <row r="393" spans="1:8" ht="15.75">
      <c r="A393" s="4" t="s">
        <v>22</v>
      </c>
      <c r="B393" s="10">
        <v>62010778000</v>
      </c>
      <c r="C393" s="4" t="s">
        <v>316</v>
      </c>
      <c r="D393" s="11">
        <v>43190150.299999997</v>
      </c>
      <c r="E393" s="4">
        <v>0</v>
      </c>
      <c r="F393" s="4">
        <v>0</v>
      </c>
      <c r="G393" s="12">
        <v>40178</v>
      </c>
      <c r="H393" s="13">
        <f t="shared" si="13"/>
        <v>43190150.299999997</v>
      </c>
    </row>
    <row r="394" spans="1:8" ht="15.75">
      <c r="A394" s="4" t="s">
        <v>24</v>
      </c>
      <c r="B394" s="10">
        <v>62010778002</v>
      </c>
      <c r="C394" s="4" t="s">
        <v>45</v>
      </c>
      <c r="D394" s="11">
        <v>43190150.299999997</v>
      </c>
      <c r="E394" s="4">
        <v>0</v>
      </c>
      <c r="F394" s="4">
        <v>0</v>
      </c>
      <c r="G394" s="12">
        <v>40178</v>
      </c>
      <c r="H394" s="13">
        <f t="shared" si="13"/>
        <v>43190150.299999997</v>
      </c>
    </row>
    <row r="395" spans="1:8" ht="15.75">
      <c r="A395" s="4" t="s">
        <v>22</v>
      </c>
      <c r="B395" s="10">
        <v>62010780000</v>
      </c>
      <c r="C395" s="4" t="s">
        <v>262</v>
      </c>
      <c r="D395" s="11">
        <v>55835384.789999999</v>
      </c>
      <c r="E395" s="4">
        <v>0</v>
      </c>
      <c r="F395" s="4">
        <v>0</v>
      </c>
      <c r="G395" s="12">
        <v>40178</v>
      </c>
      <c r="H395" s="13">
        <f t="shared" si="13"/>
        <v>55835384.789999999</v>
      </c>
    </row>
    <row r="396" spans="1:8" ht="15.75">
      <c r="A396" s="4" t="s">
        <v>24</v>
      </c>
      <c r="B396" s="10">
        <v>62010780002</v>
      </c>
      <c r="C396" s="4" t="s">
        <v>45</v>
      </c>
      <c r="D396" s="11">
        <v>55835384.789999999</v>
      </c>
      <c r="E396" s="4">
        <v>0</v>
      </c>
      <c r="F396" s="4">
        <v>0</v>
      </c>
      <c r="G396" s="12">
        <v>40178</v>
      </c>
      <c r="H396" s="13">
        <f t="shared" si="13"/>
        <v>55835384.789999999</v>
      </c>
    </row>
    <row r="397" spans="1:8" ht="15.75">
      <c r="A397" s="4" t="s">
        <v>22</v>
      </c>
      <c r="B397" s="10">
        <v>62010782000</v>
      </c>
      <c r="C397" s="4" t="s">
        <v>317</v>
      </c>
      <c r="D397" s="11">
        <v>12506475</v>
      </c>
      <c r="E397" s="4">
        <v>0</v>
      </c>
      <c r="F397" s="4">
        <v>0</v>
      </c>
      <c r="G397" s="12">
        <v>40178</v>
      </c>
      <c r="H397" s="13">
        <f t="shared" si="13"/>
        <v>12506475</v>
      </c>
    </row>
    <row r="398" spans="1:8" ht="15.75">
      <c r="A398" s="4" t="s">
        <v>24</v>
      </c>
      <c r="B398" s="10">
        <v>62010782002</v>
      </c>
      <c r="C398" s="4" t="s">
        <v>45</v>
      </c>
      <c r="D398" s="11">
        <v>12506475</v>
      </c>
      <c r="E398" s="4">
        <v>0</v>
      </c>
      <c r="F398" s="4">
        <v>0</v>
      </c>
      <c r="G398" s="12">
        <v>40178</v>
      </c>
      <c r="H398" s="13">
        <f t="shared" si="13"/>
        <v>12506475</v>
      </c>
    </row>
    <row r="399" spans="1:8" ht="15.75">
      <c r="A399" s="4" t="s">
        <v>22</v>
      </c>
      <c r="B399" s="10">
        <v>62010784000</v>
      </c>
      <c r="C399" s="4" t="s">
        <v>318</v>
      </c>
      <c r="D399" s="11">
        <v>721902396.24000001</v>
      </c>
      <c r="E399" s="4">
        <v>0</v>
      </c>
      <c r="F399" s="4">
        <v>0</v>
      </c>
      <c r="G399" s="12">
        <v>40178</v>
      </c>
      <c r="H399" s="13">
        <f t="shared" si="13"/>
        <v>721902396.24000001</v>
      </c>
    </row>
    <row r="400" spans="1:8" ht="15.75">
      <c r="A400" s="4" t="s">
        <v>24</v>
      </c>
      <c r="B400" s="10">
        <v>62010784002</v>
      </c>
      <c r="C400" s="4" t="s">
        <v>45</v>
      </c>
      <c r="D400" s="11">
        <v>721902396.24000001</v>
      </c>
      <c r="E400" s="4">
        <v>0</v>
      </c>
      <c r="F400" s="4">
        <v>0</v>
      </c>
      <c r="G400" s="12">
        <v>40178</v>
      </c>
      <c r="H400" s="13">
        <f t="shared" si="13"/>
        <v>721902396.24000001</v>
      </c>
    </row>
    <row r="401" spans="1:10" ht="15.75">
      <c r="A401" s="4" t="s">
        <v>22</v>
      </c>
      <c r="B401" s="10">
        <v>62010786000</v>
      </c>
      <c r="C401" s="4" t="s">
        <v>319</v>
      </c>
      <c r="D401" s="11">
        <v>229500955</v>
      </c>
      <c r="E401" s="4">
        <v>0</v>
      </c>
      <c r="F401" s="4">
        <v>0</v>
      </c>
      <c r="G401" s="12">
        <v>40178</v>
      </c>
      <c r="H401" s="13">
        <f t="shared" si="13"/>
        <v>229500955</v>
      </c>
    </row>
    <row r="402" spans="1:10" ht="15.75">
      <c r="A402" s="4" t="s">
        <v>24</v>
      </c>
      <c r="B402" s="10">
        <v>62010786002</v>
      </c>
      <c r="C402" s="4" t="s">
        <v>45</v>
      </c>
      <c r="D402" s="11">
        <v>229500955</v>
      </c>
      <c r="E402" s="4">
        <v>0</v>
      </c>
      <c r="F402" s="4">
        <v>0</v>
      </c>
      <c r="G402" s="12">
        <v>40178</v>
      </c>
      <c r="H402" s="13">
        <f t="shared" si="13"/>
        <v>229500955</v>
      </c>
    </row>
    <row r="403" spans="1:10" ht="15.75">
      <c r="A403" s="4" t="s">
        <v>22</v>
      </c>
      <c r="B403" s="10">
        <v>62010790000</v>
      </c>
      <c r="C403" s="4" t="s">
        <v>320</v>
      </c>
      <c r="D403" s="11">
        <v>1578290592.0799999</v>
      </c>
      <c r="E403" s="4">
        <v>0</v>
      </c>
      <c r="F403" s="4">
        <v>0</v>
      </c>
      <c r="G403" s="12">
        <v>40178</v>
      </c>
      <c r="H403" s="13">
        <f t="shared" si="13"/>
        <v>1578290592.0799999</v>
      </c>
    </row>
    <row r="404" spans="1:10" ht="15.75">
      <c r="A404" s="4" t="s">
        <v>24</v>
      </c>
      <c r="B404" s="10">
        <v>62010790002</v>
      </c>
      <c r="C404" s="4" t="s">
        <v>45</v>
      </c>
      <c r="D404" s="11">
        <v>1578290592.0799999</v>
      </c>
      <c r="E404" s="4">
        <v>0</v>
      </c>
      <c r="F404" s="4">
        <v>0</v>
      </c>
      <c r="G404" s="12">
        <v>40178</v>
      </c>
      <c r="H404" s="13">
        <f t="shared" si="13"/>
        <v>1578290592.0799999</v>
      </c>
      <c r="J404" s="20"/>
    </row>
    <row r="405" spans="1:10" ht="15.75">
      <c r="A405" s="4" t="s">
        <v>22</v>
      </c>
      <c r="B405" s="10">
        <v>62010796000</v>
      </c>
      <c r="C405" s="4" t="s">
        <v>321</v>
      </c>
      <c r="D405" s="11">
        <v>317347775.85000002</v>
      </c>
      <c r="E405" s="4">
        <v>0</v>
      </c>
      <c r="F405" s="4">
        <v>0</v>
      </c>
      <c r="G405" s="12">
        <v>40178</v>
      </c>
      <c r="H405" s="13">
        <f t="shared" si="13"/>
        <v>317347775.85000002</v>
      </c>
      <c r="J405" s="20"/>
    </row>
    <row r="406" spans="1:10" ht="15.75">
      <c r="A406" s="4" t="s">
        <v>24</v>
      </c>
      <c r="B406" s="10">
        <v>62010796002</v>
      </c>
      <c r="C406" s="4" t="s">
        <v>45</v>
      </c>
      <c r="D406" s="11">
        <v>317347775.85000002</v>
      </c>
      <c r="E406" s="4">
        <v>0</v>
      </c>
      <c r="F406" s="4">
        <v>0</v>
      </c>
      <c r="G406" s="12">
        <v>40178</v>
      </c>
      <c r="H406" s="13">
        <f t="shared" si="13"/>
        <v>317347775.85000002</v>
      </c>
      <c r="J406" s="20"/>
    </row>
    <row r="407" spans="1:10" ht="15.75">
      <c r="A407" s="4" t="s">
        <v>22</v>
      </c>
      <c r="B407" s="10">
        <v>62010798000</v>
      </c>
      <c r="C407" s="4" t="s">
        <v>322</v>
      </c>
      <c r="D407" s="11">
        <v>225739713.63999999</v>
      </c>
      <c r="E407" s="4">
        <v>0</v>
      </c>
      <c r="F407" s="4">
        <v>0</v>
      </c>
      <c r="G407" s="12">
        <v>40178</v>
      </c>
      <c r="H407" s="13">
        <f t="shared" si="13"/>
        <v>225739713.63999999</v>
      </c>
      <c r="J407" s="20"/>
    </row>
    <row r="408" spans="1:10" ht="15.75">
      <c r="A408" s="4" t="s">
        <v>24</v>
      </c>
      <c r="B408" s="10">
        <v>62010798002</v>
      </c>
      <c r="C408" s="4" t="s">
        <v>45</v>
      </c>
      <c r="D408" s="11">
        <v>225739713.63999999</v>
      </c>
      <c r="E408" s="4">
        <v>0</v>
      </c>
      <c r="F408" s="4">
        <v>0</v>
      </c>
      <c r="G408" s="12">
        <v>40178</v>
      </c>
      <c r="H408" s="13">
        <f t="shared" si="13"/>
        <v>225739713.63999999</v>
      </c>
      <c r="J408" s="20"/>
    </row>
    <row r="409" spans="1:10" ht="15.75">
      <c r="A409" s="4" t="s">
        <v>22</v>
      </c>
      <c r="B409" s="10">
        <v>62010806000</v>
      </c>
      <c r="C409" s="4" t="s">
        <v>103</v>
      </c>
      <c r="D409" s="11">
        <v>27373138257.619999</v>
      </c>
      <c r="E409" s="4">
        <v>0</v>
      </c>
      <c r="F409" s="4">
        <v>0</v>
      </c>
      <c r="G409" s="12">
        <v>40178</v>
      </c>
      <c r="H409" s="13">
        <f t="shared" si="13"/>
        <v>27373138257.619999</v>
      </c>
      <c r="J409" s="20"/>
    </row>
    <row r="410" spans="1:10" ht="15.75">
      <c r="A410" s="4" t="s">
        <v>24</v>
      </c>
      <c r="B410" s="10">
        <v>62010806002</v>
      </c>
      <c r="C410" s="4" t="s">
        <v>45</v>
      </c>
      <c r="D410" s="11">
        <v>27373138257.619999</v>
      </c>
      <c r="E410" s="4">
        <v>0</v>
      </c>
      <c r="F410" s="4">
        <v>0</v>
      </c>
      <c r="G410" s="12">
        <v>40178</v>
      </c>
      <c r="H410" s="13">
        <f t="shared" si="13"/>
        <v>27373138257.619999</v>
      </c>
      <c r="J410" s="20"/>
    </row>
    <row r="411" spans="1:10" ht="15.75">
      <c r="A411" s="4" t="s">
        <v>18</v>
      </c>
      <c r="B411" s="10">
        <v>63000000000</v>
      </c>
      <c r="C411" s="4" t="s">
        <v>323</v>
      </c>
      <c r="D411" s="11">
        <v>24615742001.029999</v>
      </c>
      <c r="E411" s="4">
        <v>0</v>
      </c>
      <c r="F411" s="4">
        <v>0</v>
      </c>
      <c r="G411" s="12">
        <v>40178</v>
      </c>
      <c r="H411" s="13">
        <f t="shared" si="13"/>
        <v>24615742001.029999</v>
      </c>
      <c r="J411" s="20"/>
    </row>
    <row r="412" spans="1:10" ht="15.75">
      <c r="A412" s="4" t="s">
        <v>20</v>
      </c>
      <c r="B412" s="10">
        <v>63010000000</v>
      </c>
      <c r="C412" s="4" t="s">
        <v>324</v>
      </c>
      <c r="D412" s="11">
        <v>3297238972.6399999</v>
      </c>
      <c r="E412" s="4">
        <v>0</v>
      </c>
      <c r="F412" s="4">
        <v>0</v>
      </c>
      <c r="G412" s="12">
        <v>40178</v>
      </c>
      <c r="H412" s="13">
        <f t="shared" si="13"/>
        <v>3297238972.6399999</v>
      </c>
      <c r="J412" s="20"/>
    </row>
    <row r="413" spans="1:10" ht="15.75">
      <c r="A413" s="4" t="s">
        <v>22</v>
      </c>
      <c r="B413" s="10">
        <v>63010810000</v>
      </c>
      <c r="C413" s="4" t="s">
        <v>325</v>
      </c>
      <c r="D413" s="11">
        <v>3297238972.6399999</v>
      </c>
      <c r="E413" s="4">
        <v>0</v>
      </c>
      <c r="F413" s="4">
        <v>0</v>
      </c>
      <c r="G413" s="12">
        <v>40178</v>
      </c>
      <c r="H413" s="13">
        <f t="shared" ref="H413:H435" si="14">+D413+E413</f>
        <v>3297238972.6399999</v>
      </c>
      <c r="J413" s="20"/>
    </row>
    <row r="414" spans="1:10" ht="15.75">
      <c r="A414" s="4" t="s">
        <v>24</v>
      </c>
      <c r="B414" s="10">
        <v>63010810002</v>
      </c>
      <c r="C414" s="4" t="s">
        <v>326</v>
      </c>
      <c r="D414" s="11">
        <v>3297238972.6399999</v>
      </c>
      <c r="E414" s="4">
        <v>0</v>
      </c>
      <c r="F414" s="4">
        <v>0</v>
      </c>
      <c r="G414" s="12">
        <v>40178</v>
      </c>
      <c r="H414" s="13">
        <f t="shared" si="14"/>
        <v>3297238972.6399999</v>
      </c>
      <c r="J414" s="20"/>
    </row>
    <row r="415" spans="1:10" ht="15.75">
      <c r="A415" s="4" t="s">
        <v>20</v>
      </c>
      <c r="B415" s="10">
        <v>63020000000</v>
      </c>
      <c r="C415" s="4" t="s">
        <v>327</v>
      </c>
      <c r="D415" s="11">
        <v>900984312.34000003</v>
      </c>
      <c r="E415" s="4">
        <v>0</v>
      </c>
      <c r="F415" s="4">
        <v>0</v>
      </c>
      <c r="G415" s="12">
        <v>40178</v>
      </c>
      <c r="H415" s="13">
        <f t="shared" si="14"/>
        <v>900984312.34000003</v>
      </c>
      <c r="J415" s="20"/>
    </row>
    <row r="416" spans="1:10" ht="15.75">
      <c r="A416" s="4" t="s">
        <v>22</v>
      </c>
      <c r="B416" s="10">
        <v>63020814000</v>
      </c>
      <c r="C416" s="4" t="s">
        <v>327</v>
      </c>
      <c r="D416" s="11">
        <v>900984312.34000003</v>
      </c>
      <c r="E416" s="4">
        <v>0</v>
      </c>
      <c r="F416" s="4">
        <v>0</v>
      </c>
      <c r="G416" s="12">
        <v>40178</v>
      </c>
      <c r="H416" s="13">
        <f t="shared" si="14"/>
        <v>900984312.34000003</v>
      </c>
    </row>
    <row r="417" spans="1:8" ht="15.75">
      <c r="A417" s="4" t="s">
        <v>24</v>
      </c>
      <c r="B417" s="10">
        <v>63020814002</v>
      </c>
      <c r="C417" s="4" t="s">
        <v>328</v>
      </c>
      <c r="D417" s="11">
        <v>900984312.34000003</v>
      </c>
      <c r="E417" s="4">
        <v>0</v>
      </c>
      <c r="F417" s="4">
        <v>0</v>
      </c>
      <c r="G417" s="12">
        <v>40178</v>
      </c>
      <c r="H417" s="13">
        <f t="shared" si="14"/>
        <v>900984312.34000003</v>
      </c>
    </row>
    <row r="418" spans="1:8" ht="15.75">
      <c r="A418" s="4" t="s">
        <v>20</v>
      </c>
      <c r="B418" s="10">
        <v>63040000000</v>
      </c>
      <c r="C418" s="4" t="s">
        <v>295</v>
      </c>
      <c r="D418" s="11">
        <v>20417518716.049999</v>
      </c>
      <c r="E418" s="4">
        <v>0</v>
      </c>
      <c r="F418" s="4">
        <v>0</v>
      </c>
      <c r="G418" s="12">
        <v>40178</v>
      </c>
      <c r="H418" s="13">
        <f t="shared" si="14"/>
        <v>20417518716.049999</v>
      </c>
    </row>
    <row r="419" spans="1:8" ht="15.75">
      <c r="A419" s="4" t="s">
        <v>22</v>
      </c>
      <c r="B419" s="10">
        <v>63040820000</v>
      </c>
      <c r="C419" s="4" t="s">
        <v>329</v>
      </c>
      <c r="D419" s="11">
        <v>11093188344.02</v>
      </c>
      <c r="E419" s="4">
        <v>0</v>
      </c>
      <c r="F419" s="4">
        <v>0</v>
      </c>
      <c r="G419" s="12">
        <v>40178</v>
      </c>
      <c r="H419" s="13">
        <f t="shared" si="14"/>
        <v>11093188344.02</v>
      </c>
    </row>
    <row r="420" spans="1:8" ht="15.75">
      <c r="A420" s="4" t="s">
        <v>24</v>
      </c>
      <c r="B420" s="10">
        <v>63040820004</v>
      </c>
      <c r="C420" s="4" t="s">
        <v>330</v>
      </c>
      <c r="D420" s="11">
        <v>11093188344.02</v>
      </c>
      <c r="E420" s="4">
        <v>0</v>
      </c>
      <c r="F420" s="4">
        <v>0</v>
      </c>
      <c r="G420" s="12">
        <v>40178</v>
      </c>
      <c r="H420" s="13">
        <f t="shared" si="14"/>
        <v>11093188344.02</v>
      </c>
    </row>
    <row r="421" spans="1:8" ht="15.75">
      <c r="A421" s="4" t="s">
        <v>22</v>
      </c>
      <c r="B421" s="10">
        <v>63040822000</v>
      </c>
      <c r="C421" s="4" t="s">
        <v>331</v>
      </c>
      <c r="D421" s="11">
        <v>9324330372.0300007</v>
      </c>
      <c r="E421" s="4">
        <v>0</v>
      </c>
      <c r="F421" s="4">
        <v>0</v>
      </c>
      <c r="G421" s="12">
        <v>40178</v>
      </c>
      <c r="H421" s="13">
        <f t="shared" si="14"/>
        <v>9324330372.0300007</v>
      </c>
    </row>
    <row r="422" spans="1:8" ht="15.75">
      <c r="A422" s="4" t="s">
        <v>24</v>
      </c>
      <c r="B422" s="10">
        <v>63040822002</v>
      </c>
      <c r="C422" s="4" t="s">
        <v>332</v>
      </c>
      <c r="D422" s="11">
        <v>8373375765.6300001</v>
      </c>
      <c r="E422" s="4">
        <v>0</v>
      </c>
      <c r="F422" s="4">
        <v>0</v>
      </c>
      <c r="G422" s="12">
        <v>40178</v>
      </c>
      <c r="H422" s="13">
        <f t="shared" si="14"/>
        <v>8373375765.6300001</v>
      </c>
    </row>
    <row r="423" spans="1:8" ht="15.75">
      <c r="A423" s="4" t="s">
        <v>24</v>
      </c>
      <c r="B423" s="10">
        <v>63040822003</v>
      </c>
      <c r="C423" s="4" t="s">
        <v>333</v>
      </c>
      <c r="D423" s="11">
        <v>7000</v>
      </c>
      <c r="E423" s="4">
        <v>0</v>
      </c>
      <c r="F423" s="4">
        <v>0</v>
      </c>
      <c r="G423" s="12">
        <v>40178</v>
      </c>
      <c r="H423" s="13">
        <f t="shared" si="14"/>
        <v>7000</v>
      </c>
    </row>
    <row r="424" spans="1:8" ht="15.75">
      <c r="A424" s="4" t="s">
        <v>24</v>
      </c>
      <c r="B424" s="10">
        <v>63040822004</v>
      </c>
      <c r="C424" s="4" t="s">
        <v>206</v>
      </c>
      <c r="D424" s="11">
        <v>950947606.39999998</v>
      </c>
      <c r="E424" s="4">
        <v>0</v>
      </c>
      <c r="F424" s="4">
        <v>0</v>
      </c>
      <c r="G424" s="12">
        <v>40178</v>
      </c>
      <c r="H424" s="13">
        <f t="shared" si="14"/>
        <v>950947606.39999998</v>
      </c>
    </row>
    <row r="425" spans="1:8" ht="15.75">
      <c r="A425" s="4" t="s">
        <v>18</v>
      </c>
      <c r="B425" s="10">
        <v>64000000000</v>
      </c>
      <c r="C425" s="4" t="s">
        <v>334</v>
      </c>
      <c r="D425" s="11">
        <v>3589931328.5900002</v>
      </c>
      <c r="E425" s="4">
        <v>0</v>
      </c>
      <c r="F425" s="4">
        <v>0</v>
      </c>
      <c r="G425" s="12">
        <v>40178</v>
      </c>
      <c r="H425" s="13">
        <f t="shared" si="14"/>
        <v>3589931328.5900002</v>
      </c>
    </row>
    <row r="426" spans="1:8" ht="15.75">
      <c r="A426" s="4" t="s">
        <v>20</v>
      </c>
      <c r="B426" s="10">
        <v>64010000000</v>
      </c>
      <c r="C426" s="4" t="s">
        <v>334</v>
      </c>
      <c r="D426" s="11">
        <v>3589931328.5900002</v>
      </c>
      <c r="E426" s="4">
        <v>0</v>
      </c>
      <c r="F426" s="4">
        <v>0</v>
      </c>
      <c r="G426" s="12">
        <v>40178</v>
      </c>
      <c r="H426" s="13">
        <f t="shared" si="14"/>
        <v>3589931328.5900002</v>
      </c>
    </row>
    <row r="427" spans="1:8" ht="15.75">
      <c r="A427" s="4" t="s">
        <v>24</v>
      </c>
      <c r="B427" s="10">
        <v>64010828001</v>
      </c>
      <c r="C427" s="4" t="s">
        <v>335</v>
      </c>
      <c r="D427" s="11">
        <v>377597126</v>
      </c>
      <c r="E427" s="4">
        <v>0</v>
      </c>
      <c r="F427" s="4">
        <v>0</v>
      </c>
      <c r="G427" s="12">
        <v>40178</v>
      </c>
      <c r="H427" s="13">
        <f t="shared" si="14"/>
        <v>377597126</v>
      </c>
    </row>
    <row r="428" spans="1:8" ht="15.75">
      <c r="A428" s="4" t="s">
        <v>24</v>
      </c>
      <c r="B428" s="10">
        <v>64010830001</v>
      </c>
      <c r="C428" s="4" t="s">
        <v>336</v>
      </c>
      <c r="D428" s="11">
        <v>58330005.560000002</v>
      </c>
      <c r="E428" s="4">
        <v>0</v>
      </c>
      <c r="F428" s="4">
        <v>0</v>
      </c>
      <c r="G428" s="12">
        <v>40178</v>
      </c>
      <c r="H428" s="13">
        <f t="shared" si="14"/>
        <v>58330005.560000002</v>
      </c>
    </row>
    <row r="429" spans="1:8" ht="15.75">
      <c r="A429" s="4" t="s">
        <v>24</v>
      </c>
      <c r="B429" s="10">
        <v>64010832001</v>
      </c>
      <c r="C429" s="4" t="s">
        <v>103</v>
      </c>
      <c r="D429" s="11">
        <v>3154004197.0300002</v>
      </c>
      <c r="E429" s="4">
        <v>0</v>
      </c>
      <c r="F429" s="4">
        <v>0</v>
      </c>
      <c r="G429" s="12">
        <v>40178</v>
      </c>
      <c r="H429" s="13">
        <f t="shared" si="14"/>
        <v>3154004197.0300002</v>
      </c>
    </row>
    <row r="430" spans="1:8" ht="15.75">
      <c r="A430" s="4" t="s">
        <v>18</v>
      </c>
      <c r="B430" s="10">
        <v>65000000000</v>
      </c>
      <c r="C430" s="4" t="s">
        <v>337</v>
      </c>
      <c r="D430" s="11">
        <v>3873510879.1999998</v>
      </c>
      <c r="E430" s="4">
        <v>0</v>
      </c>
      <c r="F430" s="4">
        <v>0</v>
      </c>
      <c r="G430" s="12">
        <v>40178</v>
      </c>
      <c r="H430" s="13">
        <f t="shared" si="14"/>
        <v>3873510879.1999998</v>
      </c>
    </row>
    <row r="431" spans="1:8" ht="15.75">
      <c r="A431" s="4" t="s">
        <v>20</v>
      </c>
      <c r="B431" s="10">
        <v>65010000000</v>
      </c>
      <c r="C431" s="4" t="s">
        <v>338</v>
      </c>
      <c r="D431" s="11">
        <v>3873510879.1999998</v>
      </c>
      <c r="E431" s="4">
        <v>0</v>
      </c>
      <c r="F431" s="4">
        <v>0</v>
      </c>
      <c r="G431" s="12">
        <v>40178</v>
      </c>
      <c r="H431" s="13">
        <f t="shared" si="14"/>
        <v>3873510879.1999998</v>
      </c>
    </row>
    <row r="432" spans="1:8" ht="15.75">
      <c r="A432" s="4" t="s">
        <v>22</v>
      </c>
      <c r="B432" s="10">
        <v>65010834000</v>
      </c>
      <c r="C432" s="4" t="s">
        <v>339</v>
      </c>
      <c r="D432" s="11">
        <v>3873510879.1999998</v>
      </c>
      <c r="E432" s="4">
        <v>0</v>
      </c>
      <c r="F432" s="4">
        <v>0</v>
      </c>
      <c r="G432" s="12">
        <v>40178</v>
      </c>
      <c r="H432" s="13">
        <f t="shared" si="14"/>
        <v>3873510879.1999998</v>
      </c>
    </row>
    <row r="433" spans="1:10" ht="15.75">
      <c r="A433" s="4" t="s">
        <v>24</v>
      </c>
      <c r="B433" s="10">
        <v>65010834002</v>
      </c>
      <c r="C433" s="4" t="s">
        <v>340</v>
      </c>
      <c r="D433" s="11">
        <v>42648650</v>
      </c>
      <c r="E433" s="4">
        <v>0</v>
      </c>
      <c r="F433" s="4">
        <v>0</v>
      </c>
      <c r="G433" s="12">
        <v>40178</v>
      </c>
      <c r="H433" s="13">
        <f t="shared" si="14"/>
        <v>42648650</v>
      </c>
    </row>
    <row r="434" spans="1:10" ht="15.75">
      <c r="A434" s="4" t="s">
        <v>24</v>
      </c>
      <c r="B434" s="10">
        <v>65010834004</v>
      </c>
      <c r="C434" s="4" t="s">
        <v>341</v>
      </c>
      <c r="D434" s="11">
        <v>67216605</v>
      </c>
      <c r="E434" s="4">
        <v>0</v>
      </c>
      <c r="F434" s="4">
        <v>0</v>
      </c>
      <c r="G434" s="12">
        <v>40178</v>
      </c>
      <c r="H434" s="13">
        <f t="shared" si="14"/>
        <v>67216605</v>
      </c>
      <c r="I434" s="19"/>
    </row>
    <row r="435" spans="1:10" ht="15.75">
      <c r="A435" s="4" t="s">
        <v>24</v>
      </c>
      <c r="B435" s="10">
        <v>65010834006</v>
      </c>
      <c r="C435" s="4" t="s">
        <v>342</v>
      </c>
      <c r="D435" s="11">
        <v>3763645624.1999998</v>
      </c>
      <c r="E435" s="4">
        <v>0</v>
      </c>
      <c r="F435" s="4">
        <v>0</v>
      </c>
      <c r="G435" s="12">
        <v>40178</v>
      </c>
      <c r="H435" s="13">
        <f t="shared" si="14"/>
        <v>3763645624.1999998</v>
      </c>
    </row>
    <row r="436" spans="1:10" ht="15.75">
      <c r="A436" s="4" t="s">
        <v>16</v>
      </c>
      <c r="B436" s="10">
        <v>70000000000</v>
      </c>
      <c r="C436" s="4" t="s">
        <v>343</v>
      </c>
      <c r="D436" s="11">
        <v>-589334642403.51001</v>
      </c>
      <c r="E436" s="4">
        <v>0</v>
      </c>
      <c r="F436" s="4">
        <v>0</v>
      </c>
      <c r="G436" s="12">
        <v>40178</v>
      </c>
      <c r="H436" s="13">
        <f t="shared" ref="H436:H467" si="15">-D436-E436</f>
        <v>589334642403.51001</v>
      </c>
      <c r="I436" s="19"/>
      <c r="J436" s="19"/>
    </row>
    <row r="437" spans="1:10" ht="15.75">
      <c r="A437" s="4" t="s">
        <v>18</v>
      </c>
      <c r="B437" s="10">
        <v>71000000000</v>
      </c>
      <c r="C437" s="4" t="s">
        <v>344</v>
      </c>
      <c r="D437" s="11">
        <v>-487937332459.67999</v>
      </c>
      <c r="E437" s="4">
        <v>0</v>
      </c>
      <c r="F437" s="4">
        <v>0</v>
      </c>
      <c r="G437" s="12">
        <v>40178</v>
      </c>
      <c r="H437" s="13">
        <f t="shared" si="15"/>
        <v>487937332459.67999</v>
      </c>
    </row>
    <row r="438" spans="1:10" ht="15.75">
      <c r="A438" s="4" t="s">
        <v>20</v>
      </c>
      <c r="B438" s="5">
        <v>71010000000</v>
      </c>
      <c r="C438" s="4" t="s">
        <v>345</v>
      </c>
      <c r="D438" s="11">
        <v>-9759677981.5</v>
      </c>
      <c r="E438" s="4">
        <v>0</v>
      </c>
      <c r="F438" s="4">
        <v>0</v>
      </c>
      <c r="G438" s="12">
        <v>40178</v>
      </c>
      <c r="H438" s="13">
        <f t="shared" si="15"/>
        <v>9759677981.5</v>
      </c>
      <c r="J438" s="20"/>
    </row>
    <row r="439" spans="1:10" ht="15.75">
      <c r="A439" s="4" t="s">
        <v>22</v>
      </c>
      <c r="B439" s="10">
        <v>71010701000</v>
      </c>
      <c r="C439" s="4" t="s">
        <v>346</v>
      </c>
      <c r="D439" s="11">
        <v>-8062147386.9700003</v>
      </c>
      <c r="E439" s="4">
        <v>0</v>
      </c>
      <c r="F439" s="4">
        <v>0</v>
      </c>
      <c r="G439" s="12">
        <v>40178</v>
      </c>
      <c r="H439" s="13">
        <f t="shared" si="15"/>
        <v>8062147386.9700003</v>
      </c>
      <c r="J439" s="20"/>
    </row>
    <row r="440" spans="1:10" ht="15.75">
      <c r="A440" s="4" t="s">
        <v>24</v>
      </c>
      <c r="B440" s="10">
        <v>71010701002</v>
      </c>
      <c r="C440" s="4" t="s">
        <v>278</v>
      </c>
      <c r="D440" s="11">
        <v>-8060007257.9700003</v>
      </c>
      <c r="E440" s="4">
        <v>0</v>
      </c>
      <c r="F440" s="4">
        <v>0</v>
      </c>
      <c r="G440" s="12">
        <v>40178</v>
      </c>
      <c r="H440" s="13">
        <f t="shared" si="15"/>
        <v>8060007257.9700003</v>
      </c>
      <c r="J440" s="20"/>
    </row>
    <row r="441" spans="1:10" ht="15.75">
      <c r="A441" s="4" t="s">
        <v>24</v>
      </c>
      <c r="B441" s="10">
        <v>71010701003</v>
      </c>
      <c r="C441" s="4" t="s">
        <v>279</v>
      </c>
      <c r="D441" s="11">
        <v>-2140129</v>
      </c>
      <c r="E441" s="4">
        <v>0</v>
      </c>
      <c r="F441" s="4">
        <v>0</v>
      </c>
      <c r="G441" s="12">
        <v>40178</v>
      </c>
      <c r="H441" s="13">
        <f t="shared" si="15"/>
        <v>2140129</v>
      </c>
      <c r="J441" s="20"/>
    </row>
    <row r="442" spans="1:10" ht="15.75">
      <c r="A442" s="4" t="s">
        <v>22</v>
      </c>
      <c r="B442" s="10">
        <v>71010705000</v>
      </c>
      <c r="C442" s="4" t="s">
        <v>347</v>
      </c>
      <c r="D442" s="11">
        <v>-1347373936.1500001</v>
      </c>
      <c r="E442" s="4">
        <v>0</v>
      </c>
      <c r="F442" s="4">
        <v>0</v>
      </c>
      <c r="G442" s="12">
        <v>40178</v>
      </c>
      <c r="H442" s="13">
        <f t="shared" si="15"/>
        <v>1347373936.1500001</v>
      </c>
      <c r="J442" s="20"/>
    </row>
    <row r="443" spans="1:10" ht="15.75">
      <c r="A443" s="4" t="s">
        <v>24</v>
      </c>
      <c r="B443" s="10">
        <v>71010705005</v>
      </c>
      <c r="C443" s="4" t="s">
        <v>348</v>
      </c>
      <c r="D443" s="11">
        <v>-1347373936.1500001</v>
      </c>
      <c r="E443" s="4">
        <v>0</v>
      </c>
      <c r="F443" s="4">
        <v>0</v>
      </c>
      <c r="G443" s="12">
        <v>40178</v>
      </c>
      <c r="H443" s="13">
        <f t="shared" si="15"/>
        <v>1347373936.1500001</v>
      </c>
      <c r="J443" s="20"/>
    </row>
    <row r="444" spans="1:10" ht="15.75">
      <c r="A444" s="4" t="s">
        <v>22</v>
      </c>
      <c r="B444" s="10">
        <v>71010707000</v>
      </c>
      <c r="C444" s="4" t="s">
        <v>349</v>
      </c>
      <c r="D444" s="11">
        <v>-350156658.38</v>
      </c>
      <c r="E444" s="4">
        <v>0</v>
      </c>
      <c r="F444" s="4">
        <v>0</v>
      </c>
      <c r="G444" s="12">
        <v>40178</v>
      </c>
      <c r="H444" s="13">
        <f t="shared" si="15"/>
        <v>350156658.38</v>
      </c>
      <c r="J444" s="20"/>
    </row>
    <row r="445" spans="1:10" ht="15.75">
      <c r="A445" s="4" t="s">
        <v>24</v>
      </c>
      <c r="B445" s="10">
        <v>71010707003</v>
      </c>
      <c r="C445" s="4" t="s">
        <v>283</v>
      </c>
      <c r="D445" s="11">
        <v>-152386795.09</v>
      </c>
      <c r="E445" s="4">
        <v>0</v>
      </c>
      <c r="F445" s="4">
        <v>0</v>
      </c>
      <c r="G445" s="12">
        <v>40178</v>
      </c>
      <c r="H445" s="13">
        <f t="shared" si="15"/>
        <v>152386795.09</v>
      </c>
      <c r="J445" s="20"/>
    </row>
    <row r="446" spans="1:10" ht="15.75">
      <c r="A446" s="4" t="s">
        <v>24</v>
      </c>
      <c r="B446" s="10">
        <v>71010707004</v>
      </c>
      <c r="C446" s="4" t="s">
        <v>350</v>
      </c>
      <c r="D446" s="11">
        <v>-197769863.28999999</v>
      </c>
      <c r="E446" s="4">
        <v>0</v>
      </c>
      <c r="F446" s="4">
        <v>0</v>
      </c>
      <c r="G446" s="12">
        <v>40178</v>
      </c>
      <c r="H446" s="13">
        <f t="shared" si="15"/>
        <v>197769863.28999999</v>
      </c>
      <c r="J446" s="20"/>
    </row>
    <row r="447" spans="1:10" ht="15.75">
      <c r="A447" s="4" t="s">
        <v>20</v>
      </c>
      <c r="B447" s="10">
        <v>71020000000</v>
      </c>
      <c r="C447" s="4" t="s">
        <v>351</v>
      </c>
      <c r="D447" s="11">
        <v>-13697893920.200001</v>
      </c>
      <c r="E447" s="4">
        <v>0</v>
      </c>
      <c r="F447" s="4">
        <v>0</v>
      </c>
      <c r="G447" s="12">
        <v>40178</v>
      </c>
      <c r="H447" s="13">
        <f t="shared" si="15"/>
        <v>13697893920.200001</v>
      </c>
      <c r="J447" s="20"/>
    </row>
    <row r="448" spans="1:10" ht="15.75">
      <c r="A448" s="4" t="s">
        <v>22</v>
      </c>
      <c r="B448" s="10">
        <v>71020711000</v>
      </c>
      <c r="C448" s="4" t="s">
        <v>352</v>
      </c>
      <c r="D448" s="11">
        <v>-415204367.93000001</v>
      </c>
      <c r="E448" s="4">
        <v>0</v>
      </c>
      <c r="F448" s="4">
        <v>0</v>
      </c>
      <c r="G448" s="12">
        <v>40178</v>
      </c>
      <c r="H448" s="13">
        <f t="shared" si="15"/>
        <v>415204367.93000001</v>
      </c>
      <c r="J448" s="20"/>
    </row>
    <row r="449" spans="1:10" ht="15.75">
      <c r="A449" s="4" t="s">
        <v>24</v>
      </c>
      <c r="B449" s="10">
        <v>71020711002</v>
      </c>
      <c r="C449" s="4" t="s">
        <v>45</v>
      </c>
      <c r="D449" s="11">
        <v>-415204367.93000001</v>
      </c>
      <c r="E449" s="4">
        <v>0</v>
      </c>
      <c r="F449" s="4">
        <v>0</v>
      </c>
      <c r="G449" s="12">
        <v>40178</v>
      </c>
      <c r="H449" s="13">
        <f t="shared" si="15"/>
        <v>415204367.93000001</v>
      </c>
      <c r="J449" s="20"/>
    </row>
    <row r="450" spans="1:10" ht="15.75">
      <c r="A450" s="4" t="s">
        <v>22</v>
      </c>
      <c r="B450" s="10">
        <v>71020713000</v>
      </c>
      <c r="C450" s="4" t="s">
        <v>353</v>
      </c>
      <c r="D450" s="11">
        <v>-1240971160.53</v>
      </c>
      <c r="E450" s="4">
        <v>0</v>
      </c>
      <c r="F450" s="4">
        <v>0</v>
      </c>
      <c r="G450" s="12">
        <v>40178</v>
      </c>
      <c r="H450" s="13">
        <f t="shared" si="15"/>
        <v>1240971160.53</v>
      </c>
      <c r="J450" s="20"/>
    </row>
    <row r="451" spans="1:10" ht="15.75">
      <c r="A451" s="4" t="s">
        <v>24</v>
      </c>
      <c r="B451" s="10">
        <v>71020713002</v>
      </c>
      <c r="C451" s="4" t="s">
        <v>294</v>
      </c>
      <c r="D451" s="11">
        <v>-1240971160.53</v>
      </c>
      <c r="E451" s="4">
        <v>0</v>
      </c>
      <c r="F451" s="4">
        <v>0</v>
      </c>
      <c r="G451" s="12">
        <v>40178</v>
      </c>
      <c r="H451" s="13">
        <f t="shared" si="15"/>
        <v>1240971160.53</v>
      </c>
      <c r="J451" s="20"/>
    </row>
    <row r="452" spans="1:10" ht="15.75">
      <c r="A452" s="4" t="s">
        <v>22</v>
      </c>
      <c r="B452" s="10">
        <v>71020715000</v>
      </c>
      <c r="C452" s="4" t="s">
        <v>354</v>
      </c>
      <c r="D452" s="11">
        <v>-3769321473.96</v>
      </c>
      <c r="E452" s="4">
        <v>0</v>
      </c>
      <c r="F452" s="4">
        <v>0</v>
      </c>
      <c r="G452" s="12">
        <v>40178</v>
      </c>
      <c r="H452" s="13">
        <f t="shared" si="15"/>
        <v>3769321473.96</v>
      </c>
      <c r="J452" s="20"/>
    </row>
    <row r="453" spans="1:10" ht="15.75">
      <c r="A453" s="4" t="s">
        <v>24</v>
      </c>
      <c r="B453" s="10">
        <v>71020715002</v>
      </c>
      <c r="C453" s="4" t="s">
        <v>294</v>
      </c>
      <c r="D453" s="11">
        <v>-3769321473.96</v>
      </c>
      <c r="E453" s="4">
        <v>0</v>
      </c>
      <c r="F453" s="4">
        <v>0</v>
      </c>
      <c r="G453" s="12">
        <v>40178</v>
      </c>
      <c r="H453" s="13">
        <f t="shared" si="15"/>
        <v>3769321473.96</v>
      </c>
      <c r="J453" s="20"/>
    </row>
    <row r="454" spans="1:10" ht="15.75">
      <c r="A454" s="4" t="s">
        <v>22</v>
      </c>
      <c r="B454" s="10">
        <v>71020727000</v>
      </c>
      <c r="C454" s="4" t="s">
        <v>349</v>
      </c>
      <c r="D454" s="11">
        <v>-603673547.73000002</v>
      </c>
      <c r="E454" s="4">
        <v>0</v>
      </c>
      <c r="F454" s="4">
        <v>0</v>
      </c>
      <c r="G454" s="12">
        <v>40178</v>
      </c>
      <c r="H454" s="13">
        <f t="shared" si="15"/>
        <v>603673547.73000002</v>
      </c>
      <c r="J454" s="20"/>
    </row>
    <row r="455" spans="1:10" ht="15.75">
      <c r="A455" s="4" t="s">
        <v>24</v>
      </c>
      <c r="B455" s="10">
        <v>71020727002</v>
      </c>
      <c r="C455" s="4" t="s">
        <v>282</v>
      </c>
      <c r="D455" s="11">
        <v>-603673547.73000002</v>
      </c>
      <c r="E455" s="4">
        <v>0</v>
      </c>
      <c r="F455" s="4">
        <v>0</v>
      </c>
      <c r="G455" s="12">
        <v>40178</v>
      </c>
      <c r="H455" s="13">
        <f t="shared" si="15"/>
        <v>603673547.73000002</v>
      </c>
      <c r="J455" s="20"/>
    </row>
    <row r="456" spans="1:10" ht="15.75">
      <c r="A456" s="4" t="s">
        <v>24</v>
      </c>
      <c r="B456" s="10">
        <v>71020729001</v>
      </c>
      <c r="C456" s="4" t="s">
        <v>355</v>
      </c>
      <c r="D456" s="11">
        <v>-7668723370.0500002</v>
      </c>
      <c r="E456" s="4">
        <v>0</v>
      </c>
      <c r="F456" s="4">
        <v>0</v>
      </c>
      <c r="G456" s="12">
        <v>40178</v>
      </c>
      <c r="H456" s="13">
        <f t="shared" si="15"/>
        <v>7668723370.0500002</v>
      </c>
    </row>
    <row r="457" spans="1:10" ht="15.75">
      <c r="A457" s="4" t="s">
        <v>20</v>
      </c>
      <c r="B457" s="10">
        <v>71040000000</v>
      </c>
      <c r="C457" s="4" t="s">
        <v>356</v>
      </c>
      <c r="D457" s="11">
        <v>-459689087612.46997</v>
      </c>
      <c r="E457" s="4">
        <v>0</v>
      </c>
      <c r="F457" s="4">
        <v>0</v>
      </c>
      <c r="G457" s="12">
        <v>40178</v>
      </c>
      <c r="H457" s="13">
        <f t="shared" si="15"/>
        <v>459689087612.46997</v>
      </c>
    </row>
    <row r="458" spans="1:10" ht="15.75">
      <c r="A458" s="4" t="s">
        <v>22</v>
      </c>
      <c r="B458" s="10">
        <v>71040739000</v>
      </c>
      <c r="C458" s="4" t="s">
        <v>357</v>
      </c>
      <c r="D458" s="11">
        <v>-260865286804.89999</v>
      </c>
      <c r="E458" s="4">
        <v>0</v>
      </c>
      <c r="F458" s="4">
        <v>0</v>
      </c>
      <c r="G458" s="12">
        <v>40178</v>
      </c>
      <c r="H458" s="13">
        <f t="shared" si="15"/>
        <v>260865286804.89999</v>
      </c>
    </row>
    <row r="459" spans="1:10" ht="15.75">
      <c r="A459" s="4" t="s">
        <v>24</v>
      </c>
      <c r="B459" s="10">
        <v>71040739002</v>
      </c>
      <c r="C459" s="4" t="s">
        <v>297</v>
      </c>
      <c r="D459" s="11">
        <v>-2614012500.8699999</v>
      </c>
      <c r="E459" s="4">
        <v>0</v>
      </c>
      <c r="F459" s="4">
        <v>0</v>
      </c>
      <c r="G459" s="12">
        <v>40178</v>
      </c>
      <c r="H459" s="13">
        <f t="shared" si="15"/>
        <v>2614012500.8699999</v>
      </c>
    </row>
    <row r="460" spans="1:10" ht="15.75">
      <c r="A460" s="4" t="s">
        <v>24</v>
      </c>
      <c r="B460" s="10">
        <v>71040739003</v>
      </c>
      <c r="C460" s="4" t="s">
        <v>298</v>
      </c>
      <c r="D460" s="11">
        <v>-8120268235.2600002</v>
      </c>
      <c r="E460" s="4">
        <v>0</v>
      </c>
      <c r="F460" s="4">
        <v>0</v>
      </c>
      <c r="G460" s="12">
        <v>40178</v>
      </c>
      <c r="H460" s="13">
        <f t="shared" si="15"/>
        <v>8120268235.2600002</v>
      </c>
    </row>
    <row r="461" spans="1:10" ht="15.75">
      <c r="A461" s="4" t="s">
        <v>24</v>
      </c>
      <c r="B461" s="10">
        <v>71040739004</v>
      </c>
      <c r="C461" s="4" t="s">
        <v>358</v>
      </c>
      <c r="D461" s="11">
        <v>-27178968484.049999</v>
      </c>
      <c r="E461" s="4">
        <v>0</v>
      </c>
      <c r="F461" s="4">
        <v>0</v>
      </c>
      <c r="G461" s="12">
        <v>40178</v>
      </c>
      <c r="H461" s="13">
        <f t="shared" si="15"/>
        <v>27178968484.049999</v>
      </c>
    </row>
    <row r="462" spans="1:10" ht="15.75">
      <c r="A462" s="4" t="s">
        <v>24</v>
      </c>
      <c r="B462" s="10">
        <v>71040739005</v>
      </c>
      <c r="C462" s="4" t="s">
        <v>359</v>
      </c>
      <c r="D462" s="11">
        <v>-158352875592.37</v>
      </c>
      <c r="E462" s="4">
        <v>0</v>
      </c>
      <c r="F462" s="4">
        <v>0</v>
      </c>
      <c r="G462" s="12">
        <v>40178</v>
      </c>
      <c r="H462" s="13">
        <f t="shared" si="15"/>
        <v>158352875592.37</v>
      </c>
    </row>
    <row r="463" spans="1:10" ht="15.75">
      <c r="A463" s="4" t="s">
        <v>24</v>
      </c>
      <c r="B463" s="10">
        <v>71040739006</v>
      </c>
      <c r="C463" s="4" t="s">
        <v>360</v>
      </c>
      <c r="D463" s="11">
        <v>-64105050889.150002</v>
      </c>
      <c r="E463" s="4">
        <v>0</v>
      </c>
      <c r="F463" s="4">
        <v>0</v>
      </c>
      <c r="G463" s="12">
        <v>40178</v>
      </c>
      <c r="H463" s="13">
        <f t="shared" si="15"/>
        <v>64105050889.150002</v>
      </c>
    </row>
    <row r="464" spans="1:10" ht="15.75">
      <c r="A464" s="4" t="s">
        <v>24</v>
      </c>
      <c r="B464" s="10">
        <v>71040739007</v>
      </c>
      <c r="C464" s="4" t="s">
        <v>361</v>
      </c>
      <c r="D464" s="4">
        <v>-91.25</v>
      </c>
      <c r="E464" s="4">
        <v>0</v>
      </c>
      <c r="F464" s="4">
        <v>0</v>
      </c>
      <c r="G464" s="12">
        <v>40178</v>
      </c>
      <c r="H464" s="13">
        <f t="shared" si="15"/>
        <v>91.25</v>
      </c>
    </row>
    <row r="465" spans="1:8" ht="15.75">
      <c r="A465" s="4" t="s">
        <v>24</v>
      </c>
      <c r="B465" s="10">
        <v>71040739008</v>
      </c>
      <c r="C465" s="4" t="s">
        <v>362</v>
      </c>
      <c r="D465" s="11">
        <v>-494111011.94999999</v>
      </c>
      <c r="E465" s="4">
        <v>0</v>
      </c>
      <c r="F465" s="4">
        <v>0</v>
      </c>
      <c r="G465" s="12">
        <v>40178</v>
      </c>
      <c r="H465" s="13">
        <f t="shared" si="15"/>
        <v>494111011.94999999</v>
      </c>
    </row>
    <row r="466" spans="1:8" ht="15.75">
      <c r="A466" s="4" t="s">
        <v>22</v>
      </c>
      <c r="B466" s="10">
        <v>71040741000</v>
      </c>
      <c r="C466" s="4" t="s">
        <v>363</v>
      </c>
      <c r="D466" s="11">
        <v>-198823800807.57001</v>
      </c>
      <c r="E466" s="4">
        <v>0</v>
      </c>
      <c r="F466" s="4">
        <v>0</v>
      </c>
      <c r="G466" s="12">
        <v>40178</v>
      </c>
      <c r="H466" s="13">
        <f t="shared" si="15"/>
        <v>198823800807.57001</v>
      </c>
    </row>
    <row r="467" spans="1:8" ht="15.75">
      <c r="A467" s="4" t="s">
        <v>24</v>
      </c>
      <c r="B467" s="10">
        <v>71040741002</v>
      </c>
      <c r="C467" s="4" t="s">
        <v>364</v>
      </c>
      <c r="D467" s="11">
        <v>-70127442756.949997</v>
      </c>
      <c r="E467" s="4">
        <v>0</v>
      </c>
      <c r="F467" s="4">
        <v>0</v>
      </c>
      <c r="G467" s="12">
        <v>40178</v>
      </c>
      <c r="H467" s="13">
        <f t="shared" si="15"/>
        <v>70127442756.949997</v>
      </c>
    </row>
    <row r="468" spans="1:8" ht="15.75">
      <c r="A468" s="4" t="s">
        <v>24</v>
      </c>
      <c r="B468" s="10">
        <v>71040741003</v>
      </c>
      <c r="C468" s="4" t="s">
        <v>365</v>
      </c>
      <c r="D468" s="11">
        <v>-19636486175.799999</v>
      </c>
      <c r="E468" s="4">
        <v>0</v>
      </c>
      <c r="F468" s="4">
        <v>0</v>
      </c>
      <c r="G468" s="12">
        <v>40178</v>
      </c>
      <c r="H468" s="13">
        <f t="shared" ref="H468:H499" si="16">-D468-E468</f>
        <v>19636486175.799999</v>
      </c>
    </row>
    <row r="469" spans="1:8" ht="15.75">
      <c r="A469" s="4" t="s">
        <v>24</v>
      </c>
      <c r="B469" s="10">
        <v>71040741004</v>
      </c>
      <c r="C469" s="4" t="s">
        <v>366</v>
      </c>
      <c r="D469" s="11">
        <v>-109059871874.82001</v>
      </c>
      <c r="E469" s="4">
        <v>0</v>
      </c>
      <c r="F469" s="4">
        <v>0</v>
      </c>
      <c r="G469" s="12">
        <v>40178</v>
      </c>
      <c r="H469" s="13">
        <f t="shared" si="16"/>
        <v>109059871874.82001</v>
      </c>
    </row>
    <row r="470" spans="1:8" ht="15.75">
      <c r="A470" s="4" t="s">
        <v>20</v>
      </c>
      <c r="B470" s="10">
        <v>71050000000</v>
      </c>
      <c r="C470" s="4" t="s">
        <v>367</v>
      </c>
      <c r="D470" s="11">
        <v>-4790672945.5100002</v>
      </c>
      <c r="E470" s="4">
        <v>0</v>
      </c>
      <c r="F470" s="4">
        <v>0</v>
      </c>
      <c r="G470" s="12">
        <v>40178</v>
      </c>
      <c r="H470" s="13">
        <f t="shared" si="16"/>
        <v>4790672945.5100002</v>
      </c>
    </row>
    <row r="471" spans="1:8" ht="15.75">
      <c r="A471" s="4" t="s">
        <v>22</v>
      </c>
      <c r="B471" s="10">
        <v>71050743000</v>
      </c>
      <c r="C471" s="4" t="s">
        <v>368</v>
      </c>
      <c r="D471" s="11">
        <v>-4790672945.5100002</v>
      </c>
      <c r="E471" s="4">
        <v>0</v>
      </c>
      <c r="F471" s="4">
        <v>0</v>
      </c>
      <c r="G471" s="12">
        <v>40178</v>
      </c>
      <c r="H471" s="13">
        <f t="shared" si="16"/>
        <v>4790672945.5100002</v>
      </c>
    </row>
    <row r="472" spans="1:8" ht="15.75">
      <c r="A472" s="4" t="s">
        <v>24</v>
      </c>
      <c r="B472" s="10">
        <v>71050743002</v>
      </c>
      <c r="C472" s="4" t="s">
        <v>45</v>
      </c>
      <c r="D472" s="11">
        <v>-4790672945.5100002</v>
      </c>
      <c r="E472" s="4">
        <v>0</v>
      </c>
      <c r="F472" s="4">
        <v>0</v>
      </c>
      <c r="G472" s="12">
        <v>40178</v>
      </c>
      <c r="H472" s="13">
        <f t="shared" si="16"/>
        <v>4790672945.5100002</v>
      </c>
    </row>
    <row r="473" spans="1:8" ht="15.75">
      <c r="A473" s="4" t="s">
        <v>18</v>
      </c>
      <c r="B473" s="5">
        <v>72000000000</v>
      </c>
      <c r="C473" s="4" t="s">
        <v>369</v>
      </c>
      <c r="D473" s="11">
        <v>-25069902504.889999</v>
      </c>
      <c r="E473" s="4">
        <v>0</v>
      </c>
      <c r="F473" s="4">
        <v>0</v>
      </c>
      <c r="G473" s="12">
        <v>40178</v>
      </c>
      <c r="H473" s="13">
        <f t="shared" si="16"/>
        <v>25069902504.889999</v>
      </c>
    </row>
    <row r="474" spans="1:8" ht="15.75">
      <c r="A474" s="4" t="s">
        <v>20</v>
      </c>
      <c r="B474" s="10">
        <v>72010000000</v>
      </c>
      <c r="C474" s="4" t="s">
        <v>370</v>
      </c>
      <c r="D474" s="11">
        <v>-25069902504.889999</v>
      </c>
      <c r="E474" s="4">
        <v>0</v>
      </c>
      <c r="F474" s="4">
        <v>0</v>
      </c>
      <c r="G474" s="12">
        <v>40178</v>
      </c>
      <c r="H474" s="13">
        <f t="shared" si="16"/>
        <v>25069902504.889999</v>
      </c>
    </row>
    <row r="475" spans="1:8" ht="15.75">
      <c r="A475" s="4" t="s">
        <v>22</v>
      </c>
      <c r="B475" s="10">
        <v>72010755000</v>
      </c>
      <c r="C475" s="4" t="s">
        <v>371</v>
      </c>
      <c r="D475" s="4">
        <v>0</v>
      </c>
      <c r="E475" s="4">
        <v>0</v>
      </c>
      <c r="F475" s="4">
        <v>0</v>
      </c>
      <c r="G475" s="12">
        <v>40178</v>
      </c>
      <c r="H475" s="13">
        <f t="shared" si="16"/>
        <v>0</v>
      </c>
    </row>
    <row r="476" spans="1:8" ht="15.75">
      <c r="A476" s="4" t="s">
        <v>24</v>
      </c>
      <c r="B476" s="10">
        <v>72010755002</v>
      </c>
      <c r="C476" s="4" t="s">
        <v>45</v>
      </c>
      <c r="D476" s="4">
        <v>0</v>
      </c>
      <c r="E476" s="4">
        <v>0</v>
      </c>
      <c r="F476" s="4">
        <v>0</v>
      </c>
      <c r="G476" s="12">
        <v>40178</v>
      </c>
      <c r="H476" s="13">
        <f t="shared" si="16"/>
        <v>0</v>
      </c>
    </row>
    <row r="477" spans="1:8" ht="15.75">
      <c r="A477" s="4" t="s">
        <v>22</v>
      </c>
      <c r="B477" s="10">
        <v>72010757000</v>
      </c>
      <c r="C477" s="4" t="s">
        <v>103</v>
      </c>
      <c r="D477" s="11">
        <v>-25069902504.889999</v>
      </c>
      <c r="E477" s="4">
        <v>0</v>
      </c>
      <c r="F477" s="4">
        <v>0</v>
      </c>
      <c r="G477" s="12">
        <v>40178</v>
      </c>
      <c r="H477" s="13">
        <f t="shared" si="16"/>
        <v>25069902504.889999</v>
      </c>
    </row>
    <row r="478" spans="1:8" ht="15.75">
      <c r="A478" s="4" t="s">
        <v>24</v>
      </c>
      <c r="B478" s="10">
        <v>72010757002</v>
      </c>
      <c r="C478" s="4" t="s">
        <v>45</v>
      </c>
      <c r="D478" s="11">
        <v>-25069902504.889999</v>
      </c>
      <c r="E478" s="4">
        <v>0</v>
      </c>
      <c r="F478" s="4">
        <v>0</v>
      </c>
      <c r="G478" s="12">
        <v>40178</v>
      </c>
      <c r="H478" s="13">
        <f t="shared" si="16"/>
        <v>25069902504.889999</v>
      </c>
    </row>
    <row r="479" spans="1:8" ht="15.75">
      <c r="A479" s="4" t="s">
        <v>18</v>
      </c>
      <c r="B479" s="10">
        <v>73000000000</v>
      </c>
      <c r="C479" s="4" t="s">
        <v>372</v>
      </c>
      <c r="D479" s="11">
        <v>-76117485556.880005</v>
      </c>
      <c r="E479" s="4">
        <v>0</v>
      </c>
      <c r="F479" s="4">
        <v>0</v>
      </c>
      <c r="G479" s="12">
        <v>40178</v>
      </c>
      <c r="H479" s="13">
        <f t="shared" si="16"/>
        <v>76117485556.880005</v>
      </c>
    </row>
    <row r="480" spans="1:8" ht="15.75">
      <c r="A480" s="4" t="s">
        <v>20</v>
      </c>
      <c r="B480" s="5">
        <v>73010000000</v>
      </c>
      <c r="C480" s="4" t="s">
        <v>373</v>
      </c>
      <c r="D480" s="11">
        <v>-57065696583.769997</v>
      </c>
      <c r="E480" s="4">
        <v>0</v>
      </c>
      <c r="F480" s="4">
        <v>0</v>
      </c>
      <c r="G480" s="12">
        <v>40178</v>
      </c>
      <c r="H480" s="13">
        <f t="shared" si="16"/>
        <v>57065696583.769997</v>
      </c>
    </row>
    <row r="481" spans="1:8" ht="15.75">
      <c r="A481" s="4" t="s">
        <v>22</v>
      </c>
      <c r="B481" s="10">
        <v>73010759000</v>
      </c>
      <c r="C481" s="4" t="s">
        <v>374</v>
      </c>
      <c r="D481" s="11">
        <v>-14508661305.17</v>
      </c>
      <c r="E481" s="4">
        <v>0</v>
      </c>
      <c r="F481" s="4">
        <v>0</v>
      </c>
      <c r="G481" s="12">
        <v>40178</v>
      </c>
      <c r="H481" s="13">
        <f t="shared" si="16"/>
        <v>14508661305.17</v>
      </c>
    </row>
    <row r="482" spans="1:8" ht="15.75">
      <c r="A482" s="4" t="s">
        <v>24</v>
      </c>
      <c r="B482" s="10">
        <v>73010759004</v>
      </c>
      <c r="C482" s="4" t="s">
        <v>375</v>
      </c>
      <c r="D482" s="11">
        <v>-9075883659</v>
      </c>
      <c r="E482" s="4">
        <v>0</v>
      </c>
      <c r="F482" s="4">
        <v>0</v>
      </c>
      <c r="G482" s="12">
        <v>40178</v>
      </c>
      <c r="H482" s="13">
        <f t="shared" si="16"/>
        <v>9075883659</v>
      </c>
    </row>
    <row r="483" spans="1:8" ht="15.75">
      <c r="A483" s="4" t="s">
        <v>24</v>
      </c>
      <c r="B483" s="10">
        <v>73010759006</v>
      </c>
      <c r="C483" s="4" t="s">
        <v>376</v>
      </c>
      <c r="D483" s="11">
        <v>-1267329202</v>
      </c>
      <c r="E483" s="4">
        <v>0</v>
      </c>
      <c r="F483" s="4">
        <v>0</v>
      </c>
      <c r="G483" s="12">
        <v>40178</v>
      </c>
      <c r="H483" s="13">
        <f t="shared" si="16"/>
        <v>1267329202</v>
      </c>
    </row>
    <row r="484" spans="1:8" ht="15.75">
      <c r="A484" s="4" t="s">
        <v>24</v>
      </c>
      <c r="B484" s="10">
        <v>73010759008</v>
      </c>
      <c r="C484" s="4" t="s">
        <v>377</v>
      </c>
      <c r="D484" s="11">
        <v>-444237562</v>
      </c>
      <c r="E484" s="4">
        <v>0</v>
      </c>
      <c r="F484" s="4">
        <v>0</v>
      </c>
      <c r="G484" s="12">
        <v>40178</v>
      </c>
      <c r="H484" s="13">
        <f t="shared" si="16"/>
        <v>444237562</v>
      </c>
    </row>
    <row r="485" spans="1:8" ht="15.75">
      <c r="A485" s="4" t="s">
        <v>24</v>
      </c>
      <c r="B485" s="10">
        <v>73010759014</v>
      </c>
      <c r="C485" s="4" t="s">
        <v>378</v>
      </c>
      <c r="D485" s="11">
        <v>-211334709</v>
      </c>
      <c r="E485" s="4">
        <v>0</v>
      </c>
      <c r="F485" s="4">
        <v>0</v>
      </c>
      <c r="G485" s="12">
        <v>40178</v>
      </c>
      <c r="H485" s="13">
        <f t="shared" si="16"/>
        <v>211334709</v>
      </c>
    </row>
    <row r="486" spans="1:8" ht="15.75">
      <c r="A486" s="4" t="s">
        <v>24</v>
      </c>
      <c r="B486" s="10">
        <v>73010759016</v>
      </c>
      <c r="C486" s="4" t="s">
        <v>379</v>
      </c>
      <c r="D486" s="11">
        <v>-596466596.70000005</v>
      </c>
      <c r="E486" s="4">
        <v>0</v>
      </c>
      <c r="F486" s="4">
        <v>0</v>
      </c>
      <c r="G486" s="12">
        <v>40178</v>
      </c>
      <c r="H486" s="13">
        <f t="shared" si="16"/>
        <v>596466596.70000005</v>
      </c>
    </row>
    <row r="487" spans="1:8" ht="15.75">
      <c r="A487" s="4" t="s">
        <v>24</v>
      </c>
      <c r="B487" s="10">
        <v>73010759018</v>
      </c>
      <c r="C487" s="4" t="s">
        <v>380</v>
      </c>
      <c r="D487" s="11">
        <v>-2032372.6</v>
      </c>
      <c r="E487" s="4">
        <v>0</v>
      </c>
      <c r="F487" s="4">
        <v>0</v>
      </c>
      <c r="G487" s="12">
        <v>40178</v>
      </c>
      <c r="H487" s="13">
        <f t="shared" si="16"/>
        <v>2032372.6</v>
      </c>
    </row>
    <row r="488" spans="1:8" ht="15.75">
      <c r="A488" s="4" t="s">
        <v>24</v>
      </c>
      <c r="B488" s="10">
        <v>73010759020</v>
      </c>
      <c r="C488" s="4" t="s">
        <v>381</v>
      </c>
      <c r="D488" s="11">
        <v>-2527388500.3200002</v>
      </c>
      <c r="E488" s="4">
        <v>0</v>
      </c>
      <c r="F488" s="4">
        <v>0</v>
      </c>
      <c r="G488" s="12">
        <v>40178</v>
      </c>
      <c r="H488" s="13">
        <f t="shared" si="16"/>
        <v>2527388500.3200002</v>
      </c>
    </row>
    <row r="489" spans="1:8" ht="15.75">
      <c r="A489" s="4" t="s">
        <v>24</v>
      </c>
      <c r="B489" s="10">
        <v>73010759022</v>
      </c>
      <c r="C489" s="4" t="s">
        <v>382</v>
      </c>
      <c r="D489" s="11">
        <v>-383988703.55000001</v>
      </c>
      <c r="E489" s="4">
        <v>0</v>
      </c>
      <c r="F489" s="4">
        <v>0</v>
      </c>
      <c r="G489" s="12">
        <v>40178</v>
      </c>
      <c r="H489" s="13">
        <f t="shared" si="16"/>
        <v>383988703.55000001</v>
      </c>
    </row>
    <row r="490" spans="1:8" ht="15.75">
      <c r="A490" s="4" t="s">
        <v>22</v>
      </c>
      <c r="B490" s="10">
        <v>73010761000</v>
      </c>
      <c r="C490" s="4" t="s">
        <v>383</v>
      </c>
      <c r="D490" s="11">
        <v>-1295784</v>
      </c>
      <c r="E490" s="4">
        <v>0</v>
      </c>
      <c r="F490" s="4">
        <v>0</v>
      </c>
      <c r="G490" s="12">
        <v>40178</v>
      </c>
      <c r="H490" s="13">
        <f t="shared" si="16"/>
        <v>1295784</v>
      </c>
    </row>
    <row r="491" spans="1:8" ht="15.75">
      <c r="A491" s="4" t="s">
        <v>24</v>
      </c>
      <c r="B491" s="10">
        <v>73010761002</v>
      </c>
      <c r="C491" s="4" t="s">
        <v>384</v>
      </c>
      <c r="D491" s="11">
        <v>-1295784</v>
      </c>
      <c r="E491" s="4">
        <v>0</v>
      </c>
      <c r="F491" s="4">
        <v>0</v>
      </c>
      <c r="G491" s="12">
        <v>40178</v>
      </c>
      <c r="H491" s="13">
        <f t="shared" si="16"/>
        <v>1295784</v>
      </c>
    </row>
    <row r="492" spans="1:8" ht="15.75">
      <c r="A492" s="4" t="s">
        <v>22</v>
      </c>
      <c r="B492" s="10">
        <v>73010763000</v>
      </c>
      <c r="C492" s="4" t="s">
        <v>385</v>
      </c>
      <c r="D492" s="11">
        <v>-1878288961.8699999</v>
      </c>
      <c r="E492" s="4">
        <v>0</v>
      </c>
      <c r="F492" s="4">
        <v>0</v>
      </c>
      <c r="G492" s="12">
        <v>40178</v>
      </c>
      <c r="H492" s="13">
        <f t="shared" si="16"/>
        <v>1878288961.8699999</v>
      </c>
    </row>
    <row r="493" spans="1:8" ht="15.75">
      <c r="A493" s="4" t="s">
        <v>24</v>
      </c>
      <c r="B493" s="10">
        <v>73010763002</v>
      </c>
      <c r="C493" s="4" t="s">
        <v>120</v>
      </c>
      <c r="D493" s="11">
        <v>-209926260.69</v>
      </c>
      <c r="E493" s="4">
        <v>0</v>
      </c>
      <c r="F493" s="4">
        <v>0</v>
      </c>
      <c r="G493" s="12">
        <v>40178</v>
      </c>
      <c r="H493" s="13">
        <f t="shared" si="16"/>
        <v>209926260.69</v>
      </c>
    </row>
    <row r="494" spans="1:8" ht="15.75">
      <c r="A494" s="4" t="s">
        <v>24</v>
      </c>
      <c r="B494" s="10">
        <v>73010763004</v>
      </c>
      <c r="C494" s="4" t="s">
        <v>386</v>
      </c>
      <c r="D494" s="11">
        <v>-1158442083.9300001</v>
      </c>
      <c r="E494" s="4">
        <v>0</v>
      </c>
      <c r="F494" s="4">
        <v>0</v>
      </c>
      <c r="G494" s="12">
        <v>40178</v>
      </c>
      <c r="H494" s="13">
        <f t="shared" si="16"/>
        <v>1158442083.9300001</v>
      </c>
    </row>
    <row r="495" spans="1:8" ht="15.75">
      <c r="A495" s="4" t="s">
        <v>24</v>
      </c>
      <c r="B495" s="10">
        <v>73010763006</v>
      </c>
      <c r="C495" s="4" t="s">
        <v>127</v>
      </c>
      <c r="D495" s="11">
        <v>-416041138.24000001</v>
      </c>
      <c r="E495" s="4">
        <v>0</v>
      </c>
      <c r="F495" s="4">
        <v>0</v>
      </c>
      <c r="G495" s="12">
        <v>40178</v>
      </c>
      <c r="H495" s="13">
        <f t="shared" si="16"/>
        <v>416041138.24000001</v>
      </c>
    </row>
    <row r="496" spans="1:8" ht="15.75">
      <c r="A496" s="4" t="s">
        <v>24</v>
      </c>
      <c r="B496" s="10">
        <v>73010763010</v>
      </c>
      <c r="C496" s="4" t="s">
        <v>130</v>
      </c>
      <c r="D496" s="11">
        <v>-93879479.010000005</v>
      </c>
      <c r="E496" s="4">
        <v>0</v>
      </c>
      <c r="F496" s="4">
        <v>0</v>
      </c>
      <c r="G496" s="12">
        <v>40178</v>
      </c>
      <c r="H496" s="13">
        <f t="shared" si="16"/>
        <v>93879479.010000005</v>
      </c>
    </row>
    <row r="497" spans="1:8" ht="15.75">
      <c r="A497" s="4" t="s">
        <v>22</v>
      </c>
      <c r="B497" s="10">
        <v>73010765000</v>
      </c>
      <c r="C497" s="4" t="s">
        <v>387</v>
      </c>
      <c r="D497" s="11">
        <v>-37043656</v>
      </c>
      <c r="E497" s="4">
        <v>0</v>
      </c>
      <c r="F497" s="4">
        <v>0</v>
      </c>
      <c r="G497" s="12">
        <v>40178</v>
      </c>
      <c r="H497" s="13">
        <f t="shared" si="16"/>
        <v>37043656</v>
      </c>
    </row>
    <row r="498" spans="1:8" ht="15.75">
      <c r="A498" s="4" t="s">
        <v>24</v>
      </c>
      <c r="B498" s="10">
        <v>73010765006</v>
      </c>
      <c r="C498" s="4" t="s">
        <v>388</v>
      </c>
      <c r="D498" s="11">
        <v>-37043656</v>
      </c>
      <c r="E498" s="4">
        <v>0</v>
      </c>
      <c r="F498" s="4">
        <v>0</v>
      </c>
      <c r="G498" s="12">
        <v>40178</v>
      </c>
      <c r="H498" s="13">
        <f t="shared" si="16"/>
        <v>37043656</v>
      </c>
    </row>
    <row r="499" spans="1:8" ht="15.75">
      <c r="A499" s="4" t="s">
        <v>22</v>
      </c>
      <c r="B499" s="10">
        <v>73010769000</v>
      </c>
      <c r="C499" s="4" t="s">
        <v>389</v>
      </c>
      <c r="D499" s="11">
        <v>-9715951089.3600006</v>
      </c>
      <c r="E499" s="4">
        <v>0</v>
      </c>
      <c r="F499" s="4">
        <v>0</v>
      </c>
      <c r="G499" s="12">
        <v>40178</v>
      </c>
      <c r="H499" s="13">
        <f t="shared" si="16"/>
        <v>9715951089.3600006</v>
      </c>
    </row>
    <row r="500" spans="1:8" ht="15.75">
      <c r="A500" s="4" t="s">
        <v>24</v>
      </c>
      <c r="B500" s="10">
        <v>73010769002</v>
      </c>
      <c r="C500" s="4" t="s">
        <v>390</v>
      </c>
      <c r="D500" s="11">
        <v>-7473919539.29</v>
      </c>
      <c r="E500" s="4">
        <v>0</v>
      </c>
      <c r="F500" s="4">
        <v>0</v>
      </c>
      <c r="G500" s="12">
        <v>40178</v>
      </c>
      <c r="H500" s="13">
        <f t="shared" ref="H500:H531" si="17">-D500-E500</f>
        <v>7473919539.29</v>
      </c>
    </row>
    <row r="501" spans="1:8" ht="15.75">
      <c r="A501" s="4" t="s">
        <v>24</v>
      </c>
      <c r="B501" s="10">
        <v>73010769006</v>
      </c>
      <c r="C501" s="4" t="s">
        <v>391</v>
      </c>
      <c r="D501" s="11">
        <v>-1323938589.6900001</v>
      </c>
      <c r="E501" s="4">
        <v>0</v>
      </c>
      <c r="F501" s="4">
        <v>0</v>
      </c>
      <c r="G501" s="12">
        <v>40178</v>
      </c>
      <c r="H501" s="13">
        <f t="shared" si="17"/>
        <v>1323938589.6900001</v>
      </c>
    </row>
    <row r="502" spans="1:8" ht="15.75">
      <c r="A502" s="4" t="s">
        <v>24</v>
      </c>
      <c r="B502" s="10">
        <v>73010769010</v>
      </c>
      <c r="C502" s="4" t="s">
        <v>392</v>
      </c>
      <c r="D502" s="11">
        <v>-918092960.38</v>
      </c>
      <c r="E502" s="4">
        <v>0</v>
      </c>
      <c r="F502" s="4">
        <v>0</v>
      </c>
      <c r="G502" s="12">
        <v>40178</v>
      </c>
      <c r="H502" s="13">
        <f t="shared" si="17"/>
        <v>918092960.38</v>
      </c>
    </row>
    <row r="503" spans="1:8" ht="15.75">
      <c r="A503" s="4" t="s">
        <v>22</v>
      </c>
      <c r="B503" s="10">
        <v>73010771000</v>
      </c>
      <c r="C503" s="4" t="s">
        <v>393</v>
      </c>
      <c r="D503" s="11">
        <v>-29959035085.27</v>
      </c>
      <c r="E503" s="4">
        <v>0</v>
      </c>
      <c r="F503" s="4">
        <v>0</v>
      </c>
      <c r="G503" s="12">
        <v>40178</v>
      </c>
      <c r="H503" s="13">
        <f t="shared" si="17"/>
        <v>29959035085.27</v>
      </c>
    </row>
    <row r="504" spans="1:8" ht="15.75">
      <c r="A504" s="4" t="s">
        <v>24</v>
      </c>
      <c r="B504" s="10">
        <v>73010771002</v>
      </c>
      <c r="C504" s="4" t="s">
        <v>394</v>
      </c>
      <c r="D504" s="11">
        <v>-278969000</v>
      </c>
      <c r="E504" s="4">
        <v>0</v>
      </c>
      <c r="F504" s="4">
        <v>0</v>
      </c>
      <c r="G504" s="12">
        <v>40178</v>
      </c>
      <c r="H504" s="13">
        <f t="shared" si="17"/>
        <v>278969000</v>
      </c>
    </row>
    <row r="505" spans="1:8" ht="15.75">
      <c r="A505" s="4" t="s">
        <v>24</v>
      </c>
      <c r="B505" s="10">
        <v>73010771006</v>
      </c>
      <c r="C505" s="4" t="s">
        <v>395</v>
      </c>
      <c r="D505" s="11">
        <v>-262324012.66</v>
      </c>
      <c r="E505" s="4">
        <v>0</v>
      </c>
      <c r="F505" s="4">
        <v>0</v>
      </c>
      <c r="G505" s="12">
        <v>40178</v>
      </c>
      <c r="H505" s="13">
        <f t="shared" si="17"/>
        <v>262324012.66</v>
      </c>
    </row>
    <row r="506" spans="1:8" ht="15.75">
      <c r="A506" s="4" t="s">
        <v>24</v>
      </c>
      <c r="B506" s="10">
        <v>73010771008</v>
      </c>
      <c r="C506" s="4" t="s">
        <v>396</v>
      </c>
      <c r="D506" s="11">
        <v>-195257160</v>
      </c>
      <c r="E506" s="4">
        <v>0</v>
      </c>
      <c r="F506" s="4">
        <v>0</v>
      </c>
      <c r="G506" s="12">
        <v>40178</v>
      </c>
      <c r="H506" s="13">
        <f t="shared" si="17"/>
        <v>195257160</v>
      </c>
    </row>
    <row r="507" spans="1:8" ht="15.75">
      <c r="A507" s="4" t="s">
        <v>24</v>
      </c>
      <c r="B507" s="10">
        <v>73010771012</v>
      </c>
      <c r="C507" s="4" t="s">
        <v>397</v>
      </c>
      <c r="D507" s="11">
        <v>-43905781</v>
      </c>
      <c r="E507" s="4">
        <v>0</v>
      </c>
      <c r="F507" s="4">
        <v>0</v>
      </c>
      <c r="G507" s="12">
        <v>40178</v>
      </c>
      <c r="H507" s="13">
        <f t="shared" si="17"/>
        <v>43905781</v>
      </c>
    </row>
    <row r="508" spans="1:8" ht="15.75">
      <c r="A508" s="4" t="s">
        <v>24</v>
      </c>
      <c r="B508" s="10">
        <v>73010771014</v>
      </c>
      <c r="C508" s="4" t="s">
        <v>398</v>
      </c>
      <c r="D508" s="11">
        <v>-291061145</v>
      </c>
      <c r="E508" s="4">
        <v>0</v>
      </c>
      <c r="F508" s="4">
        <v>0</v>
      </c>
      <c r="G508" s="12">
        <v>40178</v>
      </c>
      <c r="H508" s="13">
        <f t="shared" si="17"/>
        <v>291061145</v>
      </c>
    </row>
    <row r="509" spans="1:8" ht="15.75">
      <c r="A509" s="4" t="s">
        <v>24</v>
      </c>
      <c r="B509" s="10">
        <v>73010771016</v>
      </c>
      <c r="C509" s="4" t="s">
        <v>399</v>
      </c>
      <c r="D509" s="11">
        <v>-2156695907.8499999</v>
      </c>
      <c r="E509" s="4">
        <v>0</v>
      </c>
      <c r="F509" s="4">
        <v>0</v>
      </c>
      <c r="G509" s="12">
        <v>40178</v>
      </c>
      <c r="H509" s="13">
        <f t="shared" si="17"/>
        <v>2156695907.8499999</v>
      </c>
    </row>
    <row r="510" spans="1:8" ht="15.75">
      <c r="A510" s="4" t="s">
        <v>24</v>
      </c>
      <c r="B510" s="10">
        <v>73010771018</v>
      </c>
      <c r="C510" s="4" t="s">
        <v>400</v>
      </c>
      <c r="D510" s="11">
        <v>-277559479.98000002</v>
      </c>
      <c r="E510" s="4">
        <v>0</v>
      </c>
      <c r="F510" s="4">
        <v>0</v>
      </c>
      <c r="G510" s="12">
        <v>40178</v>
      </c>
      <c r="H510" s="13">
        <f t="shared" si="17"/>
        <v>277559479.98000002</v>
      </c>
    </row>
    <row r="511" spans="1:8" ht="15.75">
      <c r="A511" s="4" t="s">
        <v>24</v>
      </c>
      <c r="B511" s="10">
        <v>73010771020</v>
      </c>
      <c r="C511" s="4" t="s">
        <v>401</v>
      </c>
      <c r="D511" s="11">
        <v>-851192592.74000001</v>
      </c>
      <c r="E511" s="4">
        <v>0</v>
      </c>
      <c r="F511" s="4">
        <v>0</v>
      </c>
      <c r="G511" s="12">
        <v>40178</v>
      </c>
      <c r="H511" s="13">
        <f t="shared" si="17"/>
        <v>851192592.74000001</v>
      </c>
    </row>
    <row r="512" spans="1:8" ht="15.75">
      <c r="A512" s="4" t="s">
        <v>24</v>
      </c>
      <c r="B512" s="10">
        <v>73010771022</v>
      </c>
      <c r="C512" s="4" t="s">
        <v>402</v>
      </c>
      <c r="D512" s="11">
        <v>-194094637.78999999</v>
      </c>
      <c r="E512" s="4">
        <v>0</v>
      </c>
      <c r="F512" s="4">
        <v>0</v>
      </c>
      <c r="G512" s="12">
        <v>40178</v>
      </c>
      <c r="H512" s="13">
        <f t="shared" si="17"/>
        <v>194094637.78999999</v>
      </c>
    </row>
    <row r="513" spans="1:8" ht="15.75">
      <c r="A513" s="4" t="s">
        <v>24</v>
      </c>
      <c r="B513" s="10">
        <v>73010771024</v>
      </c>
      <c r="C513" s="4" t="s">
        <v>403</v>
      </c>
      <c r="D513" s="11">
        <v>-5700000</v>
      </c>
      <c r="E513" s="4">
        <v>0</v>
      </c>
      <c r="F513" s="4">
        <v>0</v>
      </c>
      <c r="G513" s="12">
        <v>40178</v>
      </c>
      <c r="H513" s="13">
        <f t="shared" si="17"/>
        <v>5700000</v>
      </c>
    </row>
    <row r="514" spans="1:8" ht="15.75">
      <c r="A514" s="4" t="s">
        <v>24</v>
      </c>
      <c r="B514" s="10">
        <v>73010771026</v>
      </c>
      <c r="C514" s="4" t="s">
        <v>404</v>
      </c>
      <c r="D514" s="11">
        <v>-776986585.26999998</v>
      </c>
      <c r="E514" s="4">
        <v>0</v>
      </c>
      <c r="F514" s="4">
        <v>0</v>
      </c>
      <c r="G514" s="12">
        <v>40178</v>
      </c>
      <c r="H514" s="13">
        <f t="shared" si="17"/>
        <v>776986585.26999998</v>
      </c>
    </row>
    <row r="515" spans="1:8" ht="15.75">
      <c r="A515" s="4" t="s">
        <v>24</v>
      </c>
      <c r="B515" s="10">
        <v>73010771028</v>
      </c>
      <c r="C515" s="4" t="s">
        <v>405</v>
      </c>
      <c r="D515" s="11">
        <v>-525232635.64999998</v>
      </c>
      <c r="E515" s="4">
        <v>0</v>
      </c>
      <c r="F515" s="4">
        <v>0</v>
      </c>
      <c r="G515" s="12">
        <v>40178</v>
      </c>
      <c r="H515" s="13">
        <f t="shared" si="17"/>
        <v>525232635.64999998</v>
      </c>
    </row>
    <row r="516" spans="1:8" ht="15.75">
      <c r="A516" s="4" t="s">
        <v>24</v>
      </c>
      <c r="B516" s="10">
        <v>73010771030</v>
      </c>
      <c r="C516" s="4" t="s">
        <v>406</v>
      </c>
      <c r="D516" s="11">
        <v>-1105452368.95</v>
      </c>
      <c r="E516" s="4">
        <v>0</v>
      </c>
      <c r="F516" s="4">
        <v>0</v>
      </c>
      <c r="G516" s="12">
        <v>40178</v>
      </c>
      <c r="H516" s="13">
        <f t="shared" si="17"/>
        <v>1105452368.95</v>
      </c>
    </row>
    <row r="517" spans="1:8" ht="15.75">
      <c r="A517" s="4" t="s">
        <v>24</v>
      </c>
      <c r="B517" s="10">
        <v>73010771032</v>
      </c>
      <c r="C517" s="4" t="s">
        <v>407</v>
      </c>
      <c r="D517" s="11">
        <v>-9217260</v>
      </c>
      <c r="E517" s="4">
        <v>0</v>
      </c>
      <c r="F517" s="4">
        <v>0</v>
      </c>
      <c r="G517" s="12">
        <v>40178</v>
      </c>
      <c r="H517" s="13">
        <f t="shared" si="17"/>
        <v>9217260</v>
      </c>
    </row>
    <row r="518" spans="1:8" ht="15.75">
      <c r="A518" s="4" t="s">
        <v>24</v>
      </c>
      <c r="B518" s="10">
        <v>73010771040</v>
      </c>
      <c r="C518" s="4" t="s">
        <v>408</v>
      </c>
      <c r="D518" s="11">
        <v>-169312500</v>
      </c>
      <c r="E518" s="4">
        <v>0</v>
      </c>
      <c r="F518" s="4">
        <v>0</v>
      </c>
      <c r="G518" s="12">
        <v>40178</v>
      </c>
      <c r="H518" s="13">
        <f t="shared" si="17"/>
        <v>169312500</v>
      </c>
    </row>
    <row r="519" spans="1:8" ht="15.75">
      <c r="A519" s="4" t="s">
        <v>24</v>
      </c>
      <c r="B519" s="10">
        <v>73010771042</v>
      </c>
      <c r="C519" s="4" t="s">
        <v>409</v>
      </c>
      <c r="D519" s="11">
        <v>-10171759</v>
      </c>
      <c r="E519" s="4">
        <v>0</v>
      </c>
      <c r="F519" s="4">
        <v>0</v>
      </c>
      <c r="G519" s="12">
        <v>40178</v>
      </c>
      <c r="H519" s="13">
        <f t="shared" si="17"/>
        <v>10171759</v>
      </c>
    </row>
    <row r="520" spans="1:8" ht="15.75">
      <c r="A520" s="4" t="s">
        <v>24</v>
      </c>
      <c r="B520" s="10">
        <v>73010771044</v>
      </c>
      <c r="C520" s="4" t="s">
        <v>103</v>
      </c>
      <c r="D520" s="11">
        <v>-17204553695.130001</v>
      </c>
      <c r="E520" s="4">
        <v>0</v>
      </c>
      <c r="F520" s="4">
        <v>0</v>
      </c>
      <c r="G520" s="12">
        <v>40178</v>
      </c>
      <c r="H520" s="13">
        <f t="shared" si="17"/>
        <v>17204553695.130001</v>
      </c>
    </row>
    <row r="521" spans="1:8" ht="15.75">
      <c r="A521" s="4" t="s">
        <v>24</v>
      </c>
      <c r="B521" s="10">
        <v>73010771046</v>
      </c>
      <c r="C521" s="4" t="s">
        <v>410</v>
      </c>
      <c r="D521" s="11">
        <v>-5601348564.25</v>
      </c>
      <c r="E521" s="4">
        <v>0</v>
      </c>
      <c r="F521" s="4">
        <v>0</v>
      </c>
      <c r="G521" s="12">
        <v>40178</v>
      </c>
      <c r="H521" s="13">
        <f t="shared" si="17"/>
        <v>5601348564.25</v>
      </c>
    </row>
    <row r="522" spans="1:8" ht="15.75">
      <c r="A522" s="4" t="s">
        <v>22</v>
      </c>
      <c r="B522" s="10">
        <v>73010773000</v>
      </c>
      <c r="C522" s="4" t="s">
        <v>411</v>
      </c>
      <c r="D522" s="11">
        <v>-179935000</v>
      </c>
      <c r="E522" s="4">
        <v>0</v>
      </c>
      <c r="F522" s="4">
        <v>0</v>
      </c>
      <c r="G522" s="12">
        <v>40178</v>
      </c>
      <c r="H522" s="13">
        <f t="shared" si="17"/>
        <v>179935000</v>
      </c>
    </row>
    <row r="523" spans="1:8" ht="15.75">
      <c r="A523" s="4" t="s">
        <v>24</v>
      </c>
      <c r="B523" s="10">
        <v>73010773002</v>
      </c>
      <c r="C523" s="4" t="s">
        <v>412</v>
      </c>
      <c r="D523" s="11">
        <v>-179935000</v>
      </c>
      <c r="E523" s="4">
        <v>0</v>
      </c>
      <c r="F523" s="4">
        <v>0</v>
      </c>
      <c r="G523" s="12">
        <v>40178</v>
      </c>
      <c r="H523" s="13">
        <f t="shared" si="17"/>
        <v>179935000</v>
      </c>
    </row>
    <row r="524" spans="1:8" ht="15.75">
      <c r="A524" s="4" t="s">
        <v>22</v>
      </c>
      <c r="B524" s="10">
        <v>73010775000</v>
      </c>
      <c r="C524" s="4" t="s">
        <v>413</v>
      </c>
      <c r="D524" s="11">
        <v>-785485702.10000002</v>
      </c>
      <c r="E524" s="4">
        <v>0</v>
      </c>
      <c r="F524" s="4">
        <v>0</v>
      </c>
      <c r="G524" s="12">
        <v>40178</v>
      </c>
      <c r="H524" s="13">
        <f t="shared" si="17"/>
        <v>785485702.10000002</v>
      </c>
    </row>
    <row r="525" spans="1:8" ht="15.75">
      <c r="A525" s="4" t="s">
        <v>24</v>
      </c>
      <c r="B525" s="10">
        <v>73010775006</v>
      </c>
      <c r="C525" s="4" t="s">
        <v>414</v>
      </c>
      <c r="D525" s="11">
        <v>-785485702.10000002</v>
      </c>
      <c r="E525" s="4">
        <v>0</v>
      </c>
      <c r="F525" s="4">
        <v>0</v>
      </c>
      <c r="G525" s="12">
        <v>40178</v>
      </c>
      <c r="H525" s="13">
        <f t="shared" si="17"/>
        <v>785485702.10000002</v>
      </c>
    </row>
    <row r="526" spans="1:8" ht="15.75">
      <c r="A526" s="4" t="s">
        <v>20</v>
      </c>
      <c r="B526" s="10">
        <v>73020000000</v>
      </c>
      <c r="C526" s="4" t="s">
        <v>356</v>
      </c>
      <c r="D526" s="11">
        <v>-19051788973.110001</v>
      </c>
      <c r="E526" s="4">
        <v>0</v>
      </c>
      <c r="F526" s="4">
        <v>0</v>
      </c>
      <c r="G526" s="12">
        <v>40178</v>
      </c>
      <c r="H526" s="13">
        <f t="shared" si="17"/>
        <v>19051788973.110001</v>
      </c>
    </row>
    <row r="527" spans="1:8" ht="15.75">
      <c r="A527" s="4" t="s">
        <v>22</v>
      </c>
      <c r="B527" s="10">
        <v>73020779000</v>
      </c>
      <c r="C527" s="4" t="s">
        <v>415</v>
      </c>
      <c r="D527" s="11">
        <v>-13622941469.02</v>
      </c>
      <c r="E527" s="4">
        <v>0</v>
      </c>
      <c r="F527" s="4">
        <v>0</v>
      </c>
      <c r="G527" s="12">
        <v>40178</v>
      </c>
      <c r="H527" s="13">
        <f t="shared" si="17"/>
        <v>13622941469.02</v>
      </c>
    </row>
    <row r="528" spans="1:8" ht="15.75">
      <c r="A528" s="4" t="s">
        <v>24</v>
      </c>
      <c r="B528" s="10">
        <v>73020779004</v>
      </c>
      <c r="C528" s="4" t="s">
        <v>330</v>
      </c>
      <c r="D528" s="11">
        <v>-13622941469.02</v>
      </c>
      <c r="E528" s="4">
        <v>0</v>
      </c>
      <c r="F528" s="4">
        <v>0</v>
      </c>
      <c r="G528" s="12">
        <v>40178</v>
      </c>
      <c r="H528" s="13">
        <f t="shared" si="17"/>
        <v>13622941469.02</v>
      </c>
    </row>
    <row r="529" spans="1:9" ht="15.75">
      <c r="A529" s="4" t="s">
        <v>22</v>
      </c>
      <c r="B529" s="10">
        <v>73020781000</v>
      </c>
      <c r="C529" s="4" t="s">
        <v>416</v>
      </c>
      <c r="D529" s="11">
        <v>-5428847504.0900002</v>
      </c>
      <c r="E529" s="4">
        <v>0</v>
      </c>
      <c r="F529" s="4">
        <v>0</v>
      </c>
      <c r="G529" s="12">
        <v>40178</v>
      </c>
      <c r="H529" s="13">
        <f t="shared" si="17"/>
        <v>5428847504.0900002</v>
      </c>
    </row>
    <row r="530" spans="1:9" ht="15.75">
      <c r="A530" s="4" t="s">
        <v>24</v>
      </c>
      <c r="B530" s="10">
        <v>73020781002</v>
      </c>
      <c r="C530" s="4" t="s">
        <v>332</v>
      </c>
      <c r="D530" s="11">
        <v>-4682447806.3400002</v>
      </c>
      <c r="E530" s="4">
        <v>0</v>
      </c>
      <c r="F530" s="4">
        <v>0</v>
      </c>
      <c r="G530" s="12">
        <v>40178</v>
      </c>
      <c r="H530" s="13">
        <f t="shared" si="17"/>
        <v>4682447806.3400002</v>
      </c>
    </row>
    <row r="531" spans="1:9" ht="15.75">
      <c r="A531" s="4" t="s">
        <v>24</v>
      </c>
      <c r="B531" s="10">
        <v>73020781004</v>
      </c>
      <c r="C531" s="4" t="s">
        <v>206</v>
      </c>
      <c r="D531" s="11">
        <v>-746399697.75</v>
      </c>
      <c r="E531" s="4">
        <v>0</v>
      </c>
      <c r="F531" s="4">
        <v>0</v>
      </c>
      <c r="G531" s="12">
        <v>40178</v>
      </c>
      <c r="H531" s="13">
        <f t="shared" si="17"/>
        <v>746399697.75</v>
      </c>
    </row>
    <row r="532" spans="1:9" ht="15.75">
      <c r="A532" s="4" t="s">
        <v>18</v>
      </c>
      <c r="B532" s="5">
        <v>74000000000</v>
      </c>
      <c r="C532" s="4" t="s">
        <v>417</v>
      </c>
      <c r="D532" s="11">
        <v>-5833535.9100000001</v>
      </c>
      <c r="E532" s="4">
        <v>0</v>
      </c>
      <c r="F532" s="4">
        <v>0</v>
      </c>
      <c r="G532" s="12">
        <v>40178</v>
      </c>
      <c r="H532" s="13">
        <f t="shared" ref="H532:H542" si="18">-D532-E532</f>
        <v>5833535.9100000001</v>
      </c>
    </row>
    <row r="533" spans="1:9" ht="15.75">
      <c r="A533" s="4" t="s">
        <v>20</v>
      </c>
      <c r="B533" s="10">
        <v>74010000000</v>
      </c>
      <c r="C533" s="4" t="s">
        <v>417</v>
      </c>
      <c r="D533" s="11">
        <v>-5833535.9100000001</v>
      </c>
      <c r="E533" s="4">
        <v>0</v>
      </c>
      <c r="F533" s="4">
        <v>0</v>
      </c>
      <c r="G533" s="12">
        <v>40178</v>
      </c>
      <c r="H533" s="13">
        <f t="shared" si="18"/>
        <v>5833535.9100000001</v>
      </c>
    </row>
    <row r="534" spans="1:9" ht="15.75">
      <c r="A534" s="4" t="s">
        <v>24</v>
      </c>
      <c r="B534" s="10">
        <v>74010789001</v>
      </c>
      <c r="C534" s="4" t="s">
        <v>335</v>
      </c>
      <c r="D534" s="11">
        <v>-5329535.91</v>
      </c>
      <c r="E534" s="4">
        <v>0</v>
      </c>
      <c r="F534" s="4">
        <v>0</v>
      </c>
      <c r="G534" s="12">
        <v>40178</v>
      </c>
      <c r="H534" s="13">
        <f t="shared" si="18"/>
        <v>5329535.91</v>
      </c>
    </row>
    <row r="535" spans="1:9" ht="15.75">
      <c r="A535" s="4" t="s">
        <v>24</v>
      </c>
      <c r="B535" s="10">
        <v>74010793001</v>
      </c>
      <c r="C535" s="4" t="s">
        <v>103</v>
      </c>
      <c r="D535" s="11">
        <v>-504000</v>
      </c>
      <c r="E535" s="4">
        <v>0</v>
      </c>
      <c r="F535" s="4">
        <v>0</v>
      </c>
      <c r="G535" s="12">
        <v>40178</v>
      </c>
      <c r="H535" s="13">
        <f t="shared" si="18"/>
        <v>504000</v>
      </c>
    </row>
    <row r="536" spans="1:9" ht="15.75">
      <c r="A536" s="4" t="s">
        <v>18</v>
      </c>
      <c r="B536" s="5">
        <v>75000000000</v>
      </c>
      <c r="C536" s="4" t="s">
        <v>418</v>
      </c>
      <c r="D536" s="11">
        <v>-204088346.15000001</v>
      </c>
      <c r="E536" s="4">
        <v>0</v>
      </c>
      <c r="F536" s="4">
        <v>0</v>
      </c>
      <c r="G536" s="12">
        <v>40178</v>
      </c>
      <c r="H536" s="13">
        <f t="shared" si="18"/>
        <v>204088346.15000001</v>
      </c>
      <c r="I536" s="19"/>
    </row>
    <row r="537" spans="1:9" ht="15.75">
      <c r="A537" s="4" t="s">
        <v>20</v>
      </c>
      <c r="B537" s="10">
        <v>75010000000</v>
      </c>
      <c r="C537" s="4" t="s">
        <v>419</v>
      </c>
      <c r="D537" s="11">
        <v>-204088346.15000001</v>
      </c>
      <c r="E537" s="4">
        <v>0</v>
      </c>
      <c r="F537" s="4">
        <v>0</v>
      </c>
      <c r="G537" s="12">
        <v>40178</v>
      </c>
      <c r="H537" s="13">
        <f t="shared" si="18"/>
        <v>204088346.15000001</v>
      </c>
    </row>
    <row r="538" spans="1:9" ht="15.75">
      <c r="A538" s="4" t="s">
        <v>22</v>
      </c>
      <c r="B538" s="10">
        <v>75010795000</v>
      </c>
      <c r="C538" s="4" t="s">
        <v>420</v>
      </c>
      <c r="D538" s="11">
        <v>-204088346.15000001</v>
      </c>
      <c r="E538" s="4">
        <v>0</v>
      </c>
      <c r="F538" s="4">
        <v>0</v>
      </c>
      <c r="G538" s="12">
        <v>40178</v>
      </c>
      <c r="H538" s="13">
        <f t="shared" si="18"/>
        <v>204088346.15000001</v>
      </c>
    </row>
    <row r="539" spans="1:9" ht="15.75">
      <c r="A539" s="4" t="s">
        <v>24</v>
      </c>
      <c r="B539" s="10">
        <v>75010795003</v>
      </c>
      <c r="C539" s="4" t="s">
        <v>421</v>
      </c>
      <c r="D539" s="11">
        <v>-8309338.7999999998</v>
      </c>
      <c r="E539" s="4">
        <v>0</v>
      </c>
      <c r="F539" s="4">
        <v>0</v>
      </c>
      <c r="G539" s="12">
        <v>40178</v>
      </c>
      <c r="H539" s="13">
        <f t="shared" si="18"/>
        <v>8309338.7999999998</v>
      </c>
    </row>
    <row r="540" spans="1:9" ht="15.75">
      <c r="A540" s="4" t="s">
        <v>24</v>
      </c>
      <c r="B540" s="10">
        <v>75010795004</v>
      </c>
      <c r="C540" s="4" t="s">
        <v>422</v>
      </c>
      <c r="D540" s="11">
        <v>-70622283</v>
      </c>
      <c r="E540" s="4">
        <v>0</v>
      </c>
      <c r="F540" s="4">
        <v>0</v>
      </c>
      <c r="G540" s="12">
        <v>40178</v>
      </c>
      <c r="H540" s="13">
        <f t="shared" si="18"/>
        <v>70622283</v>
      </c>
    </row>
    <row r="541" spans="1:9" ht="15.75">
      <c r="A541" s="4" t="s">
        <v>24</v>
      </c>
      <c r="B541" s="10">
        <v>75010795006</v>
      </c>
      <c r="C541" s="4" t="s">
        <v>423</v>
      </c>
      <c r="D541" s="11">
        <v>-86475710.030000001</v>
      </c>
      <c r="E541" s="4">
        <v>0</v>
      </c>
      <c r="F541" s="4">
        <v>0</v>
      </c>
      <c r="G541" s="12">
        <v>40178</v>
      </c>
      <c r="H541" s="13">
        <f t="shared" si="18"/>
        <v>86475710.030000001</v>
      </c>
    </row>
    <row r="542" spans="1:9" ht="15.75">
      <c r="A542" s="4" t="s">
        <v>24</v>
      </c>
      <c r="B542" s="10">
        <v>75010795008</v>
      </c>
      <c r="C542" s="4" t="s">
        <v>417</v>
      </c>
      <c r="D542" s="11">
        <v>-38681014.32</v>
      </c>
      <c r="E542" s="4">
        <v>0</v>
      </c>
      <c r="F542" s="4">
        <v>0</v>
      </c>
      <c r="G542" s="12">
        <v>40178</v>
      </c>
      <c r="H542" s="13">
        <f t="shared" si="18"/>
        <v>38681014.32</v>
      </c>
    </row>
  </sheetData>
  <pageMargins left="0.75000000000000011" right="0.75000000000000011" top="1.7874015748031449" bottom="1.7874015748031449" header="1.3937007874015699" footer="1.3937007874015699"/>
  <pageSetup paperSize="0" fitToWidth="0" fitToHeight="0" orientation="portrait" horizontalDpi="0" verticalDpi="0" copies="0"/>
  <headerFooter alignWithMargins="0"/>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84CB0-AC5A-4CBE-95D4-A8443200BD69}">
  <dimension ref="A1:J1403"/>
  <sheetViews>
    <sheetView workbookViewId="0">
      <selection activeCell="D13" sqref="D13"/>
    </sheetView>
  </sheetViews>
  <sheetFormatPr baseColWidth="10" defaultColWidth="39.875" defaultRowHeight="14.25"/>
  <cols>
    <col min="1" max="1" width="42.75" customWidth="1"/>
  </cols>
  <sheetData>
    <row r="1" spans="1:4">
      <c r="A1" s="231" t="s">
        <v>1243</v>
      </c>
    </row>
    <row r="2" spans="1:4">
      <c r="A2" s="197"/>
    </row>
    <row r="3" spans="1:4">
      <c r="A3" s="338" t="s">
        <v>1244</v>
      </c>
    </row>
    <row r="4" spans="1:4">
      <c r="A4" s="338"/>
    </row>
    <row r="5" spans="1:4">
      <c r="A5" s="338" t="s">
        <v>1245</v>
      </c>
    </row>
    <row r="6" spans="1:4">
      <c r="A6" s="241" t="s">
        <v>1246</v>
      </c>
    </row>
    <row r="7" spans="1:4">
      <c r="A7" s="197"/>
    </row>
    <row r="8" spans="1:4">
      <c r="A8" s="197"/>
    </row>
    <row r="9" spans="1:4">
      <c r="A9" s="198" t="s">
        <v>1247</v>
      </c>
    </row>
    <row r="10" spans="1:4">
      <c r="A10" s="198" t="s">
        <v>1248</v>
      </c>
    </row>
    <row r="11" spans="1:4">
      <c r="A11" s="198" t="s">
        <v>1249</v>
      </c>
    </row>
    <row r="12" spans="1:4" ht="89.25">
      <c r="A12" s="197" t="s">
        <v>1250</v>
      </c>
    </row>
    <row r="13" spans="1:4" ht="15" thickBot="1">
      <c r="A13" s="197"/>
    </row>
    <row r="14" spans="1:4" ht="15" thickBot="1">
      <c r="A14" s="339" t="s">
        <v>1251</v>
      </c>
      <c r="B14" s="339" t="s">
        <v>1252</v>
      </c>
      <c r="C14" s="339" t="s">
        <v>1253</v>
      </c>
      <c r="D14" s="340" t="s">
        <v>1254</v>
      </c>
    </row>
    <row r="15" spans="1:4" ht="15" thickBot="1">
      <c r="A15" s="341" t="s">
        <v>676</v>
      </c>
      <c r="B15" s="342">
        <v>121788.5</v>
      </c>
      <c r="C15" s="342">
        <v>139722.4</v>
      </c>
      <c r="D15" s="343"/>
    </row>
    <row r="16" spans="1:4" ht="15" thickBot="1">
      <c r="A16" s="341" t="s">
        <v>1255</v>
      </c>
      <c r="B16" s="342">
        <v>82451</v>
      </c>
      <c r="C16" s="342">
        <v>-44722.400000000001</v>
      </c>
      <c r="D16" s="343"/>
    </row>
    <row r="17" spans="1:4" ht="15" thickBot="1">
      <c r="A17" s="341" t="s">
        <v>1256</v>
      </c>
      <c r="B17" s="342">
        <v>204239.5</v>
      </c>
      <c r="C17" s="342">
        <v>95000</v>
      </c>
      <c r="D17" s="344">
        <v>299239.5</v>
      </c>
    </row>
    <row r="18" spans="1:4" ht="15" thickBot="1">
      <c r="A18" s="341" t="s">
        <v>1257</v>
      </c>
      <c r="B18" s="342">
        <v>1170.0999999999999</v>
      </c>
      <c r="C18" s="342">
        <v>1094.2</v>
      </c>
      <c r="D18" s="344">
        <v>2264.3000000000002</v>
      </c>
    </row>
    <row r="19" spans="1:4" ht="15" thickBot="1">
      <c r="A19" s="345" t="s">
        <v>1258</v>
      </c>
      <c r="B19" s="346">
        <v>205409.6</v>
      </c>
      <c r="C19" s="346">
        <v>96094.2</v>
      </c>
      <c r="D19" s="347">
        <v>301503.8</v>
      </c>
    </row>
    <row r="20" spans="1:4">
      <c r="A20" s="197"/>
    </row>
    <row r="21" spans="1:4" ht="140.25">
      <c r="A21" s="197" t="s">
        <v>1259</v>
      </c>
    </row>
    <row r="22" spans="1:4">
      <c r="A22" s="198"/>
    </row>
    <row r="23" spans="1:4">
      <c r="A23" s="198" t="s">
        <v>1260</v>
      </c>
    </row>
    <row r="24" spans="1:4" ht="165.75">
      <c r="A24" s="197" t="s">
        <v>1261</v>
      </c>
    </row>
    <row r="25" spans="1:4" ht="38.25">
      <c r="A25" s="197" t="s">
        <v>1262</v>
      </c>
    </row>
    <row r="26" spans="1:4" ht="25.5">
      <c r="A26" s="197" t="s">
        <v>1263</v>
      </c>
    </row>
    <row r="27" spans="1:4">
      <c r="A27" s="197"/>
    </row>
    <row r="28" spans="1:4" ht="51">
      <c r="A28" s="197" t="s">
        <v>1264</v>
      </c>
    </row>
    <row r="29" spans="1:4">
      <c r="A29" s="348"/>
    </row>
    <row r="30" spans="1:4">
      <c r="A30" s="197"/>
    </row>
    <row r="31" spans="1:4" ht="63.75">
      <c r="A31" s="197" t="s">
        <v>1265</v>
      </c>
    </row>
    <row r="32" spans="1:4">
      <c r="A32" s="197"/>
    </row>
    <row r="33" spans="1:1" ht="38.25">
      <c r="A33" s="197" t="s">
        <v>1266</v>
      </c>
    </row>
    <row r="34" spans="1:1">
      <c r="A34" s="197"/>
    </row>
    <row r="35" spans="1:1" ht="25.5">
      <c r="A35" s="197" t="s">
        <v>1267</v>
      </c>
    </row>
    <row r="36" spans="1:1">
      <c r="A36" s="197"/>
    </row>
    <row r="37" spans="1:1" ht="38.25">
      <c r="A37" s="197" t="s">
        <v>1268</v>
      </c>
    </row>
    <row r="38" spans="1:1">
      <c r="A38" s="197"/>
    </row>
    <row r="39" spans="1:1" ht="51">
      <c r="A39" s="197" t="s">
        <v>1269</v>
      </c>
    </row>
    <row r="40" spans="1:1">
      <c r="A40" s="197"/>
    </row>
    <row r="41" spans="1:1" ht="153">
      <c r="A41" s="197" t="s">
        <v>1270</v>
      </c>
    </row>
    <row r="42" spans="1:1">
      <c r="A42" s="197"/>
    </row>
    <row r="43" spans="1:1" ht="114.75">
      <c r="A43" s="197" t="s">
        <v>1271</v>
      </c>
    </row>
    <row r="44" spans="1:1" ht="76.5">
      <c r="A44" s="197" t="s">
        <v>1272</v>
      </c>
    </row>
    <row r="45" spans="1:1" ht="89.25">
      <c r="A45" s="197" t="s">
        <v>1273</v>
      </c>
    </row>
    <row r="46" spans="1:1" ht="25.5">
      <c r="A46" s="198" t="s">
        <v>1274</v>
      </c>
    </row>
    <row r="47" spans="1:1">
      <c r="A47" s="197"/>
    </row>
    <row r="48" spans="1:1" ht="63.75">
      <c r="A48" s="197" t="s">
        <v>1275</v>
      </c>
    </row>
    <row r="49" spans="1:1">
      <c r="A49" s="197"/>
    </row>
    <row r="50" spans="1:1" ht="38.25">
      <c r="A50" s="349" t="s">
        <v>1276</v>
      </c>
    </row>
    <row r="51" spans="1:1">
      <c r="A51" s="197"/>
    </row>
    <row r="52" spans="1:1" ht="38.25">
      <c r="A52" s="349" t="s">
        <v>1277</v>
      </c>
    </row>
    <row r="53" spans="1:1">
      <c r="A53" s="348"/>
    </row>
    <row r="54" spans="1:1">
      <c r="A54" s="197"/>
    </row>
    <row r="55" spans="1:1" ht="38.25">
      <c r="A55" s="349" t="s">
        <v>1278</v>
      </c>
    </row>
    <row r="56" spans="1:1">
      <c r="A56" s="197"/>
    </row>
    <row r="57" spans="1:1">
      <c r="A57" s="349" t="s">
        <v>1279</v>
      </c>
    </row>
    <row r="58" spans="1:1">
      <c r="A58" s="348"/>
    </row>
    <row r="59" spans="1:1">
      <c r="A59" s="197"/>
    </row>
    <row r="60" spans="1:1">
      <c r="A60" s="198" t="s">
        <v>1280</v>
      </c>
    </row>
    <row r="61" spans="1:1">
      <c r="A61" s="198"/>
    </row>
    <row r="62" spans="1:1" ht="63.75">
      <c r="A62" s="197" t="s">
        <v>1281</v>
      </c>
    </row>
    <row r="63" spans="1:1">
      <c r="A63" s="197"/>
    </row>
    <row r="64" spans="1:1">
      <c r="A64" s="197" t="s">
        <v>1282</v>
      </c>
    </row>
    <row r="65" spans="1:2">
      <c r="A65" s="197"/>
    </row>
    <row r="66" spans="1:2">
      <c r="A66" s="198" t="s">
        <v>1283</v>
      </c>
    </row>
    <row r="67" spans="1:2">
      <c r="A67" s="197"/>
    </row>
    <row r="68" spans="1:2" ht="51">
      <c r="A68" s="197" t="s">
        <v>1284</v>
      </c>
    </row>
    <row r="69" spans="1:2">
      <c r="A69" s="197"/>
    </row>
    <row r="70" spans="1:2" ht="25.5">
      <c r="A70" s="198" t="s">
        <v>1285</v>
      </c>
    </row>
    <row r="71" spans="1:2">
      <c r="A71" s="197"/>
    </row>
    <row r="72" spans="1:2" ht="25.5">
      <c r="A72" s="197" t="s">
        <v>1286</v>
      </c>
    </row>
    <row r="73" spans="1:2" ht="15" thickBot="1">
      <c r="A73" s="197"/>
    </row>
    <row r="74" spans="1:2" ht="15" thickBot="1">
      <c r="A74" s="350" t="s">
        <v>1287</v>
      </c>
      <c r="B74" s="351" t="s">
        <v>1288</v>
      </c>
    </row>
    <row r="75" spans="1:2" ht="15" thickBot="1">
      <c r="A75" s="352" t="s">
        <v>1289</v>
      </c>
      <c r="B75" s="353" t="s">
        <v>1288</v>
      </c>
    </row>
    <row r="76" spans="1:2">
      <c r="A76" s="354"/>
    </row>
    <row r="77" spans="1:2">
      <c r="A77" s="197"/>
    </row>
    <row r="78" spans="1:2">
      <c r="A78" s="197"/>
    </row>
    <row r="79" spans="1:2" ht="15" thickBot="1">
      <c r="A79" s="197"/>
    </row>
    <row r="80" spans="1:2" ht="15" thickBot="1">
      <c r="A80" s="355" t="s">
        <v>1290</v>
      </c>
      <c r="B80" s="356" t="s">
        <v>756</v>
      </c>
    </row>
    <row r="81" spans="1:4" ht="15" thickBot="1">
      <c r="A81" s="343" t="s">
        <v>1291</v>
      </c>
      <c r="B81" s="357" t="s">
        <v>1292</v>
      </c>
    </row>
    <row r="82" spans="1:4" ht="15" thickBot="1">
      <c r="A82" s="358"/>
    </row>
    <row r="83" spans="1:4" ht="15" thickBot="1">
      <c r="A83" s="359" t="s">
        <v>1293</v>
      </c>
      <c r="B83" s="360" t="s">
        <v>756</v>
      </c>
    </row>
    <row r="84" spans="1:4" ht="15" thickBot="1">
      <c r="A84" s="343" t="s">
        <v>1291</v>
      </c>
      <c r="B84" s="357" t="s">
        <v>1294</v>
      </c>
    </row>
    <row r="85" spans="1:4" ht="15" thickBot="1">
      <c r="A85" s="358"/>
    </row>
    <row r="86" spans="1:4" ht="15" thickBot="1">
      <c r="A86" s="359" t="s">
        <v>1295</v>
      </c>
      <c r="B86" s="360" t="s">
        <v>756</v>
      </c>
    </row>
    <row r="87" spans="1:4" ht="15" thickBot="1">
      <c r="A87" s="343" t="s">
        <v>1291</v>
      </c>
      <c r="B87" s="357" t="s">
        <v>1296</v>
      </c>
    </row>
    <row r="88" spans="1:4">
      <c r="A88" s="197"/>
    </row>
    <row r="89" spans="1:4">
      <c r="A89" s="197"/>
    </row>
    <row r="90" spans="1:4" ht="38.25">
      <c r="A90" s="197" t="s">
        <v>1297</v>
      </c>
    </row>
    <row r="91" spans="1:4">
      <c r="A91" s="198" t="s">
        <v>1298</v>
      </c>
    </row>
    <row r="92" spans="1:4">
      <c r="A92" s="198"/>
    </row>
    <row r="93" spans="1:4" ht="38.25">
      <c r="A93" s="197" t="s">
        <v>1299</v>
      </c>
    </row>
    <row r="94" spans="1:4" ht="15" thickBot="1">
      <c r="A94" s="197"/>
    </row>
    <row r="95" spans="1:4" ht="15" thickBot="1">
      <c r="A95" s="339"/>
      <c r="B95" s="339" t="s">
        <v>757</v>
      </c>
      <c r="C95" s="339" t="s">
        <v>758</v>
      </c>
      <c r="D95" s="340" t="s">
        <v>759</v>
      </c>
    </row>
    <row r="96" spans="1:4" ht="15" thickBot="1">
      <c r="A96" s="341">
        <v>1</v>
      </c>
      <c r="B96" s="341" t="s">
        <v>760</v>
      </c>
      <c r="C96" s="352">
        <v>15.58</v>
      </c>
      <c r="D96" s="343" t="s">
        <v>761</v>
      </c>
    </row>
    <row r="97" spans="1:4" ht="15" thickBot="1">
      <c r="A97" s="341">
        <v>2</v>
      </c>
      <c r="B97" s="341" t="s">
        <v>764</v>
      </c>
      <c r="C97" s="352">
        <v>11.12</v>
      </c>
      <c r="D97" s="343" t="s">
        <v>761</v>
      </c>
    </row>
    <row r="98" spans="1:4" ht="15" thickBot="1">
      <c r="A98" s="341">
        <v>3</v>
      </c>
      <c r="B98" s="341" t="s">
        <v>762</v>
      </c>
      <c r="C98" s="352">
        <v>7.21</v>
      </c>
      <c r="D98" s="343" t="s">
        <v>761</v>
      </c>
    </row>
    <row r="99" spans="1:4" ht="15" thickBot="1">
      <c r="A99" s="341">
        <v>4</v>
      </c>
      <c r="B99" s="341" t="s">
        <v>763</v>
      </c>
      <c r="C99" s="352">
        <v>6.78</v>
      </c>
      <c r="D99" s="343" t="s">
        <v>761</v>
      </c>
    </row>
    <row r="100" spans="1:4" ht="15" thickBot="1">
      <c r="A100" s="341">
        <v>5</v>
      </c>
      <c r="B100" s="341" t="s">
        <v>765</v>
      </c>
      <c r="C100" s="352">
        <v>59.31</v>
      </c>
      <c r="D100" s="343" t="s">
        <v>761</v>
      </c>
    </row>
    <row r="101" spans="1:4">
      <c r="A101" s="197"/>
    </row>
    <row r="102" spans="1:4">
      <c r="A102" s="197"/>
    </row>
    <row r="103" spans="1:4">
      <c r="A103" s="198"/>
    </row>
    <row r="104" spans="1:4">
      <c r="A104" s="197"/>
    </row>
    <row r="105" spans="1:4" ht="38.25">
      <c r="A105" s="197" t="s">
        <v>1300</v>
      </c>
    </row>
    <row r="106" spans="1:4" ht="15" thickBot="1">
      <c r="A106" s="197"/>
    </row>
    <row r="107" spans="1:4" ht="15" thickBot="1">
      <c r="A107" s="339"/>
      <c r="B107" s="339" t="s">
        <v>757</v>
      </c>
      <c r="C107" s="339" t="s">
        <v>758</v>
      </c>
      <c r="D107" s="340" t="s">
        <v>759</v>
      </c>
    </row>
    <row r="108" spans="1:4" ht="15" thickBot="1">
      <c r="A108" s="341">
        <v>1</v>
      </c>
      <c r="B108" s="341" t="s">
        <v>760</v>
      </c>
      <c r="C108" s="352">
        <v>15.58</v>
      </c>
      <c r="D108" s="343" t="s">
        <v>761</v>
      </c>
    </row>
    <row r="109" spans="1:4" ht="15" thickBot="1">
      <c r="A109" s="341">
        <v>2</v>
      </c>
      <c r="B109" s="341" t="s">
        <v>764</v>
      </c>
      <c r="C109" s="352">
        <v>11.12</v>
      </c>
      <c r="D109" s="343" t="s">
        <v>761</v>
      </c>
    </row>
    <row r="110" spans="1:4" ht="15" thickBot="1">
      <c r="A110" s="341">
        <v>3</v>
      </c>
      <c r="B110" s="341" t="s">
        <v>762</v>
      </c>
      <c r="C110" s="352">
        <v>7.3</v>
      </c>
      <c r="D110" s="343" t="s">
        <v>761</v>
      </c>
    </row>
    <row r="111" spans="1:4" ht="15" thickBot="1">
      <c r="A111" s="341">
        <v>4</v>
      </c>
      <c r="B111" s="341" t="s">
        <v>763</v>
      </c>
      <c r="C111" s="352">
        <v>6.78</v>
      </c>
      <c r="D111" s="343" t="s">
        <v>761</v>
      </c>
    </row>
    <row r="112" spans="1:4" ht="15" thickBot="1">
      <c r="A112" s="341">
        <v>5</v>
      </c>
      <c r="B112" s="341" t="s">
        <v>765</v>
      </c>
      <c r="C112" s="352">
        <v>59.22</v>
      </c>
      <c r="D112" s="343" t="s">
        <v>761</v>
      </c>
    </row>
    <row r="113" spans="1:2">
      <c r="A113" s="197"/>
    </row>
    <row r="114" spans="1:2">
      <c r="A114" s="197"/>
    </row>
    <row r="115" spans="1:2" ht="63.75">
      <c r="A115" s="197" t="s">
        <v>1301</v>
      </c>
    </row>
    <row r="116" spans="1:2" ht="25.5">
      <c r="A116" s="197" t="s">
        <v>1302</v>
      </c>
    </row>
    <row r="117" spans="1:2">
      <c r="A117" s="198" t="s">
        <v>766</v>
      </c>
    </row>
    <row r="118" spans="1:2">
      <c r="A118" s="198" t="s">
        <v>767</v>
      </c>
    </row>
    <row r="119" spans="1:2" ht="25.5">
      <c r="A119" s="197" t="s">
        <v>1303</v>
      </c>
    </row>
    <row r="120" spans="1:2">
      <c r="A120" s="197"/>
    </row>
    <row r="121" spans="1:2" ht="15" thickBot="1">
      <c r="A121" s="197" t="s">
        <v>1304</v>
      </c>
    </row>
    <row r="122" spans="1:2" ht="16.5" thickBot="1">
      <c r="A122" s="713" t="s">
        <v>767</v>
      </c>
      <c r="B122" s="714"/>
    </row>
    <row r="123" spans="1:2" ht="15" thickBot="1">
      <c r="A123" s="361" t="s">
        <v>1198</v>
      </c>
      <c r="B123" s="362" t="s">
        <v>764</v>
      </c>
    </row>
    <row r="124" spans="1:2" ht="15" thickBot="1">
      <c r="A124" s="363" t="s">
        <v>1305</v>
      </c>
      <c r="B124" s="364" t="s">
        <v>1195</v>
      </c>
    </row>
    <row r="125" spans="1:2" ht="15" thickBot="1">
      <c r="A125" s="715" t="s">
        <v>1199</v>
      </c>
      <c r="B125" s="364" t="s">
        <v>1196</v>
      </c>
    </row>
    <row r="126" spans="1:2" ht="15" thickBot="1">
      <c r="A126" s="716"/>
      <c r="B126" s="364" t="s">
        <v>772</v>
      </c>
    </row>
    <row r="127" spans="1:2" ht="15" thickBot="1">
      <c r="A127" s="717"/>
      <c r="B127" s="364" t="s">
        <v>790</v>
      </c>
    </row>
    <row r="128" spans="1:2" ht="15" thickBot="1">
      <c r="A128" s="363" t="s">
        <v>1200</v>
      </c>
      <c r="B128" s="364" t="s">
        <v>1197</v>
      </c>
    </row>
    <row r="129" spans="1:2">
      <c r="A129" s="197"/>
    </row>
    <row r="130" spans="1:2" ht="15" thickBot="1">
      <c r="A130" s="365">
        <v>45657</v>
      </c>
    </row>
    <row r="131" spans="1:2" ht="16.5" thickBot="1">
      <c r="A131" s="713" t="s">
        <v>767</v>
      </c>
      <c r="B131" s="714"/>
    </row>
    <row r="132" spans="1:2" ht="15" thickBot="1">
      <c r="A132" s="341" t="s">
        <v>768</v>
      </c>
      <c r="B132" s="366" t="s">
        <v>764</v>
      </c>
    </row>
    <row r="133" spans="1:2" ht="15" thickBot="1">
      <c r="A133" s="341" t="s">
        <v>1306</v>
      </c>
      <c r="B133" s="366" t="s">
        <v>762</v>
      </c>
    </row>
    <row r="134" spans="1:2" ht="15" thickBot="1">
      <c r="A134" s="718" t="s">
        <v>769</v>
      </c>
      <c r="B134" s="367" t="s">
        <v>770</v>
      </c>
    </row>
    <row r="135" spans="1:2" ht="15" thickBot="1">
      <c r="A135" s="719"/>
      <c r="B135" s="367" t="s">
        <v>771</v>
      </c>
    </row>
    <row r="136" spans="1:2" ht="15" thickBot="1">
      <c r="A136" s="720"/>
      <c r="B136" s="367" t="s">
        <v>772</v>
      </c>
    </row>
    <row r="137" spans="1:2" ht="15" thickBot="1">
      <c r="A137" s="341" t="s">
        <v>1307</v>
      </c>
      <c r="B137" s="366" t="s">
        <v>773</v>
      </c>
    </row>
    <row r="138" spans="1:2">
      <c r="A138" s="197"/>
    </row>
    <row r="139" spans="1:2">
      <c r="A139" s="198"/>
    </row>
    <row r="140" spans="1:2">
      <c r="A140" s="198"/>
    </row>
    <row r="141" spans="1:2">
      <c r="A141" s="198"/>
    </row>
    <row r="142" spans="1:2">
      <c r="A142" s="198"/>
    </row>
    <row r="143" spans="1:2">
      <c r="A143" s="198"/>
    </row>
    <row r="144" spans="1:2">
      <c r="A144" s="198"/>
    </row>
    <row r="145" spans="1:2">
      <c r="A145" s="198"/>
    </row>
    <row r="146" spans="1:2">
      <c r="A146" s="198"/>
    </row>
    <row r="147" spans="1:2">
      <c r="A147" s="198" t="s">
        <v>1308</v>
      </c>
    </row>
    <row r="148" spans="1:2" ht="25.5">
      <c r="A148" s="197" t="s">
        <v>1309</v>
      </c>
    </row>
    <row r="149" spans="1:2" ht="15" thickBot="1">
      <c r="A149" s="197"/>
    </row>
    <row r="150" spans="1:2" ht="15" thickBot="1">
      <c r="A150" s="368" t="s">
        <v>774</v>
      </c>
      <c r="B150" s="369" t="s">
        <v>1242</v>
      </c>
    </row>
    <row r="151" spans="1:2" ht="15" thickBot="1">
      <c r="A151" s="370" t="s">
        <v>1201</v>
      </c>
      <c r="B151" s="371" t="s">
        <v>791</v>
      </c>
    </row>
    <row r="152" spans="1:2" ht="15" thickBot="1">
      <c r="A152" s="372" t="s">
        <v>1202</v>
      </c>
      <c r="B152" s="373" t="s">
        <v>1222</v>
      </c>
    </row>
    <row r="153" spans="1:2" ht="15" thickBot="1">
      <c r="A153" s="372" t="s">
        <v>1203</v>
      </c>
      <c r="B153" s="373" t="s">
        <v>791</v>
      </c>
    </row>
    <row r="154" spans="1:2" ht="15" thickBot="1">
      <c r="A154" s="372" t="s">
        <v>1204</v>
      </c>
      <c r="B154" s="373" t="s">
        <v>794</v>
      </c>
    </row>
    <row r="155" spans="1:2" ht="15" thickBot="1">
      <c r="A155" s="372" t="s">
        <v>1205</v>
      </c>
      <c r="B155" s="373" t="s">
        <v>1177</v>
      </c>
    </row>
    <row r="156" spans="1:2" ht="15" thickBot="1">
      <c r="A156" s="372" t="s">
        <v>1206</v>
      </c>
      <c r="B156" s="373" t="s">
        <v>795</v>
      </c>
    </row>
    <row r="157" spans="1:2" ht="15" thickBot="1">
      <c r="A157" s="370" t="s">
        <v>1207</v>
      </c>
      <c r="B157" s="371" t="s">
        <v>778</v>
      </c>
    </row>
    <row r="158" spans="1:2" ht="15" thickBot="1">
      <c r="A158" s="372" t="s">
        <v>1208</v>
      </c>
      <c r="B158" s="373" t="s">
        <v>797</v>
      </c>
    </row>
    <row r="159" spans="1:2" ht="15" thickBot="1">
      <c r="A159" s="372" t="s">
        <v>1209</v>
      </c>
      <c r="B159" s="373" t="s">
        <v>781</v>
      </c>
    </row>
    <row r="160" spans="1:2" ht="15" thickBot="1">
      <c r="A160" s="372" t="s">
        <v>1210</v>
      </c>
      <c r="B160" s="373" t="s">
        <v>799</v>
      </c>
    </row>
    <row r="161" spans="1:2" ht="15" thickBot="1">
      <c r="A161" s="372" t="s">
        <v>1211</v>
      </c>
      <c r="B161" s="373" t="s">
        <v>784</v>
      </c>
    </row>
    <row r="162" spans="1:2" ht="15" thickBot="1">
      <c r="A162" s="372" t="s">
        <v>1212</v>
      </c>
      <c r="B162" s="373" t="s">
        <v>815</v>
      </c>
    </row>
    <row r="163" spans="1:2" ht="15" thickBot="1">
      <c r="A163" s="370" t="s">
        <v>1213</v>
      </c>
      <c r="B163" s="371" t="s">
        <v>802</v>
      </c>
    </row>
    <row r="164" spans="1:2" ht="15" thickBot="1">
      <c r="A164" s="372" t="s">
        <v>1214</v>
      </c>
      <c r="B164" s="373" t="s">
        <v>803</v>
      </c>
    </row>
    <row r="165" spans="1:2" ht="15" thickBot="1">
      <c r="A165" s="372" t="s">
        <v>1215</v>
      </c>
      <c r="B165" s="373" t="s">
        <v>817</v>
      </c>
    </row>
    <row r="166" spans="1:2" ht="15" thickBot="1">
      <c r="A166" s="372" t="s">
        <v>1216</v>
      </c>
      <c r="B166" s="373" t="s">
        <v>787</v>
      </c>
    </row>
    <row r="167" spans="1:2" ht="15" thickBot="1">
      <c r="A167" s="372" t="s">
        <v>1217</v>
      </c>
      <c r="B167" s="373" t="s">
        <v>805</v>
      </c>
    </row>
    <row r="168" spans="1:2" ht="15" thickBot="1">
      <c r="A168" s="372" t="s">
        <v>1218</v>
      </c>
      <c r="B168" s="373" t="s">
        <v>807</v>
      </c>
    </row>
    <row r="169" spans="1:2" ht="15" thickBot="1">
      <c r="A169" s="370" t="s">
        <v>1219</v>
      </c>
      <c r="B169" s="371" t="s">
        <v>809</v>
      </c>
    </row>
    <row r="170" spans="1:2" ht="26.25" thickBot="1">
      <c r="A170" s="372" t="s">
        <v>1220</v>
      </c>
      <c r="B170" s="373" t="s">
        <v>810</v>
      </c>
    </row>
    <row r="171" spans="1:2" ht="15" thickBot="1">
      <c r="A171" s="372" t="s">
        <v>1221</v>
      </c>
      <c r="B171" s="373" t="s">
        <v>811</v>
      </c>
    </row>
    <row r="172" spans="1:2">
      <c r="A172" s="197"/>
    </row>
    <row r="173" spans="1:2">
      <c r="A173" s="197"/>
    </row>
    <row r="174" spans="1:2">
      <c r="A174" s="197"/>
    </row>
    <row r="175" spans="1:2">
      <c r="A175" s="197"/>
    </row>
    <row r="176" spans="1:2">
      <c r="A176" s="197"/>
    </row>
    <row r="177" spans="1:2">
      <c r="A177" s="197"/>
    </row>
    <row r="178" spans="1:2">
      <c r="A178" s="197"/>
    </row>
    <row r="179" spans="1:2">
      <c r="A179" s="197"/>
    </row>
    <row r="180" spans="1:2" ht="15" thickBot="1">
      <c r="A180" s="197"/>
    </row>
    <row r="181" spans="1:2" ht="15" thickBot="1">
      <c r="A181" s="368" t="s">
        <v>774</v>
      </c>
      <c r="B181" s="369" t="s">
        <v>1178</v>
      </c>
    </row>
    <row r="182" spans="1:2" ht="15" thickBot="1">
      <c r="A182" s="372" t="s">
        <v>789</v>
      </c>
      <c r="B182" s="373" t="s">
        <v>790</v>
      </c>
    </row>
    <row r="183" spans="1:2" ht="15" thickBot="1">
      <c r="A183" s="372" t="s">
        <v>812</v>
      </c>
      <c r="B183" s="373" t="s">
        <v>791</v>
      </c>
    </row>
    <row r="184" spans="1:2" ht="15" thickBot="1">
      <c r="A184" s="374" t="s">
        <v>792</v>
      </c>
      <c r="B184" s="371" t="s">
        <v>775</v>
      </c>
    </row>
    <row r="185" spans="1:2" ht="15" thickBot="1">
      <c r="A185" s="372" t="s">
        <v>793</v>
      </c>
      <c r="B185" s="373" t="s">
        <v>791</v>
      </c>
    </row>
    <row r="186" spans="1:2" ht="15" thickBot="1">
      <c r="A186" s="372" t="s">
        <v>776</v>
      </c>
      <c r="B186" s="373" t="s">
        <v>794</v>
      </c>
    </row>
    <row r="187" spans="1:2" ht="15" thickBot="1">
      <c r="A187" s="372" t="s">
        <v>1310</v>
      </c>
      <c r="B187" s="373" t="s">
        <v>1311</v>
      </c>
    </row>
    <row r="188" spans="1:2" ht="15" thickBot="1">
      <c r="A188" s="372" t="s">
        <v>813</v>
      </c>
      <c r="B188" s="373" t="s">
        <v>795</v>
      </c>
    </row>
    <row r="189" spans="1:2" ht="15" thickBot="1">
      <c r="A189" s="372" t="s">
        <v>777</v>
      </c>
      <c r="B189" s="373" t="s">
        <v>778</v>
      </c>
    </row>
    <row r="190" spans="1:2" ht="15" thickBot="1">
      <c r="A190" s="372" t="s">
        <v>796</v>
      </c>
      <c r="B190" s="373" t="s">
        <v>797</v>
      </c>
    </row>
    <row r="191" spans="1:2" ht="15" thickBot="1">
      <c r="A191" s="372" t="s">
        <v>779</v>
      </c>
      <c r="B191" s="373" t="s">
        <v>780</v>
      </c>
    </row>
    <row r="192" spans="1:2" ht="15" thickBot="1">
      <c r="A192" s="372" t="s">
        <v>798</v>
      </c>
      <c r="B192" s="373" t="s">
        <v>781</v>
      </c>
    </row>
    <row r="193" spans="1:2" ht="15" thickBot="1">
      <c r="A193" s="372" t="s">
        <v>782</v>
      </c>
      <c r="B193" s="373" t="s">
        <v>799</v>
      </c>
    </row>
    <row r="194" spans="1:2" ht="15" thickBot="1">
      <c r="A194" s="372" t="s">
        <v>783</v>
      </c>
      <c r="B194" s="373" t="s">
        <v>784</v>
      </c>
    </row>
    <row r="195" spans="1:2" ht="15" thickBot="1">
      <c r="A195" s="372" t="s">
        <v>814</v>
      </c>
      <c r="B195" s="373" t="s">
        <v>815</v>
      </c>
    </row>
    <row r="196" spans="1:2" ht="15" thickBot="1">
      <c r="A196" s="372" t="s">
        <v>800</v>
      </c>
      <c r="B196" s="373" t="s">
        <v>801</v>
      </c>
    </row>
    <row r="197" spans="1:2" ht="15" thickBot="1">
      <c r="A197" s="372" t="s">
        <v>816</v>
      </c>
      <c r="B197" s="373" t="s">
        <v>802</v>
      </c>
    </row>
    <row r="198" spans="1:2" ht="15" thickBot="1">
      <c r="A198" s="372" t="s">
        <v>785</v>
      </c>
      <c r="B198" s="373" t="s">
        <v>803</v>
      </c>
    </row>
    <row r="199" spans="1:2" ht="15" thickBot="1">
      <c r="A199" s="372" t="s">
        <v>804</v>
      </c>
      <c r="B199" s="373" t="s">
        <v>817</v>
      </c>
    </row>
    <row r="200" spans="1:2" ht="15" thickBot="1">
      <c r="A200" s="372" t="s">
        <v>786</v>
      </c>
      <c r="B200" s="373" t="s">
        <v>787</v>
      </c>
    </row>
    <row r="201" spans="1:2" ht="15" thickBot="1">
      <c r="A201" s="372" t="s">
        <v>788</v>
      </c>
      <c r="B201" s="373" t="s">
        <v>805</v>
      </c>
    </row>
    <row r="202" spans="1:2" ht="15" thickBot="1">
      <c r="A202" s="372" t="s">
        <v>806</v>
      </c>
      <c r="B202" s="373" t="s">
        <v>818</v>
      </c>
    </row>
    <row r="203" spans="1:2" ht="15" thickBot="1">
      <c r="A203" s="372" t="s">
        <v>808</v>
      </c>
      <c r="B203" s="373" t="s">
        <v>809</v>
      </c>
    </row>
    <row r="204" spans="1:2" ht="15" thickBot="1">
      <c r="A204" s="372" t="s">
        <v>819</v>
      </c>
      <c r="B204" s="373" t="s">
        <v>820</v>
      </c>
    </row>
    <row r="205" spans="1:2" ht="15" thickBot="1">
      <c r="A205" s="372" t="s">
        <v>821</v>
      </c>
      <c r="B205" s="373" t="s">
        <v>811</v>
      </c>
    </row>
    <row r="206" spans="1:2">
      <c r="A206" s="197"/>
    </row>
    <row r="207" spans="1:2">
      <c r="A207" s="197"/>
    </row>
    <row r="208" spans="1:2">
      <c r="A208" s="197"/>
    </row>
    <row r="209" spans="1:3">
      <c r="A209" s="197"/>
    </row>
    <row r="210" spans="1:3">
      <c r="A210" s="198"/>
    </row>
    <row r="211" spans="1:3">
      <c r="A211" s="198" t="s">
        <v>1312</v>
      </c>
    </row>
    <row r="212" spans="1:3">
      <c r="A212" s="198" t="s">
        <v>822</v>
      </c>
    </row>
    <row r="213" spans="1:3" ht="90" thickBot="1">
      <c r="A213" s="197" t="s">
        <v>1313</v>
      </c>
    </row>
    <row r="214" spans="1:3">
      <c r="A214" s="708" t="s">
        <v>823</v>
      </c>
      <c r="B214" s="376" t="s">
        <v>824</v>
      </c>
      <c r="C214" s="377" t="s">
        <v>824</v>
      </c>
    </row>
    <row r="215" spans="1:3">
      <c r="A215" s="709"/>
      <c r="B215" s="375" t="s">
        <v>1231</v>
      </c>
      <c r="C215" s="378" t="s">
        <v>1176</v>
      </c>
    </row>
    <row r="216" spans="1:3" ht="15" thickBot="1">
      <c r="A216" s="721"/>
      <c r="B216" s="379" t="s">
        <v>825</v>
      </c>
      <c r="C216" s="380" t="s">
        <v>825</v>
      </c>
    </row>
    <row r="217" spans="1:3" ht="15" thickBot="1">
      <c r="A217" s="381" t="s">
        <v>826</v>
      </c>
      <c r="B217" s="382">
        <v>7784.15</v>
      </c>
      <c r="C217" s="383">
        <v>7831.26</v>
      </c>
    </row>
    <row r="218" spans="1:3" ht="15" thickBot="1">
      <c r="A218" s="381" t="s">
        <v>827</v>
      </c>
      <c r="B218" s="382">
        <v>9136.26</v>
      </c>
      <c r="C218" s="383">
        <v>8145.29</v>
      </c>
    </row>
    <row r="219" spans="1:3" ht="15" thickBot="1">
      <c r="A219" s="381" t="s">
        <v>828</v>
      </c>
      <c r="B219" s="384">
        <v>6.53</v>
      </c>
      <c r="C219" s="385">
        <v>7.6</v>
      </c>
    </row>
    <row r="220" spans="1:3" ht="15" thickBot="1">
      <c r="A220" s="381" t="s">
        <v>829</v>
      </c>
      <c r="B220" s="382">
        <v>1426.32</v>
      </c>
      <c r="C220" s="386">
        <v>1267.3399999999999</v>
      </c>
    </row>
    <row r="221" spans="1:3">
      <c r="A221" s="197"/>
    </row>
    <row r="222" spans="1:3">
      <c r="A222" s="197"/>
    </row>
    <row r="223" spans="1:3" ht="51">
      <c r="A223" s="197" t="s">
        <v>1314</v>
      </c>
    </row>
    <row r="224" spans="1:3">
      <c r="A224" s="198"/>
    </row>
    <row r="225" spans="1:3">
      <c r="A225" s="198" t="s">
        <v>1315</v>
      </c>
    </row>
    <row r="226" spans="1:3">
      <c r="A226" s="198"/>
    </row>
    <row r="227" spans="1:3">
      <c r="A227" s="198"/>
    </row>
    <row r="228" spans="1:3" ht="15" thickBot="1">
      <c r="A228" s="198" t="s">
        <v>1232</v>
      </c>
    </row>
    <row r="229" spans="1:3" ht="15" thickBot="1">
      <c r="A229" s="388" t="s">
        <v>830</v>
      </c>
      <c r="B229" s="389" t="s">
        <v>831</v>
      </c>
      <c r="C229" s="389" t="s">
        <v>832</v>
      </c>
    </row>
    <row r="230" spans="1:3" ht="15" thickBot="1">
      <c r="A230" s="199" t="s">
        <v>833</v>
      </c>
      <c r="B230" s="390">
        <v>296930146.62</v>
      </c>
      <c r="C230" s="390">
        <v>2311348800692</v>
      </c>
    </row>
    <row r="231" spans="1:3" ht="15" thickBot="1">
      <c r="A231" s="199" t="s">
        <v>834</v>
      </c>
      <c r="B231" s="390">
        <v>297832549.02999997</v>
      </c>
      <c r="C231" s="390">
        <v>2318373236480</v>
      </c>
    </row>
    <row r="232" spans="1:3" ht="15" thickBot="1">
      <c r="A232" s="200" t="s">
        <v>835</v>
      </c>
      <c r="B232" s="391">
        <v>-902402.41</v>
      </c>
      <c r="C232" s="392">
        <v>-7024435788</v>
      </c>
    </row>
    <row r="233" spans="1:3">
      <c r="A233" s="198"/>
    </row>
    <row r="234" spans="1:3">
      <c r="A234" s="198"/>
    </row>
    <row r="235" spans="1:3" ht="15" thickBot="1">
      <c r="A235" s="198" t="s">
        <v>1169</v>
      </c>
    </row>
    <row r="236" spans="1:3" ht="15" thickBot="1">
      <c r="A236" s="393" t="s">
        <v>830</v>
      </c>
      <c r="B236" s="394" t="s">
        <v>831</v>
      </c>
      <c r="C236" s="394" t="s">
        <v>832</v>
      </c>
    </row>
    <row r="237" spans="1:3" ht="15" thickBot="1">
      <c r="A237" s="395" t="s">
        <v>833</v>
      </c>
      <c r="B237" s="396">
        <v>367779862.08999997</v>
      </c>
      <c r="C237" s="397">
        <v>2880179722966</v>
      </c>
    </row>
    <row r="238" spans="1:3" ht="15" thickBot="1">
      <c r="A238" s="395" t="s">
        <v>834</v>
      </c>
      <c r="B238" s="396">
        <v>380227797.12</v>
      </c>
      <c r="C238" s="397">
        <v>2977662738215</v>
      </c>
    </row>
    <row r="239" spans="1:3" ht="15" thickBot="1">
      <c r="A239" s="398" t="s">
        <v>835</v>
      </c>
      <c r="B239" s="399">
        <v>-12447935.029999999</v>
      </c>
      <c r="C239" s="400">
        <v>-97483015249</v>
      </c>
    </row>
    <row r="240" spans="1:3">
      <c r="A240" s="197"/>
    </row>
    <row r="241" spans="1:5" ht="76.5">
      <c r="A241" s="197" t="s">
        <v>1316</v>
      </c>
    </row>
    <row r="242" spans="1:5">
      <c r="A242" s="197"/>
    </row>
    <row r="243" spans="1:5">
      <c r="A243" s="198" t="s">
        <v>836</v>
      </c>
    </row>
    <row r="244" spans="1:5" ht="63.75">
      <c r="A244" s="197" t="s">
        <v>1317</v>
      </c>
    </row>
    <row r="245" spans="1:5" ht="15" thickBot="1">
      <c r="A245" s="197" t="s">
        <v>1318</v>
      </c>
    </row>
    <row r="246" spans="1:5" ht="15" thickBot="1">
      <c r="A246" s="708" t="s">
        <v>837</v>
      </c>
      <c r="B246" s="376"/>
      <c r="C246" s="708" t="s">
        <v>838</v>
      </c>
      <c r="D246" s="711" t="s">
        <v>1234</v>
      </c>
      <c r="E246" s="712"/>
    </row>
    <row r="247" spans="1:5">
      <c r="A247" s="709"/>
      <c r="B247" s="375" t="s">
        <v>839</v>
      </c>
      <c r="C247" s="709"/>
      <c r="D247" s="375" t="s">
        <v>840</v>
      </c>
      <c r="E247" s="387" t="s">
        <v>840</v>
      </c>
    </row>
    <row r="248" spans="1:5" ht="15">
      <c r="A248" s="709"/>
      <c r="B248" s="401"/>
      <c r="C248" s="709"/>
      <c r="D248" s="375" t="s">
        <v>841</v>
      </c>
      <c r="E248" s="387" t="s">
        <v>842</v>
      </c>
    </row>
    <row r="249" spans="1:5" ht="15.75" thickBot="1">
      <c r="A249" s="710"/>
      <c r="B249" s="401"/>
      <c r="C249" s="710"/>
      <c r="D249" s="375" t="s">
        <v>843</v>
      </c>
      <c r="E249" s="387" t="s">
        <v>843</v>
      </c>
    </row>
    <row r="250" spans="1:5" ht="15" thickBot="1">
      <c r="A250" s="402" t="s">
        <v>844</v>
      </c>
      <c r="B250" s="403" t="s">
        <v>755</v>
      </c>
      <c r="C250" s="404">
        <v>360482000000</v>
      </c>
      <c r="D250" s="405">
        <v>360482000000</v>
      </c>
      <c r="E250" s="406">
        <v>215368235004</v>
      </c>
    </row>
    <row r="251" spans="1:5" ht="15" thickBot="1">
      <c r="A251" s="381" t="s">
        <v>845</v>
      </c>
      <c r="B251" s="407" t="s">
        <v>755</v>
      </c>
      <c r="C251" s="408">
        <v>100742149009</v>
      </c>
      <c r="D251" s="409">
        <v>109000000000</v>
      </c>
      <c r="E251" s="410">
        <v>30616465448</v>
      </c>
    </row>
    <row r="252" spans="1:5" ht="15" thickBot="1">
      <c r="A252" s="381" t="s">
        <v>847</v>
      </c>
      <c r="B252" s="407" t="s">
        <v>755</v>
      </c>
      <c r="C252" s="408">
        <v>130000000000</v>
      </c>
      <c r="D252" s="409">
        <v>130000000000</v>
      </c>
      <c r="E252" s="411">
        <v>33204971722</v>
      </c>
    </row>
    <row r="253" spans="1:5" ht="15" thickBot="1">
      <c r="A253" s="381" t="s">
        <v>846</v>
      </c>
      <c r="B253" s="407" t="s">
        <v>755</v>
      </c>
      <c r="C253" s="412">
        <v>31961669538</v>
      </c>
      <c r="D253" s="382">
        <v>31961669538</v>
      </c>
      <c r="E253" s="386">
        <v>31961669538</v>
      </c>
    </row>
    <row r="254" spans="1:5" ht="15" thickBot="1">
      <c r="A254" s="413" t="s">
        <v>424</v>
      </c>
      <c r="B254" s="414"/>
      <c r="C254" s="415">
        <v>623185818547</v>
      </c>
      <c r="D254" s="416">
        <v>631443669538</v>
      </c>
      <c r="E254" s="417">
        <v>311151341712</v>
      </c>
    </row>
    <row r="255" spans="1:5">
      <c r="A255" s="197"/>
    </row>
    <row r="256" spans="1:5">
      <c r="A256" s="197"/>
    </row>
    <row r="257" spans="1:6">
      <c r="A257" s="198" t="s">
        <v>1319</v>
      </c>
    </row>
    <row r="258" spans="1:6" ht="140.25">
      <c r="A258" s="197" t="s">
        <v>1320</v>
      </c>
    </row>
    <row r="259" spans="1:6">
      <c r="A259" s="198" t="s">
        <v>848</v>
      </c>
    </row>
    <row r="260" spans="1:6">
      <c r="A260" s="198" t="s">
        <v>849</v>
      </c>
    </row>
    <row r="261" spans="1:6" ht="51">
      <c r="A261" s="197" t="s">
        <v>1321</v>
      </c>
    </row>
    <row r="262" spans="1:6">
      <c r="A262" s="197"/>
    </row>
    <row r="263" spans="1:6" ht="25.5">
      <c r="A263" s="197" t="s">
        <v>1322</v>
      </c>
    </row>
    <row r="264" spans="1:6">
      <c r="A264" s="197"/>
    </row>
    <row r="265" spans="1:6" ht="15" thickBot="1">
      <c r="A265" s="197"/>
    </row>
    <row r="266" spans="1:6" ht="15.75" thickTop="1" thickBot="1">
      <c r="A266" s="702" t="s">
        <v>1323</v>
      </c>
      <c r="B266" s="703"/>
      <c r="C266" s="703"/>
      <c r="D266" s="703"/>
      <c r="E266" s="703"/>
      <c r="F266" s="704"/>
    </row>
    <row r="267" spans="1:6" ht="16.5" thickTop="1" thickBot="1">
      <c r="A267" s="419"/>
      <c r="B267" s="419"/>
      <c r="C267" s="420" t="s">
        <v>491</v>
      </c>
      <c r="D267" s="419"/>
      <c r="E267" s="419"/>
      <c r="F267" s="419"/>
    </row>
    <row r="268" spans="1:6" ht="15.75" thickTop="1" thickBot="1">
      <c r="A268" s="693" t="s">
        <v>874</v>
      </c>
      <c r="B268" s="693" t="s">
        <v>1324</v>
      </c>
      <c r="C268" s="693" t="s">
        <v>851</v>
      </c>
      <c r="D268" s="695" t="s">
        <v>875</v>
      </c>
      <c r="E268" s="696"/>
      <c r="F268" s="697" t="s">
        <v>852</v>
      </c>
    </row>
    <row r="269" spans="1:6" ht="15.75" thickTop="1" thickBot="1">
      <c r="A269" s="694"/>
      <c r="B269" s="694"/>
      <c r="C269" s="694"/>
      <c r="D269" s="421" t="s">
        <v>871</v>
      </c>
      <c r="E269" s="421" t="s">
        <v>853</v>
      </c>
      <c r="F269" s="698"/>
    </row>
    <row r="270" spans="1:6" ht="15.75" thickTop="1" thickBot="1">
      <c r="A270" s="422" t="s">
        <v>876</v>
      </c>
      <c r="B270" s="423">
        <v>139945174779</v>
      </c>
      <c r="C270" s="424">
        <v>0</v>
      </c>
      <c r="D270" s="425">
        <v>0</v>
      </c>
      <c r="E270" s="425">
        <v>0</v>
      </c>
      <c r="F270" s="426">
        <v>139945174779</v>
      </c>
    </row>
    <row r="271" spans="1:6" ht="15" thickBot="1">
      <c r="A271" s="422" t="s">
        <v>877</v>
      </c>
      <c r="B271" s="427">
        <v>1861436456</v>
      </c>
      <c r="C271" s="425">
        <v>0</v>
      </c>
      <c r="D271" s="425">
        <v>0.5</v>
      </c>
      <c r="E271" s="427">
        <v>1794956</v>
      </c>
      <c r="F271" s="426">
        <v>1859641500</v>
      </c>
    </row>
    <row r="272" spans="1:6" ht="15" thickBot="1">
      <c r="A272" s="422" t="s">
        <v>878</v>
      </c>
      <c r="B272" s="427">
        <v>5069782919</v>
      </c>
      <c r="C272" s="425">
        <v>0</v>
      </c>
      <c r="D272" s="425">
        <v>1.5</v>
      </c>
      <c r="E272" s="427">
        <v>76046744</v>
      </c>
      <c r="F272" s="426">
        <v>4993736175</v>
      </c>
    </row>
    <row r="273" spans="1:6" ht="15" thickBot="1">
      <c r="A273" s="422" t="s">
        <v>879</v>
      </c>
      <c r="B273" s="427">
        <v>285458248</v>
      </c>
      <c r="C273" s="425">
        <v>0</v>
      </c>
      <c r="D273" s="425">
        <v>5</v>
      </c>
      <c r="E273" s="427">
        <v>14272912</v>
      </c>
      <c r="F273" s="426">
        <v>271185336</v>
      </c>
    </row>
    <row r="274" spans="1:6" ht="15" thickBot="1">
      <c r="A274" s="422" t="s">
        <v>880</v>
      </c>
      <c r="B274" s="425">
        <v>0</v>
      </c>
      <c r="C274" s="425">
        <v>0</v>
      </c>
      <c r="D274" s="425">
        <v>25</v>
      </c>
      <c r="E274" s="425">
        <v>0</v>
      </c>
      <c r="F274" s="428">
        <v>0</v>
      </c>
    </row>
    <row r="275" spans="1:6" ht="15" thickBot="1">
      <c r="A275" s="422" t="s">
        <v>881</v>
      </c>
      <c r="B275" s="425">
        <v>0</v>
      </c>
      <c r="C275" s="425">
        <v>0</v>
      </c>
      <c r="D275" s="425">
        <v>50</v>
      </c>
      <c r="E275" s="425">
        <v>0</v>
      </c>
      <c r="F275" s="428">
        <v>0</v>
      </c>
    </row>
    <row r="276" spans="1:6" ht="15" thickBot="1">
      <c r="A276" s="422" t="s">
        <v>882</v>
      </c>
      <c r="B276" s="425">
        <v>0</v>
      </c>
      <c r="C276" s="425">
        <v>0</v>
      </c>
      <c r="D276" s="425">
        <v>75</v>
      </c>
      <c r="E276" s="425">
        <v>0</v>
      </c>
      <c r="F276" s="428">
        <v>0</v>
      </c>
    </row>
    <row r="277" spans="1:6" ht="15" thickBot="1">
      <c r="A277" s="429" t="s">
        <v>883</v>
      </c>
      <c r="B277" s="430">
        <v>0</v>
      </c>
      <c r="C277" s="431">
        <v>0</v>
      </c>
      <c r="D277" s="431">
        <v>100</v>
      </c>
      <c r="E277" s="431">
        <v>0</v>
      </c>
      <c r="F277" s="428">
        <v>0</v>
      </c>
    </row>
    <row r="278" spans="1:6" ht="15.75" thickTop="1" thickBot="1">
      <c r="A278" s="432" t="s">
        <v>1325</v>
      </c>
      <c r="B278" s="433">
        <v>147161852402</v>
      </c>
      <c r="C278" s="434">
        <v>0</v>
      </c>
      <c r="D278" s="435"/>
      <c r="E278" s="433">
        <v>92114612</v>
      </c>
      <c r="F278" s="433">
        <v>147069737790</v>
      </c>
    </row>
    <row r="279" spans="1:6" ht="15" thickTop="1">
      <c r="A279" s="197"/>
    </row>
    <row r="280" spans="1:6" ht="51">
      <c r="A280" s="197" t="s">
        <v>1326</v>
      </c>
    </row>
    <row r="281" spans="1:6">
      <c r="A281" s="197"/>
    </row>
    <row r="282" spans="1:6">
      <c r="A282" s="197"/>
    </row>
    <row r="283" spans="1:6">
      <c r="A283" s="197"/>
    </row>
    <row r="284" spans="1:6">
      <c r="A284" s="197"/>
    </row>
    <row r="285" spans="1:6">
      <c r="A285" s="197"/>
    </row>
    <row r="286" spans="1:6" ht="26.25" thickBot="1">
      <c r="A286" s="197" t="s">
        <v>1327</v>
      </c>
    </row>
    <row r="287" spans="1:6" ht="15.75" thickTop="1" thickBot="1">
      <c r="A287" s="693" t="s">
        <v>874</v>
      </c>
      <c r="B287" s="693" t="s">
        <v>1324</v>
      </c>
      <c r="C287" s="693" t="s">
        <v>851</v>
      </c>
      <c r="D287" s="695" t="s">
        <v>875</v>
      </c>
      <c r="E287" s="696"/>
      <c r="F287" s="697" t="s">
        <v>852</v>
      </c>
    </row>
    <row r="288" spans="1:6" ht="15.75" thickTop="1" thickBot="1">
      <c r="A288" s="694"/>
      <c r="B288" s="694"/>
      <c r="C288" s="694"/>
      <c r="D288" s="421" t="s">
        <v>871</v>
      </c>
      <c r="E288" s="421" t="s">
        <v>853</v>
      </c>
      <c r="F288" s="698"/>
    </row>
    <row r="289" spans="1:6" ht="15.75" thickTop="1" thickBot="1">
      <c r="A289" s="422" t="s">
        <v>876</v>
      </c>
      <c r="B289" s="423">
        <v>361413469452</v>
      </c>
      <c r="C289" s="424">
        <v>0</v>
      </c>
      <c r="D289" s="425">
        <v>0</v>
      </c>
      <c r="E289" s="425">
        <v>0</v>
      </c>
      <c r="F289" s="426">
        <v>361413469452</v>
      </c>
    </row>
    <row r="290" spans="1:6" ht="15" thickBot="1">
      <c r="A290" s="422" t="s">
        <v>877</v>
      </c>
      <c r="B290" s="425">
        <v>0</v>
      </c>
      <c r="C290" s="425">
        <v>0</v>
      </c>
      <c r="D290" s="425">
        <v>0.5</v>
      </c>
      <c r="E290" s="425">
        <v>0</v>
      </c>
      <c r="F290" s="428">
        <v>0</v>
      </c>
    </row>
    <row r="291" spans="1:6" ht="15" thickBot="1">
      <c r="A291" s="422" t="s">
        <v>878</v>
      </c>
      <c r="B291" s="427">
        <v>293821202</v>
      </c>
      <c r="C291" s="427">
        <v>293821202</v>
      </c>
      <c r="D291" s="425">
        <v>1.5</v>
      </c>
      <c r="E291" s="425">
        <v>0</v>
      </c>
      <c r="F291" s="426">
        <v>293821202</v>
      </c>
    </row>
    <row r="292" spans="1:6" ht="15" thickBot="1">
      <c r="A292" s="422" t="s">
        <v>879</v>
      </c>
      <c r="B292" s="425">
        <v>0</v>
      </c>
      <c r="C292" s="425">
        <v>0</v>
      </c>
      <c r="D292" s="425">
        <v>5</v>
      </c>
      <c r="E292" s="425">
        <v>0</v>
      </c>
      <c r="F292" s="428">
        <v>0</v>
      </c>
    </row>
    <row r="293" spans="1:6" ht="15" thickBot="1">
      <c r="A293" s="422" t="s">
        <v>880</v>
      </c>
      <c r="B293" s="425">
        <v>0</v>
      </c>
      <c r="C293" s="425">
        <v>0</v>
      </c>
      <c r="D293" s="425">
        <v>25</v>
      </c>
      <c r="E293" s="425">
        <v>0</v>
      </c>
      <c r="F293" s="428">
        <v>0</v>
      </c>
    </row>
    <row r="294" spans="1:6" ht="15" thickBot="1">
      <c r="A294" s="422" t="s">
        <v>881</v>
      </c>
      <c r="B294" s="425">
        <v>0</v>
      </c>
      <c r="C294" s="425">
        <v>0</v>
      </c>
      <c r="D294" s="425">
        <v>50</v>
      </c>
      <c r="E294" s="425">
        <v>0</v>
      </c>
      <c r="F294" s="428">
        <v>0</v>
      </c>
    </row>
    <row r="295" spans="1:6" ht="15" thickBot="1">
      <c r="A295" s="422" t="s">
        <v>882</v>
      </c>
      <c r="B295" s="425">
        <v>0</v>
      </c>
      <c r="C295" s="425">
        <v>0</v>
      </c>
      <c r="D295" s="425">
        <v>75</v>
      </c>
      <c r="E295" s="425">
        <v>0</v>
      </c>
      <c r="F295" s="428">
        <v>0</v>
      </c>
    </row>
    <row r="296" spans="1:6" ht="15" thickBot="1">
      <c r="A296" s="429" t="s">
        <v>883</v>
      </c>
      <c r="B296" s="430">
        <v>0</v>
      </c>
      <c r="C296" s="431">
        <v>0</v>
      </c>
      <c r="D296" s="431">
        <v>100</v>
      </c>
      <c r="E296" s="431">
        <v>0</v>
      </c>
      <c r="F296" s="428">
        <v>0</v>
      </c>
    </row>
    <row r="297" spans="1:6" ht="15.75" thickTop="1" thickBot="1">
      <c r="A297" s="432" t="s">
        <v>1325</v>
      </c>
      <c r="B297" s="433">
        <v>361707290654</v>
      </c>
      <c r="C297" s="433">
        <v>293821202</v>
      </c>
      <c r="D297" s="435"/>
      <c r="E297" s="434">
        <v>0</v>
      </c>
      <c r="F297" s="433">
        <v>361707290654</v>
      </c>
    </row>
    <row r="298" spans="1:6" ht="15" thickTop="1">
      <c r="A298" s="197"/>
    </row>
    <row r="299" spans="1:6" ht="51">
      <c r="A299" s="197" t="s">
        <v>1328</v>
      </c>
    </row>
    <row r="300" spans="1:6">
      <c r="A300" s="197"/>
    </row>
    <row r="301" spans="1:6">
      <c r="A301" s="197"/>
    </row>
    <row r="302" spans="1:6">
      <c r="A302" s="197"/>
    </row>
    <row r="303" spans="1:6">
      <c r="A303" s="197"/>
    </row>
    <row r="304" spans="1:6">
      <c r="A304" s="197"/>
    </row>
    <row r="305" spans="1:3">
      <c r="A305" s="197"/>
    </row>
    <row r="306" spans="1:3" ht="76.5">
      <c r="A306" s="197" t="s">
        <v>1329</v>
      </c>
    </row>
    <row r="307" spans="1:3" ht="51">
      <c r="A307" s="197" t="s">
        <v>1330</v>
      </c>
    </row>
    <row r="308" spans="1:3" ht="102">
      <c r="A308" s="197" t="s">
        <v>1331</v>
      </c>
    </row>
    <row r="309" spans="1:3" ht="102">
      <c r="A309" s="197" t="s">
        <v>1332</v>
      </c>
    </row>
    <row r="310" spans="1:3" ht="51">
      <c r="A310" s="197" t="s">
        <v>1333</v>
      </c>
    </row>
    <row r="311" spans="1:3" ht="51">
      <c r="A311" s="197" t="s">
        <v>1334</v>
      </c>
    </row>
    <row r="312" spans="1:3" ht="63.75">
      <c r="A312" s="197" t="s">
        <v>1335</v>
      </c>
    </row>
    <row r="313" spans="1:3" ht="89.25">
      <c r="A313" s="197" t="s">
        <v>1336</v>
      </c>
    </row>
    <row r="314" spans="1:3" ht="51">
      <c r="A314" s="197" t="s">
        <v>1337</v>
      </c>
    </row>
    <row r="315" spans="1:3">
      <c r="A315" s="197"/>
    </row>
    <row r="316" spans="1:3">
      <c r="A316" s="198" t="s">
        <v>854</v>
      </c>
    </row>
    <row r="317" spans="1:3">
      <c r="A317" s="197"/>
    </row>
    <row r="318" spans="1:3" ht="25.5">
      <c r="A318" s="197" t="s">
        <v>855</v>
      </c>
    </row>
    <row r="319" spans="1:3" ht="15" thickBot="1">
      <c r="A319" s="197"/>
    </row>
    <row r="320" spans="1:3" ht="15" thickBot="1">
      <c r="A320" s="436" t="s">
        <v>856</v>
      </c>
      <c r="B320" s="437" t="s">
        <v>1223</v>
      </c>
      <c r="C320" s="437" t="s">
        <v>1180</v>
      </c>
    </row>
    <row r="321" spans="1:3" ht="15" thickBot="1">
      <c r="A321" s="438" t="s">
        <v>857</v>
      </c>
      <c r="B321" s="439">
        <v>1614957553242</v>
      </c>
      <c r="C321" s="440">
        <v>1815887061952</v>
      </c>
    </row>
    <row r="322" spans="1:3" ht="15" thickBot="1">
      <c r="A322" s="438" t="s">
        <v>858</v>
      </c>
      <c r="B322" s="439">
        <v>665476997754</v>
      </c>
      <c r="C322" s="440">
        <v>980170804969</v>
      </c>
    </row>
    <row r="323" spans="1:3" ht="15" thickBot="1">
      <c r="A323" s="438" t="s">
        <v>859</v>
      </c>
      <c r="B323" s="439">
        <v>128896283233</v>
      </c>
      <c r="C323" s="440">
        <v>328297372293</v>
      </c>
    </row>
    <row r="324" spans="1:3" ht="15" thickBot="1">
      <c r="A324" s="438" t="s">
        <v>860</v>
      </c>
      <c r="B324" s="439">
        <v>25350423393</v>
      </c>
      <c r="C324" s="440">
        <v>29397533436</v>
      </c>
    </row>
    <row r="325" spans="1:3" ht="15" thickBot="1">
      <c r="A325" s="438" t="s">
        <v>860</v>
      </c>
      <c r="B325" s="439">
        <v>3050487183</v>
      </c>
      <c r="C325" s="440">
        <v>10035362518</v>
      </c>
    </row>
    <row r="326" spans="1:3" ht="15" thickBot="1">
      <c r="A326" s="438" t="s">
        <v>861</v>
      </c>
      <c r="B326" s="439">
        <v>310310644915</v>
      </c>
      <c r="C326" s="440">
        <v>386517975273</v>
      </c>
    </row>
    <row r="327" spans="1:3" ht="15" thickBot="1">
      <c r="A327" s="438" t="s">
        <v>862</v>
      </c>
      <c r="B327" s="439">
        <v>50998507056</v>
      </c>
      <c r="C327" s="440">
        <v>185622334316</v>
      </c>
    </row>
    <row r="328" spans="1:3" ht="15" thickBot="1">
      <c r="A328" s="438" t="s">
        <v>863</v>
      </c>
      <c r="B328" s="439">
        <v>84924766304</v>
      </c>
      <c r="C328" s="440">
        <v>140710474408</v>
      </c>
    </row>
    <row r="329" spans="1:3" ht="15" thickBot="1">
      <c r="A329" s="438" t="s">
        <v>864</v>
      </c>
      <c r="B329" s="439">
        <v>5688932063</v>
      </c>
      <c r="C329" s="440">
        <v>2755308215</v>
      </c>
    </row>
    <row r="330" spans="1:3" ht="15" thickBot="1">
      <c r="A330" s="438" t="s">
        <v>1338</v>
      </c>
      <c r="B330" s="439">
        <v>61917146288</v>
      </c>
      <c r="C330" s="440">
        <v>119564257515</v>
      </c>
    </row>
    <row r="331" spans="1:3" ht="15" thickBot="1">
      <c r="A331" s="438" t="s">
        <v>865</v>
      </c>
      <c r="B331" s="439">
        <v>25589933595</v>
      </c>
      <c r="C331" s="440">
        <v>32412339129</v>
      </c>
    </row>
    <row r="332" spans="1:3" ht="15" thickBot="1">
      <c r="A332" s="438" t="s">
        <v>866</v>
      </c>
      <c r="B332" s="439">
        <v>34458854628</v>
      </c>
      <c r="C332" s="440">
        <v>30330770279</v>
      </c>
    </row>
    <row r="333" spans="1:3" ht="15" thickBot="1">
      <c r="A333" s="402" t="s">
        <v>640</v>
      </c>
      <c r="B333" s="439">
        <v>10167548743</v>
      </c>
      <c r="C333" s="440">
        <v>10308760103</v>
      </c>
    </row>
    <row r="334" spans="1:3" ht="15" thickBot="1">
      <c r="A334" s="438" t="s">
        <v>867</v>
      </c>
      <c r="B334" s="439">
        <v>68513728678</v>
      </c>
      <c r="C334" s="440">
        <v>69032678250</v>
      </c>
    </row>
    <row r="335" spans="1:3" ht="15" thickBot="1">
      <c r="A335" s="438" t="s">
        <v>868</v>
      </c>
      <c r="B335" s="439">
        <v>-277601181</v>
      </c>
      <c r="C335" s="440">
        <v>-1720020867</v>
      </c>
    </row>
    <row r="336" spans="1:3" ht="15" thickBot="1">
      <c r="A336" s="438" t="s">
        <v>869</v>
      </c>
      <c r="B336" s="439">
        <v>-61074191894</v>
      </c>
      <c r="C336" s="440">
        <v>-77663203422</v>
      </c>
    </row>
    <row r="337" spans="1:6" ht="15" thickBot="1">
      <c r="A337" s="441" t="s">
        <v>424</v>
      </c>
      <c r="B337" s="442">
        <v>3028950014000</v>
      </c>
      <c r="C337" s="443">
        <v>4061659808367</v>
      </c>
    </row>
    <row r="338" spans="1:6">
      <c r="A338" s="197"/>
    </row>
    <row r="339" spans="1:6">
      <c r="A339" s="197"/>
    </row>
    <row r="340" spans="1:6">
      <c r="A340" s="197"/>
    </row>
    <row r="341" spans="1:6">
      <c r="A341" s="197"/>
    </row>
    <row r="342" spans="1:6" ht="127.5">
      <c r="A342" s="197" t="s">
        <v>1339</v>
      </c>
    </row>
    <row r="343" spans="1:6" ht="51">
      <c r="A343" s="197" t="s">
        <v>1340</v>
      </c>
    </row>
    <row r="344" spans="1:6" ht="26.25" thickBot="1">
      <c r="A344" s="197" t="s">
        <v>1341</v>
      </c>
    </row>
    <row r="345" spans="1:6" ht="15.75" thickTop="1" thickBot="1">
      <c r="A345" s="702" t="s">
        <v>887</v>
      </c>
      <c r="B345" s="703"/>
      <c r="C345" s="703"/>
      <c r="D345" s="703"/>
      <c r="E345" s="703"/>
      <c r="F345" s="704"/>
    </row>
    <row r="346" spans="1:6" ht="16.5" thickTop="1" thickBot="1">
      <c r="A346" s="419"/>
      <c r="B346" s="419"/>
      <c r="C346" s="420" t="s">
        <v>491</v>
      </c>
      <c r="D346" s="419"/>
      <c r="E346" s="419"/>
      <c r="F346" s="419"/>
    </row>
    <row r="347" spans="1:6" ht="15.75" thickTop="1" thickBot="1">
      <c r="A347" s="693" t="s">
        <v>874</v>
      </c>
      <c r="B347" s="693" t="s">
        <v>850</v>
      </c>
      <c r="C347" s="693" t="s">
        <v>851</v>
      </c>
      <c r="D347" s="695" t="s">
        <v>92</v>
      </c>
      <c r="E347" s="696"/>
      <c r="F347" s="697" t="s">
        <v>852</v>
      </c>
    </row>
    <row r="348" spans="1:6" ht="15.75" thickTop="1" thickBot="1">
      <c r="A348" s="694"/>
      <c r="B348" s="694"/>
      <c r="C348" s="694"/>
      <c r="D348" s="421" t="s">
        <v>871</v>
      </c>
      <c r="E348" s="421" t="s">
        <v>853</v>
      </c>
      <c r="F348" s="698"/>
    </row>
    <row r="349" spans="1:6" ht="15.75" thickTop="1" thickBot="1">
      <c r="A349" s="422" t="s">
        <v>876</v>
      </c>
      <c r="B349" s="423">
        <v>1636669922722</v>
      </c>
      <c r="C349" s="444">
        <v>322218020864</v>
      </c>
      <c r="D349" s="424">
        <v>0</v>
      </c>
      <c r="E349" s="423">
        <v>517012278</v>
      </c>
      <c r="F349" s="445">
        <v>1636152910444</v>
      </c>
    </row>
    <row r="350" spans="1:6" ht="15" thickBot="1">
      <c r="A350" s="422" t="s">
        <v>877</v>
      </c>
      <c r="B350" s="423">
        <v>598068270886</v>
      </c>
      <c r="C350" s="444">
        <v>113297512637</v>
      </c>
      <c r="D350" s="424">
        <v>0.5</v>
      </c>
      <c r="E350" s="423">
        <v>1242843790</v>
      </c>
      <c r="F350" s="445">
        <v>596825427096</v>
      </c>
    </row>
    <row r="351" spans="1:6" ht="15" thickBot="1">
      <c r="A351" s="422" t="s">
        <v>878</v>
      </c>
      <c r="B351" s="423">
        <v>547777894017</v>
      </c>
      <c r="C351" s="444">
        <v>140062902167</v>
      </c>
      <c r="D351" s="424">
        <v>1.5</v>
      </c>
      <c r="E351" s="423">
        <v>11493016865</v>
      </c>
      <c r="F351" s="445">
        <v>536284877152</v>
      </c>
    </row>
    <row r="352" spans="1:6" ht="15" thickBot="1">
      <c r="A352" s="422" t="s">
        <v>879</v>
      </c>
      <c r="B352" s="423">
        <v>153305895010</v>
      </c>
      <c r="C352" s="444">
        <v>88371341523</v>
      </c>
      <c r="D352" s="424">
        <v>5</v>
      </c>
      <c r="E352" s="423">
        <v>5060884574</v>
      </c>
      <c r="F352" s="445">
        <v>148245010435</v>
      </c>
    </row>
    <row r="353" spans="1:6" ht="15" thickBot="1">
      <c r="A353" s="422" t="s">
        <v>880</v>
      </c>
      <c r="B353" s="423">
        <v>29334424616</v>
      </c>
      <c r="C353" s="444">
        <v>3435298374</v>
      </c>
      <c r="D353" s="424">
        <v>25</v>
      </c>
      <c r="E353" s="423">
        <v>7187028319</v>
      </c>
      <c r="F353" s="445">
        <v>22147396297</v>
      </c>
    </row>
    <row r="354" spans="1:6" ht="15" thickBot="1">
      <c r="A354" s="422" t="s">
        <v>881</v>
      </c>
      <c r="B354" s="423">
        <v>16756959287</v>
      </c>
      <c r="C354" s="444">
        <v>4680397277</v>
      </c>
      <c r="D354" s="424">
        <v>50</v>
      </c>
      <c r="E354" s="423">
        <v>6945445490</v>
      </c>
      <c r="F354" s="445">
        <v>9811513797</v>
      </c>
    </row>
    <row r="355" spans="1:6" ht="15" thickBot="1">
      <c r="A355" s="422" t="s">
        <v>882</v>
      </c>
      <c r="B355" s="423">
        <v>6071624959</v>
      </c>
      <c r="C355" s="446">
        <v>0</v>
      </c>
      <c r="D355" s="424">
        <v>75</v>
      </c>
      <c r="E355" s="423">
        <v>3920804228</v>
      </c>
      <c r="F355" s="445">
        <v>2150820731</v>
      </c>
    </row>
    <row r="356" spans="1:6" ht="15" thickBot="1">
      <c r="A356" s="429" t="s">
        <v>883</v>
      </c>
      <c r="B356" s="447">
        <v>17392049296</v>
      </c>
      <c r="C356" s="447">
        <v>3475270000</v>
      </c>
      <c r="D356" s="430">
        <v>100</v>
      </c>
      <c r="E356" s="448">
        <v>8442254268</v>
      </c>
      <c r="F356" s="445">
        <v>8949795028</v>
      </c>
    </row>
    <row r="357" spans="1:6" ht="15.75" thickTop="1" thickBot="1">
      <c r="A357" s="432" t="s">
        <v>884</v>
      </c>
      <c r="B357" s="433">
        <v>3005377040793</v>
      </c>
      <c r="C357" s="433">
        <v>675540742842</v>
      </c>
      <c r="D357" s="435"/>
      <c r="E357" s="433">
        <v>44809289812</v>
      </c>
      <c r="F357" s="433">
        <v>2960567750980</v>
      </c>
    </row>
    <row r="358" spans="1:6" ht="15.75" thickTop="1" thickBot="1">
      <c r="A358" s="432" t="s">
        <v>1342</v>
      </c>
      <c r="B358" s="705"/>
      <c r="C358" s="706"/>
      <c r="D358" s="707"/>
      <c r="E358" s="433">
        <v>16264902052</v>
      </c>
      <c r="F358" s="449"/>
    </row>
    <row r="359" spans="1:6" ht="15.75" thickTop="1" thickBot="1">
      <c r="A359" s="432" t="s">
        <v>885</v>
      </c>
      <c r="B359" s="433">
        <v>3005377040793</v>
      </c>
      <c r="C359" s="433">
        <v>675540742842</v>
      </c>
      <c r="D359" s="434">
        <v>0</v>
      </c>
      <c r="E359" s="433">
        <v>61074191864</v>
      </c>
      <c r="F359" s="433">
        <v>2944302848928</v>
      </c>
    </row>
    <row r="360" spans="1:6" ht="15" thickTop="1">
      <c r="A360" s="197"/>
    </row>
    <row r="361" spans="1:6">
      <c r="A361" s="197"/>
    </row>
    <row r="362" spans="1:6" ht="38.25">
      <c r="A362" s="197" t="s">
        <v>1343</v>
      </c>
    </row>
    <row r="363" spans="1:6">
      <c r="A363" s="197"/>
    </row>
    <row r="364" spans="1:6">
      <c r="A364" s="197"/>
    </row>
    <row r="365" spans="1:6">
      <c r="A365" s="197"/>
    </row>
    <row r="366" spans="1:6" ht="26.25" thickBot="1">
      <c r="A366" s="197" t="s">
        <v>1344</v>
      </c>
    </row>
    <row r="367" spans="1:6" ht="15.75" thickTop="1" thickBot="1">
      <c r="A367" s="693" t="s">
        <v>874</v>
      </c>
      <c r="B367" s="693" t="s">
        <v>850</v>
      </c>
      <c r="C367" s="693" t="s">
        <v>851</v>
      </c>
      <c r="D367" s="695" t="s">
        <v>92</v>
      </c>
      <c r="E367" s="696"/>
      <c r="F367" s="697" t="s">
        <v>852</v>
      </c>
    </row>
    <row r="368" spans="1:6" ht="15.75" thickTop="1" thickBot="1">
      <c r="A368" s="694"/>
      <c r="B368" s="694"/>
      <c r="C368" s="694"/>
      <c r="D368" s="421" t="s">
        <v>871</v>
      </c>
      <c r="E368" s="421" t="s">
        <v>853</v>
      </c>
      <c r="F368" s="698"/>
    </row>
    <row r="369" spans="1:6" ht="15.75" thickTop="1" thickBot="1">
      <c r="A369" s="422" t="s">
        <v>876</v>
      </c>
      <c r="B369" s="423">
        <v>2728869050999</v>
      </c>
      <c r="C369" s="444">
        <v>479418058655</v>
      </c>
      <c r="D369" s="424">
        <v>0</v>
      </c>
      <c r="E369" s="423">
        <v>616270016</v>
      </c>
      <c r="F369" s="445">
        <v>2728252780983</v>
      </c>
    </row>
    <row r="370" spans="1:6" ht="15" thickBot="1">
      <c r="A370" s="422" t="s">
        <v>877</v>
      </c>
      <c r="B370" s="423">
        <v>744384393111</v>
      </c>
      <c r="C370" s="444">
        <v>204276863874</v>
      </c>
      <c r="D370" s="424">
        <v>0.5</v>
      </c>
      <c r="E370" s="423">
        <v>835062156</v>
      </c>
      <c r="F370" s="445">
        <v>743549330955</v>
      </c>
    </row>
    <row r="371" spans="1:6" ht="15" thickBot="1">
      <c r="A371" s="422" t="s">
        <v>878</v>
      </c>
      <c r="B371" s="423">
        <v>351423096777</v>
      </c>
      <c r="C371" s="444">
        <v>134865242221</v>
      </c>
      <c r="D371" s="424">
        <v>1.5</v>
      </c>
      <c r="E371" s="423">
        <v>2106278519</v>
      </c>
      <c r="F371" s="445">
        <v>349316818258</v>
      </c>
    </row>
    <row r="372" spans="1:6" ht="15" thickBot="1">
      <c r="A372" s="422" t="s">
        <v>879</v>
      </c>
      <c r="B372" s="423">
        <v>90082268333</v>
      </c>
      <c r="C372" s="444">
        <v>25904736398</v>
      </c>
      <c r="D372" s="424">
        <v>5</v>
      </c>
      <c r="E372" s="423">
        <v>3706081819</v>
      </c>
      <c r="F372" s="445">
        <v>86376186514</v>
      </c>
    </row>
    <row r="373" spans="1:6" ht="15" thickBot="1">
      <c r="A373" s="422" t="s">
        <v>880</v>
      </c>
      <c r="B373" s="423">
        <v>59492472457</v>
      </c>
      <c r="C373" s="444">
        <v>13321809486</v>
      </c>
      <c r="D373" s="424">
        <v>25</v>
      </c>
      <c r="E373" s="423">
        <v>14314522121</v>
      </c>
      <c r="F373" s="445">
        <v>45177950336</v>
      </c>
    </row>
    <row r="374" spans="1:6" ht="15" thickBot="1">
      <c r="A374" s="422" t="s">
        <v>881</v>
      </c>
      <c r="B374" s="423">
        <v>20258918211</v>
      </c>
      <c r="C374" s="444">
        <v>662938897</v>
      </c>
      <c r="D374" s="424">
        <v>50</v>
      </c>
      <c r="E374" s="423">
        <v>10710223345</v>
      </c>
      <c r="F374" s="445">
        <v>9548694866</v>
      </c>
    </row>
    <row r="375" spans="1:6" ht="15" thickBot="1">
      <c r="A375" s="422" t="s">
        <v>882</v>
      </c>
      <c r="B375" s="423">
        <v>2495603878</v>
      </c>
      <c r="C375" s="444">
        <v>460377764</v>
      </c>
      <c r="D375" s="424">
        <v>75</v>
      </c>
      <c r="E375" s="423">
        <v>1010899379</v>
      </c>
      <c r="F375" s="445">
        <v>1484704499</v>
      </c>
    </row>
    <row r="376" spans="1:6" ht="15" thickBot="1">
      <c r="A376" s="429" t="s">
        <v>883</v>
      </c>
      <c r="B376" s="447">
        <v>3326754481</v>
      </c>
      <c r="C376" s="447">
        <v>221388163</v>
      </c>
      <c r="D376" s="430">
        <v>100</v>
      </c>
      <c r="E376" s="448">
        <v>2852452751</v>
      </c>
      <c r="F376" s="445">
        <v>474301730</v>
      </c>
    </row>
    <row r="377" spans="1:6" ht="15.75" thickTop="1" thickBot="1">
      <c r="A377" s="432" t="s">
        <v>884</v>
      </c>
      <c r="B377" s="433">
        <v>4000332558248</v>
      </c>
      <c r="C377" s="433">
        <v>859131415458</v>
      </c>
      <c r="D377" s="435"/>
      <c r="E377" s="433">
        <v>36151790106</v>
      </c>
      <c r="F377" s="433">
        <v>3964180768142</v>
      </c>
    </row>
    <row r="378" spans="1:6" ht="15.75" thickTop="1" thickBot="1">
      <c r="A378" s="432" t="s">
        <v>1342</v>
      </c>
      <c r="B378" s="705"/>
      <c r="C378" s="706"/>
      <c r="D378" s="707"/>
      <c r="E378" s="433">
        <v>41511413316</v>
      </c>
      <c r="F378" s="449"/>
    </row>
    <row r="379" spans="1:6" ht="15.75" thickTop="1" thickBot="1">
      <c r="A379" s="432" t="s">
        <v>885</v>
      </c>
      <c r="B379" s="433">
        <v>4000332558248</v>
      </c>
      <c r="C379" s="433">
        <v>859131415458</v>
      </c>
      <c r="D379" s="434">
        <v>0</v>
      </c>
      <c r="E379" s="433">
        <v>77663203422</v>
      </c>
      <c r="F379" s="433">
        <v>3922669354826</v>
      </c>
    </row>
    <row r="380" spans="1:6" ht="15" thickTop="1">
      <c r="A380" s="197"/>
    </row>
    <row r="381" spans="1:6" ht="38.25">
      <c r="A381" s="197" t="s">
        <v>1345</v>
      </c>
    </row>
    <row r="382" spans="1:6">
      <c r="A382" s="197"/>
    </row>
    <row r="383" spans="1:6">
      <c r="A383" s="197"/>
    </row>
    <row r="384" spans="1:6">
      <c r="A384" s="197"/>
    </row>
    <row r="385" spans="1:6">
      <c r="A385" s="197"/>
    </row>
    <row r="386" spans="1:6">
      <c r="A386" s="197"/>
    </row>
    <row r="387" spans="1:6">
      <c r="A387" s="197"/>
    </row>
    <row r="388" spans="1:6">
      <c r="A388" s="197"/>
    </row>
    <row r="389" spans="1:6">
      <c r="A389" s="197"/>
    </row>
    <row r="390" spans="1:6">
      <c r="A390" s="197"/>
    </row>
    <row r="391" spans="1:6">
      <c r="A391" s="197"/>
    </row>
    <row r="392" spans="1:6">
      <c r="A392" s="197"/>
    </row>
    <row r="393" spans="1:6" ht="76.5">
      <c r="A393" s="197" t="s">
        <v>1346</v>
      </c>
    </row>
    <row r="394" spans="1:6">
      <c r="A394" s="198"/>
    </row>
    <row r="395" spans="1:6">
      <c r="A395" s="198"/>
    </row>
    <row r="396" spans="1:6">
      <c r="A396" s="198" t="s">
        <v>870</v>
      </c>
    </row>
    <row r="397" spans="1:6" ht="15" thickBot="1">
      <c r="A397" s="198"/>
    </row>
    <row r="398" spans="1:6" ht="15.75" thickTop="1" thickBot="1">
      <c r="A398" s="702" t="s">
        <v>888</v>
      </c>
      <c r="B398" s="703"/>
      <c r="C398" s="703"/>
      <c r="D398" s="703"/>
      <c r="E398" s="703"/>
      <c r="F398" s="704"/>
    </row>
    <row r="399" spans="1:6" ht="16.5" thickTop="1" thickBot="1">
      <c r="A399" s="419"/>
      <c r="B399" s="419"/>
      <c r="C399" s="420" t="s">
        <v>491</v>
      </c>
      <c r="D399" s="419"/>
      <c r="E399" s="419"/>
      <c r="F399" s="419"/>
    </row>
    <row r="400" spans="1:6" ht="15.75" thickTop="1" thickBot="1">
      <c r="A400" s="693" t="s">
        <v>874</v>
      </c>
      <c r="B400" s="693" t="s">
        <v>850</v>
      </c>
      <c r="C400" s="693" t="s">
        <v>851</v>
      </c>
      <c r="D400" s="695" t="s">
        <v>92</v>
      </c>
      <c r="E400" s="696"/>
      <c r="F400" s="697" t="s">
        <v>852</v>
      </c>
    </row>
    <row r="401" spans="1:6" ht="15.75" thickTop="1" thickBot="1">
      <c r="A401" s="694"/>
      <c r="B401" s="694"/>
      <c r="C401" s="694"/>
      <c r="D401" s="421" t="s">
        <v>871</v>
      </c>
      <c r="E401" s="421" t="s">
        <v>853</v>
      </c>
      <c r="F401" s="698"/>
    </row>
    <row r="402" spans="1:6" ht="15.75" thickTop="1" thickBot="1">
      <c r="A402" s="422" t="s">
        <v>886</v>
      </c>
      <c r="B402" s="423">
        <v>691593818</v>
      </c>
      <c r="C402" s="444">
        <v>689769572</v>
      </c>
      <c r="D402" s="424">
        <v>0</v>
      </c>
      <c r="E402" s="423">
        <v>111563523</v>
      </c>
      <c r="F402" s="445">
        <v>580030295</v>
      </c>
    </row>
    <row r="403" spans="1:6" ht="15" thickBot="1">
      <c r="A403" s="422" t="s">
        <v>877</v>
      </c>
      <c r="B403" s="423">
        <v>2103214561</v>
      </c>
      <c r="C403" s="444">
        <v>934098000</v>
      </c>
      <c r="D403" s="424">
        <v>0.5</v>
      </c>
      <c r="E403" s="423">
        <v>144351705</v>
      </c>
      <c r="F403" s="445">
        <v>1958862856</v>
      </c>
    </row>
    <row r="404" spans="1:6" ht="15" thickBot="1">
      <c r="A404" s="422" t="s">
        <v>878</v>
      </c>
      <c r="B404" s="423">
        <v>15084686941</v>
      </c>
      <c r="C404" s="444">
        <v>4650382905</v>
      </c>
      <c r="D404" s="424">
        <v>1.5</v>
      </c>
      <c r="E404" s="423">
        <v>2279156312</v>
      </c>
      <c r="F404" s="445">
        <v>12805530629</v>
      </c>
    </row>
    <row r="405" spans="1:6" ht="15" thickBot="1">
      <c r="A405" s="422" t="s">
        <v>879</v>
      </c>
      <c r="B405" s="423">
        <v>97905145676</v>
      </c>
      <c r="C405" s="444">
        <v>19856526188</v>
      </c>
      <c r="D405" s="424">
        <v>5</v>
      </c>
      <c r="E405" s="423">
        <v>11304718857</v>
      </c>
      <c r="F405" s="445">
        <v>86600426819</v>
      </c>
    </row>
    <row r="406" spans="1:6" ht="15" thickBot="1">
      <c r="A406" s="422" t="s">
        <v>880</v>
      </c>
      <c r="B406" s="423">
        <v>81475743795</v>
      </c>
      <c r="C406" s="444">
        <v>26700908175</v>
      </c>
      <c r="D406" s="424">
        <v>25</v>
      </c>
      <c r="E406" s="423">
        <v>18733484299</v>
      </c>
      <c r="F406" s="445">
        <v>62742259496</v>
      </c>
    </row>
    <row r="407" spans="1:6" ht="15" thickBot="1">
      <c r="A407" s="422" t="s">
        <v>881</v>
      </c>
      <c r="B407" s="423">
        <v>36080820837</v>
      </c>
      <c r="C407" s="444">
        <v>4532393710</v>
      </c>
      <c r="D407" s="424">
        <v>50</v>
      </c>
      <c r="E407" s="423">
        <v>17793869622</v>
      </c>
      <c r="F407" s="445">
        <v>18286951215</v>
      </c>
    </row>
    <row r="408" spans="1:6" ht="15" thickBot="1">
      <c r="A408" s="422" t="s">
        <v>882</v>
      </c>
      <c r="B408" s="423">
        <v>27968771492</v>
      </c>
      <c r="C408" s="444">
        <v>2726030867</v>
      </c>
      <c r="D408" s="424">
        <v>75</v>
      </c>
      <c r="E408" s="423">
        <v>19539308373</v>
      </c>
      <c r="F408" s="445">
        <v>8429463119</v>
      </c>
    </row>
    <row r="409" spans="1:6" ht="15" thickBot="1">
      <c r="A409" s="450" t="s">
        <v>883</v>
      </c>
      <c r="B409" s="448">
        <v>65980047113</v>
      </c>
      <c r="C409" s="447">
        <v>19374145039</v>
      </c>
      <c r="D409" s="451">
        <v>100</v>
      </c>
      <c r="E409" s="448">
        <v>48624294211</v>
      </c>
      <c r="F409" s="445">
        <v>17355752902</v>
      </c>
    </row>
    <row r="410" spans="1:6" ht="15.75" thickTop="1" thickBot="1">
      <c r="A410" s="452" t="s">
        <v>873</v>
      </c>
      <c r="B410" s="433">
        <v>327290024233</v>
      </c>
      <c r="C410" s="433">
        <v>79464254456</v>
      </c>
      <c r="D410" s="453"/>
      <c r="E410" s="433">
        <v>118530746902</v>
      </c>
      <c r="F410" s="433">
        <v>208759277331</v>
      </c>
    </row>
    <row r="411" spans="1:6" ht="15" thickTop="1">
      <c r="A411" s="198"/>
    </row>
    <row r="412" spans="1:6" ht="25.5">
      <c r="A412" s="197" t="s">
        <v>1347</v>
      </c>
    </row>
    <row r="413" spans="1:6">
      <c r="A413" s="198"/>
    </row>
    <row r="414" spans="1:6">
      <c r="A414" s="198"/>
    </row>
    <row r="415" spans="1:6">
      <c r="A415" s="198"/>
    </row>
    <row r="416" spans="1:6">
      <c r="A416" s="198"/>
    </row>
    <row r="417" spans="1:6" ht="25.5">
      <c r="A417" s="197" t="s">
        <v>1348</v>
      </c>
    </row>
    <row r="418" spans="1:6" ht="15" thickBot="1">
      <c r="A418" s="197"/>
    </row>
    <row r="419" spans="1:6" ht="15.75" thickTop="1" thickBot="1">
      <c r="A419" s="693" t="s">
        <v>874</v>
      </c>
      <c r="B419" s="693" t="s">
        <v>1324</v>
      </c>
      <c r="C419" s="693" t="s">
        <v>851</v>
      </c>
      <c r="D419" s="695" t="s">
        <v>92</v>
      </c>
      <c r="E419" s="696"/>
      <c r="F419" s="697" t="s">
        <v>852</v>
      </c>
    </row>
    <row r="420" spans="1:6" ht="15.75" thickTop="1" thickBot="1">
      <c r="A420" s="694"/>
      <c r="B420" s="694"/>
      <c r="C420" s="694"/>
      <c r="D420" s="421" t="s">
        <v>871</v>
      </c>
      <c r="E420" s="421" t="s">
        <v>853</v>
      </c>
      <c r="F420" s="698"/>
    </row>
    <row r="421" spans="1:6" ht="15.75" thickTop="1" thickBot="1">
      <c r="A421" s="422" t="s">
        <v>886</v>
      </c>
      <c r="B421" s="423">
        <v>172039297</v>
      </c>
      <c r="C421" s="446">
        <v>0</v>
      </c>
      <c r="D421" s="424">
        <v>0</v>
      </c>
      <c r="E421" s="423">
        <v>127725720</v>
      </c>
      <c r="F421" s="445">
        <v>44313577</v>
      </c>
    </row>
    <row r="422" spans="1:6" ht="15" thickBot="1">
      <c r="A422" s="422" t="s">
        <v>877</v>
      </c>
      <c r="B422" s="423">
        <v>1071659402</v>
      </c>
      <c r="C422" s="444">
        <v>79369523</v>
      </c>
      <c r="D422" s="424">
        <v>0.5</v>
      </c>
      <c r="E422" s="423">
        <v>1007870918</v>
      </c>
      <c r="F422" s="445">
        <v>63788484</v>
      </c>
    </row>
    <row r="423" spans="1:6" ht="15" thickBot="1">
      <c r="A423" s="422" t="s">
        <v>878</v>
      </c>
      <c r="B423" s="423">
        <v>5502144627</v>
      </c>
      <c r="C423" s="444">
        <v>225000000</v>
      </c>
      <c r="D423" s="424">
        <v>1.5</v>
      </c>
      <c r="E423" s="423">
        <v>860836010</v>
      </c>
      <c r="F423" s="445">
        <v>4641308617</v>
      </c>
    </row>
    <row r="424" spans="1:6" ht="15" thickBot="1">
      <c r="A424" s="422" t="s">
        <v>879</v>
      </c>
      <c r="B424" s="423">
        <v>17726300705</v>
      </c>
      <c r="C424" s="444">
        <v>5161968112</v>
      </c>
      <c r="D424" s="424">
        <v>5</v>
      </c>
      <c r="E424" s="423">
        <v>2227666462</v>
      </c>
      <c r="F424" s="445">
        <v>15498634243</v>
      </c>
    </row>
    <row r="425" spans="1:6" ht="15" thickBot="1">
      <c r="A425" s="422" t="s">
        <v>880</v>
      </c>
      <c r="B425" s="423">
        <v>8574584845</v>
      </c>
      <c r="C425" s="444">
        <v>1810728528</v>
      </c>
      <c r="D425" s="424">
        <v>25</v>
      </c>
      <c r="E425" s="423">
        <v>2272720397</v>
      </c>
      <c r="F425" s="445">
        <v>6301864448</v>
      </c>
    </row>
    <row r="426" spans="1:6" ht="15" thickBot="1">
      <c r="A426" s="422" t="s">
        <v>881</v>
      </c>
      <c r="B426" s="423">
        <v>4840809716</v>
      </c>
      <c r="C426" s="444">
        <v>1038412368</v>
      </c>
      <c r="D426" s="424">
        <v>50</v>
      </c>
      <c r="E426" s="423">
        <v>2064986270</v>
      </c>
      <c r="F426" s="445">
        <v>2775823446</v>
      </c>
    </row>
    <row r="427" spans="1:6" ht="15" thickBot="1">
      <c r="A427" s="422" t="s">
        <v>882</v>
      </c>
      <c r="B427" s="423">
        <v>12247264759</v>
      </c>
      <c r="C427" s="444">
        <v>4793211820</v>
      </c>
      <c r="D427" s="424">
        <v>75</v>
      </c>
      <c r="E427" s="423">
        <v>5985884626</v>
      </c>
      <c r="F427" s="445">
        <v>6261380133</v>
      </c>
    </row>
    <row r="428" spans="1:6" ht="15" thickBot="1">
      <c r="A428" s="450" t="s">
        <v>883</v>
      </c>
      <c r="B428" s="448">
        <v>54057550328</v>
      </c>
      <c r="C428" s="447">
        <v>16157952426</v>
      </c>
      <c r="D428" s="451">
        <v>100</v>
      </c>
      <c r="E428" s="448">
        <v>41421635290</v>
      </c>
      <c r="F428" s="445">
        <v>12635915038</v>
      </c>
    </row>
    <row r="429" spans="1:6" ht="15.75" thickTop="1" thickBot="1">
      <c r="A429" s="452" t="s">
        <v>1349</v>
      </c>
      <c r="B429" s="433">
        <v>104192353680</v>
      </c>
      <c r="C429" s="433">
        <v>29266642776</v>
      </c>
      <c r="D429" s="453"/>
      <c r="E429" s="433">
        <v>55969325693</v>
      </c>
      <c r="F429" s="433">
        <v>48223027987</v>
      </c>
    </row>
    <row r="430" spans="1:6" ht="15" thickTop="1">
      <c r="A430" s="197"/>
    </row>
    <row r="431" spans="1:6" ht="25.5">
      <c r="A431" s="197" t="s">
        <v>1350</v>
      </c>
    </row>
    <row r="432" spans="1:6">
      <c r="A432" s="197"/>
    </row>
    <row r="433" spans="1:8">
      <c r="A433" s="197"/>
    </row>
    <row r="434" spans="1:8">
      <c r="A434" s="197"/>
    </row>
    <row r="435" spans="1:8">
      <c r="A435" s="197" t="s">
        <v>1351</v>
      </c>
    </row>
    <row r="436" spans="1:8" ht="76.5">
      <c r="A436" s="197" t="s">
        <v>1352</v>
      </c>
    </row>
    <row r="437" spans="1:8" ht="76.5">
      <c r="A437" s="197" t="s">
        <v>1353</v>
      </c>
    </row>
    <row r="438" spans="1:8">
      <c r="A438" s="198" t="s">
        <v>889</v>
      </c>
    </row>
    <row r="439" spans="1:8" ht="76.5">
      <c r="A439" s="197" t="s">
        <v>1354</v>
      </c>
    </row>
    <row r="440" spans="1:8" ht="38.25">
      <c r="A440" s="197" t="s">
        <v>1355</v>
      </c>
    </row>
    <row r="441" spans="1:8">
      <c r="A441" s="197"/>
    </row>
    <row r="442" spans="1:8">
      <c r="A442" s="197" t="s">
        <v>1356</v>
      </c>
    </row>
    <row r="443" spans="1:8" ht="15" thickBot="1">
      <c r="A443" s="197"/>
    </row>
    <row r="444" spans="1:8" ht="32.25" thickBot="1">
      <c r="A444" s="291" t="s">
        <v>856</v>
      </c>
      <c r="B444" s="454" t="s">
        <v>890</v>
      </c>
      <c r="C444" s="454" t="s">
        <v>891</v>
      </c>
      <c r="D444" s="454" t="s">
        <v>892</v>
      </c>
      <c r="E444" s="454" t="s">
        <v>893</v>
      </c>
      <c r="F444" s="454" t="s">
        <v>894</v>
      </c>
      <c r="G444" s="454" t="s">
        <v>902</v>
      </c>
      <c r="H444" s="454" t="s">
        <v>1233</v>
      </c>
    </row>
    <row r="445" spans="1:8" ht="16.5" thickBot="1">
      <c r="A445" s="292" t="s">
        <v>895</v>
      </c>
      <c r="B445" s="455">
        <v>0</v>
      </c>
      <c r="C445" s="455">
        <v>0</v>
      </c>
      <c r="D445" s="455">
        <v>0</v>
      </c>
      <c r="E445" s="455">
        <v>0</v>
      </c>
      <c r="F445" s="455">
        <v>0</v>
      </c>
      <c r="G445" s="455">
        <v>0</v>
      </c>
      <c r="H445" s="455">
        <v>0</v>
      </c>
    </row>
    <row r="446" spans="1:8" ht="16.5" thickBot="1">
      <c r="A446" s="292" t="s">
        <v>897</v>
      </c>
      <c r="B446" s="455">
        <v>0</v>
      </c>
      <c r="C446" s="456">
        <v>212577443</v>
      </c>
      <c r="D446" s="456">
        <v>-121322577</v>
      </c>
      <c r="E446" s="456">
        <v>64620302</v>
      </c>
      <c r="F446" s="456">
        <v>-2842355</v>
      </c>
      <c r="G446" s="456">
        <v>68322417</v>
      </c>
      <c r="H446" s="456">
        <v>92114626</v>
      </c>
    </row>
    <row r="447" spans="1:8" ht="16.5" thickBot="1">
      <c r="A447" s="292" t="s">
        <v>898</v>
      </c>
      <c r="B447" s="456">
        <v>77663203422</v>
      </c>
      <c r="C447" s="456">
        <v>82527473330</v>
      </c>
      <c r="D447" s="456">
        <v>-25615324257</v>
      </c>
      <c r="E447" s="456">
        <v>114173265383</v>
      </c>
      <c r="F447" s="456">
        <v>-261235538</v>
      </c>
      <c r="G447" s="456">
        <v>40933340320</v>
      </c>
      <c r="H447" s="456">
        <v>61074191894</v>
      </c>
    </row>
    <row r="448" spans="1:8" ht="16.5" thickBot="1">
      <c r="A448" s="292" t="s">
        <v>899</v>
      </c>
      <c r="B448" s="456">
        <v>3241251030</v>
      </c>
      <c r="C448" s="456">
        <v>9935081107</v>
      </c>
      <c r="D448" s="456">
        <v>-1032396555</v>
      </c>
      <c r="E448" s="456">
        <v>9490276689</v>
      </c>
      <c r="F448" s="456">
        <v>-166436789</v>
      </c>
      <c r="G448" s="456">
        <v>7217211330</v>
      </c>
      <c r="H448" s="456">
        <v>9704433434</v>
      </c>
    </row>
    <row r="449" spans="1:8" ht="16.5" thickBot="1">
      <c r="A449" s="292" t="s">
        <v>900</v>
      </c>
      <c r="B449" s="456">
        <v>55969325685</v>
      </c>
      <c r="C449" s="456">
        <v>92570634906</v>
      </c>
      <c r="D449" s="456">
        <v>-3915405420</v>
      </c>
      <c r="E449" s="456">
        <v>16083521096</v>
      </c>
      <c r="F449" s="456">
        <v>-539317404</v>
      </c>
      <c r="G449" s="456">
        <v>-9470969772</v>
      </c>
      <c r="H449" s="456">
        <v>118530746899</v>
      </c>
    </row>
    <row r="450" spans="1:8" ht="16.5" thickBot="1">
      <c r="A450" s="292" t="s">
        <v>901</v>
      </c>
      <c r="B450" s="456">
        <v>126498729526</v>
      </c>
      <c r="C450" s="456">
        <v>5419082578</v>
      </c>
      <c r="D450" s="456">
        <v>-21021154139</v>
      </c>
      <c r="E450" s="456">
        <v>2398857006</v>
      </c>
      <c r="F450" s="456">
        <v>-405870759</v>
      </c>
      <c r="G450" s="456">
        <v>25560719488</v>
      </c>
      <c r="H450" s="456">
        <v>133652649688</v>
      </c>
    </row>
    <row r="451" spans="1:8" ht="16.5" thickBot="1">
      <c r="A451" s="457" t="s">
        <v>424</v>
      </c>
      <c r="B451" s="458">
        <v>263372509663</v>
      </c>
      <c r="C451" s="458">
        <v>190664849364</v>
      </c>
      <c r="D451" s="458">
        <v>-51705602948</v>
      </c>
      <c r="E451" s="458">
        <v>142210540476</v>
      </c>
      <c r="F451" s="458">
        <v>-1375702845</v>
      </c>
      <c r="G451" s="458">
        <v>64308623767</v>
      </c>
      <c r="H451" s="458">
        <v>323054136526</v>
      </c>
    </row>
    <row r="452" spans="1:8">
      <c r="A452" s="197"/>
    </row>
    <row r="453" spans="1:8">
      <c r="A453" s="197"/>
    </row>
    <row r="454" spans="1:8">
      <c r="A454" s="197"/>
    </row>
    <row r="455" spans="1:8">
      <c r="A455" s="197"/>
    </row>
    <row r="456" spans="1:8">
      <c r="A456" s="197"/>
    </row>
    <row r="457" spans="1:8">
      <c r="A457" s="197"/>
    </row>
    <row r="458" spans="1:8">
      <c r="A458" s="197" t="s">
        <v>1357</v>
      </c>
    </row>
    <row r="459" spans="1:8" ht="15" thickBot="1">
      <c r="A459" s="197"/>
    </row>
    <row r="460" spans="1:8" ht="15.75" thickBot="1">
      <c r="A460" s="459" t="s">
        <v>856</v>
      </c>
      <c r="B460" s="460" t="s">
        <v>890</v>
      </c>
      <c r="C460" s="460" t="s">
        <v>891</v>
      </c>
      <c r="D460" s="460" t="s">
        <v>892</v>
      </c>
      <c r="E460" s="460" t="s">
        <v>893</v>
      </c>
      <c r="F460" s="460" t="s">
        <v>894</v>
      </c>
      <c r="G460" s="699" t="s">
        <v>1168</v>
      </c>
      <c r="H460" s="419"/>
    </row>
    <row r="461" spans="1:8" ht="15.75" thickBot="1">
      <c r="A461" s="461"/>
      <c r="B461" s="462"/>
      <c r="C461" s="462"/>
      <c r="D461" s="462"/>
      <c r="E461" s="462"/>
      <c r="F461" s="462"/>
      <c r="G461" s="700"/>
      <c r="H461" s="419"/>
    </row>
    <row r="462" spans="1:8" ht="15.75" thickBot="1">
      <c r="A462" s="461"/>
      <c r="B462" s="462"/>
      <c r="C462" s="462"/>
      <c r="D462" s="462"/>
      <c r="E462" s="462"/>
      <c r="F462" s="462"/>
      <c r="G462" s="700"/>
      <c r="H462" s="419"/>
    </row>
    <row r="463" spans="1:8" ht="15.75" thickBot="1">
      <c r="A463" s="461"/>
      <c r="B463" s="462"/>
      <c r="C463" s="462"/>
      <c r="D463" s="462"/>
      <c r="E463" s="462"/>
      <c r="F463" s="462"/>
      <c r="G463" s="701"/>
      <c r="H463" s="419"/>
    </row>
    <row r="464" spans="1:8" ht="15.75" thickBot="1">
      <c r="A464" s="463" t="s">
        <v>895</v>
      </c>
      <c r="B464" s="464">
        <v>0</v>
      </c>
      <c r="C464" s="464">
        <v>0</v>
      </c>
      <c r="D464" s="464">
        <v>0</v>
      </c>
      <c r="E464" s="465">
        <v>0</v>
      </c>
      <c r="F464" s="464" t="s">
        <v>896</v>
      </c>
      <c r="G464" s="464">
        <v>0</v>
      </c>
      <c r="H464" s="419"/>
    </row>
    <row r="465" spans="1:10" ht="15.75" thickBot="1">
      <c r="A465" s="466" t="s">
        <v>897</v>
      </c>
      <c r="B465" s="467">
        <v>428661</v>
      </c>
      <c r="C465" s="467">
        <v>207932757</v>
      </c>
      <c r="D465" s="467">
        <v>-411908812</v>
      </c>
      <c r="E465" s="468">
        <v>272770350</v>
      </c>
      <c r="F465" s="467">
        <v>476317744</v>
      </c>
      <c r="G465" s="464">
        <v>0</v>
      </c>
      <c r="H465" s="419"/>
    </row>
    <row r="466" spans="1:10" ht="15.75" thickBot="1">
      <c r="A466" s="466" t="s">
        <v>898</v>
      </c>
      <c r="B466" s="467">
        <v>66794296364</v>
      </c>
      <c r="C466" s="467">
        <v>147037725843</v>
      </c>
      <c r="D466" s="469">
        <v>-32849254798</v>
      </c>
      <c r="E466" s="468">
        <v>185578187028</v>
      </c>
      <c r="F466" s="467">
        <v>82258623041</v>
      </c>
      <c r="G466" s="467">
        <v>77663203422</v>
      </c>
      <c r="H466" s="419"/>
    </row>
    <row r="467" spans="1:10" ht="15.75" thickBot="1">
      <c r="A467" s="466" t="s">
        <v>899</v>
      </c>
      <c r="B467" s="467">
        <v>2026860517</v>
      </c>
      <c r="C467" s="467">
        <v>20221719404</v>
      </c>
      <c r="D467" s="469">
        <v>-11917080225</v>
      </c>
      <c r="E467" s="468">
        <v>14626929880</v>
      </c>
      <c r="F467" s="467">
        <v>7536681214</v>
      </c>
      <c r="G467" s="467">
        <v>3241251030</v>
      </c>
      <c r="H467" s="419"/>
    </row>
    <row r="468" spans="1:10" ht="15.75" thickBot="1">
      <c r="A468" s="463" t="s">
        <v>900</v>
      </c>
      <c r="B468" s="467">
        <v>64513727820</v>
      </c>
      <c r="C468" s="467">
        <v>149424044974</v>
      </c>
      <c r="D468" s="469">
        <v>-474575017650</v>
      </c>
      <c r="E468" s="468">
        <v>102111596320</v>
      </c>
      <c r="F468" s="467">
        <v>418718166861</v>
      </c>
      <c r="G468" s="467">
        <v>55969325685</v>
      </c>
      <c r="H468" s="419"/>
    </row>
    <row r="469" spans="1:10" ht="15.75" thickBot="1">
      <c r="A469" s="463" t="s">
        <v>901</v>
      </c>
      <c r="B469" s="467">
        <v>155011626876</v>
      </c>
      <c r="C469" s="467">
        <v>16003445743</v>
      </c>
      <c r="D469" s="469">
        <v>-104144217451</v>
      </c>
      <c r="E469" s="468">
        <v>20504644802</v>
      </c>
      <c r="F469" s="467">
        <v>80132519160</v>
      </c>
      <c r="G469" s="467">
        <v>126498729526</v>
      </c>
      <c r="H469" s="419"/>
    </row>
    <row r="470" spans="1:10" ht="15">
      <c r="A470" s="691" t="s">
        <v>424</v>
      </c>
      <c r="B470" s="685">
        <v>288346940238</v>
      </c>
      <c r="C470" s="685">
        <v>332894868721</v>
      </c>
      <c r="D470" s="685">
        <v>-623897478936</v>
      </c>
      <c r="E470" s="685">
        <v>323094128380</v>
      </c>
      <c r="F470" s="685">
        <v>589122308020</v>
      </c>
      <c r="G470" s="685">
        <v>263372509663</v>
      </c>
      <c r="H470" s="419"/>
    </row>
    <row r="471" spans="1:10" ht="15.75" thickBot="1">
      <c r="A471" s="692"/>
      <c r="B471" s="686"/>
      <c r="C471" s="686"/>
      <c r="D471" s="686"/>
      <c r="E471" s="686"/>
      <c r="F471" s="686"/>
      <c r="G471" s="686"/>
      <c r="H471" s="337"/>
      <c r="I471" s="419"/>
    </row>
    <row r="472" spans="1:10">
      <c r="A472" s="197"/>
    </row>
    <row r="473" spans="1:10">
      <c r="A473" s="197"/>
    </row>
    <row r="474" spans="1:10">
      <c r="A474" s="197"/>
    </row>
    <row r="475" spans="1:10">
      <c r="A475" s="197"/>
    </row>
    <row r="476" spans="1:10">
      <c r="A476" s="197"/>
    </row>
    <row r="477" spans="1:10">
      <c r="A477" s="197"/>
    </row>
    <row r="478" spans="1:10">
      <c r="A478" s="629"/>
      <c r="B478" s="629"/>
      <c r="C478" s="629"/>
      <c r="D478" s="629"/>
      <c r="E478" s="629"/>
      <c r="F478" s="629"/>
      <c r="G478" s="629"/>
      <c r="H478" s="629"/>
      <c r="I478" s="629"/>
      <c r="J478" s="629"/>
    </row>
    <row r="479" spans="1:10">
      <c r="A479" s="629" t="s">
        <v>903</v>
      </c>
      <c r="B479" s="629"/>
      <c r="C479" s="629"/>
      <c r="D479" s="629"/>
      <c r="E479" s="629"/>
      <c r="F479" s="629"/>
      <c r="G479" s="629"/>
      <c r="H479" s="629"/>
      <c r="I479" s="629"/>
      <c r="J479" s="629"/>
    </row>
    <row r="480" spans="1:10">
      <c r="A480" s="628" t="s">
        <v>1318</v>
      </c>
      <c r="B480" s="628"/>
      <c r="C480" s="628"/>
      <c r="D480" s="628"/>
      <c r="E480" s="628"/>
      <c r="F480" s="628"/>
      <c r="G480" s="628"/>
      <c r="H480" s="628"/>
      <c r="I480" s="628"/>
      <c r="J480" s="628"/>
    </row>
    <row r="481" spans="1:10" ht="15" thickBot="1">
      <c r="A481" s="628"/>
      <c r="B481" s="628"/>
      <c r="C481" s="628"/>
      <c r="D481" s="628"/>
      <c r="E481" s="628"/>
      <c r="F481" s="628"/>
      <c r="G481" s="628"/>
      <c r="H481" s="628"/>
      <c r="I481" s="628"/>
      <c r="J481" s="628"/>
    </row>
    <row r="482" spans="1:10" ht="15" thickBot="1">
      <c r="A482" s="470" t="s">
        <v>856</v>
      </c>
      <c r="B482" s="471" t="s">
        <v>904</v>
      </c>
      <c r="C482" s="471" t="s">
        <v>905</v>
      </c>
      <c r="D482" s="471" t="s">
        <v>906</v>
      </c>
    </row>
    <row r="483" spans="1:10" ht="15" thickBot="1">
      <c r="A483" s="202" t="s">
        <v>907</v>
      </c>
      <c r="B483" s="203">
        <v>353645424992</v>
      </c>
      <c r="C483" s="204">
        <v>-1617487671</v>
      </c>
      <c r="D483" s="204">
        <v>352027937321</v>
      </c>
    </row>
    <row r="484" spans="1:10" ht="23.25" thickBot="1">
      <c r="A484" s="205" t="s">
        <v>908</v>
      </c>
      <c r="B484" s="203">
        <v>50932370174</v>
      </c>
      <c r="C484" s="206">
        <v>0</v>
      </c>
      <c r="D484" s="204">
        <v>50932370174</v>
      </c>
    </row>
    <row r="485" spans="1:10" ht="15" thickBot="1">
      <c r="A485" s="205" t="s">
        <v>909</v>
      </c>
      <c r="B485" s="203">
        <v>98896829285</v>
      </c>
      <c r="C485" s="206">
        <v>0</v>
      </c>
      <c r="D485" s="204">
        <v>98896829285</v>
      </c>
    </row>
    <row r="486" spans="1:10" ht="15" thickBot="1">
      <c r="A486" s="205" t="s">
        <v>910</v>
      </c>
      <c r="B486" s="203">
        <v>138059229540</v>
      </c>
      <c r="C486" s="204">
        <v>-132035162017</v>
      </c>
      <c r="D486" s="204">
        <v>6024067523</v>
      </c>
    </row>
    <row r="487" spans="1:10" ht="15" thickBot="1">
      <c r="A487" s="207" t="s">
        <v>911</v>
      </c>
      <c r="B487" s="203">
        <v>1466823371</v>
      </c>
      <c r="C487" s="206">
        <v>0</v>
      </c>
      <c r="D487" s="204">
        <v>1466823371</v>
      </c>
    </row>
    <row r="488" spans="1:10" ht="15" thickBot="1">
      <c r="A488" s="472" t="s">
        <v>424</v>
      </c>
      <c r="B488" s="442">
        <v>643000677362</v>
      </c>
      <c r="C488" s="473" t="s">
        <v>1358</v>
      </c>
      <c r="D488" s="443">
        <v>509348027674</v>
      </c>
    </row>
    <row r="489" spans="1:10">
      <c r="A489" s="629"/>
      <c r="B489" s="629"/>
      <c r="C489" s="629"/>
      <c r="D489" s="629"/>
      <c r="E489" s="629"/>
      <c r="F489" s="629"/>
      <c r="G489" s="629"/>
      <c r="H489" s="629"/>
      <c r="I489" s="629"/>
      <c r="J489" s="629"/>
    </row>
    <row r="490" spans="1:10">
      <c r="A490" s="629"/>
      <c r="B490" s="629"/>
      <c r="C490" s="629"/>
      <c r="D490" s="629"/>
      <c r="E490" s="629"/>
      <c r="F490" s="629"/>
      <c r="G490" s="629"/>
      <c r="H490" s="629"/>
      <c r="I490" s="629"/>
      <c r="J490" s="629"/>
    </row>
    <row r="491" spans="1:10" ht="15" thickBot="1">
      <c r="A491" s="628" t="s">
        <v>1359</v>
      </c>
      <c r="B491" s="628"/>
      <c r="C491" s="628"/>
      <c r="D491" s="628"/>
      <c r="E491" s="628"/>
      <c r="F491" s="628"/>
      <c r="G491" s="628"/>
      <c r="H491" s="628"/>
      <c r="I491" s="628"/>
      <c r="J491" s="628"/>
    </row>
    <row r="492" spans="1:10" ht="15" thickBot="1">
      <c r="A492" s="470" t="s">
        <v>856</v>
      </c>
      <c r="B492" s="471" t="s">
        <v>904</v>
      </c>
      <c r="C492" s="471" t="s">
        <v>905</v>
      </c>
      <c r="D492" s="471" t="s">
        <v>906</v>
      </c>
    </row>
    <row r="493" spans="1:10" ht="15" thickBot="1">
      <c r="A493" s="202" t="s">
        <v>907</v>
      </c>
      <c r="B493" s="203">
        <v>233182244562</v>
      </c>
      <c r="C493" s="204">
        <v>-492129001</v>
      </c>
      <c r="D493" s="204">
        <v>232690115561</v>
      </c>
    </row>
    <row r="494" spans="1:10" ht="23.25" thickBot="1">
      <c r="A494" s="205" t="s">
        <v>908</v>
      </c>
      <c r="B494" s="203">
        <v>20818736259</v>
      </c>
      <c r="C494" s="206">
        <v>0</v>
      </c>
      <c r="D494" s="204">
        <v>20818736259</v>
      </c>
    </row>
    <row r="495" spans="1:10" ht="15" thickBot="1">
      <c r="A495" s="205" t="s">
        <v>909</v>
      </c>
      <c r="B495" s="203">
        <v>97561829285</v>
      </c>
      <c r="C495" s="206">
        <v>0</v>
      </c>
      <c r="D495" s="204">
        <v>97561829285</v>
      </c>
    </row>
    <row r="496" spans="1:10" ht="15" thickBot="1">
      <c r="A496" s="205" t="s">
        <v>910</v>
      </c>
      <c r="B496" s="203">
        <v>128327855220</v>
      </c>
      <c r="C496" s="204">
        <v>-126006600525</v>
      </c>
      <c r="D496" s="204">
        <v>2321254695</v>
      </c>
    </row>
    <row r="497" spans="1:10" ht="15" thickBot="1">
      <c r="A497" s="207" t="s">
        <v>911</v>
      </c>
      <c r="B497" s="203">
        <v>2145240892</v>
      </c>
      <c r="C497" s="206">
        <v>0</v>
      </c>
      <c r="D497" s="204">
        <v>2145240892</v>
      </c>
    </row>
    <row r="498" spans="1:10" ht="15" thickBot="1">
      <c r="A498" s="472" t="s">
        <v>424</v>
      </c>
      <c r="B498" s="442">
        <v>482035906218</v>
      </c>
      <c r="C498" s="473" t="s">
        <v>1358</v>
      </c>
      <c r="D498" s="443">
        <v>355537176692</v>
      </c>
    </row>
    <row r="499" spans="1:10">
      <c r="A499" s="628"/>
      <c r="B499" s="628"/>
      <c r="C499" s="628"/>
      <c r="D499" s="628"/>
      <c r="E499" s="628"/>
      <c r="F499" s="628"/>
      <c r="G499" s="628"/>
      <c r="H499" s="628"/>
      <c r="I499" s="628"/>
      <c r="J499" s="628"/>
    </row>
    <row r="500" spans="1:10">
      <c r="A500" s="629"/>
      <c r="B500" s="629"/>
      <c r="C500" s="629"/>
      <c r="D500" s="629"/>
      <c r="E500" s="629"/>
      <c r="F500" s="629"/>
      <c r="G500" s="629"/>
      <c r="H500" s="629"/>
      <c r="I500" s="629"/>
      <c r="J500" s="629"/>
    </row>
    <row r="501" spans="1:10">
      <c r="A501" s="628"/>
      <c r="B501" s="628"/>
      <c r="C501" s="628"/>
      <c r="D501" s="628"/>
      <c r="E501" s="628"/>
      <c r="F501" s="628"/>
      <c r="G501" s="628"/>
      <c r="H501" s="628"/>
      <c r="I501" s="628"/>
      <c r="J501" s="628"/>
    </row>
    <row r="502" spans="1:10">
      <c r="A502" s="629"/>
      <c r="B502" s="629"/>
      <c r="C502" s="629"/>
      <c r="D502" s="629"/>
      <c r="E502" s="629"/>
      <c r="F502" s="629"/>
      <c r="G502" s="629"/>
      <c r="H502" s="629"/>
      <c r="I502" s="629"/>
      <c r="J502" s="629"/>
    </row>
    <row r="503" spans="1:10">
      <c r="A503" s="629"/>
      <c r="B503" s="629"/>
      <c r="C503" s="629"/>
      <c r="D503" s="629"/>
      <c r="E503" s="629"/>
      <c r="F503" s="629"/>
      <c r="G503" s="629"/>
      <c r="H503" s="629"/>
      <c r="I503" s="629"/>
      <c r="J503" s="629"/>
    </row>
    <row r="504" spans="1:10">
      <c r="A504" s="629"/>
      <c r="B504" s="629"/>
      <c r="C504" s="629"/>
      <c r="D504" s="629"/>
      <c r="E504" s="629"/>
      <c r="F504" s="629"/>
      <c r="G504" s="629"/>
      <c r="H504" s="629"/>
      <c r="I504" s="629"/>
      <c r="J504" s="629"/>
    </row>
    <row r="505" spans="1:10">
      <c r="A505" s="629"/>
      <c r="B505" s="629"/>
      <c r="C505" s="629"/>
      <c r="D505" s="629"/>
      <c r="E505" s="629"/>
      <c r="F505" s="629"/>
      <c r="G505" s="629"/>
      <c r="H505" s="629"/>
      <c r="I505" s="629"/>
      <c r="J505" s="629"/>
    </row>
    <row r="506" spans="1:10">
      <c r="A506" s="628"/>
      <c r="B506" s="628"/>
      <c r="C506" s="628"/>
      <c r="D506" s="628"/>
      <c r="E506" s="628"/>
      <c r="F506" s="628"/>
      <c r="G506" s="628"/>
      <c r="H506" s="628"/>
      <c r="I506" s="628"/>
      <c r="J506" s="628"/>
    </row>
    <row r="507" spans="1:10">
      <c r="A507" s="628" t="s">
        <v>1360</v>
      </c>
      <c r="B507" s="628"/>
      <c r="C507" s="628"/>
      <c r="D507" s="628"/>
      <c r="E507" s="628"/>
      <c r="F507" s="628"/>
      <c r="G507" s="628"/>
      <c r="H507" s="628"/>
      <c r="I507" s="628"/>
      <c r="J507" s="628"/>
    </row>
    <row r="508" spans="1:10">
      <c r="A508" s="628"/>
      <c r="B508" s="628"/>
      <c r="C508" s="628"/>
      <c r="D508" s="628"/>
      <c r="E508" s="628"/>
      <c r="F508" s="628"/>
      <c r="G508" s="628"/>
      <c r="H508" s="628"/>
      <c r="I508" s="628"/>
      <c r="J508" s="628"/>
    </row>
    <row r="509" spans="1:10">
      <c r="A509" s="629" t="s">
        <v>1361</v>
      </c>
      <c r="B509" s="629"/>
      <c r="C509" s="629"/>
      <c r="D509" s="629"/>
      <c r="E509" s="629"/>
      <c r="F509" s="629"/>
      <c r="G509" s="629"/>
      <c r="H509" s="629"/>
      <c r="I509" s="629"/>
      <c r="J509" s="629"/>
    </row>
    <row r="510" spans="1:10">
      <c r="A510" s="628"/>
      <c r="B510" s="628"/>
      <c r="C510" s="628"/>
      <c r="D510" s="628"/>
      <c r="E510" s="628"/>
      <c r="F510" s="628"/>
      <c r="G510" s="628"/>
      <c r="H510" s="628"/>
      <c r="I510" s="628"/>
      <c r="J510" s="628"/>
    </row>
    <row r="511" spans="1:10">
      <c r="A511" s="628" t="s">
        <v>1362</v>
      </c>
      <c r="B511" s="628"/>
      <c r="C511" s="628"/>
      <c r="D511" s="628"/>
      <c r="E511" s="628"/>
      <c r="F511" s="628"/>
      <c r="G511" s="628"/>
      <c r="H511" s="628"/>
      <c r="I511" s="628"/>
      <c r="J511" s="628"/>
    </row>
    <row r="512" spans="1:10">
      <c r="A512" s="628"/>
      <c r="B512" s="628"/>
      <c r="C512" s="628"/>
      <c r="D512" s="628"/>
      <c r="E512" s="628"/>
      <c r="F512" s="628"/>
      <c r="G512" s="628"/>
      <c r="H512" s="628"/>
      <c r="I512" s="628"/>
      <c r="J512" s="628"/>
    </row>
    <row r="513" spans="1:10">
      <c r="A513" s="629" t="s">
        <v>1363</v>
      </c>
      <c r="B513" s="629"/>
      <c r="C513" s="629"/>
      <c r="D513" s="629"/>
      <c r="E513" s="629"/>
      <c r="F513" s="629"/>
      <c r="G513" s="629"/>
      <c r="H513" s="629"/>
      <c r="I513" s="629"/>
      <c r="J513" s="629"/>
    </row>
    <row r="514" spans="1:10">
      <c r="A514" s="628"/>
      <c r="B514" s="628"/>
      <c r="C514" s="628"/>
      <c r="D514" s="628"/>
      <c r="E514" s="628"/>
      <c r="F514" s="628"/>
      <c r="G514" s="628"/>
      <c r="H514" s="628"/>
      <c r="I514" s="628"/>
      <c r="J514" s="628"/>
    </row>
    <row r="515" spans="1:10">
      <c r="A515" s="628" t="s">
        <v>1364</v>
      </c>
      <c r="B515" s="628"/>
      <c r="C515" s="628"/>
      <c r="D515" s="628"/>
      <c r="E515" s="628"/>
      <c r="F515" s="628"/>
      <c r="G515" s="628"/>
      <c r="H515" s="628"/>
      <c r="I515" s="628"/>
      <c r="J515" s="628"/>
    </row>
    <row r="516" spans="1:10">
      <c r="A516" s="628"/>
      <c r="B516" s="628"/>
      <c r="C516" s="628"/>
      <c r="D516" s="628"/>
      <c r="E516" s="628"/>
      <c r="F516" s="628"/>
      <c r="G516" s="628"/>
      <c r="H516" s="628"/>
      <c r="I516" s="628"/>
      <c r="J516" s="628"/>
    </row>
    <row r="517" spans="1:10">
      <c r="A517" s="628"/>
      <c r="B517" s="628"/>
      <c r="C517" s="628"/>
      <c r="D517" s="628"/>
      <c r="E517" s="628"/>
      <c r="F517" s="628"/>
      <c r="G517" s="628"/>
      <c r="H517" s="628"/>
      <c r="I517" s="628"/>
      <c r="J517" s="628"/>
    </row>
    <row r="518" spans="1:10">
      <c r="A518" s="628"/>
      <c r="B518" s="628"/>
      <c r="C518" s="628"/>
      <c r="D518" s="628"/>
      <c r="E518" s="628"/>
      <c r="F518" s="628"/>
      <c r="G518" s="628"/>
      <c r="H518" s="628"/>
      <c r="I518" s="628"/>
      <c r="J518" s="628"/>
    </row>
    <row r="519" spans="1:10">
      <c r="A519" s="628"/>
      <c r="B519" s="628"/>
      <c r="C519" s="628"/>
      <c r="D519" s="628"/>
      <c r="E519" s="628"/>
      <c r="F519" s="628"/>
      <c r="G519" s="628"/>
      <c r="H519" s="628"/>
      <c r="I519" s="628"/>
      <c r="J519" s="628"/>
    </row>
    <row r="520" spans="1:10">
      <c r="A520" s="628" t="s">
        <v>1356</v>
      </c>
      <c r="B520" s="628"/>
      <c r="C520" s="628"/>
      <c r="D520" s="628"/>
      <c r="E520" s="628"/>
      <c r="F520" s="628"/>
      <c r="G520" s="628"/>
      <c r="H520" s="628"/>
      <c r="I520" s="628"/>
      <c r="J520" s="628"/>
    </row>
    <row r="521" spans="1:10" ht="15" thickBot="1">
      <c r="A521" s="628"/>
      <c r="B521" s="628"/>
      <c r="C521" s="628"/>
      <c r="D521" s="628"/>
      <c r="E521" s="628"/>
      <c r="F521" s="628"/>
      <c r="G521" s="628"/>
      <c r="H521" s="628"/>
      <c r="I521" s="628"/>
      <c r="J521" s="628"/>
    </row>
    <row r="522" spans="1:10">
      <c r="A522" s="474" t="s">
        <v>748</v>
      </c>
      <c r="B522" s="475" t="s">
        <v>749</v>
      </c>
      <c r="C522" s="687" t="s">
        <v>741</v>
      </c>
      <c r="D522" s="475" t="s">
        <v>750</v>
      </c>
      <c r="E522" s="475" t="s">
        <v>751</v>
      </c>
    </row>
    <row r="523" spans="1:10" ht="15" thickBot="1">
      <c r="A523" s="476" t="s">
        <v>752</v>
      </c>
      <c r="B523" s="477" t="s">
        <v>753</v>
      </c>
      <c r="C523" s="688"/>
      <c r="D523" s="477" t="s">
        <v>754</v>
      </c>
      <c r="E523" s="477" t="s">
        <v>753</v>
      </c>
    </row>
    <row r="524" spans="1:10" ht="15" thickBot="1">
      <c r="A524" s="478" t="s">
        <v>742</v>
      </c>
      <c r="B524" s="194" t="s">
        <v>743</v>
      </c>
      <c r="C524" s="194" t="s">
        <v>755</v>
      </c>
      <c r="D524" s="195">
        <v>79657878555</v>
      </c>
      <c r="E524" s="196">
        <v>0.99890000000000001</v>
      </c>
    </row>
    <row r="525" spans="1:10" ht="15" thickBot="1">
      <c r="A525" s="478" t="s">
        <v>744</v>
      </c>
      <c r="B525" s="194" t="s">
        <v>745</v>
      </c>
      <c r="C525" s="194" t="s">
        <v>755</v>
      </c>
      <c r="D525" s="479">
        <v>6226950730</v>
      </c>
      <c r="E525" s="196">
        <v>2.3800000000000002E-2</v>
      </c>
    </row>
    <row r="526" spans="1:10" ht="15" thickBot="1">
      <c r="A526" s="478" t="s">
        <v>746</v>
      </c>
      <c r="B526" s="194" t="s">
        <v>745</v>
      </c>
      <c r="C526" s="194" t="s">
        <v>755</v>
      </c>
      <c r="D526" s="480">
        <v>12248000000</v>
      </c>
      <c r="E526" s="196">
        <v>0.17419999999999999</v>
      </c>
    </row>
    <row r="527" spans="1:10" ht="15" thickBot="1">
      <c r="A527" s="478" t="s">
        <v>747</v>
      </c>
      <c r="B527" s="194" t="s">
        <v>745</v>
      </c>
      <c r="C527" s="194" t="s">
        <v>755</v>
      </c>
      <c r="D527" s="480">
        <v>764000000</v>
      </c>
      <c r="E527" s="196">
        <v>6.3E-2</v>
      </c>
    </row>
    <row r="528" spans="1:10" ht="15" thickBot="1">
      <c r="A528" s="481" t="s">
        <v>424</v>
      </c>
      <c r="B528" s="482"/>
      <c r="C528" s="482"/>
      <c r="D528" s="483">
        <v>98896829285</v>
      </c>
      <c r="E528" s="484"/>
    </row>
    <row r="529" spans="1:10">
      <c r="A529" s="628"/>
      <c r="B529" s="628"/>
      <c r="C529" s="628"/>
      <c r="D529" s="628"/>
      <c r="E529" s="628"/>
      <c r="F529" s="628"/>
      <c r="G529" s="628"/>
      <c r="H529" s="628"/>
      <c r="I529" s="628"/>
      <c r="J529" s="628"/>
    </row>
    <row r="530" spans="1:10">
      <c r="A530" s="628"/>
      <c r="B530" s="628"/>
      <c r="C530" s="628"/>
      <c r="D530" s="628"/>
      <c r="E530" s="628"/>
      <c r="F530" s="628"/>
      <c r="G530" s="628"/>
      <c r="H530" s="628"/>
      <c r="I530" s="628"/>
      <c r="J530" s="628"/>
    </row>
    <row r="531" spans="1:10">
      <c r="A531" s="628"/>
      <c r="B531" s="628"/>
      <c r="C531" s="628"/>
      <c r="D531" s="628"/>
      <c r="E531" s="628"/>
      <c r="F531" s="628"/>
      <c r="G531" s="628"/>
      <c r="H531" s="628"/>
      <c r="I531" s="628"/>
      <c r="J531" s="628"/>
    </row>
    <row r="532" spans="1:10">
      <c r="A532" s="628"/>
      <c r="B532" s="628"/>
      <c r="C532" s="628"/>
      <c r="D532" s="628"/>
      <c r="E532" s="628"/>
      <c r="F532" s="628"/>
      <c r="G532" s="628"/>
      <c r="H532" s="628"/>
      <c r="I532" s="628"/>
      <c r="J532" s="628"/>
    </row>
    <row r="533" spans="1:10">
      <c r="A533" s="628"/>
      <c r="B533" s="628"/>
      <c r="C533" s="628"/>
      <c r="D533" s="628"/>
      <c r="E533" s="628"/>
      <c r="F533" s="628"/>
      <c r="G533" s="628"/>
      <c r="H533" s="628"/>
      <c r="I533" s="628"/>
      <c r="J533" s="628"/>
    </row>
    <row r="534" spans="1:10">
      <c r="A534" s="628"/>
      <c r="B534" s="628"/>
      <c r="C534" s="628"/>
      <c r="D534" s="628"/>
      <c r="E534" s="628"/>
      <c r="F534" s="628"/>
      <c r="G534" s="628"/>
      <c r="H534" s="628"/>
      <c r="I534" s="628"/>
      <c r="J534" s="628"/>
    </row>
    <row r="535" spans="1:10">
      <c r="A535" s="628"/>
      <c r="B535" s="628"/>
      <c r="C535" s="628"/>
      <c r="D535" s="628"/>
      <c r="E535" s="628"/>
      <c r="F535" s="628"/>
      <c r="G535" s="628"/>
      <c r="H535" s="628"/>
      <c r="I535" s="628"/>
      <c r="J535" s="628"/>
    </row>
    <row r="536" spans="1:10">
      <c r="A536" s="628"/>
      <c r="B536" s="628"/>
      <c r="C536" s="628"/>
      <c r="D536" s="628"/>
      <c r="E536" s="628"/>
      <c r="F536" s="628"/>
      <c r="G536" s="628"/>
      <c r="H536" s="628"/>
      <c r="I536" s="628"/>
      <c r="J536" s="628"/>
    </row>
    <row r="537" spans="1:10">
      <c r="A537" s="628"/>
      <c r="B537" s="628"/>
      <c r="C537" s="628"/>
      <c r="D537" s="628"/>
      <c r="E537" s="628"/>
      <c r="F537" s="628"/>
      <c r="G537" s="628"/>
      <c r="H537" s="628"/>
      <c r="I537" s="628"/>
      <c r="J537" s="628"/>
    </row>
    <row r="538" spans="1:10">
      <c r="A538" s="628"/>
      <c r="B538" s="628"/>
      <c r="C538" s="628"/>
      <c r="D538" s="628"/>
      <c r="E538" s="628"/>
      <c r="F538" s="628"/>
      <c r="G538" s="628"/>
      <c r="H538" s="628"/>
      <c r="I538" s="628"/>
      <c r="J538" s="628"/>
    </row>
    <row r="539" spans="1:10">
      <c r="A539" s="628"/>
      <c r="B539" s="628"/>
      <c r="C539" s="628"/>
      <c r="D539" s="628"/>
      <c r="E539" s="628"/>
      <c r="F539" s="628"/>
      <c r="G539" s="628"/>
      <c r="H539" s="628"/>
      <c r="I539" s="628"/>
      <c r="J539" s="628"/>
    </row>
    <row r="540" spans="1:10">
      <c r="A540" s="628"/>
      <c r="B540" s="628"/>
      <c r="C540" s="628"/>
      <c r="D540" s="628"/>
      <c r="E540" s="628"/>
      <c r="F540" s="628"/>
      <c r="G540" s="628"/>
      <c r="H540" s="628"/>
      <c r="I540" s="628"/>
      <c r="J540" s="628"/>
    </row>
    <row r="541" spans="1:10">
      <c r="A541" s="628" t="s">
        <v>1357</v>
      </c>
      <c r="B541" s="628"/>
      <c r="C541" s="628"/>
      <c r="D541" s="628"/>
      <c r="E541" s="628"/>
      <c r="F541" s="628"/>
      <c r="G541" s="628"/>
      <c r="H541" s="628"/>
      <c r="I541" s="628"/>
      <c r="J541" s="628"/>
    </row>
    <row r="542" spans="1:10">
      <c r="A542" s="628"/>
      <c r="B542" s="628"/>
      <c r="C542" s="628"/>
      <c r="D542" s="628"/>
      <c r="E542" s="628"/>
      <c r="F542" s="628"/>
      <c r="G542" s="628"/>
      <c r="H542" s="628"/>
      <c r="I542" s="628"/>
      <c r="J542" s="628"/>
    </row>
    <row r="543" spans="1:10" ht="15" thickBot="1">
      <c r="A543" s="628"/>
      <c r="B543" s="628"/>
      <c r="C543" s="628"/>
      <c r="D543" s="628"/>
      <c r="E543" s="628"/>
      <c r="F543" s="628"/>
      <c r="G543" s="628"/>
      <c r="H543" s="628"/>
      <c r="I543" s="628"/>
      <c r="J543" s="628"/>
    </row>
    <row r="544" spans="1:10">
      <c r="A544" s="474" t="s">
        <v>748</v>
      </c>
      <c r="B544" s="475" t="s">
        <v>749</v>
      </c>
      <c r="C544" s="687" t="s">
        <v>741</v>
      </c>
      <c r="D544" s="475" t="s">
        <v>750</v>
      </c>
      <c r="E544" s="475" t="s">
        <v>751</v>
      </c>
    </row>
    <row r="545" spans="1:10" ht="15" thickBot="1">
      <c r="A545" s="476" t="s">
        <v>752</v>
      </c>
      <c r="B545" s="477" t="s">
        <v>753</v>
      </c>
      <c r="C545" s="688"/>
      <c r="D545" s="477" t="s">
        <v>754</v>
      </c>
      <c r="E545" s="477" t="s">
        <v>753</v>
      </c>
    </row>
    <row r="546" spans="1:10" ht="15" thickBot="1">
      <c r="A546" s="478" t="s">
        <v>742</v>
      </c>
      <c r="B546" s="194" t="s">
        <v>743</v>
      </c>
      <c r="C546" s="194" t="s">
        <v>755</v>
      </c>
      <c r="D546" s="195">
        <v>79657878555</v>
      </c>
      <c r="E546" s="196">
        <v>0.99890000000000001</v>
      </c>
    </row>
    <row r="547" spans="1:10" ht="15" thickBot="1">
      <c r="A547" s="478" t="s">
        <v>744</v>
      </c>
      <c r="B547" s="194" t="s">
        <v>745</v>
      </c>
      <c r="C547" s="194" t="s">
        <v>755</v>
      </c>
      <c r="D547" s="480">
        <v>4891950730</v>
      </c>
      <c r="E547" s="196">
        <v>2.3800000000000002E-2</v>
      </c>
    </row>
    <row r="548" spans="1:10" ht="15" thickBot="1">
      <c r="A548" s="478" t="s">
        <v>746</v>
      </c>
      <c r="B548" s="194" t="s">
        <v>745</v>
      </c>
      <c r="C548" s="194" t="s">
        <v>755</v>
      </c>
      <c r="D548" s="480">
        <v>12248000000</v>
      </c>
      <c r="E548" s="196">
        <v>0.17419999999999999</v>
      </c>
    </row>
    <row r="549" spans="1:10" ht="15" thickBot="1">
      <c r="A549" s="478" t="s">
        <v>747</v>
      </c>
      <c r="B549" s="194" t="s">
        <v>745</v>
      </c>
      <c r="C549" s="194" t="s">
        <v>755</v>
      </c>
      <c r="D549" s="480">
        <v>764000000</v>
      </c>
      <c r="E549" s="196">
        <v>6.3E-2</v>
      </c>
    </row>
    <row r="550" spans="1:10" ht="15" thickBot="1">
      <c r="A550" s="481" t="s">
        <v>424</v>
      </c>
      <c r="B550" s="482"/>
      <c r="C550" s="482"/>
      <c r="D550" s="483">
        <v>97561829285</v>
      </c>
      <c r="E550" s="484"/>
    </row>
    <row r="551" spans="1:10">
      <c r="A551" s="628"/>
      <c r="B551" s="628"/>
      <c r="C551" s="628"/>
      <c r="D551" s="628"/>
      <c r="E551" s="628"/>
      <c r="F551" s="628"/>
      <c r="G551" s="628"/>
      <c r="H551" s="628"/>
      <c r="I551" s="628"/>
      <c r="J551" s="628"/>
    </row>
    <row r="552" spans="1:10">
      <c r="A552" s="628"/>
      <c r="B552" s="628"/>
      <c r="C552" s="628"/>
      <c r="D552" s="628"/>
      <c r="E552" s="628"/>
      <c r="F552" s="628"/>
      <c r="G552" s="628"/>
      <c r="H552" s="628"/>
      <c r="I552" s="628"/>
      <c r="J552" s="628"/>
    </row>
    <row r="553" spans="1:10">
      <c r="A553" s="628"/>
      <c r="B553" s="628"/>
      <c r="C553" s="628"/>
      <c r="D553" s="628"/>
      <c r="E553" s="628"/>
      <c r="F553" s="628"/>
      <c r="G553" s="628"/>
      <c r="H553" s="628"/>
      <c r="I553" s="628"/>
      <c r="J553" s="628"/>
    </row>
    <row r="554" spans="1:10">
      <c r="A554" s="628"/>
      <c r="B554" s="628"/>
      <c r="C554" s="628"/>
      <c r="D554" s="628"/>
      <c r="E554" s="628"/>
      <c r="F554" s="628"/>
      <c r="G554" s="628"/>
      <c r="H554" s="628"/>
      <c r="I554" s="628"/>
      <c r="J554" s="628"/>
    </row>
    <row r="555" spans="1:10">
      <c r="A555" s="628"/>
      <c r="B555" s="628"/>
      <c r="C555" s="628"/>
      <c r="D555" s="628"/>
      <c r="E555" s="628"/>
      <c r="F555" s="628"/>
      <c r="G555" s="628"/>
      <c r="H555" s="628"/>
      <c r="I555" s="628"/>
      <c r="J555" s="628"/>
    </row>
    <row r="556" spans="1:10">
      <c r="A556" s="628"/>
      <c r="B556" s="628"/>
      <c r="C556" s="628"/>
      <c r="D556" s="628"/>
      <c r="E556" s="628"/>
      <c r="F556" s="628"/>
      <c r="G556" s="628"/>
      <c r="H556" s="628"/>
      <c r="I556" s="628"/>
      <c r="J556" s="628"/>
    </row>
    <row r="557" spans="1:10">
      <c r="A557" s="628" t="s">
        <v>1365</v>
      </c>
      <c r="B557" s="628"/>
      <c r="C557" s="628"/>
      <c r="D557" s="628"/>
      <c r="E557" s="628"/>
      <c r="F557" s="628"/>
      <c r="G557" s="628"/>
      <c r="H557" s="628"/>
      <c r="I557" s="628"/>
      <c r="J557" s="628"/>
    </row>
    <row r="558" spans="1:10">
      <c r="A558" s="628"/>
      <c r="B558" s="628"/>
      <c r="C558" s="628"/>
      <c r="D558" s="628"/>
      <c r="E558" s="628"/>
      <c r="F558" s="628"/>
      <c r="G558" s="628"/>
      <c r="H558" s="628"/>
      <c r="I558" s="628"/>
      <c r="J558" s="628"/>
    </row>
    <row r="559" spans="1:10">
      <c r="A559" s="628"/>
      <c r="B559" s="628"/>
      <c r="C559" s="628"/>
      <c r="D559" s="628"/>
      <c r="E559" s="628"/>
      <c r="F559" s="628"/>
      <c r="G559" s="628"/>
      <c r="H559" s="628"/>
      <c r="I559" s="628"/>
      <c r="J559" s="628"/>
    </row>
    <row r="560" spans="1:10">
      <c r="A560" s="628"/>
      <c r="B560" s="628"/>
      <c r="C560" s="628"/>
      <c r="D560" s="628"/>
      <c r="E560" s="628"/>
      <c r="F560" s="628"/>
      <c r="G560" s="628"/>
      <c r="H560" s="628"/>
      <c r="I560" s="628"/>
      <c r="J560" s="628"/>
    </row>
    <row r="561" spans="1:10">
      <c r="A561" s="628"/>
      <c r="B561" s="628"/>
      <c r="C561" s="628"/>
      <c r="D561" s="628"/>
      <c r="E561" s="628"/>
      <c r="F561" s="628"/>
      <c r="G561" s="628"/>
      <c r="H561" s="628"/>
      <c r="I561" s="628"/>
      <c r="J561" s="628"/>
    </row>
    <row r="562" spans="1:10">
      <c r="A562" s="642" t="s">
        <v>1366</v>
      </c>
      <c r="B562" s="642"/>
      <c r="C562" s="642"/>
      <c r="D562" s="642"/>
      <c r="E562" s="642"/>
      <c r="F562" s="642"/>
      <c r="G562" s="642"/>
      <c r="H562" s="642"/>
      <c r="I562" s="642"/>
      <c r="J562" s="642"/>
    </row>
    <row r="563" spans="1:10">
      <c r="A563" s="640"/>
      <c r="B563" s="640"/>
      <c r="C563" s="640"/>
      <c r="D563" s="640"/>
      <c r="E563" s="640"/>
      <c r="F563" s="640"/>
      <c r="G563" s="640"/>
      <c r="H563" s="640"/>
      <c r="I563" s="640"/>
      <c r="J563" s="640"/>
    </row>
    <row r="564" spans="1:10">
      <c r="A564" s="628"/>
      <c r="B564" s="628"/>
      <c r="C564" s="628"/>
      <c r="D564" s="628"/>
      <c r="E564" s="628"/>
      <c r="F564" s="628"/>
      <c r="G564" s="628"/>
      <c r="H564" s="628"/>
      <c r="I564" s="628"/>
      <c r="J564" s="628"/>
    </row>
    <row r="565" spans="1:10">
      <c r="A565" s="628"/>
      <c r="B565" s="628"/>
      <c r="C565" s="628"/>
      <c r="D565" s="628"/>
      <c r="E565" s="628"/>
      <c r="F565" s="628"/>
      <c r="G565" s="628"/>
      <c r="H565" s="628"/>
      <c r="I565" s="628"/>
      <c r="J565" s="628"/>
    </row>
    <row r="566" spans="1:10">
      <c r="A566" s="628" t="s">
        <v>1356</v>
      </c>
      <c r="B566" s="628"/>
      <c r="C566" s="628"/>
      <c r="D566" s="628"/>
      <c r="E566" s="628"/>
      <c r="F566" s="628"/>
      <c r="G566" s="628"/>
      <c r="H566" s="628"/>
      <c r="I566" s="628"/>
      <c r="J566" s="628"/>
    </row>
    <row r="567" spans="1:10" ht="15" thickBot="1">
      <c r="A567" s="628"/>
      <c r="B567" s="628"/>
      <c r="C567" s="628"/>
      <c r="D567" s="628"/>
      <c r="E567" s="628"/>
      <c r="F567" s="628"/>
      <c r="G567" s="628"/>
      <c r="H567" s="628"/>
      <c r="I567" s="628"/>
      <c r="J567" s="628"/>
    </row>
    <row r="568" spans="1:10" ht="15">
      <c r="A568" s="689" t="s">
        <v>912</v>
      </c>
      <c r="B568" s="689" t="s">
        <v>913</v>
      </c>
      <c r="C568" s="486" t="s">
        <v>840</v>
      </c>
      <c r="D568" s="487" t="s">
        <v>840</v>
      </c>
      <c r="E568" s="485" t="s">
        <v>914</v>
      </c>
      <c r="F568" s="486" t="s">
        <v>915</v>
      </c>
      <c r="G568" s="486" t="s">
        <v>916</v>
      </c>
      <c r="H568" s="486" t="s">
        <v>916</v>
      </c>
    </row>
    <row r="569" spans="1:10" ht="15.75" thickBot="1">
      <c r="A569" s="690"/>
      <c r="B569" s="690"/>
      <c r="C569" s="488" t="s">
        <v>917</v>
      </c>
      <c r="D569" s="489" t="s">
        <v>918</v>
      </c>
      <c r="E569" s="490" t="s">
        <v>919</v>
      </c>
      <c r="F569" s="488" t="s">
        <v>920</v>
      </c>
      <c r="G569" s="488" t="s">
        <v>921</v>
      </c>
      <c r="H569" s="488" t="s">
        <v>922</v>
      </c>
    </row>
    <row r="570" spans="1:10" ht="15.75" thickBot="1">
      <c r="A570" s="491">
        <v>1</v>
      </c>
      <c r="B570" s="257" t="s">
        <v>926</v>
      </c>
      <c r="C570" s="258">
        <v>1000000000</v>
      </c>
      <c r="D570" s="259">
        <v>1000000000</v>
      </c>
      <c r="E570" s="260" t="s">
        <v>927</v>
      </c>
      <c r="F570" s="261" t="s">
        <v>928</v>
      </c>
      <c r="G570" s="262">
        <v>44182</v>
      </c>
      <c r="H570" s="262">
        <v>47833</v>
      </c>
    </row>
    <row r="571" spans="1:10" ht="15.75" thickBot="1">
      <c r="A571" s="491">
        <v>2</v>
      </c>
      <c r="B571" s="257" t="s">
        <v>929</v>
      </c>
      <c r="C571" s="258">
        <v>1500000000</v>
      </c>
      <c r="D571" s="259">
        <v>1500000000</v>
      </c>
      <c r="E571" s="260">
        <v>3463</v>
      </c>
      <c r="F571" s="261" t="s">
        <v>928</v>
      </c>
      <c r="G571" s="262">
        <v>44370</v>
      </c>
      <c r="H571" s="262">
        <v>47833</v>
      </c>
    </row>
    <row r="572" spans="1:10" ht="15.75" thickBot="1">
      <c r="A572" s="491">
        <v>3</v>
      </c>
      <c r="B572" s="257" t="s">
        <v>929</v>
      </c>
      <c r="C572" s="258">
        <v>3900000000</v>
      </c>
      <c r="D572" s="259">
        <v>3900000000</v>
      </c>
      <c r="E572" s="260">
        <v>3055</v>
      </c>
      <c r="F572" s="263">
        <v>0.12</v>
      </c>
      <c r="G572" s="262">
        <v>44505</v>
      </c>
      <c r="H572" s="262">
        <v>47560</v>
      </c>
    </row>
    <row r="573" spans="1:10" ht="15.75" thickBot="1">
      <c r="A573" s="491">
        <v>4</v>
      </c>
      <c r="B573" s="257" t="s">
        <v>929</v>
      </c>
      <c r="C573" s="258">
        <v>1000000000</v>
      </c>
      <c r="D573" s="259">
        <v>1000000000</v>
      </c>
      <c r="E573" s="260">
        <v>2433</v>
      </c>
      <c r="F573" s="263">
        <v>8.5000000000000006E-2</v>
      </c>
      <c r="G573" s="262">
        <v>45642</v>
      </c>
      <c r="H573" s="262">
        <v>48075</v>
      </c>
    </row>
    <row r="574" spans="1:10" ht="15.75" thickBot="1">
      <c r="A574" s="491">
        <v>5</v>
      </c>
      <c r="B574" s="257" t="s">
        <v>930</v>
      </c>
      <c r="C574" s="258">
        <v>1017000000</v>
      </c>
      <c r="D574" s="259">
        <v>1017000000</v>
      </c>
      <c r="E574" s="260" t="s">
        <v>931</v>
      </c>
      <c r="F574" s="263">
        <v>7.0999999999999994E-2</v>
      </c>
      <c r="G574" s="262">
        <v>44921</v>
      </c>
      <c r="H574" s="262">
        <v>46785</v>
      </c>
    </row>
    <row r="575" spans="1:10" ht="15.75" thickBot="1">
      <c r="A575" s="491">
        <v>6</v>
      </c>
      <c r="B575" s="257" t="s">
        <v>930</v>
      </c>
      <c r="C575" s="258">
        <v>10000000000</v>
      </c>
      <c r="D575" s="259">
        <v>10000000000</v>
      </c>
      <c r="E575" s="260" t="s">
        <v>931</v>
      </c>
      <c r="F575" s="263">
        <v>7.0999999999999994E-2</v>
      </c>
      <c r="G575" s="262">
        <v>45439</v>
      </c>
      <c r="H575" s="262">
        <v>46785</v>
      </c>
    </row>
    <row r="576" spans="1:10" ht="15.75" thickBot="1">
      <c r="A576" s="491">
        <v>7</v>
      </c>
      <c r="B576" s="257" t="s">
        <v>932</v>
      </c>
      <c r="C576" s="258">
        <v>1000000000</v>
      </c>
      <c r="D576" s="259">
        <v>1000000000</v>
      </c>
      <c r="E576" s="260" t="s">
        <v>933</v>
      </c>
      <c r="F576" s="261" t="s">
        <v>934</v>
      </c>
      <c r="G576" s="262">
        <v>43626</v>
      </c>
      <c r="H576" s="262">
        <v>46171</v>
      </c>
    </row>
    <row r="577" spans="1:8" ht="15.75" thickBot="1">
      <c r="A577" s="491">
        <v>8</v>
      </c>
      <c r="B577" s="257" t="s">
        <v>932</v>
      </c>
      <c r="C577" s="258">
        <v>1500000000</v>
      </c>
      <c r="D577" s="259">
        <v>1500000000</v>
      </c>
      <c r="E577" s="260" t="s">
        <v>935</v>
      </c>
      <c r="F577" s="261" t="s">
        <v>934</v>
      </c>
      <c r="G577" s="261" t="s">
        <v>936</v>
      </c>
      <c r="H577" s="262">
        <v>46171</v>
      </c>
    </row>
    <row r="578" spans="1:8" ht="15.75" thickBot="1">
      <c r="A578" s="491">
        <v>9</v>
      </c>
      <c r="B578" s="257" t="s">
        <v>932</v>
      </c>
      <c r="C578" s="258">
        <v>3450000000</v>
      </c>
      <c r="D578" s="259">
        <v>3450000000</v>
      </c>
      <c r="E578" s="260">
        <v>1929</v>
      </c>
      <c r="F578" s="261" t="s">
        <v>934</v>
      </c>
      <c r="G578" s="262">
        <v>44242</v>
      </c>
      <c r="H578" s="262">
        <v>46171</v>
      </c>
    </row>
    <row r="579" spans="1:8" ht="15.75" thickBot="1">
      <c r="A579" s="491">
        <v>10</v>
      </c>
      <c r="B579" s="257" t="s">
        <v>932</v>
      </c>
      <c r="C579" s="258">
        <v>5000000000</v>
      </c>
      <c r="D579" s="259">
        <v>5000000000</v>
      </c>
      <c r="E579" s="260">
        <v>2610</v>
      </c>
      <c r="F579" s="263">
        <v>0.1</v>
      </c>
      <c r="G579" s="262">
        <v>44659</v>
      </c>
      <c r="H579" s="262">
        <v>47269</v>
      </c>
    </row>
    <row r="580" spans="1:8" ht="15.75" thickBot="1">
      <c r="A580" s="491">
        <v>11</v>
      </c>
      <c r="B580" s="257" t="s">
        <v>932</v>
      </c>
      <c r="C580" s="258">
        <v>2500000000</v>
      </c>
      <c r="D580" s="259">
        <v>2500000000</v>
      </c>
      <c r="E580" s="260">
        <v>3651</v>
      </c>
      <c r="F580" s="263">
        <v>7.4999999999999997E-2</v>
      </c>
      <c r="G580" s="262">
        <v>44470</v>
      </c>
      <c r="H580" s="262">
        <v>48121</v>
      </c>
    </row>
    <row r="581" spans="1:8" ht="15.75" thickBot="1">
      <c r="A581" s="491">
        <v>12</v>
      </c>
      <c r="B581" s="257" t="s">
        <v>932</v>
      </c>
      <c r="C581" s="258">
        <v>2250000000</v>
      </c>
      <c r="D581" s="259">
        <v>2250000000</v>
      </c>
      <c r="E581" s="260">
        <v>3651</v>
      </c>
      <c r="F581" s="263">
        <v>7.4999999999999997E-2</v>
      </c>
      <c r="G581" s="262">
        <v>44470</v>
      </c>
      <c r="H581" s="262">
        <v>48121</v>
      </c>
    </row>
    <row r="582" spans="1:8" ht="15.75" thickBot="1">
      <c r="A582" s="491">
        <v>13</v>
      </c>
      <c r="B582" s="257" t="s">
        <v>932</v>
      </c>
      <c r="C582" s="258">
        <v>10000000000</v>
      </c>
      <c r="D582" s="259">
        <v>10000000000</v>
      </c>
      <c r="E582" s="260">
        <v>2555</v>
      </c>
      <c r="F582" s="263">
        <v>6.7000000000000004E-2</v>
      </c>
      <c r="G582" s="262">
        <v>44470</v>
      </c>
      <c r="H582" s="262">
        <v>47025</v>
      </c>
    </row>
    <row r="583" spans="1:8" ht="15.75" thickBot="1">
      <c r="A583" s="491">
        <v>14</v>
      </c>
      <c r="B583" s="257" t="s">
        <v>932</v>
      </c>
      <c r="C583" s="258">
        <v>5000000000</v>
      </c>
      <c r="D583" s="259">
        <v>5000000000</v>
      </c>
      <c r="E583" s="260">
        <v>2555</v>
      </c>
      <c r="F583" s="263">
        <v>6.7000000000000004E-2</v>
      </c>
      <c r="G583" s="262">
        <v>44470</v>
      </c>
      <c r="H583" s="262">
        <v>47025</v>
      </c>
    </row>
    <row r="584" spans="1:8" ht="15.75" thickBot="1">
      <c r="A584" s="491">
        <v>15</v>
      </c>
      <c r="B584" s="257" t="s">
        <v>932</v>
      </c>
      <c r="C584" s="258">
        <v>5000000000</v>
      </c>
      <c r="D584" s="259">
        <v>5000000000</v>
      </c>
      <c r="E584" s="260">
        <v>1586</v>
      </c>
      <c r="F584" s="263">
        <v>0.06</v>
      </c>
      <c r="G584" s="262">
        <v>44704</v>
      </c>
      <c r="H584" s="262">
        <v>46290</v>
      </c>
    </row>
    <row r="585" spans="1:8" ht="15.75" thickBot="1">
      <c r="A585" s="491">
        <v>16</v>
      </c>
      <c r="B585" s="257" t="s">
        <v>937</v>
      </c>
      <c r="C585" s="258">
        <v>2500000000</v>
      </c>
      <c r="D585" s="259">
        <v>2500000000</v>
      </c>
      <c r="E585" s="260">
        <v>2522</v>
      </c>
      <c r="F585" s="263">
        <v>9.7500000000000003E-2</v>
      </c>
      <c r="G585" s="262">
        <v>44580</v>
      </c>
      <c r="H585" s="262">
        <v>47102</v>
      </c>
    </row>
    <row r="586" spans="1:8" ht="15.75" thickBot="1">
      <c r="A586" s="491">
        <v>17</v>
      </c>
      <c r="B586" s="257" t="s">
        <v>937</v>
      </c>
      <c r="C586" s="258">
        <v>2500000000</v>
      </c>
      <c r="D586" s="259">
        <v>2500000000</v>
      </c>
      <c r="E586" s="260">
        <v>1712</v>
      </c>
      <c r="F586" s="263">
        <v>0.09</v>
      </c>
      <c r="G586" s="262">
        <v>44659</v>
      </c>
      <c r="H586" s="262">
        <v>46371</v>
      </c>
    </row>
    <row r="587" spans="1:8" ht="15.75" thickBot="1">
      <c r="A587" s="491">
        <v>18</v>
      </c>
      <c r="B587" s="257" t="s">
        <v>940</v>
      </c>
      <c r="C587" s="258">
        <v>500000000</v>
      </c>
      <c r="D587" s="259">
        <v>500000000</v>
      </c>
      <c r="E587" s="260">
        <v>1095</v>
      </c>
      <c r="F587" s="263">
        <v>0.10249999999999999</v>
      </c>
      <c r="G587" s="262">
        <v>45243</v>
      </c>
      <c r="H587" s="262">
        <v>46338</v>
      </c>
    </row>
    <row r="588" spans="1:8" ht="15.75" thickBot="1">
      <c r="A588" s="491">
        <v>19</v>
      </c>
      <c r="B588" s="257" t="s">
        <v>940</v>
      </c>
      <c r="C588" s="258">
        <v>500000000</v>
      </c>
      <c r="D588" s="259">
        <v>500000000</v>
      </c>
      <c r="E588" s="260">
        <v>1095</v>
      </c>
      <c r="F588" s="263">
        <v>0.10249999999999999</v>
      </c>
      <c r="G588" s="262">
        <v>45243</v>
      </c>
      <c r="H588" s="262">
        <v>46338</v>
      </c>
    </row>
    <row r="589" spans="1:8" ht="15.75" thickBot="1">
      <c r="A589" s="491">
        <v>20</v>
      </c>
      <c r="B589" s="257" t="s">
        <v>940</v>
      </c>
      <c r="C589" s="258">
        <v>500000000</v>
      </c>
      <c r="D589" s="259">
        <v>500000000</v>
      </c>
      <c r="E589" s="260">
        <v>1095</v>
      </c>
      <c r="F589" s="263">
        <v>0.10249999999999999</v>
      </c>
      <c r="G589" s="262">
        <v>45243</v>
      </c>
      <c r="H589" s="262">
        <v>46338</v>
      </c>
    </row>
    <row r="590" spans="1:8" ht="15.75" thickBot="1">
      <c r="A590" s="491">
        <v>21</v>
      </c>
      <c r="B590" s="257" t="s">
        <v>940</v>
      </c>
      <c r="C590" s="258">
        <v>500000000</v>
      </c>
      <c r="D590" s="259">
        <v>500000000</v>
      </c>
      <c r="E590" s="260">
        <v>1095</v>
      </c>
      <c r="F590" s="263">
        <v>0.10249999999999999</v>
      </c>
      <c r="G590" s="262">
        <v>45243</v>
      </c>
      <c r="H590" s="262">
        <v>46338</v>
      </c>
    </row>
    <row r="591" spans="1:8" ht="15.75" thickBot="1">
      <c r="A591" s="492"/>
      <c r="B591" s="264" t="s">
        <v>939</v>
      </c>
      <c r="C591" s="493">
        <v>0</v>
      </c>
      <c r="D591" s="265"/>
      <c r="E591" s="265"/>
      <c r="F591" s="265"/>
      <c r="G591" s="265"/>
      <c r="H591" s="265"/>
    </row>
    <row r="592" spans="1:8" ht="15.75" thickBot="1">
      <c r="A592" s="494"/>
      <c r="B592" s="495" t="s">
        <v>938</v>
      </c>
      <c r="C592" s="496">
        <v>-10262471326</v>
      </c>
      <c r="D592" s="497"/>
      <c r="E592" s="498"/>
      <c r="F592" s="499"/>
      <c r="G592" s="499"/>
      <c r="H592" s="499"/>
    </row>
    <row r="593" spans="1:10" ht="15.75" thickBot="1">
      <c r="A593" s="500" t="s">
        <v>605</v>
      </c>
      <c r="B593" s="501"/>
      <c r="C593" s="502">
        <v>50854528674</v>
      </c>
      <c r="D593" s="503"/>
      <c r="E593" s="504"/>
      <c r="F593" s="505"/>
      <c r="G593" s="505"/>
      <c r="H593" s="506"/>
    </row>
    <row r="594" spans="1:10">
      <c r="A594" s="628"/>
      <c r="B594" s="628"/>
      <c r="C594" s="628"/>
      <c r="D594" s="628"/>
      <c r="E594" s="628"/>
      <c r="F594" s="628"/>
      <c r="G594" s="628"/>
      <c r="H594" s="628"/>
      <c r="I594" s="628"/>
      <c r="J594" s="628"/>
    </row>
    <row r="595" spans="1:10">
      <c r="A595" s="628"/>
      <c r="B595" s="628"/>
      <c r="C595" s="628"/>
      <c r="D595" s="628"/>
      <c r="E595" s="628"/>
      <c r="F595" s="628"/>
      <c r="G595" s="628"/>
      <c r="H595" s="628"/>
      <c r="I595" s="628"/>
      <c r="J595" s="628"/>
    </row>
    <row r="596" spans="1:10">
      <c r="A596" s="628" t="s">
        <v>1367</v>
      </c>
      <c r="B596" s="628"/>
      <c r="C596" s="628"/>
      <c r="D596" s="628"/>
      <c r="E596" s="628"/>
      <c r="F596" s="628"/>
      <c r="G596" s="628"/>
      <c r="H596" s="628"/>
      <c r="I596" s="628"/>
      <c r="J596" s="628"/>
    </row>
    <row r="597" spans="1:10">
      <c r="A597" s="628"/>
      <c r="B597" s="628"/>
      <c r="C597" s="628"/>
      <c r="D597" s="628"/>
      <c r="E597" s="628"/>
      <c r="F597" s="628"/>
      <c r="G597" s="628"/>
      <c r="H597" s="628"/>
      <c r="I597" s="628"/>
      <c r="J597" s="628"/>
    </row>
    <row r="598" spans="1:10">
      <c r="A598" s="628"/>
      <c r="B598" s="628"/>
      <c r="C598" s="628"/>
      <c r="D598" s="628"/>
      <c r="E598" s="628"/>
      <c r="F598" s="628"/>
      <c r="G598" s="628"/>
      <c r="H598" s="628"/>
      <c r="I598" s="628"/>
      <c r="J598" s="628"/>
    </row>
    <row r="599" spans="1:10">
      <c r="A599" s="628"/>
      <c r="B599" s="628"/>
      <c r="C599" s="628"/>
      <c r="D599" s="628"/>
      <c r="E599" s="628"/>
      <c r="F599" s="628"/>
      <c r="G599" s="628"/>
      <c r="H599" s="628"/>
      <c r="I599" s="628"/>
      <c r="J599" s="628"/>
    </row>
    <row r="600" spans="1:10">
      <c r="A600" s="628" t="s">
        <v>1357</v>
      </c>
      <c r="B600" s="628"/>
      <c r="C600" s="628"/>
      <c r="D600" s="628"/>
      <c r="E600" s="628"/>
      <c r="F600" s="628"/>
      <c r="G600" s="628"/>
      <c r="H600" s="628"/>
      <c r="I600" s="628"/>
      <c r="J600" s="628"/>
    </row>
    <row r="601" spans="1:10" ht="15" thickBot="1">
      <c r="A601" s="628"/>
      <c r="B601" s="628"/>
      <c r="C601" s="628"/>
      <c r="D601" s="628"/>
      <c r="E601" s="628"/>
      <c r="F601" s="628"/>
      <c r="G601" s="628"/>
      <c r="H601" s="628"/>
      <c r="I601" s="628"/>
      <c r="J601" s="628"/>
    </row>
    <row r="602" spans="1:10" ht="15">
      <c r="A602" s="689" t="s">
        <v>912</v>
      </c>
      <c r="B602" s="689" t="s">
        <v>913</v>
      </c>
      <c r="C602" s="486" t="s">
        <v>840</v>
      </c>
      <c r="D602" s="487" t="s">
        <v>840</v>
      </c>
      <c r="E602" s="485" t="s">
        <v>914</v>
      </c>
      <c r="F602" s="486" t="s">
        <v>915</v>
      </c>
      <c r="G602" s="486" t="s">
        <v>916</v>
      </c>
      <c r="H602" s="486" t="s">
        <v>916</v>
      </c>
    </row>
    <row r="603" spans="1:10" ht="15.75" thickBot="1">
      <c r="A603" s="690"/>
      <c r="B603" s="690"/>
      <c r="C603" s="488" t="s">
        <v>917</v>
      </c>
      <c r="D603" s="489" t="s">
        <v>918</v>
      </c>
      <c r="E603" s="490" t="s">
        <v>919</v>
      </c>
      <c r="F603" s="488" t="s">
        <v>920</v>
      </c>
      <c r="G603" s="488" t="s">
        <v>921</v>
      </c>
      <c r="H603" s="488" t="s">
        <v>922</v>
      </c>
    </row>
    <row r="604" spans="1:10" ht="15.75" thickBot="1">
      <c r="A604" s="491">
        <v>1</v>
      </c>
      <c r="B604" s="257" t="s">
        <v>923</v>
      </c>
      <c r="C604" s="258">
        <v>522667814</v>
      </c>
      <c r="D604" s="259">
        <v>1000000000</v>
      </c>
      <c r="E604" s="260" t="s">
        <v>924</v>
      </c>
      <c r="F604" s="261" t="s">
        <v>925</v>
      </c>
      <c r="G604" s="262">
        <v>43609</v>
      </c>
      <c r="H604" s="262">
        <v>45768</v>
      </c>
    </row>
    <row r="605" spans="1:10" ht="15.75" thickBot="1">
      <c r="A605" s="491">
        <v>2</v>
      </c>
      <c r="B605" s="257" t="s">
        <v>926</v>
      </c>
      <c r="C605" s="258">
        <v>1000000000</v>
      </c>
      <c r="D605" s="259">
        <v>1000000000</v>
      </c>
      <c r="E605" s="260" t="s">
        <v>927</v>
      </c>
      <c r="F605" s="261" t="s">
        <v>928</v>
      </c>
      <c r="G605" s="262">
        <v>44182</v>
      </c>
      <c r="H605" s="262">
        <v>47833</v>
      </c>
    </row>
    <row r="606" spans="1:10" ht="15.75" thickBot="1">
      <c r="A606" s="491">
        <v>3</v>
      </c>
      <c r="B606" s="257" t="s">
        <v>929</v>
      </c>
      <c r="C606" s="258">
        <v>1500000000</v>
      </c>
      <c r="D606" s="259">
        <v>1500000000</v>
      </c>
      <c r="E606" s="260">
        <v>3463</v>
      </c>
      <c r="F606" s="261" t="s">
        <v>928</v>
      </c>
      <c r="G606" s="262">
        <v>44370</v>
      </c>
      <c r="H606" s="262">
        <v>47833</v>
      </c>
    </row>
    <row r="607" spans="1:10" ht="15.75" thickBot="1">
      <c r="A607" s="491">
        <v>4</v>
      </c>
      <c r="B607" s="257" t="s">
        <v>929</v>
      </c>
      <c r="C607" s="258">
        <v>3900000000</v>
      </c>
      <c r="D607" s="259">
        <v>3900000000</v>
      </c>
      <c r="E607" s="260">
        <v>3055</v>
      </c>
      <c r="F607" s="263">
        <v>0.12</v>
      </c>
      <c r="G607" s="262">
        <v>44505</v>
      </c>
      <c r="H607" s="262">
        <v>47560</v>
      </c>
    </row>
    <row r="608" spans="1:10" ht="15.75" thickBot="1">
      <c r="A608" s="491">
        <v>5</v>
      </c>
      <c r="B608" s="257" t="s">
        <v>929</v>
      </c>
      <c r="C608" s="258">
        <v>1000000000</v>
      </c>
      <c r="D608" s="259">
        <v>1000000000</v>
      </c>
      <c r="E608" s="260">
        <v>2433</v>
      </c>
      <c r="F608" s="263">
        <v>8.5000000000000006E-2</v>
      </c>
      <c r="G608" s="262">
        <v>45642</v>
      </c>
      <c r="H608" s="262">
        <v>48075</v>
      </c>
    </row>
    <row r="609" spans="1:8" ht="15.75" thickBot="1">
      <c r="A609" s="491">
        <v>6</v>
      </c>
      <c r="B609" s="257" t="s">
        <v>930</v>
      </c>
      <c r="C609" s="258">
        <v>1017000000</v>
      </c>
      <c r="D609" s="259">
        <v>1017000000</v>
      </c>
      <c r="E609" s="260" t="s">
        <v>931</v>
      </c>
      <c r="F609" s="263">
        <v>7.0999999999999994E-2</v>
      </c>
      <c r="G609" s="262">
        <v>44921</v>
      </c>
      <c r="H609" s="262">
        <v>46785</v>
      </c>
    </row>
    <row r="610" spans="1:8" ht="15.75" thickBot="1">
      <c r="A610" s="491">
        <v>7</v>
      </c>
      <c r="B610" s="257" t="s">
        <v>930</v>
      </c>
      <c r="C610" s="258">
        <v>10000000000</v>
      </c>
      <c r="D610" s="259">
        <v>10000000000</v>
      </c>
      <c r="E610" s="260" t="s">
        <v>931</v>
      </c>
      <c r="F610" s="263">
        <v>7.0999999999999994E-2</v>
      </c>
      <c r="G610" s="262">
        <v>45439</v>
      </c>
      <c r="H610" s="262">
        <v>46785</v>
      </c>
    </row>
    <row r="611" spans="1:8" ht="15.75" thickBot="1">
      <c r="A611" s="491">
        <v>8</v>
      </c>
      <c r="B611" s="257" t="s">
        <v>932</v>
      </c>
      <c r="C611" s="258">
        <v>1000000000</v>
      </c>
      <c r="D611" s="259">
        <v>1000000000</v>
      </c>
      <c r="E611" s="260" t="s">
        <v>933</v>
      </c>
      <c r="F611" s="261" t="s">
        <v>934</v>
      </c>
      <c r="G611" s="262">
        <v>43626</v>
      </c>
      <c r="H611" s="262">
        <v>46171</v>
      </c>
    </row>
    <row r="612" spans="1:8" ht="15.75" thickBot="1">
      <c r="A612" s="491">
        <v>9</v>
      </c>
      <c r="B612" s="257" t="s">
        <v>932</v>
      </c>
      <c r="C612" s="258">
        <v>1500000000</v>
      </c>
      <c r="D612" s="259">
        <v>1500000000</v>
      </c>
      <c r="E612" s="260" t="s">
        <v>935</v>
      </c>
      <c r="F612" s="261" t="s">
        <v>934</v>
      </c>
      <c r="G612" s="261" t="s">
        <v>936</v>
      </c>
      <c r="H612" s="262">
        <v>46171</v>
      </c>
    </row>
    <row r="613" spans="1:8" ht="15.75" thickBot="1">
      <c r="A613" s="491">
        <v>10</v>
      </c>
      <c r="B613" s="257" t="s">
        <v>932</v>
      </c>
      <c r="C613" s="258">
        <v>3450000000</v>
      </c>
      <c r="D613" s="259">
        <v>3450000000</v>
      </c>
      <c r="E613" s="260">
        <v>1929</v>
      </c>
      <c r="F613" s="261" t="s">
        <v>934</v>
      </c>
      <c r="G613" s="262">
        <v>44242</v>
      </c>
      <c r="H613" s="262">
        <v>46171</v>
      </c>
    </row>
    <row r="614" spans="1:8" ht="15.75" thickBot="1">
      <c r="A614" s="491">
        <v>11</v>
      </c>
      <c r="B614" s="257" t="s">
        <v>932</v>
      </c>
      <c r="C614" s="258">
        <v>5000000000</v>
      </c>
      <c r="D614" s="259">
        <v>5000000000</v>
      </c>
      <c r="E614" s="260">
        <v>2610</v>
      </c>
      <c r="F614" s="263">
        <v>0.1</v>
      </c>
      <c r="G614" s="262">
        <v>44659</v>
      </c>
      <c r="H614" s="262">
        <v>47269</v>
      </c>
    </row>
    <row r="615" spans="1:8" ht="15.75" thickBot="1">
      <c r="A615" s="491">
        <v>12</v>
      </c>
      <c r="B615" s="257" t="s">
        <v>932</v>
      </c>
      <c r="C615" s="258">
        <v>2500000000</v>
      </c>
      <c r="D615" s="259">
        <v>2500000000</v>
      </c>
      <c r="E615" s="260">
        <v>3651</v>
      </c>
      <c r="F615" s="263">
        <v>7.4999999999999997E-2</v>
      </c>
      <c r="G615" s="262">
        <v>44470</v>
      </c>
      <c r="H615" s="262">
        <v>48121</v>
      </c>
    </row>
    <row r="616" spans="1:8" ht="15.75" thickBot="1">
      <c r="A616" s="491">
        <v>13</v>
      </c>
      <c r="B616" s="257" t="s">
        <v>932</v>
      </c>
      <c r="C616" s="258">
        <v>2250000000</v>
      </c>
      <c r="D616" s="259">
        <v>2250000000</v>
      </c>
      <c r="E616" s="260">
        <v>3651</v>
      </c>
      <c r="F616" s="263">
        <v>7.4999999999999997E-2</v>
      </c>
      <c r="G616" s="262">
        <v>44470</v>
      </c>
      <c r="H616" s="262">
        <v>48121</v>
      </c>
    </row>
    <row r="617" spans="1:8" ht="15.75" thickBot="1">
      <c r="A617" s="491">
        <v>14</v>
      </c>
      <c r="B617" s="257" t="s">
        <v>932</v>
      </c>
      <c r="C617" s="258">
        <v>10000000000</v>
      </c>
      <c r="D617" s="259">
        <v>10000000000</v>
      </c>
      <c r="E617" s="260">
        <v>2555</v>
      </c>
      <c r="F617" s="263">
        <v>6.7000000000000004E-2</v>
      </c>
      <c r="G617" s="262">
        <v>44470</v>
      </c>
      <c r="H617" s="262">
        <v>47025</v>
      </c>
    </row>
    <row r="618" spans="1:8" ht="15.75" thickBot="1">
      <c r="A618" s="491">
        <v>15</v>
      </c>
      <c r="B618" s="257" t="s">
        <v>932</v>
      </c>
      <c r="C618" s="258">
        <v>5000000000</v>
      </c>
      <c r="D618" s="259">
        <v>5000000000</v>
      </c>
      <c r="E618" s="260">
        <v>2555</v>
      </c>
      <c r="F618" s="263">
        <v>6.7000000000000004E-2</v>
      </c>
      <c r="G618" s="262">
        <v>44470</v>
      </c>
      <c r="H618" s="262">
        <v>47025</v>
      </c>
    </row>
    <row r="619" spans="1:8" ht="15.75" thickBot="1">
      <c r="A619" s="491">
        <v>16</v>
      </c>
      <c r="B619" s="257" t="s">
        <v>932</v>
      </c>
      <c r="C619" s="258">
        <v>5000000000</v>
      </c>
      <c r="D619" s="259">
        <v>5000000000</v>
      </c>
      <c r="E619" s="260">
        <v>1586</v>
      </c>
      <c r="F619" s="263">
        <v>0.06</v>
      </c>
      <c r="G619" s="262">
        <v>44704</v>
      </c>
      <c r="H619" s="262">
        <v>46290</v>
      </c>
    </row>
    <row r="620" spans="1:8" ht="15.75" thickBot="1">
      <c r="A620" s="491">
        <v>17</v>
      </c>
      <c r="B620" s="257" t="s">
        <v>937</v>
      </c>
      <c r="C620" s="258">
        <v>2500000000</v>
      </c>
      <c r="D620" s="259">
        <v>2500000000</v>
      </c>
      <c r="E620" s="260">
        <v>2522</v>
      </c>
      <c r="F620" s="263">
        <v>9.7500000000000003E-2</v>
      </c>
      <c r="G620" s="262">
        <v>44580</v>
      </c>
      <c r="H620" s="262">
        <v>47102</v>
      </c>
    </row>
    <row r="621" spans="1:8" ht="15.75" thickBot="1">
      <c r="A621" s="491">
        <v>18</v>
      </c>
      <c r="B621" s="257" t="s">
        <v>937</v>
      </c>
      <c r="C621" s="258">
        <v>2500000000</v>
      </c>
      <c r="D621" s="259">
        <v>2500000000</v>
      </c>
      <c r="E621" s="260">
        <v>1712</v>
      </c>
      <c r="F621" s="263">
        <v>0.09</v>
      </c>
      <c r="G621" s="262">
        <v>44659</v>
      </c>
      <c r="H621" s="262">
        <v>46371</v>
      </c>
    </row>
    <row r="622" spans="1:8" ht="15.75" thickBot="1">
      <c r="A622" s="491">
        <v>19</v>
      </c>
      <c r="B622" s="257" t="s">
        <v>940</v>
      </c>
      <c r="C622" s="258">
        <v>500000000</v>
      </c>
      <c r="D622" s="259">
        <v>500000000</v>
      </c>
      <c r="E622" s="260">
        <v>1095</v>
      </c>
      <c r="F622" s="263">
        <v>0.10249999999999999</v>
      </c>
      <c r="G622" s="262">
        <v>45243</v>
      </c>
      <c r="H622" s="262">
        <v>46338</v>
      </c>
    </row>
    <row r="623" spans="1:8" ht="15.75" thickBot="1">
      <c r="A623" s="491">
        <v>20</v>
      </c>
      <c r="B623" s="257" t="s">
        <v>940</v>
      </c>
      <c r="C623" s="258">
        <v>500000000</v>
      </c>
      <c r="D623" s="259">
        <v>500000000</v>
      </c>
      <c r="E623" s="260">
        <v>1095</v>
      </c>
      <c r="F623" s="263">
        <v>0.10249999999999999</v>
      </c>
      <c r="G623" s="262">
        <v>45243</v>
      </c>
      <c r="H623" s="262">
        <v>46338</v>
      </c>
    </row>
    <row r="624" spans="1:8" ht="15.75" thickBot="1">
      <c r="A624" s="491">
        <v>21</v>
      </c>
      <c r="B624" s="257" t="s">
        <v>940</v>
      </c>
      <c r="C624" s="258">
        <v>500000000</v>
      </c>
      <c r="D624" s="259">
        <v>500000000</v>
      </c>
      <c r="E624" s="260">
        <v>1095</v>
      </c>
      <c r="F624" s="263">
        <v>0.10249999999999999</v>
      </c>
      <c r="G624" s="262">
        <v>45243</v>
      </c>
      <c r="H624" s="262">
        <v>46338</v>
      </c>
    </row>
    <row r="625" spans="1:10" ht="15.75" thickBot="1">
      <c r="A625" s="491">
        <v>22</v>
      </c>
      <c r="B625" s="257" t="s">
        <v>940</v>
      </c>
      <c r="C625" s="258">
        <v>500000000</v>
      </c>
      <c r="D625" s="259">
        <v>500000000</v>
      </c>
      <c r="E625" s="260">
        <v>1095</v>
      </c>
      <c r="F625" s="263">
        <v>0.10249999999999999</v>
      </c>
      <c r="G625" s="262">
        <v>45243</v>
      </c>
      <c r="H625" s="262">
        <v>46338</v>
      </c>
    </row>
    <row r="626" spans="1:10" ht="15.75" thickBot="1">
      <c r="A626" s="492"/>
      <c r="B626" s="264" t="s">
        <v>939</v>
      </c>
      <c r="C626" s="258">
        <v>902305356</v>
      </c>
      <c r="D626" s="265"/>
      <c r="E626" s="265"/>
      <c r="F626" s="265"/>
      <c r="G626" s="265"/>
      <c r="H626" s="265"/>
    </row>
    <row r="627" spans="1:10" ht="15.75" thickBot="1">
      <c r="A627" s="494"/>
      <c r="B627" s="495" t="s">
        <v>938</v>
      </c>
      <c r="C627" s="496">
        <v>-41801549510</v>
      </c>
      <c r="D627" s="497"/>
      <c r="E627" s="498"/>
      <c r="F627" s="499"/>
      <c r="G627" s="499"/>
      <c r="H627" s="499"/>
    </row>
    <row r="628" spans="1:10" ht="15.75" thickBot="1">
      <c r="A628" s="500" t="s">
        <v>605</v>
      </c>
      <c r="B628" s="501"/>
      <c r="C628" s="502">
        <v>20740423660</v>
      </c>
      <c r="D628" s="503"/>
      <c r="E628" s="504"/>
      <c r="F628" s="505"/>
      <c r="G628" s="505"/>
      <c r="H628" s="506"/>
    </row>
    <row r="629" spans="1:10">
      <c r="A629" s="628"/>
      <c r="B629" s="628"/>
      <c r="C629" s="628"/>
      <c r="D629" s="628"/>
      <c r="E629" s="628"/>
      <c r="F629" s="628"/>
      <c r="G629" s="628"/>
      <c r="H629" s="628"/>
      <c r="I629" s="628"/>
      <c r="J629" s="628"/>
    </row>
    <row r="630" spans="1:10">
      <c r="A630" s="641"/>
      <c r="B630" s="641"/>
      <c r="C630" s="641"/>
      <c r="D630" s="641"/>
      <c r="E630" s="641"/>
      <c r="F630" s="641"/>
      <c r="G630" s="641"/>
      <c r="H630" s="641"/>
      <c r="I630" s="641"/>
      <c r="J630" s="641"/>
    </row>
    <row r="631" spans="1:10">
      <c r="A631" s="208" t="s">
        <v>941</v>
      </c>
    </row>
    <row r="632" spans="1:10">
      <c r="A632" s="208" t="s">
        <v>1368</v>
      </c>
    </row>
    <row r="633" spans="1:10">
      <c r="A633" s="641"/>
      <c r="B633" s="641"/>
      <c r="C633" s="641"/>
      <c r="D633" s="641"/>
      <c r="E633" s="641"/>
      <c r="F633" s="641"/>
      <c r="G633" s="641"/>
      <c r="H633" s="641"/>
      <c r="I633" s="641"/>
      <c r="J633" s="641"/>
    </row>
    <row r="634" spans="1:10">
      <c r="A634" s="641"/>
      <c r="B634" s="641"/>
      <c r="C634" s="641"/>
      <c r="D634" s="641"/>
      <c r="E634" s="641"/>
      <c r="F634" s="641"/>
      <c r="G634" s="641"/>
      <c r="H634" s="641"/>
      <c r="I634" s="641"/>
      <c r="J634" s="641"/>
    </row>
    <row r="635" spans="1:10">
      <c r="A635" s="641"/>
      <c r="B635" s="641"/>
      <c r="C635" s="641"/>
      <c r="D635" s="641"/>
      <c r="E635" s="641"/>
      <c r="F635" s="641"/>
      <c r="G635" s="641"/>
      <c r="H635" s="641"/>
      <c r="I635" s="641"/>
      <c r="J635" s="641"/>
    </row>
    <row r="636" spans="1:10">
      <c r="A636" s="641"/>
      <c r="B636" s="641"/>
      <c r="C636" s="641"/>
      <c r="D636" s="641"/>
      <c r="E636" s="641"/>
      <c r="F636" s="641"/>
      <c r="G636" s="641"/>
      <c r="H636" s="641"/>
      <c r="I636" s="641"/>
      <c r="J636" s="641"/>
    </row>
    <row r="637" spans="1:10">
      <c r="A637" s="641"/>
      <c r="B637" s="641"/>
      <c r="C637" s="641"/>
      <c r="D637" s="641"/>
      <c r="E637" s="641"/>
      <c r="F637" s="641"/>
      <c r="G637" s="641"/>
      <c r="H637" s="641"/>
      <c r="I637" s="641"/>
      <c r="J637" s="641"/>
    </row>
    <row r="638" spans="1:10">
      <c r="A638" s="640"/>
      <c r="B638" s="640"/>
      <c r="C638" s="640"/>
      <c r="D638" s="640"/>
      <c r="E638" s="640"/>
      <c r="F638" s="640"/>
      <c r="G638" s="640"/>
      <c r="H638" s="640"/>
      <c r="I638" s="640"/>
      <c r="J638" s="640"/>
    </row>
    <row r="639" spans="1:10">
      <c r="A639" s="641"/>
      <c r="B639" s="641"/>
      <c r="C639" s="641"/>
      <c r="D639" s="641"/>
      <c r="E639" s="641"/>
      <c r="F639" s="641"/>
      <c r="G639" s="641"/>
      <c r="H639" s="641"/>
      <c r="I639" s="641"/>
      <c r="J639" s="641"/>
    </row>
    <row r="640" spans="1:10">
      <c r="A640" s="640"/>
      <c r="B640" s="640"/>
      <c r="C640" s="640"/>
      <c r="D640" s="640"/>
      <c r="E640" s="640"/>
      <c r="F640" s="640"/>
      <c r="G640" s="640"/>
      <c r="H640" s="640"/>
      <c r="I640" s="640"/>
      <c r="J640" s="640"/>
    </row>
    <row r="641" spans="1:10">
      <c r="A641" s="628"/>
      <c r="B641" s="628"/>
      <c r="C641" s="628"/>
      <c r="D641" s="628"/>
      <c r="E641" s="628"/>
      <c r="F641" s="628"/>
      <c r="G641" s="628"/>
      <c r="H641" s="628"/>
      <c r="I641" s="628"/>
      <c r="J641" s="628"/>
    </row>
    <row r="642" spans="1:10">
      <c r="A642" s="629" t="s">
        <v>1369</v>
      </c>
      <c r="B642" s="629"/>
      <c r="C642" s="629"/>
      <c r="D642" s="629"/>
      <c r="E642" s="629"/>
      <c r="F642" s="629"/>
      <c r="G642" s="629"/>
      <c r="H642" s="629"/>
      <c r="I642" s="629"/>
      <c r="J642" s="629"/>
    </row>
    <row r="643" spans="1:10">
      <c r="A643" s="628"/>
      <c r="B643" s="628"/>
      <c r="C643" s="628"/>
      <c r="D643" s="628"/>
      <c r="E643" s="628"/>
      <c r="F643" s="628"/>
      <c r="G643" s="628"/>
      <c r="H643" s="628"/>
      <c r="I643" s="628"/>
      <c r="J643" s="628"/>
    </row>
    <row r="644" spans="1:10">
      <c r="A644" s="628" t="s">
        <v>1370</v>
      </c>
      <c r="B644" s="628"/>
      <c r="C644" s="628"/>
      <c r="D644" s="628"/>
      <c r="E644" s="628"/>
      <c r="F644" s="628"/>
      <c r="G644" s="628"/>
      <c r="H644" s="628"/>
      <c r="I644" s="628"/>
      <c r="J644" s="628"/>
    </row>
    <row r="645" spans="1:10">
      <c r="A645" s="628"/>
      <c r="B645" s="628"/>
      <c r="C645" s="628"/>
      <c r="D645" s="628"/>
      <c r="E645" s="628"/>
      <c r="F645" s="628"/>
      <c r="G645" s="628"/>
      <c r="H645" s="628"/>
      <c r="I645" s="628"/>
      <c r="J645" s="628"/>
    </row>
    <row r="646" spans="1:10">
      <c r="A646" s="629" t="s">
        <v>942</v>
      </c>
      <c r="B646" s="629"/>
      <c r="C646" s="629"/>
      <c r="D646" s="629"/>
      <c r="E646" s="629"/>
      <c r="F646" s="629"/>
      <c r="G646" s="629"/>
      <c r="H646" s="629"/>
      <c r="I646" s="629"/>
      <c r="J646" s="629"/>
    </row>
    <row r="647" spans="1:10">
      <c r="A647" s="640"/>
      <c r="B647" s="640"/>
      <c r="C647" s="640"/>
      <c r="D647" s="640"/>
      <c r="E647" s="640"/>
      <c r="F647" s="640"/>
      <c r="G647" s="640"/>
      <c r="H647" s="640"/>
      <c r="I647" s="640"/>
      <c r="J647" s="640"/>
    </row>
    <row r="648" spans="1:10">
      <c r="A648" s="628" t="s">
        <v>1371</v>
      </c>
      <c r="B648" s="628"/>
      <c r="C648" s="628"/>
      <c r="D648" s="628"/>
      <c r="E648" s="628"/>
      <c r="F648" s="628"/>
      <c r="G648" s="628"/>
      <c r="H648" s="628"/>
      <c r="I648" s="628"/>
      <c r="J648" s="628"/>
    </row>
    <row r="649" spans="1:10">
      <c r="A649" s="628"/>
      <c r="B649" s="628"/>
      <c r="C649" s="628"/>
      <c r="D649" s="628"/>
      <c r="E649" s="628"/>
      <c r="F649" s="628"/>
      <c r="G649" s="628"/>
      <c r="H649" s="628"/>
      <c r="I649" s="628"/>
      <c r="J649" s="628"/>
    </row>
    <row r="650" spans="1:10">
      <c r="A650" s="628" t="s">
        <v>1372</v>
      </c>
      <c r="B650" s="628"/>
      <c r="C650" s="628"/>
      <c r="D650" s="628"/>
      <c r="E650" s="628"/>
      <c r="F650" s="628"/>
      <c r="G650" s="628"/>
      <c r="H650" s="628"/>
      <c r="I650" s="628"/>
      <c r="J650" s="628"/>
    </row>
    <row r="651" spans="1:10">
      <c r="A651" s="628"/>
      <c r="B651" s="628"/>
      <c r="C651" s="628"/>
      <c r="D651" s="628"/>
      <c r="E651" s="628"/>
      <c r="F651" s="628"/>
      <c r="G651" s="628"/>
      <c r="H651" s="628"/>
      <c r="I651" s="628"/>
      <c r="J651" s="628"/>
    </row>
    <row r="652" spans="1:10">
      <c r="A652" s="628" t="s">
        <v>1373</v>
      </c>
      <c r="B652" s="628"/>
      <c r="C652" s="628"/>
      <c r="D652" s="628"/>
      <c r="E652" s="628"/>
      <c r="F652" s="628"/>
      <c r="G652" s="628"/>
      <c r="H652" s="628"/>
      <c r="I652" s="628"/>
      <c r="J652" s="628"/>
    </row>
    <row r="653" spans="1:10">
      <c r="A653" s="628"/>
      <c r="B653" s="628"/>
      <c r="C653" s="628"/>
      <c r="D653" s="628"/>
      <c r="E653" s="628"/>
      <c r="F653" s="628"/>
      <c r="G653" s="628"/>
      <c r="H653" s="628"/>
      <c r="I653" s="628"/>
      <c r="J653" s="628"/>
    </row>
    <row r="654" spans="1:10">
      <c r="A654" s="628" t="s">
        <v>1374</v>
      </c>
      <c r="B654" s="628"/>
      <c r="C654" s="628"/>
      <c r="D654" s="628"/>
      <c r="E654" s="628"/>
      <c r="F654" s="628"/>
      <c r="G654" s="628"/>
      <c r="H654" s="628"/>
      <c r="I654" s="628"/>
      <c r="J654" s="628"/>
    </row>
    <row r="655" spans="1:10">
      <c r="A655" s="628"/>
      <c r="B655" s="628"/>
      <c r="C655" s="628"/>
      <c r="D655" s="628"/>
      <c r="E655" s="628"/>
      <c r="F655" s="628"/>
      <c r="G655" s="628"/>
      <c r="H655" s="628"/>
      <c r="I655" s="628"/>
      <c r="J655" s="628"/>
    </row>
    <row r="656" spans="1:10">
      <c r="A656" s="628"/>
      <c r="B656" s="628"/>
      <c r="C656" s="628"/>
      <c r="D656" s="628"/>
      <c r="E656" s="628"/>
      <c r="F656" s="628"/>
      <c r="G656" s="628"/>
      <c r="H656" s="628"/>
      <c r="I656" s="628"/>
      <c r="J656" s="628"/>
    </row>
    <row r="657" spans="1:10">
      <c r="A657" s="628" t="s">
        <v>1375</v>
      </c>
      <c r="B657" s="628"/>
      <c r="C657" s="628"/>
      <c r="D657" s="628"/>
      <c r="E657" s="628"/>
      <c r="F657" s="628"/>
      <c r="G657" s="628"/>
      <c r="H657" s="628"/>
      <c r="I657" s="628"/>
      <c r="J657" s="628"/>
    </row>
    <row r="658" spans="1:10">
      <c r="A658" s="628"/>
      <c r="B658" s="628"/>
      <c r="C658" s="628"/>
      <c r="D658" s="628"/>
      <c r="E658" s="628"/>
      <c r="F658" s="628"/>
      <c r="G658" s="628"/>
      <c r="H658" s="628"/>
      <c r="I658" s="628"/>
      <c r="J658" s="628"/>
    </row>
    <row r="659" spans="1:10">
      <c r="A659" s="628" t="s">
        <v>1376</v>
      </c>
      <c r="B659" s="628"/>
      <c r="C659" s="628"/>
      <c r="D659" s="628"/>
      <c r="E659" s="628"/>
      <c r="F659" s="628"/>
      <c r="G659" s="628"/>
      <c r="H659" s="628"/>
      <c r="I659" s="628"/>
      <c r="J659" s="628"/>
    </row>
    <row r="660" spans="1:10">
      <c r="A660" s="628"/>
      <c r="B660" s="628"/>
      <c r="C660" s="628"/>
      <c r="D660" s="628"/>
      <c r="E660" s="628"/>
      <c r="F660" s="628"/>
      <c r="G660" s="628"/>
      <c r="H660" s="628"/>
      <c r="I660" s="628"/>
      <c r="J660" s="628"/>
    </row>
    <row r="661" spans="1:10">
      <c r="A661" s="628" t="s">
        <v>1377</v>
      </c>
      <c r="B661" s="628"/>
      <c r="C661" s="628"/>
      <c r="D661" s="628"/>
      <c r="E661" s="628"/>
      <c r="F661" s="628"/>
      <c r="G661" s="628"/>
      <c r="H661" s="628"/>
      <c r="I661" s="628"/>
      <c r="J661" s="628"/>
    </row>
    <row r="662" spans="1:10">
      <c r="A662" s="628"/>
      <c r="B662" s="628"/>
      <c r="C662" s="628"/>
      <c r="D662" s="628"/>
      <c r="E662" s="628"/>
      <c r="F662" s="628"/>
      <c r="G662" s="628"/>
      <c r="H662" s="628"/>
      <c r="I662" s="628"/>
      <c r="J662" s="628"/>
    </row>
    <row r="663" spans="1:10">
      <c r="A663" s="628"/>
      <c r="B663" s="628"/>
      <c r="C663" s="628"/>
      <c r="D663" s="628"/>
      <c r="E663" s="628"/>
      <c r="F663" s="628"/>
      <c r="G663" s="628"/>
      <c r="H663" s="628"/>
      <c r="I663" s="628"/>
      <c r="J663" s="628"/>
    </row>
    <row r="664" spans="1:10">
      <c r="A664" s="628"/>
      <c r="B664" s="628"/>
      <c r="C664" s="628"/>
      <c r="D664" s="628"/>
      <c r="E664" s="628"/>
      <c r="F664" s="628"/>
      <c r="G664" s="628"/>
      <c r="H664" s="628"/>
      <c r="I664" s="628"/>
      <c r="J664" s="628"/>
    </row>
    <row r="665" spans="1:10">
      <c r="A665" s="628"/>
      <c r="B665" s="628"/>
      <c r="C665" s="628"/>
      <c r="D665" s="628"/>
      <c r="E665" s="628"/>
      <c r="F665" s="628"/>
      <c r="G665" s="628"/>
      <c r="H665" s="628"/>
      <c r="I665" s="628"/>
      <c r="J665" s="628"/>
    </row>
    <row r="666" spans="1:10">
      <c r="A666" s="628"/>
      <c r="B666" s="628"/>
      <c r="C666" s="628"/>
      <c r="D666" s="628"/>
      <c r="E666" s="628"/>
      <c r="F666" s="628"/>
      <c r="G666" s="628"/>
      <c r="H666" s="628"/>
      <c r="I666" s="628"/>
      <c r="J666" s="628"/>
    </row>
    <row r="667" spans="1:10">
      <c r="A667" s="628"/>
      <c r="B667" s="628"/>
      <c r="C667" s="628"/>
      <c r="D667" s="628"/>
      <c r="E667" s="628"/>
      <c r="F667" s="628"/>
      <c r="G667" s="628"/>
      <c r="H667" s="628"/>
      <c r="I667" s="628"/>
      <c r="J667" s="628"/>
    </row>
    <row r="668" spans="1:10">
      <c r="A668" s="628"/>
      <c r="B668" s="628"/>
      <c r="C668" s="628"/>
      <c r="D668" s="628"/>
      <c r="E668" s="628"/>
      <c r="F668" s="628"/>
      <c r="G668" s="628"/>
      <c r="H668" s="628"/>
      <c r="I668" s="628"/>
      <c r="J668" s="628"/>
    </row>
    <row r="669" spans="1:10">
      <c r="A669" s="628"/>
      <c r="B669" s="628"/>
      <c r="C669" s="628"/>
      <c r="D669" s="628"/>
      <c r="E669" s="628"/>
      <c r="F669" s="628"/>
      <c r="G669" s="628"/>
      <c r="H669" s="628"/>
      <c r="I669" s="628"/>
      <c r="J669" s="628"/>
    </row>
    <row r="670" spans="1:10">
      <c r="A670" s="628"/>
      <c r="B670" s="628"/>
      <c r="C670" s="628"/>
      <c r="D670" s="628"/>
      <c r="E670" s="628"/>
      <c r="F670" s="628"/>
      <c r="G670" s="628"/>
      <c r="H670" s="628"/>
      <c r="I670" s="628"/>
      <c r="J670" s="628"/>
    </row>
    <row r="671" spans="1:10">
      <c r="A671" s="628"/>
      <c r="B671" s="628"/>
      <c r="C671" s="628"/>
      <c r="D671" s="628"/>
      <c r="E671" s="628"/>
      <c r="F671" s="628"/>
      <c r="G671" s="628"/>
      <c r="H671" s="628"/>
      <c r="I671" s="628"/>
      <c r="J671" s="628"/>
    </row>
    <row r="672" spans="1:10">
      <c r="A672" s="628"/>
      <c r="B672" s="628"/>
      <c r="C672" s="628"/>
      <c r="D672" s="628"/>
      <c r="E672" s="628"/>
      <c r="F672" s="628"/>
      <c r="G672" s="628"/>
      <c r="H672" s="628"/>
      <c r="I672" s="628"/>
      <c r="J672" s="628"/>
    </row>
    <row r="673" spans="1:10">
      <c r="A673" s="628"/>
      <c r="B673" s="628"/>
      <c r="C673" s="628"/>
      <c r="D673" s="628"/>
      <c r="E673" s="628"/>
      <c r="F673" s="628"/>
      <c r="G673" s="628"/>
      <c r="H673" s="628"/>
      <c r="I673" s="628"/>
      <c r="J673" s="628"/>
    </row>
    <row r="674" spans="1:10">
      <c r="A674" s="628"/>
      <c r="B674" s="628"/>
      <c r="C674" s="628"/>
      <c r="D674" s="628"/>
      <c r="E674" s="628"/>
      <c r="F674" s="628"/>
      <c r="G674" s="628"/>
      <c r="H674" s="628"/>
      <c r="I674" s="628"/>
      <c r="J674" s="628"/>
    </row>
    <row r="675" spans="1:10">
      <c r="A675" s="628"/>
      <c r="B675" s="628"/>
      <c r="C675" s="628"/>
      <c r="D675" s="628"/>
      <c r="E675" s="628"/>
      <c r="F675" s="628"/>
      <c r="G675" s="628"/>
      <c r="H675" s="628"/>
      <c r="I675" s="628"/>
      <c r="J675" s="628"/>
    </row>
    <row r="676" spans="1:10">
      <c r="A676" s="628"/>
      <c r="B676" s="628"/>
      <c r="C676" s="628"/>
      <c r="D676" s="628"/>
      <c r="E676" s="628"/>
      <c r="F676" s="628"/>
      <c r="G676" s="628"/>
      <c r="H676" s="628"/>
      <c r="I676" s="628"/>
      <c r="J676" s="628"/>
    </row>
    <row r="677" spans="1:10">
      <c r="A677" s="628"/>
      <c r="B677" s="628"/>
      <c r="C677" s="628"/>
      <c r="D677" s="628"/>
      <c r="E677" s="628"/>
      <c r="F677" s="628"/>
      <c r="G677" s="628"/>
      <c r="H677" s="628"/>
      <c r="I677" s="628"/>
      <c r="J677" s="628"/>
    </row>
    <row r="678" spans="1:10">
      <c r="A678" s="628"/>
      <c r="B678" s="628"/>
      <c r="C678" s="628"/>
      <c r="D678" s="628"/>
      <c r="E678" s="628"/>
      <c r="F678" s="628"/>
      <c r="G678" s="628"/>
      <c r="H678" s="628"/>
      <c r="I678" s="628"/>
      <c r="J678" s="628"/>
    </row>
    <row r="679" spans="1:10">
      <c r="A679" s="628"/>
      <c r="B679" s="628"/>
      <c r="C679" s="628"/>
      <c r="D679" s="628"/>
      <c r="E679" s="628"/>
      <c r="F679" s="628"/>
      <c r="G679" s="628"/>
      <c r="H679" s="628"/>
      <c r="I679" s="628"/>
      <c r="J679" s="628"/>
    </row>
    <row r="680" spans="1:10">
      <c r="A680" s="628"/>
      <c r="B680" s="628"/>
      <c r="C680" s="628"/>
      <c r="D680" s="628"/>
      <c r="E680" s="628"/>
      <c r="F680" s="628"/>
      <c r="G680" s="628"/>
      <c r="H680" s="628"/>
      <c r="I680" s="628"/>
      <c r="J680" s="628"/>
    </row>
    <row r="681" spans="1:10">
      <c r="A681" s="628" t="s">
        <v>1378</v>
      </c>
      <c r="B681" s="628"/>
      <c r="C681" s="628"/>
      <c r="D681" s="628"/>
      <c r="E681" s="628"/>
      <c r="F681" s="628"/>
      <c r="G681" s="628"/>
      <c r="H681" s="628"/>
      <c r="I681" s="628"/>
      <c r="J681" s="628"/>
    </row>
    <row r="682" spans="1:10" ht="15" thickBot="1">
      <c r="A682" s="628"/>
      <c r="B682" s="628"/>
      <c r="C682" s="628"/>
      <c r="D682" s="628"/>
      <c r="E682" s="628"/>
      <c r="F682" s="628"/>
      <c r="G682" s="628"/>
      <c r="H682" s="628"/>
      <c r="I682" s="628"/>
      <c r="J682" s="628"/>
    </row>
    <row r="683" spans="1:10">
      <c r="A683" s="679" t="s">
        <v>856</v>
      </c>
      <c r="B683" s="507" t="s">
        <v>915</v>
      </c>
      <c r="C683" s="507" t="s">
        <v>915</v>
      </c>
      <c r="D683" s="507" t="s">
        <v>943</v>
      </c>
      <c r="E683" s="507" t="s">
        <v>944</v>
      </c>
      <c r="F683" s="507" t="s">
        <v>945</v>
      </c>
    </row>
    <row r="684" spans="1:10">
      <c r="A684" s="680"/>
      <c r="B684" s="508" t="s">
        <v>946</v>
      </c>
      <c r="C684" s="508" t="s">
        <v>946</v>
      </c>
      <c r="D684" s="508" t="s">
        <v>947</v>
      </c>
      <c r="E684" s="508" t="s">
        <v>948</v>
      </c>
      <c r="F684" s="508" t="s">
        <v>946</v>
      </c>
    </row>
    <row r="685" spans="1:10">
      <c r="A685" s="680"/>
      <c r="B685" s="508" t="s">
        <v>949</v>
      </c>
      <c r="C685" s="508" t="s">
        <v>950</v>
      </c>
      <c r="D685" s="508" t="s">
        <v>843</v>
      </c>
      <c r="E685" s="508" t="s">
        <v>843</v>
      </c>
      <c r="F685" s="508" t="s">
        <v>843</v>
      </c>
    </row>
    <row r="686" spans="1:10" ht="15" thickBot="1">
      <c r="A686" s="681"/>
      <c r="B686" s="509" t="s">
        <v>951</v>
      </c>
      <c r="C686" s="509" t="s">
        <v>952</v>
      </c>
      <c r="D686" s="510"/>
      <c r="E686" s="510"/>
      <c r="F686" s="510"/>
    </row>
    <row r="687" spans="1:10" ht="15" thickBot="1">
      <c r="A687" s="209" t="s">
        <v>953</v>
      </c>
      <c r="B687" s="210"/>
      <c r="C687" s="211"/>
      <c r="D687" s="211"/>
      <c r="E687" s="211"/>
      <c r="F687" s="211"/>
    </row>
    <row r="688" spans="1:10" ht="15" thickBot="1">
      <c r="A688" s="210" t="s">
        <v>954</v>
      </c>
      <c r="B688" s="212" t="s">
        <v>480</v>
      </c>
      <c r="C688" s="212" t="s">
        <v>480</v>
      </c>
      <c r="D688" s="204">
        <v>14664590748</v>
      </c>
      <c r="E688" s="206"/>
      <c r="F688" s="204">
        <v>14664590748</v>
      </c>
    </row>
    <row r="689" spans="1:10" ht="15" thickBot="1">
      <c r="A689" s="210" t="s">
        <v>955</v>
      </c>
      <c r="B689" s="212" t="s">
        <v>956</v>
      </c>
      <c r="C689" s="212" t="s">
        <v>956</v>
      </c>
      <c r="D689" s="204">
        <v>6558403549</v>
      </c>
      <c r="E689" s="204">
        <v>-2509862503</v>
      </c>
      <c r="F689" s="204">
        <v>4048541046</v>
      </c>
    </row>
    <row r="690" spans="1:10" ht="15" thickBot="1">
      <c r="A690" s="210" t="s">
        <v>957</v>
      </c>
      <c r="B690" s="212">
        <v>10</v>
      </c>
      <c r="C690" s="212">
        <v>20</v>
      </c>
      <c r="D690" s="204">
        <v>13287988849</v>
      </c>
      <c r="E690" s="204">
        <v>-10216589868</v>
      </c>
      <c r="F690" s="204">
        <v>3071398981</v>
      </c>
    </row>
    <row r="691" spans="1:10" ht="15" thickBot="1">
      <c r="A691" s="210" t="s">
        <v>958</v>
      </c>
      <c r="B691" s="212">
        <v>25</v>
      </c>
      <c r="C691" s="212">
        <v>50</v>
      </c>
      <c r="D691" s="204">
        <v>8872101542</v>
      </c>
      <c r="E691" s="204">
        <v>-5576008221</v>
      </c>
      <c r="F691" s="204">
        <v>3296093321</v>
      </c>
    </row>
    <row r="692" spans="1:10" ht="15" thickBot="1">
      <c r="A692" s="210" t="s">
        <v>959</v>
      </c>
      <c r="B692" s="212">
        <v>10</v>
      </c>
      <c r="C692" s="212">
        <v>20</v>
      </c>
      <c r="D692" s="204">
        <v>382607348</v>
      </c>
      <c r="E692" s="204">
        <v>-347264210</v>
      </c>
      <c r="F692" s="204">
        <v>35343138</v>
      </c>
    </row>
    <row r="693" spans="1:10" ht="15" thickBot="1">
      <c r="A693" s="210" t="s">
        <v>960</v>
      </c>
      <c r="B693" s="212">
        <v>20</v>
      </c>
      <c r="C693" s="212">
        <v>20</v>
      </c>
      <c r="D693" s="204">
        <v>3450623098</v>
      </c>
      <c r="E693" s="204">
        <v>-1309456864</v>
      </c>
      <c r="F693" s="204">
        <v>2141166234</v>
      </c>
    </row>
    <row r="694" spans="1:10" ht="15" thickBot="1">
      <c r="A694" s="213" t="s">
        <v>424</v>
      </c>
      <c r="B694" s="214"/>
      <c r="C694" s="214"/>
      <c r="D694" s="215">
        <v>47216315134</v>
      </c>
      <c r="E694" s="215">
        <v>-19959181666</v>
      </c>
      <c r="F694" s="215">
        <v>27257133468</v>
      </c>
    </row>
    <row r="695" spans="1:10">
      <c r="A695" s="628"/>
      <c r="B695" s="628"/>
      <c r="C695" s="628"/>
      <c r="D695" s="628"/>
      <c r="E695" s="628"/>
      <c r="F695" s="628"/>
      <c r="G695" s="628"/>
      <c r="H695" s="628"/>
      <c r="I695" s="628"/>
      <c r="J695" s="628"/>
    </row>
    <row r="696" spans="1:10">
      <c r="A696" s="628"/>
      <c r="B696" s="628"/>
      <c r="C696" s="628"/>
      <c r="D696" s="628"/>
      <c r="E696" s="628"/>
      <c r="F696" s="628"/>
      <c r="G696" s="628"/>
      <c r="H696" s="628"/>
      <c r="I696" s="628"/>
      <c r="J696" s="628"/>
    </row>
    <row r="697" spans="1:10">
      <c r="A697" s="628"/>
      <c r="B697" s="628"/>
      <c r="C697" s="628"/>
      <c r="D697" s="628"/>
      <c r="E697" s="628"/>
      <c r="F697" s="628"/>
      <c r="G697" s="628"/>
      <c r="H697" s="628"/>
      <c r="I697" s="628"/>
      <c r="J697" s="628"/>
    </row>
    <row r="698" spans="1:10">
      <c r="A698" s="628"/>
      <c r="B698" s="628"/>
      <c r="C698" s="628"/>
      <c r="D698" s="628"/>
      <c r="E698" s="628"/>
      <c r="F698" s="628"/>
      <c r="G698" s="628"/>
      <c r="H698" s="628"/>
      <c r="I698" s="628"/>
      <c r="J698" s="628"/>
    </row>
    <row r="699" spans="1:10">
      <c r="A699" s="628"/>
      <c r="B699" s="628"/>
      <c r="C699" s="628"/>
      <c r="D699" s="628"/>
      <c r="E699" s="628"/>
      <c r="F699" s="628"/>
      <c r="G699" s="628"/>
      <c r="H699" s="628"/>
      <c r="I699" s="628"/>
      <c r="J699" s="628"/>
    </row>
    <row r="700" spans="1:10">
      <c r="A700" s="628"/>
      <c r="B700" s="628"/>
      <c r="C700" s="628"/>
      <c r="D700" s="628"/>
      <c r="E700" s="628"/>
      <c r="F700" s="628"/>
      <c r="G700" s="628"/>
      <c r="H700" s="628"/>
      <c r="I700" s="628"/>
      <c r="J700" s="628"/>
    </row>
    <row r="701" spans="1:10">
      <c r="A701" s="628"/>
      <c r="B701" s="628"/>
      <c r="C701" s="628"/>
      <c r="D701" s="628"/>
      <c r="E701" s="628"/>
      <c r="F701" s="628"/>
      <c r="G701" s="628"/>
      <c r="H701" s="628"/>
      <c r="I701" s="628"/>
      <c r="J701" s="628"/>
    </row>
    <row r="702" spans="1:10">
      <c r="A702" s="628"/>
      <c r="B702" s="628"/>
      <c r="C702" s="628"/>
      <c r="D702" s="628"/>
      <c r="E702" s="628"/>
      <c r="F702" s="628"/>
      <c r="G702" s="628"/>
      <c r="H702" s="628"/>
      <c r="I702" s="628"/>
      <c r="J702" s="628"/>
    </row>
    <row r="703" spans="1:10">
      <c r="A703" s="628" t="s">
        <v>1379</v>
      </c>
      <c r="B703" s="628"/>
      <c r="C703" s="628"/>
      <c r="D703" s="628"/>
      <c r="E703" s="628"/>
      <c r="F703" s="628"/>
      <c r="G703" s="628"/>
      <c r="H703" s="628"/>
      <c r="I703" s="628"/>
      <c r="J703" s="628"/>
    </row>
    <row r="704" spans="1:10" ht="15" thickBot="1">
      <c r="A704" s="628"/>
      <c r="B704" s="628"/>
      <c r="C704" s="628"/>
      <c r="D704" s="628"/>
      <c r="E704" s="628"/>
      <c r="F704" s="628"/>
      <c r="G704" s="628"/>
      <c r="H704" s="628"/>
      <c r="I704" s="628"/>
      <c r="J704" s="628"/>
    </row>
    <row r="705" spans="1:10">
      <c r="A705" s="679" t="s">
        <v>856</v>
      </c>
      <c r="B705" s="507" t="s">
        <v>915</v>
      </c>
      <c r="C705" s="507" t="s">
        <v>915</v>
      </c>
      <c r="D705" s="507" t="s">
        <v>943</v>
      </c>
      <c r="E705" s="507" t="s">
        <v>944</v>
      </c>
      <c r="F705" s="507" t="s">
        <v>945</v>
      </c>
    </row>
    <row r="706" spans="1:10">
      <c r="A706" s="680"/>
      <c r="B706" s="508" t="s">
        <v>946</v>
      </c>
      <c r="C706" s="508" t="s">
        <v>946</v>
      </c>
      <c r="D706" s="508" t="s">
        <v>947</v>
      </c>
      <c r="E706" s="508" t="s">
        <v>948</v>
      </c>
      <c r="F706" s="508" t="s">
        <v>946</v>
      </c>
    </row>
    <row r="707" spans="1:10">
      <c r="A707" s="680"/>
      <c r="B707" s="508" t="s">
        <v>949</v>
      </c>
      <c r="C707" s="508" t="s">
        <v>950</v>
      </c>
      <c r="D707" s="508" t="s">
        <v>843</v>
      </c>
      <c r="E707" s="508" t="s">
        <v>843</v>
      </c>
      <c r="F707" s="508" t="s">
        <v>843</v>
      </c>
    </row>
    <row r="708" spans="1:10" ht="15" thickBot="1">
      <c r="A708" s="681"/>
      <c r="B708" s="509" t="s">
        <v>951</v>
      </c>
      <c r="C708" s="509" t="s">
        <v>952</v>
      </c>
      <c r="D708" s="510"/>
      <c r="E708" s="510"/>
      <c r="F708" s="510"/>
    </row>
    <row r="709" spans="1:10" ht="15" thickBot="1">
      <c r="A709" s="209" t="s">
        <v>953</v>
      </c>
      <c r="B709" s="210"/>
      <c r="C709" s="211"/>
      <c r="D709" s="211"/>
      <c r="E709" s="211"/>
      <c r="F709" s="211"/>
    </row>
    <row r="710" spans="1:10" ht="15" thickBot="1">
      <c r="A710" s="210" t="s">
        <v>954</v>
      </c>
      <c r="B710" s="212" t="s">
        <v>480</v>
      </c>
      <c r="C710" s="212" t="s">
        <v>480</v>
      </c>
      <c r="D710" s="204">
        <v>14664590748</v>
      </c>
      <c r="E710" s="206"/>
      <c r="F710" s="204">
        <v>14664590748</v>
      </c>
    </row>
    <row r="711" spans="1:10" ht="15" thickBot="1">
      <c r="A711" s="210" t="s">
        <v>955</v>
      </c>
      <c r="B711" s="212" t="s">
        <v>956</v>
      </c>
      <c r="C711" s="212" t="s">
        <v>956</v>
      </c>
      <c r="D711" s="204">
        <v>6558403547</v>
      </c>
      <c r="E711" s="204">
        <v>-2453831891</v>
      </c>
      <c r="F711" s="204">
        <v>4104571656</v>
      </c>
    </row>
    <row r="712" spans="1:10" ht="15" thickBot="1">
      <c r="A712" s="210" t="s">
        <v>957</v>
      </c>
      <c r="B712" s="212">
        <v>10</v>
      </c>
      <c r="C712" s="212">
        <v>20</v>
      </c>
      <c r="D712" s="204">
        <v>13464039736</v>
      </c>
      <c r="E712" s="204">
        <v>-10048689882</v>
      </c>
      <c r="F712" s="204">
        <v>3415349854</v>
      </c>
    </row>
    <row r="713" spans="1:10" ht="15" thickBot="1">
      <c r="A713" s="210" t="s">
        <v>958</v>
      </c>
      <c r="B713" s="212">
        <v>25</v>
      </c>
      <c r="C713" s="212">
        <v>50</v>
      </c>
      <c r="D713" s="204">
        <v>7725162541</v>
      </c>
      <c r="E713" s="204">
        <v>-5092582178</v>
      </c>
      <c r="F713" s="204">
        <v>2632580363</v>
      </c>
    </row>
    <row r="714" spans="1:10" ht="15" thickBot="1">
      <c r="A714" s="210" t="s">
        <v>959</v>
      </c>
      <c r="B714" s="212">
        <v>10</v>
      </c>
      <c r="C714" s="212">
        <v>20</v>
      </c>
      <c r="D714" s="204">
        <v>382607348</v>
      </c>
      <c r="E714" s="204">
        <v>-344706230</v>
      </c>
      <c r="F714" s="204">
        <v>37901118</v>
      </c>
    </row>
    <row r="715" spans="1:10" ht="15" thickBot="1">
      <c r="A715" s="210" t="s">
        <v>960</v>
      </c>
      <c r="B715" s="212">
        <v>20</v>
      </c>
      <c r="C715" s="212">
        <v>20</v>
      </c>
      <c r="D715" s="204">
        <v>3507900069</v>
      </c>
      <c r="E715" s="204">
        <v>-1090537816</v>
      </c>
      <c r="F715" s="204">
        <v>2417362253</v>
      </c>
    </row>
    <row r="716" spans="1:10" ht="15" thickBot="1">
      <c r="A716" s="213" t="s">
        <v>424</v>
      </c>
      <c r="B716" s="214"/>
      <c r="C716" s="214"/>
      <c r="D716" s="215">
        <v>46302703989</v>
      </c>
      <c r="E716" s="215">
        <v>-19030347997</v>
      </c>
      <c r="F716" s="215">
        <v>27272355992</v>
      </c>
    </row>
    <row r="717" spans="1:10">
      <c r="A717" s="628"/>
      <c r="B717" s="628"/>
      <c r="C717" s="628"/>
      <c r="D717" s="628"/>
      <c r="E717" s="628"/>
      <c r="F717" s="628"/>
      <c r="G717" s="628"/>
      <c r="H717" s="628"/>
      <c r="I717" s="628"/>
      <c r="J717" s="628"/>
    </row>
    <row r="718" spans="1:10">
      <c r="A718" s="628"/>
      <c r="B718" s="628"/>
      <c r="C718" s="628"/>
      <c r="D718" s="628"/>
      <c r="E718" s="628"/>
      <c r="F718" s="628"/>
      <c r="G718" s="628"/>
      <c r="H718" s="628"/>
      <c r="I718" s="628"/>
      <c r="J718" s="628"/>
    </row>
    <row r="719" spans="1:10">
      <c r="A719" s="628"/>
      <c r="B719" s="628"/>
      <c r="C719" s="628"/>
      <c r="D719" s="628"/>
      <c r="E719" s="628"/>
      <c r="F719" s="628"/>
      <c r="G719" s="628"/>
      <c r="H719" s="628"/>
      <c r="I719" s="628"/>
      <c r="J719" s="628"/>
    </row>
    <row r="720" spans="1:10">
      <c r="A720" s="639"/>
      <c r="B720" s="639"/>
      <c r="C720" s="639"/>
      <c r="D720" s="639"/>
      <c r="E720" s="639"/>
      <c r="F720" s="639"/>
      <c r="G720" s="639"/>
      <c r="H720" s="639"/>
      <c r="I720" s="639"/>
      <c r="J720" s="639"/>
    </row>
    <row r="721" spans="1:10">
      <c r="A721" s="638"/>
      <c r="B721" s="638"/>
      <c r="C721" s="638"/>
      <c r="D721" s="638"/>
      <c r="E721" s="638"/>
      <c r="F721" s="638"/>
      <c r="G721" s="638"/>
      <c r="H721" s="638"/>
      <c r="I721" s="638"/>
      <c r="J721" s="638"/>
    </row>
    <row r="722" spans="1:10">
      <c r="A722" s="638"/>
      <c r="B722" s="638"/>
      <c r="C722" s="638"/>
      <c r="D722" s="638"/>
      <c r="E722" s="638"/>
      <c r="F722" s="638"/>
      <c r="G722" s="638"/>
      <c r="H722" s="638"/>
      <c r="I722" s="638"/>
      <c r="J722" s="638"/>
    </row>
    <row r="723" spans="1:10">
      <c r="A723" s="638"/>
      <c r="B723" s="638"/>
      <c r="C723" s="638"/>
      <c r="D723" s="638"/>
      <c r="E723" s="638"/>
      <c r="F723" s="638"/>
      <c r="G723" s="638"/>
      <c r="H723" s="638"/>
      <c r="I723" s="638"/>
      <c r="J723" s="638"/>
    </row>
    <row r="724" spans="1:10">
      <c r="A724" s="638"/>
      <c r="B724" s="638"/>
      <c r="C724" s="638"/>
      <c r="D724" s="638"/>
      <c r="E724" s="638"/>
      <c r="F724" s="638"/>
      <c r="G724" s="638"/>
      <c r="H724" s="638"/>
      <c r="I724" s="638"/>
      <c r="J724" s="638"/>
    </row>
    <row r="725" spans="1:10">
      <c r="A725" s="628"/>
      <c r="B725" s="628"/>
      <c r="C725" s="628"/>
      <c r="D725" s="628"/>
      <c r="E725" s="628"/>
      <c r="F725" s="628"/>
      <c r="G725" s="628"/>
      <c r="H725" s="628"/>
      <c r="I725" s="628"/>
      <c r="J725" s="628"/>
    </row>
    <row r="726" spans="1:10">
      <c r="A726" s="628"/>
      <c r="B726" s="628"/>
      <c r="C726" s="628"/>
      <c r="D726" s="628"/>
      <c r="E726" s="628"/>
      <c r="F726" s="628"/>
      <c r="G726" s="628"/>
      <c r="H726" s="628"/>
      <c r="I726" s="628"/>
      <c r="J726" s="628"/>
    </row>
    <row r="727" spans="1:10">
      <c r="A727" s="628"/>
      <c r="B727" s="628"/>
      <c r="C727" s="628"/>
      <c r="D727" s="628"/>
      <c r="E727" s="628"/>
      <c r="F727" s="628"/>
      <c r="G727" s="628"/>
      <c r="H727" s="628"/>
      <c r="I727" s="628"/>
      <c r="J727" s="628"/>
    </row>
    <row r="728" spans="1:10">
      <c r="A728" s="637" t="s">
        <v>961</v>
      </c>
      <c r="B728" s="637"/>
      <c r="C728" s="637"/>
      <c r="D728" s="637"/>
      <c r="E728" s="637"/>
      <c r="F728" s="637"/>
      <c r="G728" s="637"/>
      <c r="H728" s="637"/>
      <c r="I728" s="637"/>
      <c r="J728" s="637"/>
    </row>
    <row r="729" spans="1:10">
      <c r="A729" s="637"/>
      <c r="B729" s="637"/>
      <c r="C729" s="637"/>
      <c r="D729" s="637"/>
      <c r="E729" s="637"/>
      <c r="F729" s="637"/>
      <c r="G729" s="637"/>
      <c r="H729" s="637"/>
      <c r="I729" s="637"/>
      <c r="J729" s="637"/>
    </row>
    <row r="730" spans="1:10">
      <c r="A730" s="637"/>
      <c r="B730" s="637"/>
      <c r="C730" s="637"/>
      <c r="D730" s="637"/>
      <c r="E730" s="637"/>
      <c r="F730" s="637"/>
      <c r="G730" s="637"/>
      <c r="H730" s="637"/>
      <c r="I730" s="637"/>
      <c r="J730" s="637"/>
    </row>
    <row r="731" spans="1:10">
      <c r="A731" s="636" t="s">
        <v>1380</v>
      </c>
      <c r="B731" s="636"/>
      <c r="C731" s="636"/>
      <c r="D731" s="636"/>
      <c r="E731" s="636"/>
      <c r="F731" s="636"/>
      <c r="G731" s="636"/>
      <c r="H731" s="636"/>
      <c r="I731" s="636"/>
      <c r="J731" s="636"/>
    </row>
    <row r="732" spans="1:10">
      <c r="A732" s="636"/>
      <c r="B732" s="636"/>
      <c r="C732" s="636"/>
      <c r="D732" s="636"/>
      <c r="E732" s="636"/>
      <c r="F732" s="636"/>
      <c r="G732" s="636"/>
      <c r="H732" s="636"/>
      <c r="I732" s="636"/>
      <c r="J732" s="636"/>
    </row>
    <row r="733" spans="1:10" ht="15" thickBot="1">
      <c r="A733" s="636"/>
      <c r="B733" s="636"/>
      <c r="C733" s="636"/>
      <c r="D733" s="636"/>
      <c r="E733" s="636"/>
      <c r="F733" s="636"/>
      <c r="G733" s="636"/>
      <c r="H733" s="636"/>
      <c r="I733" s="636"/>
      <c r="J733" s="636"/>
    </row>
    <row r="734" spans="1:10">
      <c r="A734" s="682" t="s">
        <v>856</v>
      </c>
      <c r="B734" s="507" t="s">
        <v>962</v>
      </c>
      <c r="C734" s="507" t="s">
        <v>963</v>
      </c>
      <c r="D734" s="507" t="s">
        <v>707</v>
      </c>
      <c r="E734" s="507" t="s">
        <v>962</v>
      </c>
    </row>
    <row r="735" spans="1:10">
      <c r="A735" s="683"/>
      <c r="B735" s="508" t="s">
        <v>964</v>
      </c>
      <c r="C735" s="508" t="s">
        <v>843</v>
      </c>
      <c r="D735" s="508" t="s">
        <v>843</v>
      </c>
      <c r="E735" s="508" t="s">
        <v>697</v>
      </c>
    </row>
    <row r="736" spans="1:10" ht="15" thickBot="1">
      <c r="A736" s="684"/>
      <c r="B736" s="509" t="s">
        <v>843</v>
      </c>
      <c r="C736" s="510"/>
      <c r="D736" s="510"/>
      <c r="E736" s="509" t="s">
        <v>843</v>
      </c>
    </row>
    <row r="737" spans="1:10" ht="15" thickBot="1">
      <c r="A737" s="213" t="s">
        <v>1179</v>
      </c>
      <c r="B737" s="211"/>
      <c r="C737" s="211"/>
      <c r="D737" s="211"/>
      <c r="E737" s="211"/>
    </row>
    <row r="738" spans="1:10" ht="15" thickBot="1">
      <c r="A738" s="210" t="s">
        <v>965</v>
      </c>
      <c r="B738" s="204">
        <v>795165153</v>
      </c>
      <c r="C738" s="206">
        <v>0</v>
      </c>
      <c r="D738" s="204">
        <v>-795165153</v>
      </c>
      <c r="E738" s="206">
        <v>0</v>
      </c>
    </row>
    <row r="739" spans="1:10" ht="15" thickBot="1">
      <c r="A739" s="210" t="s">
        <v>966</v>
      </c>
      <c r="B739" s="204">
        <v>4348437471</v>
      </c>
      <c r="C739" s="204">
        <v>16597324359</v>
      </c>
      <c r="D739" s="204">
        <v>-7508327972</v>
      </c>
      <c r="E739" s="204">
        <v>13437433858</v>
      </c>
    </row>
    <row r="740" spans="1:10" ht="15" thickBot="1">
      <c r="A740" s="210" t="s">
        <v>967</v>
      </c>
      <c r="B740" s="204">
        <v>587688725</v>
      </c>
      <c r="C740" s="204">
        <v>481139101</v>
      </c>
      <c r="D740" s="204">
        <v>-885799715</v>
      </c>
      <c r="E740" s="204">
        <v>183028111</v>
      </c>
    </row>
    <row r="741" spans="1:10" ht="15" thickBot="1">
      <c r="A741" s="210" t="s">
        <v>968</v>
      </c>
      <c r="B741" s="204">
        <v>68783989272</v>
      </c>
      <c r="C741" s="204">
        <v>53066823185</v>
      </c>
      <c r="D741" s="204">
        <v>-61996423420</v>
      </c>
      <c r="E741" s="204">
        <v>59854389037</v>
      </c>
    </row>
    <row r="742" spans="1:10" ht="15" thickBot="1">
      <c r="A742" s="210" t="s">
        <v>969</v>
      </c>
      <c r="B742" s="293">
        <v>693845761</v>
      </c>
      <c r="C742" s="440">
        <v>1223600002</v>
      </c>
      <c r="D742" s="440">
        <v>-658799204</v>
      </c>
      <c r="E742" s="204">
        <v>1258646559</v>
      </c>
    </row>
    <row r="743" spans="1:10" ht="15" thickBot="1">
      <c r="A743" s="213" t="s">
        <v>424</v>
      </c>
      <c r="B743" s="215">
        <v>75209126382</v>
      </c>
      <c r="C743" s="215">
        <v>71368886647</v>
      </c>
      <c r="D743" s="215">
        <v>-71844515464</v>
      </c>
      <c r="E743" s="215">
        <v>74733497565</v>
      </c>
    </row>
    <row r="744" spans="1:10">
      <c r="A744" s="636"/>
      <c r="B744" s="636"/>
      <c r="C744" s="636"/>
      <c r="D744" s="636"/>
      <c r="E744" s="636"/>
      <c r="F744" s="636"/>
      <c r="G744" s="636"/>
      <c r="H744" s="636"/>
      <c r="I744" s="636"/>
      <c r="J744" s="636"/>
    </row>
    <row r="745" spans="1:10">
      <c r="A745" s="636"/>
      <c r="B745" s="636"/>
      <c r="C745" s="636"/>
      <c r="D745" s="636"/>
      <c r="E745" s="636"/>
      <c r="F745" s="636"/>
      <c r="G745" s="636"/>
      <c r="H745" s="636"/>
      <c r="I745" s="636"/>
      <c r="J745" s="636"/>
    </row>
    <row r="746" spans="1:10">
      <c r="A746" s="636"/>
      <c r="B746" s="636"/>
      <c r="C746" s="636"/>
      <c r="D746" s="636"/>
      <c r="E746" s="636"/>
      <c r="F746" s="636"/>
      <c r="G746" s="636"/>
      <c r="H746" s="636"/>
      <c r="I746" s="636"/>
      <c r="J746" s="636"/>
    </row>
    <row r="747" spans="1:10">
      <c r="A747" s="636"/>
      <c r="B747" s="636"/>
      <c r="C747" s="636"/>
      <c r="D747" s="636"/>
      <c r="E747" s="636"/>
      <c r="F747" s="636"/>
      <c r="G747" s="636"/>
      <c r="H747" s="636"/>
      <c r="I747" s="636"/>
      <c r="J747" s="636"/>
    </row>
    <row r="748" spans="1:10">
      <c r="A748" s="636"/>
      <c r="B748" s="636"/>
      <c r="C748" s="636"/>
      <c r="D748" s="636"/>
      <c r="E748" s="636"/>
      <c r="F748" s="636"/>
      <c r="G748" s="636"/>
      <c r="H748" s="636"/>
      <c r="I748" s="636"/>
      <c r="J748" s="636"/>
    </row>
    <row r="749" spans="1:10">
      <c r="A749" s="636"/>
      <c r="B749" s="636"/>
      <c r="C749" s="636"/>
      <c r="D749" s="636"/>
      <c r="E749" s="636"/>
      <c r="F749" s="636"/>
      <c r="G749" s="636"/>
      <c r="H749" s="636"/>
      <c r="I749" s="636"/>
      <c r="J749" s="636"/>
    </row>
    <row r="750" spans="1:10">
      <c r="A750" s="636"/>
      <c r="B750" s="636"/>
      <c r="C750" s="636"/>
      <c r="D750" s="636"/>
      <c r="E750" s="636"/>
      <c r="F750" s="636"/>
      <c r="G750" s="636"/>
      <c r="H750" s="636"/>
      <c r="I750" s="636"/>
      <c r="J750" s="636"/>
    </row>
    <row r="751" spans="1:10">
      <c r="A751" s="636" t="s">
        <v>1379</v>
      </c>
      <c r="B751" s="636"/>
      <c r="C751" s="636"/>
      <c r="D751" s="636"/>
      <c r="E751" s="636"/>
      <c r="F751" s="636"/>
      <c r="G751" s="636"/>
      <c r="H751" s="636"/>
      <c r="I751" s="636"/>
      <c r="J751" s="636"/>
    </row>
    <row r="752" spans="1:10" ht="15" thickBot="1">
      <c r="A752" s="636"/>
      <c r="B752" s="636"/>
      <c r="C752" s="636"/>
      <c r="D752" s="636"/>
      <c r="E752" s="636"/>
      <c r="F752" s="636"/>
      <c r="G752" s="636"/>
      <c r="H752" s="636"/>
      <c r="I752" s="636"/>
      <c r="J752" s="636"/>
    </row>
    <row r="753" spans="1:10">
      <c r="A753" s="682" t="s">
        <v>856</v>
      </c>
      <c r="B753" s="507" t="s">
        <v>962</v>
      </c>
      <c r="C753" s="507" t="s">
        <v>963</v>
      </c>
      <c r="D753" s="507" t="s">
        <v>707</v>
      </c>
      <c r="E753" s="507" t="s">
        <v>962</v>
      </c>
    </row>
    <row r="754" spans="1:10">
      <c r="A754" s="683"/>
      <c r="B754" s="508" t="s">
        <v>964</v>
      </c>
      <c r="C754" s="508" t="s">
        <v>843</v>
      </c>
      <c r="D754" s="508" t="s">
        <v>843</v>
      </c>
      <c r="E754" s="508" t="s">
        <v>697</v>
      </c>
    </row>
    <row r="755" spans="1:10" ht="15" thickBot="1">
      <c r="A755" s="684"/>
      <c r="B755" s="509" t="s">
        <v>843</v>
      </c>
      <c r="C755" s="510"/>
      <c r="D755" s="510"/>
      <c r="E755" s="509" t="s">
        <v>843</v>
      </c>
    </row>
    <row r="756" spans="1:10" ht="15" thickBot="1">
      <c r="A756" s="213" t="s">
        <v>1179</v>
      </c>
      <c r="B756" s="211"/>
      <c r="C756" s="211"/>
      <c r="D756" s="211"/>
      <c r="E756" s="211"/>
    </row>
    <row r="757" spans="1:10" ht="15" thickBot="1">
      <c r="A757" s="210" t="s">
        <v>965</v>
      </c>
      <c r="B757" s="204">
        <v>795165153</v>
      </c>
      <c r="C757" s="204">
        <v>1234150310</v>
      </c>
      <c r="D757" s="204">
        <v>-1407382460</v>
      </c>
      <c r="E757" s="204">
        <v>621933003</v>
      </c>
    </row>
    <row r="758" spans="1:10" ht="15" thickBot="1">
      <c r="A758" s="210" t="s">
        <v>966</v>
      </c>
      <c r="B758" s="204">
        <v>4348437471</v>
      </c>
      <c r="C758" s="204">
        <v>14685383458</v>
      </c>
      <c r="D758" s="204">
        <v>-4980133548</v>
      </c>
      <c r="E758" s="204">
        <v>14053687381</v>
      </c>
    </row>
    <row r="759" spans="1:10" ht="15" thickBot="1">
      <c r="A759" s="210" t="s">
        <v>967</v>
      </c>
      <c r="B759" s="204">
        <v>587688725</v>
      </c>
      <c r="C759" s="204">
        <v>1391979845</v>
      </c>
      <c r="D759" s="204">
        <v>-1674601421</v>
      </c>
      <c r="E759" s="204">
        <v>305067149</v>
      </c>
    </row>
    <row r="760" spans="1:10" ht="15" thickBot="1">
      <c r="A760" s="210" t="s">
        <v>968</v>
      </c>
      <c r="B760" s="204">
        <v>68783989272</v>
      </c>
      <c r="C760" s="204">
        <v>43258863916</v>
      </c>
      <c r="D760" s="204">
        <v>-58392462192</v>
      </c>
      <c r="E760" s="204">
        <v>53650390996</v>
      </c>
    </row>
    <row r="761" spans="1:10" ht="15" thickBot="1">
      <c r="A761" s="210" t="s">
        <v>969</v>
      </c>
      <c r="B761" s="204">
        <v>666039774</v>
      </c>
      <c r="C761" s="440">
        <v>1446860994</v>
      </c>
      <c r="D761" s="440">
        <v>-1419055007</v>
      </c>
      <c r="E761" s="204">
        <v>693845761</v>
      </c>
    </row>
    <row r="762" spans="1:10" ht="15" thickBot="1">
      <c r="A762" s="213" t="s">
        <v>424</v>
      </c>
      <c r="B762" s="215">
        <v>38513803100</v>
      </c>
      <c r="C762" s="215">
        <v>62017238523</v>
      </c>
      <c r="D762" s="215">
        <v>-67873634628</v>
      </c>
      <c r="E762" s="215">
        <v>69324924290</v>
      </c>
    </row>
    <row r="763" spans="1:10">
      <c r="A763" s="636"/>
      <c r="B763" s="636"/>
      <c r="C763" s="636"/>
      <c r="D763" s="636"/>
      <c r="E763" s="636"/>
      <c r="F763" s="636"/>
      <c r="G763" s="636"/>
      <c r="H763" s="636"/>
      <c r="I763" s="636"/>
      <c r="J763" s="636"/>
    </row>
    <row r="764" spans="1:10">
      <c r="A764" s="636"/>
      <c r="B764" s="636"/>
      <c r="C764" s="636"/>
      <c r="D764" s="636"/>
      <c r="E764" s="636"/>
      <c r="F764" s="636"/>
      <c r="G764" s="636"/>
      <c r="H764" s="636"/>
      <c r="I764" s="636"/>
      <c r="J764" s="636"/>
    </row>
    <row r="765" spans="1:10">
      <c r="A765" s="636"/>
      <c r="B765" s="636"/>
      <c r="C765" s="636"/>
      <c r="D765" s="636"/>
      <c r="E765" s="636"/>
      <c r="F765" s="636"/>
      <c r="G765" s="636"/>
      <c r="H765" s="636"/>
      <c r="I765" s="636"/>
      <c r="J765" s="636"/>
    </row>
    <row r="766" spans="1:10">
      <c r="A766" s="636"/>
      <c r="B766" s="636"/>
      <c r="C766" s="636"/>
      <c r="D766" s="636"/>
      <c r="E766" s="636"/>
      <c r="F766" s="636"/>
      <c r="G766" s="636"/>
      <c r="H766" s="636"/>
      <c r="I766" s="636"/>
      <c r="J766" s="636"/>
    </row>
    <row r="767" spans="1:10">
      <c r="A767" s="636"/>
      <c r="B767" s="636"/>
      <c r="C767" s="636"/>
      <c r="D767" s="636"/>
      <c r="E767" s="636"/>
      <c r="F767" s="636"/>
      <c r="G767" s="636"/>
      <c r="H767" s="636"/>
      <c r="I767" s="636"/>
      <c r="J767" s="636"/>
    </row>
    <row r="768" spans="1:10">
      <c r="A768" s="636"/>
      <c r="B768" s="636"/>
      <c r="C768" s="636"/>
      <c r="D768" s="636"/>
      <c r="E768" s="636"/>
      <c r="F768" s="636"/>
      <c r="G768" s="636"/>
      <c r="H768" s="636"/>
      <c r="I768" s="636"/>
      <c r="J768" s="636"/>
    </row>
    <row r="769" spans="1:10">
      <c r="A769" s="628"/>
      <c r="B769" s="628"/>
      <c r="C769" s="628"/>
      <c r="D769" s="628"/>
      <c r="E769" s="628"/>
      <c r="F769" s="628"/>
      <c r="G769" s="628"/>
      <c r="H769" s="628"/>
      <c r="I769" s="628"/>
      <c r="J769" s="628"/>
    </row>
    <row r="770" spans="1:10">
      <c r="A770" s="628"/>
      <c r="B770" s="628"/>
      <c r="C770" s="628"/>
      <c r="D770" s="628"/>
      <c r="E770" s="628"/>
      <c r="F770" s="628"/>
      <c r="G770" s="628"/>
      <c r="H770" s="628"/>
      <c r="I770" s="628"/>
      <c r="J770" s="628"/>
    </row>
    <row r="771" spans="1:10">
      <c r="A771" s="628"/>
      <c r="B771" s="628"/>
      <c r="C771" s="628"/>
      <c r="D771" s="628"/>
      <c r="E771" s="628"/>
      <c r="F771" s="628"/>
      <c r="G771" s="628"/>
      <c r="H771" s="628"/>
      <c r="I771" s="628"/>
      <c r="J771" s="628"/>
    </row>
    <row r="772" spans="1:10">
      <c r="A772" s="628" t="s">
        <v>1381</v>
      </c>
      <c r="B772" s="628"/>
      <c r="C772" s="628"/>
      <c r="D772" s="628"/>
      <c r="E772" s="628"/>
      <c r="F772" s="628"/>
      <c r="G772" s="628"/>
      <c r="H772" s="628"/>
      <c r="I772" s="628"/>
      <c r="J772" s="628"/>
    </row>
    <row r="773" spans="1:10">
      <c r="A773" s="628"/>
      <c r="B773" s="628"/>
      <c r="C773" s="628"/>
      <c r="D773" s="628"/>
      <c r="E773" s="628"/>
      <c r="F773" s="628"/>
      <c r="G773" s="628"/>
      <c r="H773" s="628"/>
      <c r="I773" s="628"/>
      <c r="J773" s="628"/>
    </row>
    <row r="774" spans="1:10">
      <c r="A774" s="628" t="s">
        <v>1382</v>
      </c>
      <c r="B774" s="628"/>
      <c r="C774" s="628"/>
      <c r="D774" s="628"/>
      <c r="E774" s="628"/>
      <c r="F774" s="628"/>
      <c r="G774" s="628"/>
      <c r="H774" s="628"/>
      <c r="I774" s="628"/>
      <c r="J774" s="628"/>
    </row>
    <row r="775" spans="1:10">
      <c r="A775" s="628"/>
      <c r="B775" s="628"/>
      <c r="C775" s="628"/>
      <c r="D775" s="628"/>
      <c r="E775" s="628"/>
      <c r="F775" s="628"/>
      <c r="G775" s="628"/>
      <c r="H775" s="628"/>
      <c r="I775" s="628"/>
      <c r="J775" s="628"/>
    </row>
    <row r="776" spans="1:10">
      <c r="A776" s="628"/>
      <c r="B776" s="628"/>
      <c r="C776" s="628"/>
      <c r="D776" s="628"/>
      <c r="E776" s="628"/>
      <c r="F776" s="628"/>
      <c r="G776" s="628"/>
      <c r="H776" s="628"/>
      <c r="I776" s="628"/>
      <c r="J776" s="628"/>
    </row>
    <row r="777" spans="1:10">
      <c r="A777" s="628"/>
      <c r="B777" s="628"/>
      <c r="C777" s="628"/>
      <c r="D777" s="628"/>
      <c r="E777" s="628"/>
      <c r="F777" s="628"/>
      <c r="G777" s="628"/>
      <c r="H777" s="628"/>
      <c r="I777" s="628"/>
      <c r="J777" s="628"/>
    </row>
    <row r="778" spans="1:10">
      <c r="A778" s="629" t="s">
        <v>970</v>
      </c>
      <c r="B778" s="629"/>
      <c r="C778" s="629"/>
      <c r="D778" s="629"/>
      <c r="E778" s="629"/>
      <c r="F778" s="629"/>
      <c r="G778" s="629"/>
      <c r="H778" s="629"/>
      <c r="I778" s="629"/>
      <c r="J778" s="629"/>
    </row>
    <row r="779" spans="1:10">
      <c r="A779" s="628"/>
      <c r="B779" s="628"/>
      <c r="C779" s="628"/>
      <c r="D779" s="628"/>
      <c r="E779" s="628"/>
      <c r="F779" s="628"/>
      <c r="G779" s="628"/>
      <c r="H779" s="628"/>
      <c r="I779" s="628"/>
      <c r="J779" s="628"/>
    </row>
    <row r="780" spans="1:10">
      <c r="A780" s="628"/>
      <c r="B780" s="628"/>
      <c r="C780" s="628"/>
      <c r="D780" s="628"/>
      <c r="E780" s="628"/>
      <c r="F780" s="628"/>
      <c r="G780" s="628"/>
      <c r="H780" s="628"/>
      <c r="I780" s="628"/>
      <c r="J780" s="628"/>
    </row>
    <row r="781" spans="1:10">
      <c r="A781" s="628" t="s">
        <v>1383</v>
      </c>
      <c r="B781" s="628"/>
      <c r="C781" s="628"/>
      <c r="D781" s="628"/>
      <c r="E781" s="628"/>
      <c r="F781" s="628"/>
      <c r="G781" s="628"/>
      <c r="H781" s="628"/>
      <c r="I781" s="628"/>
      <c r="J781" s="628"/>
    </row>
    <row r="782" spans="1:10">
      <c r="A782" s="628"/>
      <c r="B782" s="628"/>
      <c r="C782" s="628"/>
      <c r="D782" s="628"/>
      <c r="E782" s="628"/>
      <c r="F782" s="628"/>
      <c r="G782" s="628"/>
      <c r="H782" s="628"/>
      <c r="I782" s="628"/>
      <c r="J782" s="628"/>
    </row>
    <row r="783" spans="1:10">
      <c r="A783" s="628"/>
      <c r="B783" s="628"/>
      <c r="C783" s="628"/>
      <c r="D783" s="628"/>
      <c r="E783" s="628"/>
      <c r="F783" s="628"/>
      <c r="G783" s="628"/>
      <c r="H783" s="628"/>
      <c r="I783" s="628"/>
      <c r="J783" s="628"/>
    </row>
    <row r="784" spans="1:10">
      <c r="A784" s="628" t="s">
        <v>1384</v>
      </c>
      <c r="B784" s="628"/>
      <c r="C784" s="628"/>
      <c r="D784" s="628"/>
      <c r="E784" s="628"/>
      <c r="F784" s="628"/>
      <c r="G784" s="628"/>
      <c r="H784" s="628"/>
      <c r="I784" s="628"/>
      <c r="J784" s="628"/>
    </row>
    <row r="785" spans="1:10" ht="15" thickBot="1">
      <c r="A785" s="628"/>
      <c r="B785" s="628"/>
      <c r="C785" s="628"/>
      <c r="D785" s="628"/>
      <c r="E785" s="628"/>
      <c r="F785" s="628"/>
      <c r="G785" s="628"/>
      <c r="H785" s="628"/>
      <c r="I785" s="628"/>
      <c r="J785" s="628"/>
    </row>
    <row r="786" spans="1:10">
      <c r="A786" s="511" t="s">
        <v>971</v>
      </c>
      <c r="B786" s="512" t="s">
        <v>972</v>
      </c>
      <c r="C786" s="512" t="s">
        <v>973</v>
      </c>
      <c r="D786" s="512" t="s">
        <v>975</v>
      </c>
      <c r="E786" s="512" t="s">
        <v>974</v>
      </c>
      <c r="F786" s="512" t="s">
        <v>976</v>
      </c>
    </row>
    <row r="787" spans="1:10" ht="15" thickBot="1">
      <c r="A787" s="224" t="s">
        <v>979</v>
      </c>
      <c r="B787" s="225">
        <v>43160</v>
      </c>
      <c r="C787" s="226">
        <v>84</v>
      </c>
      <c r="D787" s="201">
        <v>1500000</v>
      </c>
      <c r="E787" s="227">
        <v>46814</v>
      </c>
      <c r="F787" s="513">
        <v>1500000</v>
      </c>
    </row>
    <row r="788" spans="1:10" ht="15" thickBot="1">
      <c r="A788" s="224" t="s">
        <v>980</v>
      </c>
      <c r="B788" s="225">
        <v>44256</v>
      </c>
      <c r="C788" s="226">
        <v>120</v>
      </c>
      <c r="D788" s="201">
        <v>5500000</v>
      </c>
      <c r="E788" s="227">
        <v>46829</v>
      </c>
      <c r="F788" s="513">
        <v>5500000</v>
      </c>
    </row>
    <row r="789" spans="1:10" ht="15" thickBot="1">
      <c r="A789" s="224" t="s">
        <v>981</v>
      </c>
      <c r="B789" s="225">
        <v>44287</v>
      </c>
      <c r="C789" s="226">
        <v>2557</v>
      </c>
      <c r="D789" s="201">
        <v>10000000</v>
      </c>
      <c r="E789" s="227">
        <v>46154</v>
      </c>
      <c r="F789" s="513">
        <v>10000000</v>
      </c>
    </row>
    <row r="790" spans="1:10" ht="15" thickBot="1">
      <c r="A790" s="221" t="s">
        <v>982</v>
      </c>
      <c r="B790" s="222"/>
      <c r="C790" s="222"/>
      <c r="D790" s="223">
        <v>17000000</v>
      </c>
      <c r="E790" s="228"/>
      <c r="F790" s="223">
        <v>46000000</v>
      </c>
    </row>
    <row r="791" spans="1:10">
      <c r="A791" s="229" t="s">
        <v>983</v>
      </c>
      <c r="B791" s="677"/>
      <c r="C791" s="677"/>
      <c r="D791" s="675">
        <v>132330550000</v>
      </c>
      <c r="E791" s="677"/>
      <c r="F791" s="677"/>
    </row>
    <row r="792" spans="1:10" ht="15" thickBot="1">
      <c r="A792" s="224" t="s">
        <v>984</v>
      </c>
      <c r="B792" s="678"/>
      <c r="C792" s="678"/>
      <c r="D792" s="676"/>
      <c r="E792" s="678"/>
      <c r="F792" s="678"/>
    </row>
    <row r="793" spans="1:10" ht="15" thickBot="1">
      <c r="A793" s="224" t="s">
        <v>985</v>
      </c>
      <c r="B793" s="222"/>
      <c r="C793" s="222"/>
      <c r="D793" s="223">
        <v>132330550000</v>
      </c>
      <c r="E793" s="228"/>
      <c r="F793" s="228"/>
    </row>
    <row r="794" spans="1:10">
      <c r="A794" s="628"/>
      <c r="B794" s="628"/>
      <c r="C794" s="628"/>
      <c r="D794" s="628"/>
      <c r="E794" s="628"/>
      <c r="F794" s="628"/>
      <c r="G794" s="628"/>
      <c r="H794" s="628"/>
      <c r="I794" s="628"/>
      <c r="J794" s="628"/>
    </row>
    <row r="795" spans="1:10">
      <c r="A795" s="628"/>
      <c r="B795" s="628"/>
      <c r="C795" s="628"/>
      <c r="D795" s="628"/>
      <c r="E795" s="628"/>
      <c r="F795" s="628"/>
      <c r="G795" s="628"/>
      <c r="H795" s="628"/>
      <c r="I795" s="628"/>
      <c r="J795" s="628"/>
    </row>
    <row r="796" spans="1:10">
      <c r="A796" s="628"/>
      <c r="B796" s="628"/>
      <c r="C796" s="628"/>
      <c r="D796" s="628"/>
      <c r="E796" s="628"/>
      <c r="F796" s="628"/>
      <c r="G796" s="628"/>
      <c r="H796" s="628"/>
      <c r="I796" s="628"/>
      <c r="J796" s="628"/>
    </row>
    <row r="797" spans="1:10">
      <c r="A797" s="628" t="s">
        <v>1385</v>
      </c>
      <c r="B797" s="628"/>
      <c r="C797" s="628"/>
      <c r="D797" s="628"/>
      <c r="E797" s="628"/>
      <c r="F797" s="628"/>
      <c r="G797" s="628"/>
      <c r="H797" s="628"/>
      <c r="I797" s="628"/>
      <c r="J797" s="628"/>
    </row>
    <row r="798" spans="1:10" ht="15" thickBot="1">
      <c r="A798" s="628"/>
      <c r="B798" s="628"/>
      <c r="C798" s="628"/>
      <c r="D798" s="628"/>
      <c r="E798" s="628"/>
      <c r="F798" s="628"/>
      <c r="G798" s="628"/>
      <c r="H798" s="628"/>
      <c r="I798" s="628"/>
      <c r="J798" s="628"/>
    </row>
    <row r="799" spans="1:10">
      <c r="A799" s="511" t="s">
        <v>971</v>
      </c>
      <c r="B799" s="512" t="s">
        <v>972</v>
      </c>
      <c r="C799" s="512" t="s">
        <v>973</v>
      </c>
      <c r="D799" s="512" t="s">
        <v>975</v>
      </c>
      <c r="E799" s="512" t="s">
        <v>974</v>
      </c>
      <c r="F799" s="512" t="s">
        <v>976</v>
      </c>
    </row>
    <row r="800" spans="1:10" ht="15" thickBot="1">
      <c r="A800" s="224" t="s">
        <v>987</v>
      </c>
      <c r="B800" s="225">
        <v>45505</v>
      </c>
      <c r="C800" s="226">
        <v>1095</v>
      </c>
      <c r="D800" s="201">
        <v>11000000</v>
      </c>
      <c r="E800" s="227">
        <v>46601</v>
      </c>
      <c r="F800" s="513">
        <v>11000000</v>
      </c>
    </row>
    <row r="801" spans="1:10" ht="15" thickBot="1">
      <c r="A801" s="224" t="s">
        <v>988</v>
      </c>
      <c r="B801" s="225">
        <v>45505</v>
      </c>
      <c r="C801" s="226">
        <v>730</v>
      </c>
      <c r="D801" s="201">
        <v>4000000</v>
      </c>
      <c r="E801" s="227">
        <v>46247</v>
      </c>
      <c r="F801" s="201">
        <v>4000000</v>
      </c>
    </row>
    <row r="802" spans="1:10" ht="15" thickBot="1">
      <c r="A802" s="224" t="s">
        <v>1235</v>
      </c>
      <c r="B802" s="225">
        <v>45597</v>
      </c>
      <c r="C802" s="226">
        <v>1826</v>
      </c>
      <c r="D802" s="201">
        <v>8000000</v>
      </c>
      <c r="E802" s="227">
        <v>47450</v>
      </c>
      <c r="F802" s="201">
        <v>8000000</v>
      </c>
    </row>
    <row r="803" spans="1:10" ht="15" thickBot="1">
      <c r="A803" s="224" t="s">
        <v>1236</v>
      </c>
      <c r="B803" s="225">
        <v>45597</v>
      </c>
      <c r="C803" s="226">
        <v>2556</v>
      </c>
      <c r="D803" s="201">
        <v>4000000</v>
      </c>
      <c r="E803" s="227">
        <v>48180</v>
      </c>
      <c r="F803" s="201">
        <v>4000000</v>
      </c>
    </row>
    <row r="804" spans="1:10" ht="15" thickBot="1">
      <c r="A804" s="221" t="s">
        <v>1386</v>
      </c>
      <c r="B804" s="222"/>
      <c r="C804" s="222"/>
      <c r="D804" s="223">
        <v>27000000</v>
      </c>
      <c r="E804" s="228"/>
      <c r="F804" s="223">
        <v>46000000</v>
      </c>
    </row>
    <row r="805" spans="1:10">
      <c r="A805" s="229" t="s">
        <v>1387</v>
      </c>
      <c r="B805" s="677"/>
      <c r="C805" s="677"/>
      <c r="D805" s="675">
        <v>210172050000</v>
      </c>
      <c r="E805" s="677"/>
      <c r="F805" s="677"/>
    </row>
    <row r="806" spans="1:10" ht="15" thickBot="1">
      <c r="A806" s="224" t="s">
        <v>984</v>
      </c>
      <c r="B806" s="678"/>
      <c r="C806" s="678"/>
      <c r="D806" s="676"/>
      <c r="E806" s="678"/>
      <c r="F806" s="678"/>
    </row>
    <row r="807" spans="1:10" ht="15" thickBot="1">
      <c r="A807" s="224" t="s">
        <v>1388</v>
      </c>
      <c r="B807" s="222"/>
      <c r="C807" s="222"/>
      <c r="D807" s="223">
        <v>210172050000</v>
      </c>
      <c r="E807" s="228"/>
      <c r="F807" s="228"/>
    </row>
    <row r="808" spans="1:10">
      <c r="A808" s="628"/>
      <c r="B808" s="628"/>
      <c r="C808" s="628"/>
      <c r="D808" s="628"/>
      <c r="E808" s="628"/>
      <c r="F808" s="628"/>
      <c r="G808" s="628"/>
      <c r="H808" s="628"/>
      <c r="I808" s="628"/>
      <c r="J808" s="628"/>
    </row>
    <row r="809" spans="1:10">
      <c r="A809" s="628"/>
      <c r="B809" s="628"/>
      <c r="C809" s="628"/>
      <c r="D809" s="628"/>
      <c r="E809" s="628"/>
      <c r="F809" s="628"/>
      <c r="G809" s="628"/>
      <c r="H809" s="628"/>
      <c r="I809" s="628"/>
      <c r="J809" s="628"/>
    </row>
    <row r="810" spans="1:10">
      <c r="A810" s="628"/>
      <c r="B810" s="628"/>
      <c r="C810" s="628"/>
      <c r="D810" s="628"/>
      <c r="E810" s="628"/>
      <c r="F810" s="628"/>
      <c r="G810" s="628"/>
      <c r="H810" s="628"/>
      <c r="I810" s="628"/>
      <c r="J810" s="628"/>
    </row>
    <row r="811" spans="1:10">
      <c r="A811" s="628"/>
      <c r="B811" s="628"/>
      <c r="C811" s="628"/>
      <c r="D811" s="628"/>
      <c r="E811" s="628"/>
      <c r="F811" s="628"/>
      <c r="G811" s="628"/>
      <c r="H811" s="628"/>
      <c r="I811" s="628"/>
      <c r="J811" s="628"/>
    </row>
    <row r="812" spans="1:10">
      <c r="A812" s="628"/>
      <c r="B812" s="628"/>
      <c r="C812" s="628"/>
      <c r="D812" s="628"/>
      <c r="E812" s="628"/>
      <c r="F812" s="628"/>
      <c r="G812" s="628"/>
      <c r="H812" s="628"/>
      <c r="I812" s="628"/>
      <c r="J812" s="628"/>
    </row>
    <row r="813" spans="1:10">
      <c r="A813" s="628"/>
      <c r="B813" s="628"/>
      <c r="C813" s="628"/>
      <c r="D813" s="628"/>
      <c r="E813" s="628"/>
      <c r="F813" s="628"/>
      <c r="G813" s="628"/>
      <c r="H813" s="628"/>
      <c r="I813" s="628"/>
      <c r="J813" s="628"/>
    </row>
    <row r="814" spans="1:10">
      <c r="A814" s="628"/>
      <c r="B814" s="628"/>
      <c r="C814" s="628"/>
      <c r="D814" s="628"/>
      <c r="E814" s="628"/>
      <c r="F814" s="628"/>
      <c r="G814" s="628"/>
      <c r="H814" s="628"/>
      <c r="I814" s="628"/>
      <c r="J814" s="628"/>
    </row>
    <row r="815" spans="1:10">
      <c r="A815" s="628"/>
      <c r="B815" s="628"/>
      <c r="C815" s="628"/>
      <c r="D815" s="628"/>
      <c r="E815" s="628"/>
      <c r="F815" s="628"/>
      <c r="G815" s="628"/>
      <c r="H815" s="628"/>
      <c r="I815" s="628"/>
      <c r="J815" s="628"/>
    </row>
    <row r="816" spans="1:10">
      <c r="A816" s="628"/>
      <c r="B816" s="628"/>
      <c r="C816" s="628"/>
      <c r="D816" s="628"/>
      <c r="E816" s="628"/>
      <c r="F816" s="628"/>
      <c r="G816" s="628"/>
      <c r="H816" s="628"/>
      <c r="I816" s="628"/>
      <c r="J816" s="628"/>
    </row>
    <row r="817" spans="1:10">
      <c r="A817" s="628"/>
      <c r="B817" s="628"/>
      <c r="C817" s="628"/>
      <c r="D817" s="628"/>
      <c r="E817" s="628"/>
      <c r="F817" s="628"/>
      <c r="G817" s="628"/>
      <c r="H817" s="628"/>
      <c r="I817" s="628"/>
      <c r="J817" s="628"/>
    </row>
    <row r="818" spans="1:10">
      <c r="A818" s="628"/>
      <c r="B818" s="628"/>
      <c r="C818" s="628"/>
      <c r="D818" s="628"/>
      <c r="E818" s="628"/>
      <c r="F818" s="628"/>
      <c r="G818" s="628"/>
      <c r="H818" s="628"/>
      <c r="I818" s="628"/>
      <c r="J818" s="628"/>
    </row>
    <row r="819" spans="1:10">
      <c r="A819" s="628"/>
      <c r="B819" s="628"/>
      <c r="C819" s="628"/>
      <c r="D819" s="628"/>
      <c r="E819" s="628"/>
      <c r="F819" s="628"/>
      <c r="G819" s="628"/>
      <c r="H819" s="628"/>
      <c r="I819" s="628"/>
      <c r="J819" s="628"/>
    </row>
    <row r="820" spans="1:10">
      <c r="A820" s="628"/>
      <c r="B820" s="628"/>
      <c r="C820" s="628"/>
      <c r="D820" s="628"/>
      <c r="E820" s="628"/>
      <c r="F820" s="628"/>
      <c r="G820" s="628"/>
      <c r="H820" s="628"/>
      <c r="I820" s="628"/>
      <c r="J820" s="628"/>
    </row>
    <row r="821" spans="1:10">
      <c r="A821" s="628"/>
      <c r="B821" s="628"/>
      <c r="C821" s="628"/>
      <c r="D821" s="628"/>
      <c r="E821" s="628"/>
      <c r="F821" s="628"/>
      <c r="G821" s="628"/>
      <c r="H821" s="628"/>
      <c r="I821" s="628"/>
      <c r="J821" s="628"/>
    </row>
    <row r="822" spans="1:10">
      <c r="A822" s="628"/>
      <c r="B822" s="628"/>
      <c r="C822" s="628"/>
      <c r="D822" s="628"/>
      <c r="E822" s="628"/>
      <c r="F822" s="628"/>
      <c r="G822" s="628"/>
      <c r="H822" s="628"/>
      <c r="I822" s="628"/>
      <c r="J822" s="628"/>
    </row>
    <row r="823" spans="1:10">
      <c r="A823" s="628"/>
      <c r="B823" s="628"/>
      <c r="C823" s="628"/>
      <c r="D823" s="628"/>
      <c r="E823" s="628"/>
      <c r="F823" s="628"/>
      <c r="G823" s="628"/>
      <c r="H823" s="628"/>
      <c r="I823" s="628"/>
      <c r="J823" s="628"/>
    </row>
    <row r="824" spans="1:10">
      <c r="A824" s="628"/>
      <c r="B824" s="628"/>
      <c r="C824" s="628"/>
      <c r="D824" s="628"/>
      <c r="E824" s="628"/>
      <c r="F824" s="628"/>
      <c r="G824" s="628"/>
      <c r="H824" s="628"/>
      <c r="I824" s="628"/>
      <c r="J824" s="628"/>
    </row>
    <row r="825" spans="1:10">
      <c r="A825" s="628"/>
      <c r="B825" s="628"/>
      <c r="C825" s="628"/>
      <c r="D825" s="628"/>
      <c r="E825" s="628"/>
      <c r="F825" s="628"/>
      <c r="G825" s="628"/>
      <c r="H825" s="628"/>
      <c r="I825" s="628"/>
      <c r="J825" s="628"/>
    </row>
    <row r="826" spans="1:10">
      <c r="A826" s="628"/>
      <c r="B826" s="628"/>
      <c r="C826" s="628"/>
      <c r="D826" s="628"/>
      <c r="E826" s="628"/>
      <c r="F826" s="628"/>
      <c r="G826" s="628"/>
      <c r="H826" s="628"/>
      <c r="I826" s="628"/>
      <c r="J826" s="628"/>
    </row>
    <row r="827" spans="1:10">
      <c r="A827" s="628" t="s">
        <v>1389</v>
      </c>
      <c r="B827" s="628"/>
      <c r="C827" s="628"/>
      <c r="D827" s="628"/>
      <c r="E827" s="628"/>
      <c r="F827" s="628"/>
      <c r="G827" s="628"/>
      <c r="H827" s="628"/>
      <c r="I827" s="628"/>
      <c r="J827" s="628"/>
    </row>
    <row r="828" spans="1:10" ht="15" thickBot="1">
      <c r="A828" s="628"/>
      <c r="B828" s="628"/>
      <c r="C828" s="628"/>
      <c r="D828" s="628"/>
      <c r="E828" s="628"/>
      <c r="F828" s="628"/>
      <c r="G828" s="628"/>
      <c r="H828" s="628"/>
      <c r="I828" s="628"/>
      <c r="J828" s="628"/>
    </row>
    <row r="829" spans="1:10" ht="15" thickBot="1">
      <c r="A829" s="511" t="s">
        <v>971</v>
      </c>
      <c r="B829" s="512" t="s">
        <v>972</v>
      </c>
      <c r="C829" s="512" t="s">
        <v>973</v>
      </c>
      <c r="D829" s="512" t="s">
        <v>975</v>
      </c>
      <c r="E829" s="512" t="s">
        <v>974</v>
      </c>
      <c r="F829" s="512" t="s">
        <v>976</v>
      </c>
    </row>
    <row r="830" spans="1:10" ht="15" thickBot="1">
      <c r="A830" s="216" t="s">
        <v>977</v>
      </c>
      <c r="B830" s="217">
        <v>42156</v>
      </c>
      <c r="C830" s="218">
        <v>120</v>
      </c>
      <c r="D830" s="219">
        <v>500000</v>
      </c>
      <c r="E830" s="220">
        <v>45823</v>
      </c>
      <c r="F830" s="514">
        <v>500000</v>
      </c>
    </row>
    <row r="831" spans="1:10" ht="15" thickBot="1">
      <c r="A831" s="224" t="s">
        <v>978</v>
      </c>
      <c r="B831" s="225">
        <v>43160</v>
      </c>
      <c r="C831" s="226">
        <v>84</v>
      </c>
      <c r="D831" s="201">
        <v>1498000</v>
      </c>
      <c r="E831" s="227">
        <v>45719</v>
      </c>
      <c r="F831" s="513">
        <v>1498000</v>
      </c>
    </row>
    <row r="832" spans="1:10" ht="15" thickBot="1">
      <c r="A832" s="224" t="s">
        <v>978</v>
      </c>
      <c r="B832" s="225">
        <v>43160</v>
      </c>
      <c r="C832" s="226">
        <v>84</v>
      </c>
      <c r="D832" s="201">
        <v>2000</v>
      </c>
      <c r="E832" s="227">
        <v>45719</v>
      </c>
      <c r="F832" s="513">
        <v>2000</v>
      </c>
    </row>
    <row r="833" spans="1:10" ht="15" thickBot="1">
      <c r="A833" s="224" t="s">
        <v>979</v>
      </c>
      <c r="B833" s="225">
        <v>43160</v>
      </c>
      <c r="C833" s="226">
        <v>120</v>
      </c>
      <c r="D833" s="201">
        <v>1500000</v>
      </c>
      <c r="E833" s="227">
        <v>46814</v>
      </c>
      <c r="F833" s="513">
        <v>1500000</v>
      </c>
    </row>
    <row r="834" spans="1:10" ht="15" thickBot="1">
      <c r="A834" s="224" t="s">
        <v>980</v>
      </c>
      <c r="B834" s="225">
        <v>44256</v>
      </c>
      <c r="C834" s="226">
        <v>84</v>
      </c>
      <c r="D834" s="201">
        <v>5500000</v>
      </c>
      <c r="E834" s="227">
        <v>46829</v>
      </c>
      <c r="F834" s="513">
        <v>5500000</v>
      </c>
    </row>
    <row r="835" spans="1:10" ht="15" thickBot="1">
      <c r="A835" s="224" t="s">
        <v>981</v>
      </c>
      <c r="B835" s="225">
        <v>44287</v>
      </c>
      <c r="C835" s="226">
        <v>60</v>
      </c>
      <c r="D835" s="201">
        <v>10000000</v>
      </c>
      <c r="E835" s="227">
        <v>46154</v>
      </c>
      <c r="F835" s="513">
        <v>10000000</v>
      </c>
    </row>
    <row r="836" spans="1:10" ht="15" thickBot="1">
      <c r="A836" s="224" t="s">
        <v>980</v>
      </c>
      <c r="B836" s="225">
        <v>45597</v>
      </c>
      <c r="C836" s="226">
        <v>72</v>
      </c>
      <c r="D836" s="201">
        <v>8000000</v>
      </c>
      <c r="E836" s="227">
        <v>47450</v>
      </c>
      <c r="F836" s="201">
        <v>8000000</v>
      </c>
    </row>
    <row r="837" spans="1:10" ht="15" thickBot="1">
      <c r="A837" s="224" t="s">
        <v>981</v>
      </c>
      <c r="B837" s="225">
        <v>45597</v>
      </c>
      <c r="C837" s="226">
        <v>96</v>
      </c>
      <c r="D837" s="201">
        <v>4000000</v>
      </c>
      <c r="E837" s="227">
        <v>48180</v>
      </c>
      <c r="F837" s="201">
        <v>4000000</v>
      </c>
    </row>
    <row r="838" spans="1:10" ht="15" thickBot="1">
      <c r="A838" s="221" t="s">
        <v>982</v>
      </c>
      <c r="B838" s="222"/>
      <c r="C838" s="222"/>
      <c r="D838" s="223">
        <v>31000000</v>
      </c>
      <c r="E838" s="228"/>
      <c r="F838" s="223">
        <v>31000000</v>
      </c>
    </row>
    <row r="839" spans="1:10" ht="15" thickBot="1">
      <c r="A839" s="221" t="s">
        <v>986</v>
      </c>
      <c r="B839" s="222"/>
      <c r="C839" s="222"/>
      <c r="D839" s="223">
        <v>242769060000</v>
      </c>
      <c r="E839" s="228"/>
      <c r="F839" s="228"/>
    </row>
    <row r="840" spans="1:10">
      <c r="A840" s="628"/>
      <c r="B840" s="628"/>
      <c r="C840" s="628"/>
      <c r="D840" s="628"/>
      <c r="E840" s="628"/>
      <c r="F840" s="628"/>
      <c r="G840" s="628"/>
      <c r="H840" s="628"/>
      <c r="I840" s="628"/>
      <c r="J840" s="628"/>
    </row>
    <row r="841" spans="1:10">
      <c r="A841" s="628"/>
      <c r="B841" s="628"/>
      <c r="C841" s="628"/>
      <c r="D841" s="628"/>
      <c r="E841" s="628"/>
      <c r="F841" s="628"/>
      <c r="G841" s="628"/>
      <c r="H841" s="628"/>
      <c r="I841" s="628"/>
      <c r="J841" s="628"/>
    </row>
    <row r="842" spans="1:10">
      <c r="A842" s="628"/>
      <c r="B842" s="628"/>
      <c r="C842" s="628"/>
      <c r="D842" s="628"/>
      <c r="E842" s="628"/>
      <c r="F842" s="628"/>
      <c r="G842" s="628"/>
      <c r="H842" s="628"/>
      <c r="I842" s="628"/>
      <c r="J842" s="628"/>
    </row>
    <row r="843" spans="1:10">
      <c r="A843" s="628" t="s">
        <v>1390</v>
      </c>
      <c r="B843" s="628"/>
      <c r="C843" s="628"/>
      <c r="D843" s="628"/>
      <c r="E843" s="628"/>
      <c r="F843" s="628"/>
      <c r="G843" s="628"/>
      <c r="H843" s="628"/>
      <c r="I843" s="628"/>
      <c r="J843" s="628"/>
    </row>
    <row r="844" spans="1:10" ht="15" thickBot="1">
      <c r="A844" s="628"/>
      <c r="B844" s="628"/>
      <c r="C844" s="628"/>
      <c r="D844" s="628"/>
      <c r="E844" s="628"/>
      <c r="F844" s="628"/>
      <c r="G844" s="628"/>
      <c r="H844" s="628"/>
      <c r="I844" s="628"/>
      <c r="J844" s="628"/>
    </row>
    <row r="845" spans="1:10">
      <c r="A845" s="511" t="s">
        <v>971</v>
      </c>
      <c r="B845" s="512" t="s">
        <v>972</v>
      </c>
      <c r="C845" s="512" t="s">
        <v>973</v>
      </c>
      <c r="D845" s="512" t="s">
        <v>975</v>
      </c>
      <c r="E845" s="512" t="s">
        <v>974</v>
      </c>
      <c r="F845" s="512" t="s">
        <v>976</v>
      </c>
    </row>
    <row r="846" spans="1:10" ht="15" thickBot="1">
      <c r="A846" s="224" t="s">
        <v>987</v>
      </c>
      <c r="B846" s="225">
        <v>45505</v>
      </c>
      <c r="C846" s="226">
        <v>1095</v>
      </c>
      <c r="D846" s="201">
        <v>11000000</v>
      </c>
      <c r="E846" s="227">
        <v>46601</v>
      </c>
      <c r="F846" s="513">
        <v>11000000</v>
      </c>
    </row>
    <row r="847" spans="1:10" ht="15" thickBot="1">
      <c r="A847" s="224" t="s">
        <v>988</v>
      </c>
      <c r="B847" s="225">
        <v>45505</v>
      </c>
      <c r="C847" s="226">
        <v>730</v>
      </c>
      <c r="D847" s="201">
        <v>4000000</v>
      </c>
      <c r="E847" s="227">
        <v>46247</v>
      </c>
      <c r="F847" s="201">
        <v>4000000</v>
      </c>
    </row>
    <row r="848" spans="1:10" ht="15" thickBot="1">
      <c r="A848" s="221" t="s">
        <v>1386</v>
      </c>
      <c r="B848" s="222"/>
      <c r="C848" s="222"/>
      <c r="D848" s="223">
        <v>15000000</v>
      </c>
      <c r="E848" s="228"/>
      <c r="F848" s="223">
        <v>15000000</v>
      </c>
    </row>
    <row r="849" spans="1:10" ht="15" thickBot="1">
      <c r="A849" s="221" t="s">
        <v>1391</v>
      </c>
      <c r="B849" s="222"/>
      <c r="C849" s="222"/>
      <c r="D849" s="223">
        <v>117468900000</v>
      </c>
      <c r="E849" s="228"/>
      <c r="F849" s="228"/>
    </row>
    <row r="850" spans="1:10">
      <c r="A850" s="628"/>
      <c r="B850" s="628"/>
      <c r="C850" s="628"/>
      <c r="D850" s="628"/>
      <c r="E850" s="628"/>
      <c r="F850" s="628"/>
      <c r="G850" s="628"/>
      <c r="H850" s="628"/>
      <c r="I850" s="628"/>
      <c r="J850" s="628"/>
    </row>
    <row r="851" spans="1:10">
      <c r="A851" s="628"/>
      <c r="B851" s="628"/>
      <c r="C851" s="628"/>
      <c r="D851" s="628"/>
      <c r="E851" s="628"/>
      <c r="F851" s="628"/>
      <c r="G851" s="628"/>
      <c r="H851" s="628"/>
      <c r="I851" s="628"/>
      <c r="J851" s="628"/>
    </row>
    <row r="852" spans="1:10">
      <c r="A852" s="628"/>
      <c r="B852" s="628"/>
      <c r="C852" s="628"/>
      <c r="D852" s="628"/>
      <c r="E852" s="628"/>
      <c r="F852" s="628"/>
      <c r="G852" s="628"/>
      <c r="H852" s="628"/>
      <c r="I852" s="628"/>
      <c r="J852" s="628"/>
    </row>
    <row r="853" spans="1:10">
      <c r="A853" s="628"/>
      <c r="B853" s="628"/>
      <c r="C853" s="628"/>
      <c r="D853" s="628"/>
      <c r="E853" s="628"/>
      <c r="F853" s="628"/>
      <c r="G853" s="628"/>
      <c r="H853" s="628"/>
      <c r="I853" s="628"/>
      <c r="J853" s="628"/>
    </row>
    <row r="854" spans="1:10">
      <c r="A854" s="628"/>
      <c r="B854" s="628"/>
      <c r="C854" s="628"/>
      <c r="D854" s="628"/>
      <c r="E854" s="628"/>
      <c r="F854" s="628"/>
      <c r="G854" s="628"/>
      <c r="H854" s="628"/>
      <c r="I854" s="628"/>
      <c r="J854" s="628"/>
    </row>
    <row r="855" spans="1:10">
      <c r="A855" s="628"/>
      <c r="B855" s="628"/>
      <c r="C855" s="628"/>
      <c r="D855" s="628"/>
      <c r="E855" s="628"/>
      <c r="F855" s="628"/>
      <c r="G855" s="628"/>
      <c r="H855" s="628"/>
      <c r="I855" s="628"/>
      <c r="J855" s="628"/>
    </row>
    <row r="856" spans="1:10">
      <c r="A856" s="628"/>
      <c r="B856" s="628"/>
      <c r="C856" s="628"/>
      <c r="D856" s="628"/>
      <c r="E856" s="628"/>
      <c r="F856" s="628"/>
      <c r="G856" s="628"/>
      <c r="H856" s="628"/>
      <c r="I856" s="628"/>
      <c r="J856" s="628"/>
    </row>
    <row r="857" spans="1:10">
      <c r="A857" s="628"/>
      <c r="B857" s="628"/>
      <c r="C857" s="628"/>
      <c r="D857" s="628"/>
      <c r="E857" s="628"/>
      <c r="F857" s="628"/>
      <c r="G857" s="628"/>
      <c r="H857" s="628"/>
      <c r="I857" s="628"/>
      <c r="J857" s="628"/>
    </row>
    <row r="858" spans="1:10">
      <c r="A858" s="631" t="s">
        <v>1392</v>
      </c>
      <c r="B858" s="631"/>
      <c r="C858" s="631"/>
      <c r="D858" s="631"/>
      <c r="E858" s="631"/>
      <c r="F858" s="631"/>
      <c r="G858" s="631"/>
      <c r="H858" s="631"/>
      <c r="I858" s="631"/>
      <c r="J858" s="631"/>
    </row>
    <row r="859" spans="1:10">
      <c r="A859" s="631"/>
      <c r="B859" s="631"/>
      <c r="C859" s="631"/>
      <c r="D859" s="631"/>
      <c r="E859" s="631"/>
      <c r="F859" s="631"/>
      <c r="G859" s="631"/>
      <c r="H859" s="631"/>
      <c r="I859" s="631"/>
      <c r="J859" s="631"/>
    </row>
    <row r="860" spans="1:10">
      <c r="A860" s="635" t="s">
        <v>1393</v>
      </c>
      <c r="B860" s="635"/>
      <c r="C860" s="635"/>
      <c r="D860" s="635"/>
      <c r="E860" s="635"/>
      <c r="F860" s="635"/>
      <c r="G860" s="635"/>
      <c r="H860" s="635"/>
      <c r="I860" s="635"/>
      <c r="J860" s="635"/>
    </row>
    <row r="861" spans="1:10">
      <c r="A861" s="631"/>
      <c r="B861" s="631"/>
      <c r="C861" s="631"/>
      <c r="D861" s="631"/>
      <c r="E861" s="631"/>
      <c r="F861" s="631"/>
      <c r="G861" s="631"/>
      <c r="H861" s="631"/>
      <c r="I861" s="631"/>
      <c r="J861" s="631"/>
    </row>
    <row r="862" spans="1:10">
      <c r="A862" s="631" t="s">
        <v>1394</v>
      </c>
      <c r="B862" s="631"/>
      <c r="C862" s="631"/>
      <c r="D862" s="631"/>
      <c r="E862" s="631"/>
      <c r="F862" s="631"/>
      <c r="G862" s="631"/>
      <c r="H862" s="631"/>
      <c r="I862" s="631"/>
      <c r="J862" s="631"/>
    </row>
    <row r="863" spans="1:10">
      <c r="A863" s="635"/>
      <c r="B863" s="635"/>
      <c r="C863" s="635"/>
      <c r="D863" s="635"/>
      <c r="E863" s="635"/>
      <c r="F863" s="635"/>
      <c r="G863" s="635"/>
      <c r="H863" s="635"/>
      <c r="I863" s="635"/>
      <c r="J863" s="635"/>
    </row>
    <row r="864" spans="1:10">
      <c r="A864" s="635" t="s">
        <v>1395</v>
      </c>
      <c r="B864" s="635"/>
      <c r="C864" s="635"/>
      <c r="D864" s="635"/>
      <c r="E864" s="635"/>
      <c r="F864" s="635"/>
      <c r="G864" s="635"/>
      <c r="H864" s="635"/>
      <c r="I864" s="635"/>
      <c r="J864" s="635"/>
    </row>
    <row r="865" spans="1:10">
      <c r="A865" s="631"/>
      <c r="B865" s="631"/>
      <c r="C865" s="631"/>
      <c r="D865" s="631"/>
      <c r="E865" s="631"/>
      <c r="F865" s="631"/>
      <c r="G865" s="631"/>
      <c r="H865" s="631"/>
      <c r="I865" s="631"/>
      <c r="J865" s="631"/>
    </row>
    <row r="866" spans="1:10">
      <c r="A866" s="631" t="s">
        <v>1396</v>
      </c>
      <c r="B866" s="631"/>
      <c r="C866" s="631"/>
      <c r="D866" s="631"/>
      <c r="E866" s="631"/>
      <c r="F866" s="631"/>
      <c r="G866" s="631"/>
      <c r="H866" s="631"/>
      <c r="I866" s="631"/>
      <c r="J866" s="631"/>
    </row>
    <row r="867" spans="1:10">
      <c r="A867" s="631"/>
      <c r="B867" s="631"/>
      <c r="C867" s="631"/>
      <c r="D867" s="631"/>
      <c r="E867" s="631"/>
      <c r="F867" s="631"/>
      <c r="G867" s="631"/>
      <c r="H867" s="631"/>
      <c r="I867" s="631"/>
      <c r="J867" s="631"/>
    </row>
    <row r="868" spans="1:10">
      <c r="A868" s="631"/>
      <c r="B868" s="631"/>
      <c r="C868" s="631"/>
      <c r="D868" s="631"/>
      <c r="E868" s="631"/>
      <c r="F868" s="631"/>
      <c r="G868" s="631"/>
      <c r="H868" s="631"/>
      <c r="I868" s="631"/>
      <c r="J868" s="631"/>
    </row>
    <row r="869" spans="1:10">
      <c r="A869" s="631"/>
      <c r="B869" s="631"/>
      <c r="C869" s="631"/>
      <c r="D869" s="631"/>
      <c r="E869" s="631"/>
      <c r="F869" s="631"/>
      <c r="G869" s="631"/>
      <c r="H869" s="631"/>
      <c r="I869" s="631"/>
      <c r="J869" s="631"/>
    </row>
    <row r="870" spans="1:10">
      <c r="A870" s="631"/>
      <c r="B870" s="631"/>
      <c r="C870" s="631"/>
      <c r="D870" s="631"/>
      <c r="E870" s="631"/>
      <c r="F870" s="631"/>
      <c r="G870" s="631"/>
      <c r="H870" s="631"/>
      <c r="I870" s="631"/>
      <c r="J870" s="631"/>
    </row>
    <row r="871" spans="1:10">
      <c r="A871" s="632">
        <v>45838</v>
      </c>
      <c r="B871" s="632"/>
      <c r="C871" s="632"/>
      <c r="D871" s="632"/>
      <c r="E871" s="632"/>
      <c r="F871" s="632"/>
      <c r="G871" s="632"/>
      <c r="H871" s="632"/>
      <c r="I871" s="632"/>
      <c r="J871" s="632"/>
    </row>
    <row r="872" spans="1:10" ht="15" thickBot="1">
      <c r="A872" s="633"/>
      <c r="B872" s="633"/>
      <c r="C872" s="633"/>
      <c r="D872" s="633"/>
      <c r="E872" s="633"/>
      <c r="F872" s="633"/>
      <c r="G872" s="633"/>
      <c r="H872" s="633"/>
      <c r="I872" s="633"/>
      <c r="J872" s="633"/>
    </row>
    <row r="873" spans="1:10" ht="15" thickBot="1">
      <c r="A873" s="515" t="s">
        <v>913</v>
      </c>
      <c r="B873" s="516" t="s">
        <v>989</v>
      </c>
      <c r="C873" s="516" t="s">
        <v>990</v>
      </c>
      <c r="D873" s="516" t="s">
        <v>991</v>
      </c>
      <c r="E873" s="516" t="s">
        <v>992</v>
      </c>
      <c r="F873" s="516" t="s">
        <v>993</v>
      </c>
      <c r="G873" s="516" t="s">
        <v>914</v>
      </c>
      <c r="H873" s="516" t="s">
        <v>994</v>
      </c>
      <c r="I873" s="516" t="s">
        <v>995</v>
      </c>
      <c r="J873" s="516" t="s">
        <v>996</v>
      </c>
    </row>
    <row r="874" spans="1:10" ht="15" thickBot="1">
      <c r="A874" s="210" t="s">
        <v>999</v>
      </c>
      <c r="B874" s="211" t="s">
        <v>997</v>
      </c>
      <c r="C874" s="212" t="s">
        <v>1000</v>
      </c>
      <c r="D874" s="206">
        <v>8753</v>
      </c>
      <c r="E874" s="204">
        <v>1000000000</v>
      </c>
      <c r="F874" s="230">
        <v>46177</v>
      </c>
      <c r="G874" s="206">
        <v>1100</v>
      </c>
      <c r="H874" s="230">
        <v>45077</v>
      </c>
      <c r="I874" s="206">
        <v>339</v>
      </c>
      <c r="J874" s="211" t="s">
        <v>998</v>
      </c>
    </row>
    <row r="875" spans="1:10">
      <c r="A875" s="634"/>
      <c r="B875" s="634"/>
      <c r="C875" s="634"/>
      <c r="D875" s="634"/>
      <c r="E875" s="634"/>
      <c r="F875" s="634"/>
      <c r="G875" s="634"/>
      <c r="H875" s="634"/>
      <c r="I875" s="634"/>
      <c r="J875" s="634"/>
    </row>
    <row r="876" spans="1:10">
      <c r="A876" s="631"/>
      <c r="B876" s="631"/>
      <c r="C876" s="631"/>
      <c r="D876" s="631"/>
      <c r="E876" s="631"/>
      <c r="F876" s="631"/>
      <c r="G876" s="631"/>
      <c r="H876" s="631"/>
      <c r="I876" s="631"/>
      <c r="J876" s="631"/>
    </row>
    <row r="877" spans="1:10">
      <c r="A877" s="631"/>
      <c r="B877" s="631"/>
      <c r="C877" s="631"/>
      <c r="D877" s="631"/>
      <c r="E877" s="631"/>
      <c r="F877" s="631"/>
      <c r="G877" s="631"/>
      <c r="H877" s="631"/>
      <c r="I877" s="631"/>
      <c r="J877" s="631"/>
    </row>
    <row r="878" spans="1:10">
      <c r="A878" s="631"/>
      <c r="B878" s="631"/>
      <c r="C878" s="631"/>
      <c r="D878" s="631"/>
      <c r="E878" s="631"/>
      <c r="F878" s="631"/>
      <c r="G878" s="631"/>
      <c r="H878" s="631"/>
      <c r="I878" s="631"/>
      <c r="J878" s="631"/>
    </row>
    <row r="879" spans="1:10">
      <c r="A879" s="631"/>
      <c r="B879" s="631"/>
      <c r="C879" s="631"/>
      <c r="D879" s="631"/>
      <c r="E879" s="631"/>
      <c r="F879" s="631"/>
      <c r="G879" s="631"/>
      <c r="H879" s="631"/>
      <c r="I879" s="631"/>
      <c r="J879" s="631"/>
    </row>
    <row r="880" spans="1:10">
      <c r="A880" s="631"/>
      <c r="B880" s="631"/>
      <c r="C880" s="631"/>
      <c r="D880" s="631"/>
      <c r="E880" s="631"/>
      <c r="F880" s="631"/>
      <c r="G880" s="631"/>
      <c r="H880" s="631"/>
      <c r="I880" s="631"/>
      <c r="J880" s="631"/>
    </row>
    <row r="881" spans="1:10">
      <c r="A881" s="631"/>
      <c r="B881" s="631"/>
      <c r="C881" s="631"/>
      <c r="D881" s="631"/>
      <c r="E881" s="631"/>
      <c r="F881" s="631"/>
      <c r="G881" s="631"/>
      <c r="H881" s="631"/>
      <c r="I881" s="631"/>
      <c r="J881" s="631"/>
    </row>
    <row r="882" spans="1:10">
      <c r="A882" s="632">
        <v>45657</v>
      </c>
      <c r="B882" s="632"/>
      <c r="C882" s="632"/>
      <c r="D882" s="632"/>
      <c r="E882" s="632"/>
      <c r="F882" s="632"/>
      <c r="G882" s="632"/>
      <c r="H882" s="632"/>
      <c r="I882" s="632"/>
      <c r="J882" s="632"/>
    </row>
    <row r="883" spans="1:10" ht="15" thickBot="1">
      <c r="A883" s="633"/>
      <c r="B883" s="633"/>
      <c r="C883" s="633"/>
      <c r="D883" s="633"/>
      <c r="E883" s="633"/>
      <c r="F883" s="633"/>
      <c r="G883" s="633"/>
      <c r="H883" s="633"/>
      <c r="I883" s="633"/>
      <c r="J883" s="633"/>
    </row>
    <row r="884" spans="1:10" ht="15" thickBot="1">
      <c r="A884" s="515" t="s">
        <v>913</v>
      </c>
      <c r="B884" s="516" t="s">
        <v>989</v>
      </c>
      <c r="C884" s="516" t="s">
        <v>990</v>
      </c>
      <c r="D884" s="516" t="s">
        <v>991</v>
      </c>
      <c r="E884" s="516" t="s">
        <v>992</v>
      </c>
      <c r="F884" s="516" t="s">
        <v>993</v>
      </c>
      <c r="G884" s="516" t="s">
        <v>914</v>
      </c>
      <c r="H884" s="516" t="s">
        <v>994</v>
      </c>
      <c r="I884" s="516" t="s">
        <v>995</v>
      </c>
      <c r="J884" s="516" t="s">
        <v>996</v>
      </c>
    </row>
    <row r="885" spans="1:10" ht="15" thickBot="1">
      <c r="A885" s="210" t="s">
        <v>999</v>
      </c>
      <c r="B885" s="211" t="s">
        <v>997</v>
      </c>
      <c r="C885" s="212" t="s">
        <v>1000</v>
      </c>
      <c r="D885" s="206">
        <v>8753</v>
      </c>
      <c r="E885" s="204">
        <v>1000000000</v>
      </c>
      <c r="F885" s="230">
        <v>46177</v>
      </c>
      <c r="G885" s="206">
        <v>1100</v>
      </c>
      <c r="H885" s="230">
        <v>45077</v>
      </c>
      <c r="I885" s="206">
        <v>612</v>
      </c>
      <c r="J885" s="211" t="s">
        <v>998</v>
      </c>
    </row>
    <row r="886" spans="1:10">
      <c r="A886" s="634"/>
      <c r="B886" s="634"/>
      <c r="C886" s="634"/>
      <c r="D886" s="634"/>
      <c r="E886" s="634"/>
      <c r="F886" s="634"/>
      <c r="G886" s="634"/>
      <c r="H886" s="634"/>
      <c r="I886" s="634"/>
      <c r="J886" s="634"/>
    </row>
    <row r="887" spans="1:10">
      <c r="A887" s="631"/>
      <c r="B887" s="631"/>
      <c r="C887" s="631"/>
      <c r="D887" s="631"/>
      <c r="E887" s="631"/>
      <c r="F887" s="631"/>
      <c r="G887" s="631"/>
      <c r="H887" s="631"/>
      <c r="I887" s="631"/>
      <c r="J887" s="631"/>
    </row>
    <row r="888" spans="1:10">
      <c r="A888" s="631"/>
      <c r="B888" s="631"/>
      <c r="C888" s="631"/>
      <c r="D888" s="631"/>
      <c r="E888" s="631"/>
      <c r="F888" s="631"/>
      <c r="G888" s="631"/>
      <c r="H888" s="631"/>
      <c r="I888" s="631"/>
      <c r="J888" s="631"/>
    </row>
    <row r="889" spans="1:10">
      <c r="A889" s="631"/>
      <c r="B889" s="631"/>
      <c r="C889" s="631"/>
      <c r="D889" s="631"/>
      <c r="E889" s="631"/>
      <c r="F889" s="631"/>
      <c r="G889" s="631"/>
      <c r="H889" s="631"/>
      <c r="I889" s="631"/>
      <c r="J889" s="631"/>
    </row>
    <row r="890" spans="1:10">
      <c r="A890" s="631"/>
      <c r="B890" s="631"/>
      <c r="C890" s="631"/>
      <c r="D890" s="631"/>
      <c r="E890" s="631"/>
      <c r="F890" s="631"/>
      <c r="G890" s="631"/>
      <c r="H890" s="631"/>
      <c r="I890" s="631"/>
      <c r="J890" s="631"/>
    </row>
    <row r="891" spans="1:10">
      <c r="A891" s="631"/>
      <c r="B891" s="631"/>
      <c r="C891" s="631"/>
      <c r="D891" s="631"/>
      <c r="E891" s="631"/>
      <c r="F891" s="631"/>
      <c r="G891" s="631"/>
      <c r="H891" s="631"/>
      <c r="I891" s="631"/>
      <c r="J891" s="631"/>
    </row>
    <row r="892" spans="1:10">
      <c r="A892" s="631"/>
      <c r="B892" s="631"/>
      <c r="C892" s="631"/>
      <c r="D892" s="631"/>
      <c r="E892" s="631"/>
      <c r="F892" s="631"/>
      <c r="G892" s="631"/>
      <c r="H892" s="631"/>
      <c r="I892" s="631"/>
      <c r="J892" s="631"/>
    </row>
    <row r="893" spans="1:10">
      <c r="A893" s="628"/>
      <c r="B893" s="628"/>
      <c r="C893" s="628"/>
      <c r="D893" s="628"/>
      <c r="E893" s="628"/>
      <c r="F893" s="628"/>
      <c r="G893" s="628"/>
      <c r="H893" s="628"/>
      <c r="I893" s="628"/>
      <c r="J893" s="628"/>
    </row>
    <row r="894" spans="1:10">
      <c r="A894" s="628"/>
      <c r="B894" s="628"/>
      <c r="C894" s="628"/>
      <c r="D894" s="628"/>
      <c r="E894" s="628"/>
      <c r="F894" s="628"/>
      <c r="G894" s="628"/>
      <c r="H894" s="628"/>
      <c r="I894" s="628"/>
      <c r="J894" s="628"/>
    </row>
    <row r="895" spans="1:10">
      <c r="A895" s="628"/>
      <c r="B895" s="628"/>
      <c r="C895" s="628"/>
      <c r="D895" s="628"/>
      <c r="E895" s="628"/>
      <c r="F895" s="628"/>
      <c r="G895" s="628"/>
      <c r="H895" s="628"/>
      <c r="I895" s="628"/>
      <c r="J895" s="628"/>
    </row>
    <row r="896" spans="1:10">
      <c r="A896" s="629" t="s">
        <v>1397</v>
      </c>
      <c r="B896" s="629"/>
      <c r="C896" s="629"/>
      <c r="D896" s="629"/>
      <c r="E896" s="629"/>
      <c r="F896" s="629"/>
      <c r="G896" s="629"/>
      <c r="H896" s="629"/>
      <c r="I896" s="629"/>
      <c r="J896" s="629"/>
    </row>
    <row r="897" spans="1:10">
      <c r="A897" s="628"/>
      <c r="B897" s="628"/>
      <c r="C897" s="628"/>
      <c r="D897" s="628"/>
      <c r="E897" s="628"/>
      <c r="F897" s="628"/>
      <c r="G897" s="628"/>
      <c r="H897" s="628"/>
      <c r="I897" s="628"/>
      <c r="J897" s="628"/>
    </row>
    <row r="898" spans="1:10">
      <c r="A898" s="628" t="s">
        <v>1398</v>
      </c>
      <c r="B898" s="628"/>
      <c r="C898" s="628"/>
      <c r="D898" s="628"/>
      <c r="E898" s="628"/>
      <c r="F898" s="628"/>
      <c r="G898" s="628"/>
      <c r="H898" s="628"/>
      <c r="I898" s="628"/>
      <c r="J898" s="628"/>
    </row>
    <row r="899" spans="1:10">
      <c r="A899" s="628"/>
      <c r="B899" s="628"/>
      <c r="C899" s="628"/>
      <c r="D899" s="628"/>
      <c r="E899" s="628"/>
      <c r="F899" s="628"/>
      <c r="G899" s="628"/>
      <c r="H899" s="628"/>
      <c r="I899" s="628"/>
      <c r="J899" s="628"/>
    </row>
    <row r="900" spans="1:10">
      <c r="A900" s="629" t="s">
        <v>1399</v>
      </c>
      <c r="B900" s="629"/>
      <c r="C900" s="629"/>
      <c r="D900" s="629"/>
      <c r="E900" s="629"/>
      <c r="F900" s="629"/>
      <c r="G900" s="629"/>
      <c r="H900" s="629"/>
      <c r="I900" s="629"/>
      <c r="J900" s="629"/>
    </row>
    <row r="901" spans="1:10">
      <c r="A901" s="628"/>
      <c r="B901" s="628"/>
      <c r="C901" s="628"/>
      <c r="D901" s="628"/>
      <c r="E901" s="628"/>
      <c r="F901" s="628"/>
      <c r="G901" s="628"/>
      <c r="H901" s="628"/>
      <c r="I901" s="628"/>
      <c r="J901" s="628"/>
    </row>
    <row r="902" spans="1:10">
      <c r="A902" s="628" t="s">
        <v>1400</v>
      </c>
      <c r="B902" s="628"/>
      <c r="C902" s="628"/>
      <c r="D902" s="628"/>
      <c r="E902" s="628"/>
      <c r="F902" s="628"/>
      <c r="G902" s="628"/>
      <c r="H902" s="628"/>
      <c r="I902" s="628"/>
      <c r="J902" s="628"/>
    </row>
    <row r="903" spans="1:10">
      <c r="A903" s="628"/>
      <c r="B903" s="628"/>
      <c r="C903" s="628"/>
      <c r="D903" s="628"/>
      <c r="E903" s="628"/>
      <c r="F903" s="628"/>
      <c r="G903" s="628"/>
      <c r="H903" s="628"/>
      <c r="I903" s="628"/>
      <c r="J903" s="628"/>
    </row>
    <row r="904" spans="1:10">
      <c r="A904" s="628"/>
      <c r="B904" s="628"/>
      <c r="C904" s="628"/>
      <c r="D904" s="628"/>
      <c r="E904" s="628"/>
      <c r="F904" s="628"/>
      <c r="G904" s="628"/>
      <c r="H904" s="628"/>
      <c r="I904" s="628"/>
      <c r="J904" s="628"/>
    </row>
    <row r="905" spans="1:10">
      <c r="A905" s="629" t="s">
        <v>1401</v>
      </c>
      <c r="B905" s="629"/>
      <c r="C905" s="629"/>
      <c r="D905" s="629"/>
      <c r="E905" s="629"/>
      <c r="F905" s="629"/>
      <c r="G905" s="629"/>
      <c r="H905" s="629"/>
      <c r="I905" s="629"/>
      <c r="J905" s="629"/>
    </row>
    <row r="906" spans="1:10">
      <c r="A906" s="628"/>
      <c r="B906" s="628"/>
      <c r="C906" s="628"/>
      <c r="D906" s="628"/>
      <c r="E906" s="628"/>
      <c r="F906" s="628"/>
      <c r="G906" s="628"/>
      <c r="H906" s="628"/>
      <c r="I906" s="628"/>
      <c r="J906" s="628"/>
    </row>
    <row r="907" spans="1:10">
      <c r="A907" s="628" t="s">
        <v>1402</v>
      </c>
      <c r="B907" s="628"/>
      <c r="C907" s="628"/>
      <c r="D907" s="628"/>
      <c r="E907" s="628"/>
      <c r="F907" s="628"/>
      <c r="G907" s="628"/>
      <c r="H907" s="628"/>
      <c r="I907" s="628"/>
      <c r="J907" s="628"/>
    </row>
    <row r="908" spans="1:10">
      <c r="A908" s="629"/>
      <c r="B908" s="629"/>
      <c r="C908" s="629"/>
      <c r="D908" s="629"/>
      <c r="E908" s="629"/>
      <c r="F908" s="629"/>
      <c r="G908" s="629"/>
      <c r="H908" s="629"/>
      <c r="I908" s="629"/>
      <c r="J908" s="629"/>
    </row>
    <row r="909" spans="1:10">
      <c r="A909" s="629" t="s">
        <v>1403</v>
      </c>
      <c r="B909" s="629"/>
      <c r="C909" s="629"/>
      <c r="D909" s="629"/>
      <c r="E909" s="629"/>
      <c r="F909" s="629"/>
      <c r="G909" s="629"/>
      <c r="H909" s="629"/>
      <c r="I909" s="629"/>
      <c r="J909" s="629"/>
    </row>
    <row r="910" spans="1:10">
      <c r="A910" s="628"/>
      <c r="B910" s="628"/>
      <c r="C910" s="628"/>
      <c r="D910" s="628"/>
      <c r="E910" s="628"/>
      <c r="F910" s="628"/>
      <c r="G910" s="628"/>
      <c r="H910" s="628"/>
      <c r="I910" s="628"/>
      <c r="J910" s="628"/>
    </row>
    <row r="911" spans="1:10">
      <c r="A911" s="628" t="s">
        <v>1404</v>
      </c>
      <c r="B911" s="628"/>
      <c r="C911" s="628"/>
      <c r="D911" s="628"/>
      <c r="E911" s="628"/>
      <c r="F911" s="628"/>
      <c r="G911" s="628"/>
      <c r="H911" s="628"/>
      <c r="I911" s="628"/>
      <c r="J911" s="628"/>
    </row>
    <row r="912" spans="1:10">
      <c r="A912" s="628"/>
      <c r="B912" s="628"/>
      <c r="C912" s="628"/>
      <c r="D912" s="628"/>
      <c r="E912" s="628"/>
      <c r="F912" s="628"/>
      <c r="G912" s="628"/>
      <c r="H912" s="628"/>
      <c r="I912" s="628"/>
      <c r="J912" s="628"/>
    </row>
    <row r="913" spans="1:10">
      <c r="A913" s="628" t="s">
        <v>1405</v>
      </c>
      <c r="B913" s="628"/>
      <c r="C913" s="628"/>
      <c r="D913" s="628"/>
      <c r="E913" s="628"/>
      <c r="F913" s="628"/>
      <c r="G913" s="628"/>
      <c r="H913" s="628"/>
      <c r="I913" s="628"/>
      <c r="J913" s="628"/>
    </row>
    <row r="914" spans="1:10">
      <c r="A914" s="628"/>
      <c r="B914" s="628"/>
      <c r="C914" s="628"/>
      <c r="D914" s="628"/>
      <c r="E914" s="628"/>
      <c r="F914" s="628"/>
      <c r="G914" s="628"/>
      <c r="H914" s="628"/>
      <c r="I914" s="628"/>
      <c r="J914" s="628"/>
    </row>
    <row r="915" spans="1:10">
      <c r="A915" s="628" t="s">
        <v>1406</v>
      </c>
      <c r="B915" s="628"/>
      <c r="C915" s="628"/>
      <c r="D915" s="628"/>
      <c r="E915" s="628"/>
      <c r="F915" s="628"/>
      <c r="G915" s="628"/>
      <c r="H915" s="628"/>
      <c r="I915" s="628"/>
      <c r="J915" s="628"/>
    </row>
    <row r="916" spans="1:10">
      <c r="A916" s="629"/>
      <c r="B916" s="629"/>
      <c r="C916" s="629"/>
      <c r="D916" s="629"/>
      <c r="E916" s="629"/>
      <c r="F916" s="629"/>
      <c r="G916" s="629"/>
      <c r="H916" s="629"/>
      <c r="I916" s="629"/>
      <c r="J916" s="629"/>
    </row>
    <row r="917" spans="1:10">
      <c r="A917" s="629" t="s">
        <v>1407</v>
      </c>
      <c r="B917" s="629"/>
      <c r="C917" s="629"/>
      <c r="D917" s="629"/>
      <c r="E917" s="629"/>
      <c r="F917" s="629"/>
      <c r="G917" s="629"/>
      <c r="H917" s="629"/>
      <c r="I917" s="629"/>
      <c r="J917" s="629"/>
    </row>
    <row r="918" spans="1:10">
      <c r="A918" s="628"/>
      <c r="B918" s="628"/>
      <c r="C918" s="628"/>
      <c r="D918" s="628"/>
      <c r="E918" s="628"/>
      <c r="F918" s="628"/>
      <c r="G918" s="628"/>
      <c r="H918" s="628"/>
      <c r="I918" s="628"/>
      <c r="J918" s="628"/>
    </row>
    <row r="919" spans="1:10">
      <c r="A919" s="628" t="s">
        <v>1408</v>
      </c>
      <c r="B919" s="628"/>
      <c r="C919" s="628"/>
      <c r="D919" s="628"/>
      <c r="E919" s="628"/>
      <c r="F919" s="628"/>
      <c r="G919" s="628"/>
      <c r="H919" s="628"/>
      <c r="I919" s="628"/>
      <c r="J919" s="628"/>
    </row>
    <row r="920" spans="1:10">
      <c r="A920" s="628"/>
      <c r="B920" s="628"/>
      <c r="C920" s="628"/>
      <c r="D920" s="628"/>
      <c r="E920" s="628"/>
      <c r="F920" s="628"/>
      <c r="G920" s="628"/>
      <c r="H920" s="628"/>
      <c r="I920" s="628"/>
      <c r="J920" s="628"/>
    </row>
    <row r="921" spans="1:10">
      <c r="A921" s="629" t="s">
        <v>1001</v>
      </c>
      <c r="B921" s="629"/>
      <c r="C921" s="629"/>
      <c r="D921" s="629"/>
      <c r="E921" s="629"/>
      <c r="F921" s="629"/>
      <c r="G921" s="629"/>
      <c r="H921" s="629"/>
      <c r="I921" s="629"/>
      <c r="J921" s="629"/>
    </row>
    <row r="922" spans="1:10">
      <c r="A922" s="628"/>
      <c r="B922" s="628"/>
      <c r="C922" s="628"/>
      <c r="D922" s="628"/>
      <c r="E922" s="628"/>
      <c r="F922" s="628"/>
      <c r="G922" s="628"/>
      <c r="H922" s="628"/>
      <c r="I922" s="628"/>
      <c r="J922" s="628"/>
    </row>
    <row r="923" spans="1:10">
      <c r="A923" s="628" t="s">
        <v>1002</v>
      </c>
      <c r="B923" s="628"/>
      <c r="C923" s="628"/>
      <c r="D923" s="628"/>
      <c r="E923" s="628"/>
      <c r="F923" s="628"/>
      <c r="G923" s="628"/>
      <c r="H923" s="628"/>
      <c r="I923" s="628"/>
      <c r="J923" s="628"/>
    </row>
    <row r="924" spans="1:10">
      <c r="A924" s="628"/>
      <c r="B924" s="628"/>
      <c r="C924" s="628"/>
      <c r="D924" s="628"/>
      <c r="E924" s="628"/>
      <c r="F924" s="628"/>
      <c r="G924" s="628"/>
      <c r="H924" s="628"/>
      <c r="I924" s="628"/>
      <c r="J924" s="628"/>
    </row>
    <row r="925" spans="1:10">
      <c r="A925" s="628"/>
      <c r="B925" s="628"/>
      <c r="C925" s="628"/>
      <c r="D925" s="628"/>
      <c r="E925" s="628"/>
      <c r="F925" s="628"/>
      <c r="G925" s="628"/>
      <c r="H925" s="628"/>
      <c r="I925" s="628"/>
      <c r="J925" s="628"/>
    </row>
    <row r="926" spans="1:10">
      <c r="A926" s="628" t="s">
        <v>1409</v>
      </c>
      <c r="B926" s="628"/>
      <c r="C926" s="628"/>
      <c r="D926" s="628"/>
      <c r="E926" s="628"/>
      <c r="F926" s="628"/>
      <c r="G926" s="628"/>
      <c r="H926" s="628"/>
      <c r="I926" s="628"/>
      <c r="J926" s="628"/>
    </row>
    <row r="927" spans="1:10" ht="15" thickBot="1">
      <c r="A927" s="628"/>
      <c r="B927" s="628"/>
      <c r="C927" s="628"/>
      <c r="D927" s="628"/>
      <c r="E927" s="628"/>
      <c r="F927" s="628"/>
      <c r="G927" s="628"/>
      <c r="H927" s="628"/>
      <c r="I927" s="628"/>
      <c r="J927" s="628"/>
    </row>
    <row r="928" spans="1:10" ht="15" thickBot="1">
      <c r="A928" s="663" t="s">
        <v>856</v>
      </c>
      <c r="B928" s="666" t="s">
        <v>1003</v>
      </c>
      <c r="C928" s="667"/>
      <c r="D928" s="667"/>
      <c r="E928" s="667"/>
      <c r="F928" s="667"/>
      <c r="G928" s="668"/>
    </row>
    <row r="929" spans="1:10">
      <c r="A929" s="664"/>
      <c r="B929" s="518" t="s">
        <v>1004</v>
      </c>
      <c r="C929" s="519" t="s">
        <v>1005</v>
      </c>
      <c r="D929" s="520" t="s">
        <v>1006</v>
      </c>
      <c r="E929" s="520" t="s">
        <v>1007</v>
      </c>
      <c r="F929" s="517" t="s">
        <v>1008</v>
      </c>
      <c r="G929" s="521"/>
    </row>
    <row r="930" spans="1:10">
      <c r="A930" s="664"/>
      <c r="B930" s="518" t="s">
        <v>1009</v>
      </c>
      <c r="C930" s="519" t="s">
        <v>1010</v>
      </c>
      <c r="D930" s="520" t="s">
        <v>1011</v>
      </c>
      <c r="E930" s="520" t="s">
        <v>1012</v>
      </c>
      <c r="F930" s="517" t="s">
        <v>1013</v>
      </c>
      <c r="G930" s="521" t="s">
        <v>424</v>
      </c>
    </row>
    <row r="931" spans="1:10" ht="15" thickBot="1">
      <c r="A931" s="665"/>
      <c r="B931" s="522" t="s">
        <v>843</v>
      </c>
      <c r="C931" s="523" t="s">
        <v>843</v>
      </c>
      <c r="D931" s="524" t="s">
        <v>843</v>
      </c>
      <c r="E931" s="524" t="s">
        <v>843</v>
      </c>
      <c r="F931" s="525" t="s">
        <v>843</v>
      </c>
      <c r="G931" s="526" t="s">
        <v>843</v>
      </c>
    </row>
    <row r="932" spans="1:10" ht="15" thickBot="1">
      <c r="A932" s="527" t="s">
        <v>1014</v>
      </c>
      <c r="B932" s="528">
        <v>306042765132</v>
      </c>
      <c r="C932" s="528">
        <v>15760815156</v>
      </c>
      <c r="D932" s="529">
        <v>78997235541</v>
      </c>
      <c r="E932" s="529">
        <v>40620084202</v>
      </c>
      <c r="F932" s="530">
        <v>0</v>
      </c>
      <c r="G932" s="531">
        <v>441420900032</v>
      </c>
    </row>
    <row r="933" spans="1:10" ht="15" thickBot="1">
      <c r="A933" s="527" t="s">
        <v>1015</v>
      </c>
      <c r="B933" s="528">
        <v>538900737227</v>
      </c>
      <c r="C933" s="528">
        <v>855391902269</v>
      </c>
      <c r="D933" s="529">
        <v>640112493935</v>
      </c>
      <c r="E933" s="529">
        <v>548223320254</v>
      </c>
      <c r="F933" s="529">
        <v>446321560315</v>
      </c>
      <c r="G933" s="531">
        <v>3028950014000</v>
      </c>
    </row>
    <row r="934" spans="1:10" ht="15" thickBot="1">
      <c r="A934" s="532" t="s">
        <v>1016</v>
      </c>
      <c r="B934" s="533">
        <v>844943502359</v>
      </c>
      <c r="C934" s="533">
        <v>871152717426</v>
      </c>
      <c r="D934" s="533">
        <v>719109729476</v>
      </c>
      <c r="E934" s="533">
        <v>588843404456</v>
      </c>
      <c r="F934" s="533">
        <v>446321560315</v>
      </c>
      <c r="G934" s="531">
        <v>3470370914032</v>
      </c>
    </row>
    <row r="935" spans="1:10" ht="15" thickBot="1">
      <c r="A935" s="527" t="s">
        <v>1017</v>
      </c>
      <c r="B935" s="528">
        <v>546263921047</v>
      </c>
      <c r="C935" s="528">
        <v>293616525157</v>
      </c>
      <c r="D935" s="529">
        <v>138694991754</v>
      </c>
      <c r="E935" s="529">
        <v>553520507695</v>
      </c>
      <c r="F935" s="529">
        <v>164449068175</v>
      </c>
      <c r="G935" s="531">
        <v>1696545013827</v>
      </c>
    </row>
    <row r="936" spans="1:10" ht="15" thickBot="1">
      <c r="A936" s="527" t="s">
        <v>1018</v>
      </c>
      <c r="B936" s="528">
        <v>737758913421</v>
      </c>
      <c r="C936" s="534">
        <v>436214549051</v>
      </c>
      <c r="D936" s="529">
        <v>521219445829</v>
      </c>
      <c r="E936" s="529">
        <v>1111153285657</v>
      </c>
      <c r="F936" s="529">
        <v>445679278652</v>
      </c>
      <c r="G936" s="531">
        <v>3252025472610</v>
      </c>
    </row>
    <row r="937" spans="1:10" ht="15" thickBot="1">
      <c r="A937" s="532" t="s">
        <v>1019</v>
      </c>
      <c r="B937" s="533">
        <v>1284022834468</v>
      </c>
      <c r="C937" s="535">
        <v>729831074208</v>
      </c>
      <c r="D937" s="535">
        <v>659914437583</v>
      </c>
      <c r="E937" s="535">
        <v>1664673793352</v>
      </c>
      <c r="F937" s="535">
        <v>610128346827</v>
      </c>
      <c r="G937" s="531">
        <v>4948570486437</v>
      </c>
    </row>
    <row r="938" spans="1:10">
      <c r="A938" s="628"/>
      <c r="B938" s="628"/>
      <c r="C938" s="628"/>
      <c r="D938" s="628"/>
      <c r="E938" s="628"/>
      <c r="F938" s="628"/>
      <c r="G938" s="628"/>
      <c r="H938" s="628"/>
      <c r="I938" s="628"/>
      <c r="J938" s="628"/>
    </row>
    <row r="939" spans="1:10">
      <c r="A939" s="628"/>
      <c r="B939" s="628"/>
      <c r="C939" s="628"/>
      <c r="D939" s="628"/>
      <c r="E939" s="628"/>
      <c r="F939" s="628"/>
      <c r="G939" s="628"/>
      <c r="H939" s="628"/>
      <c r="I939" s="628"/>
      <c r="J939" s="628"/>
    </row>
    <row r="940" spans="1:10">
      <c r="A940" s="628"/>
      <c r="B940" s="628"/>
      <c r="C940" s="628"/>
      <c r="D940" s="628"/>
      <c r="E940" s="628"/>
      <c r="F940" s="628"/>
      <c r="G940" s="628"/>
      <c r="H940" s="628"/>
      <c r="I940" s="628"/>
      <c r="J940" s="628"/>
    </row>
    <row r="941" spans="1:10">
      <c r="A941" s="628"/>
      <c r="B941" s="628"/>
      <c r="C941" s="628"/>
      <c r="D941" s="628"/>
      <c r="E941" s="628"/>
      <c r="F941" s="628"/>
      <c r="G941" s="628"/>
      <c r="H941" s="628"/>
      <c r="I941" s="628"/>
      <c r="J941" s="628"/>
    </row>
    <row r="942" spans="1:10">
      <c r="A942" s="628"/>
      <c r="B942" s="628"/>
      <c r="C942" s="628"/>
      <c r="D942" s="628"/>
      <c r="E942" s="628"/>
      <c r="F942" s="628"/>
      <c r="G942" s="628"/>
      <c r="H942" s="628"/>
      <c r="I942" s="628"/>
      <c r="J942" s="628"/>
    </row>
    <row r="943" spans="1:10">
      <c r="A943" s="628"/>
      <c r="B943" s="628"/>
      <c r="C943" s="628"/>
      <c r="D943" s="628"/>
      <c r="E943" s="628"/>
      <c r="F943" s="628"/>
      <c r="G943" s="628"/>
      <c r="H943" s="628"/>
      <c r="I943" s="628"/>
      <c r="J943" s="628"/>
    </row>
    <row r="944" spans="1:10">
      <c r="A944" s="628"/>
      <c r="B944" s="628"/>
      <c r="C944" s="628"/>
      <c r="D944" s="628"/>
      <c r="E944" s="628"/>
      <c r="F944" s="628"/>
      <c r="G944" s="628"/>
      <c r="H944" s="628"/>
      <c r="I944" s="628"/>
      <c r="J944" s="628"/>
    </row>
    <row r="945" spans="1:10">
      <c r="A945" s="628"/>
      <c r="B945" s="628"/>
      <c r="C945" s="628"/>
      <c r="D945" s="628"/>
      <c r="E945" s="628"/>
      <c r="F945" s="628"/>
      <c r="G945" s="628"/>
      <c r="H945" s="628"/>
      <c r="I945" s="628"/>
      <c r="J945" s="628"/>
    </row>
    <row r="946" spans="1:10">
      <c r="A946" s="628"/>
      <c r="B946" s="628"/>
      <c r="C946" s="628"/>
      <c r="D946" s="628"/>
      <c r="E946" s="628"/>
      <c r="F946" s="628"/>
      <c r="G946" s="628"/>
      <c r="H946" s="628"/>
      <c r="I946" s="628"/>
      <c r="J946" s="628"/>
    </row>
    <row r="947" spans="1:10">
      <c r="A947" s="628"/>
      <c r="B947" s="628"/>
      <c r="C947" s="628"/>
      <c r="D947" s="628"/>
      <c r="E947" s="628"/>
      <c r="F947" s="628"/>
      <c r="G947" s="628"/>
      <c r="H947" s="628"/>
      <c r="I947" s="628"/>
      <c r="J947" s="628"/>
    </row>
    <row r="948" spans="1:10">
      <c r="A948" s="628"/>
      <c r="B948" s="628"/>
      <c r="C948" s="628"/>
      <c r="D948" s="628"/>
      <c r="E948" s="628"/>
      <c r="F948" s="628"/>
      <c r="G948" s="628"/>
      <c r="H948" s="628"/>
      <c r="I948" s="628"/>
      <c r="J948" s="628"/>
    </row>
    <row r="949" spans="1:10">
      <c r="A949" s="628"/>
      <c r="B949" s="628"/>
      <c r="C949" s="628"/>
      <c r="D949" s="628"/>
      <c r="E949" s="628"/>
      <c r="F949" s="628"/>
      <c r="G949" s="628"/>
      <c r="H949" s="628"/>
      <c r="I949" s="628"/>
      <c r="J949" s="628"/>
    </row>
    <row r="950" spans="1:10">
      <c r="A950" s="628"/>
      <c r="B950" s="628"/>
      <c r="C950" s="628"/>
      <c r="D950" s="628"/>
      <c r="E950" s="628"/>
      <c r="F950" s="628"/>
      <c r="G950" s="628"/>
      <c r="H950" s="628"/>
      <c r="I950" s="628"/>
      <c r="J950" s="628"/>
    </row>
    <row r="951" spans="1:10">
      <c r="A951" s="628"/>
      <c r="B951" s="628"/>
      <c r="C951" s="628"/>
      <c r="D951" s="628"/>
      <c r="E951" s="628"/>
      <c r="F951" s="628"/>
      <c r="G951" s="628"/>
      <c r="H951" s="628"/>
      <c r="I951" s="628"/>
      <c r="J951" s="628"/>
    </row>
    <row r="952" spans="1:10">
      <c r="A952" s="628"/>
      <c r="B952" s="628"/>
      <c r="C952" s="628"/>
      <c r="D952" s="628"/>
      <c r="E952" s="628"/>
      <c r="F952" s="628"/>
      <c r="G952" s="628"/>
      <c r="H952" s="628"/>
      <c r="I952" s="628"/>
      <c r="J952" s="628"/>
    </row>
    <row r="953" spans="1:10">
      <c r="A953" s="628"/>
      <c r="B953" s="628"/>
      <c r="C953" s="628"/>
      <c r="D953" s="628"/>
      <c r="E953" s="628"/>
      <c r="F953" s="628"/>
      <c r="G953" s="628"/>
      <c r="H953" s="628"/>
      <c r="I953" s="628"/>
      <c r="J953" s="628"/>
    </row>
    <row r="954" spans="1:10">
      <c r="A954" s="628"/>
      <c r="B954" s="628"/>
      <c r="C954" s="628"/>
      <c r="D954" s="628"/>
      <c r="E954" s="628"/>
      <c r="F954" s="628"/>
      <c r="G954" s="628"/>
      <c r="H954" s="628"/>
      <c r="I954" s="628"/>
      <c r="J954" s="628"/>
    </row>
    <row r="955" spans="1:10">
      <c r="A955" s="628" t="s">
        <v>1410</v>
      </c>
      <c r="B955" s="628"/>
      <c r="C955" s="628"/>
      <c r="D955" s="628"/>
      <c r="E955" s="628"/>
      <c r="F955" s="628"/>
      <c r="G955" s="628"/>
      <c r="H955" s="628"/>
      <c r="I955" s="628"/>
      <c r="J955" s="628"/>
    </row>
    <row r="956" spans="1:10" ht="15" thickBot="1">
      <c r="A956" s="628"/>
      <c r="B956" s="628"/>
      <c r="C956" s="628"/>
      <c r="D956" s="628"/>
      <c r="E956" s="628"/>
      <c r="F956" s="628"/>
      <c r="G956" s="628"/>
      <c r="H956" s="628"/>
      <c r="I956" s="628"/>
      <c r="J956" s="628"/>
    </row>
    <row r="957" spans="1:10" ht="15" thickBot="1">
      <c r="A957" s="663" t="s">
        <v>856</v>
      </c>
      <c r="B957" s="666" t="s">
        <v>1003</v>
      </c>
      <c r="C957" s="667"/>
      <c r="D957" s="667"/>
      <c r="E957" s="667"/>
      <c r="F957" s="667"/>
      <c r="G957" s="668"/>
    </row>
    <row r="958" spans="1:10">
      <c r="A958" s="664"/>
      <c r="B958" s="518" t="s">
        <v>1004</v>
      </c>
      <c r="C958" s="519" t="s">
        <v>1005</v>
      </c>
      <c r="D958" s="520" t="s">
        <v>1006</v>
      </c>
      <c r="E958" s="520" t="s">
        <v>1007</v>
      </c>
      <c r="F958" s="517" t="s">
        <v>1008</v>
      </c>
      <c r="G958" s="521"/>
    </row>
    <row r="959" spans="1:10">
      <c r="A959" s="664"/>
      <c r="B959" s="518" t="s">
        <v>1009</v>
      </c>
      <c r="C959" s="519" t="s">
        <v>1010</v>
      </c>
      <c r="D959" s="520" t="s">
        <v>1011</v>
      </c>
      <c r="E959" s="520" t="s">
        <v>1012</v>
      </c>
      <c r="F959" s="517" t="s">
        <v>1013</v>
      </c>
      <c r="G959" s="521" t="s">
        <v>424</v>
      </c>
    </row>
    <row r="960" spans="1:10" ht="15" thickBot="1">
      <c r="A960" s="665"/>
      <c r="B960" s="522" t="s">
        <v>843</v>
      </c>
      <c r="C960" s="523" t="s">
        <v>843</v>
      </c>
      <c r="D960" s="524" t="s">
        <v>843</v>
      </c>
      <c r="E960" s="524" t="s">
        <v>843</v>
      </c>
      <c r="F960" s="525" t="s">
        <v>843</v>
      </c>
      <c r="G960" s="526" t="s">
        <v>843</v>
      </c>
    </row>
    <row r="961" spans="1:10" ht="15" thickBot="1">
      <c r="A961" s="527" t="s">
        <v>1014</v>
      </c>
      <c r="B961" s="528">
        <v>563700988541</v>
      </c>
      <c r="C961" s="528">
        <v>54176595320</v>
      </c>
      <c r="D961" s="529">
        <v>38967684794</v>
      </c>
      <c r="E961" s="529">
        <v>244393170422</v>
      </c>
      <c r="F961" s="530">
        <v>0</v>
      </c>
      <c r="G961" s="531">
        <v>901238439077</v>
      </c>
    </row>
    <row r="962" spans="1:10" ht="15" thickBot="1">
      <c r="A962" s="527" t="s">
        <v>1015</v>
      </c>
      <c r="B962" s="528">
        <v>657975577547</v>
      </c>
      <c r="C962" s="528">
        <v>1504263275669</v>
      </c>
      <c r="D962" s="529">
        <v>763302215878</v>
      </c>
      <c r="E962" s="529">
        <v>683642783178</v>
      </c>
      <c r="F962" s="529">
        <v>452475956096</v>
      </c>
      <c r="G962" s="531">
        <v>4061659808367</v>
      </c>
    </row>
    <row r="963" spans="1:10" ht="15" thickBot="1">
      <c r="A963" s="532" t="s">
        <v>1016</v>
      </c>
      <c r="B963" s="533">
        <v>1221676566087</v>
      </c>
      <c r="C963" s="533">
        <v>1558439870989</v>
      </c>
      <c r="D963" s="533">
        <v>802269900672</v>
      </c>
      <c r="E963" s="533">
        <v>928035953600</v>
      </c>
      <c r="F963" s="533">
        <v>452475956096</v>
      </c>
      <c r="G963" s="531">
        <v>4962898247444</v>
      </c>
    </row>
    <row r="964" spans="1:10" ht="15" thickBot="1">
      <c r="A964" s="527" t="s">
        <v>1017</v>
      </c>
      <c r="B964" s="528">
        <v>988932823164</v>
      </c>
      <c r="C964" s="528">
        <v>558763689143</v>
      </c>
      <c r="D964" s="529">
        <v>199528450565</v>
      </c>
      <c r="E964" s="529">
        <v>553287272043</v>
      </c>
      <c r="F964" s="529">
        <v>187857112807</v>
      </c>
      <c r="G964" s="531">
        <v>2488369347721</v>
      </c>
    </row>
    <row r="965" spans="1:10" ht="15" thickBot="1">
      <c r="A965" s="527" t="s">
        <v>1018</v>
      </c>
      <c r="B965" s="528">
        <v>1381250168940</v>
      </c>
      <c r="C965" s="534">
        <v>277603026510</v>
      </c>
      <c r="D965" s="529">
        <v>485790419263</v>
      </c>
      <c r="E965" s="529">
        <v>1402435880289</v>
      </c>
      <c r="F965" s="529">
        <v>127982998340</v>
      </c>
      <c r="G965" s="531">
        <v>3675062493341</v>
      </c>
    </row>
    <row r="966" spans="1:10" ht="15" thickBot="1">
      <c r="A966" s="532" t="s">
        <v>1019</v>
      </c>
      <c r="B966" s="533">
        <v>2370182992103</v>
      </c>
      <c r="C966" s="535">
        <v>836366715653</v>
      </c>
      <c r="D966" s="535">
        <v>685318869827</v>
      </c>
      <c r="E966" s="535">
        <v>1955723152332</v>
      </c>
      <c r="F966" s="535">
        <v>315840111147</v>
      </c>
      <c r="G966" s="531">
        <v>6163431841063</v>
      </c>
    </row>
    <row r="967" spans="1:10">
      <c r="A967" s="628"/>
      <c r="B967" s="628"/>
      <c r="C967" s="628"/>
      <c r="D967" s="628"/>
      <c r="E967" s="628"/>
      <c r="F967" s="628"/>
      <c r="G967" s="628"/>
      <c r="H967" s="628"/>
      <c r="I967" s="628"/>
      <c r="J967" s="628"/>
    </row>
    <row r="968" spans="1:10">
      <c r="A968" s="628"/>
      <c r="B968" s="628"/>
      <c r="C968" s="628"/>
      <c r="D968" s="628"/>
      <c r="E968" s="628"/>
      <c r="F968" s="628"/>
      <c r="G968" s="628"/>
      <c r="H968" s="628"/>
      <c r="I968" s="628"/>
      <c r="J968" s="628"/>
    </row>
    <row r="969" spans="1:10">
      <c r="A969" s="630"/>
      <c r="B969" s="630"/>
      <c r="C969" s="630"/>
      <c r="D969" s="630"/>
      <c r="E969" s="630"/>
      <c r="F969" s="630"/>
      <c r="G969" s="630"/>
      <c r="H969" s="630"/>
      <c r="I969" s="630"/>
      <c r="J969" s="630"/>
    </row>
    <row r="970" spans="1:10">
      <c r="A970" s="630"/>
      <c r="B970" s="630"/>
      <c r="C970" s="630"/>
      <c r="D970" s="630"/>
      <c r="E970" s="630"/>
      <c r="F970" s="630"/>
      <c r="G970" s="630"/>
      <c r="H970" s="630"/>
      <c r="I970" s="630"/>
      <c r="J970" s="630"/>
    </row>
    <row r="971" spans="1:10">
      <c r="A971" s="628"/>
      <c r="B971" s="628"/>
      <c r="C971" s="628"/>
      <c r="D971" s="628"/>
      <c r="E971" s="628"/>
      <c r="F971" s="628"/>
      <c r="G971" s="628"/>
      <c r="H971" s="628"/>
      <c r="I971" s="628"/>
      <c r="J971" s="628"/>
    </row>
    <row r="972" spans="1:10">
      <c r="A972" s="629" t="s">
        <v>1020</v>
      </c>
      <c r="B972" s="629"/>
      <c r="C972" s="629"/>
      <c r="D972" s="629"/>
      <c r="E972" s="629"/>
      <c r="F972" s="629"/>
      <c r="G972" s="629"/>
      <c r="H972" s="629"/>
      <c r="I972" s="629"/>
      <c r="J972" s="629"/>
    </row>
    <row r="973" spans="1:10">
      <c r="A973" s="629"/>
      <c r="B973" s="629"/>
      <c r="C973" s="629"/>
      <c r="D973" s="629"/>
      <c r="E973" s="629"/>
      <c r="F973" s="629"/>
      <c r="G973" s="629"/>
      <c r="H973" s="629"/>
      <c r="I973" s="629"/>
      <c r="J973" s="629"/>
    </row>
    <row r="974" spans="1:10">
      <c r="A974" s="629"/>
      <c r="B974" s="629"/>
      <c r="C974" s="629"/>
      <c r="D974" s="629"/>
      <c r="E974" s="629"/>
      <c r="F974" s="629"/>
      <c r="G974" s="629"/>
      <c r="H974" s="629"/>
      <c r="I974" s="629"/>
      <c r="J974" s="629"/>
    </row>
    <row r="975" spans="1:10">
      <c r="A975" s="628" t="s">
        <v>1411</v>
      </c>
      <c r="B975" s="628"/>
      <c r="C975" s="628"/>
      <c r="D975" s="628"/>
      <c r="E975" s="628"/>
      <c r="F975" s="628"/>
      <c r="G975" s="628"/>
      <c r="H975" s="628"/>
      <c r="I975" s="628"/>
      <c r="J975" s="628"/>
    </row>
    <row r="976" spans="1:10">
      <c r="A976" s="628"/>
      <c r="B976" s="628"/>
      <c r="C976" s="628"/>
      <c r="D976" s="628"/>
      <c r="E976" s="628"/>
      <c r="F976" s="628"/>
      <c r="G976" s="628"/>
      <c r="H976" s="628"/>
      <c r="I976" s="628"/>
      <c r="J976" s="628"/>
    </row>
    <row r="977" spans="1:10">
      <c r="A977" s="628"/>
      <c r="B977" s="628"/>
      <c r="C977" s="628"/>
      <c r="D977" s="628"/>
      <c r="E977" s="628"/>
      <c r="F977" s="628"/>
      <c r="G977" s="628"/>
      <c r="H977" s="628"/>
      <c r="I977" s="628"/>
      <c r="J977" s="628"/>
    </row>
    <row r="978" spans="1:10" ht="15" thickBot="1">
      <c r="A978" s="628"/>
      <c r="B978" s="628"/>
      <c r="C978" s="628"/>
      <c r="D978" s="628"/>
      <c r="E978" s="628"/>
      <c r="F978" s="628"/>
      <c r="G978" s="628"/>
      <c r="H978" s="628"/>
      <c r="I978" s="628"/>
      <c r="J978" s="628"/>
    </row>
    <row r="979" spans="1:10" ht="15" thickTop="1">
      <c r="A979" s="669" t="s">
        <v>1412</v>
      </c>
      <c r="B979" s="670"/>
      <c r="C979" s="670"/>
      <c r="D979" s="670"/>
      <c r="E979" s="671"/>
    </row>
    <row r="980" spans="1:10" ht="15" thickBot="1">
      <c r="A980" s="672" t="s">
        <v>1413</v>
      </c>
      <c r="B980" s="673"/>
      <c r="C980" s="673"/>
      <c r="D980" s="673"/>
      <c r="E980" s="674"/>
    </row>
    <row r="981" spans="1:10" ht="16.5" thickTop="1" thickBot="1">
      <c r="A981" s="536" t="s">
        <v>491</v>
      </c>
      <c r="B981" s="419"/>
      <c r="C981" s="419"/>
      <c r="D981" s="419"/>
      <c r="E981" s="419"/>
    </row>
    <row r="982" spans="1:10" ht="15.75" thickTop="1" thickBot="1">
      <c r="A982" s="657" t="s">
        <v>1025</v>
      </c>
      <c r="B982" s="537" t="s">
        <v>1021</v>
      </c>
      <c r="C982" s="538"/>
      <c r="D982" s="538"/>
      <c r="E982" s="539"/>
    </row>
    <row r="983" spans="1:10" ht="15" thickBot="1">
      <c r="A983" s="658"/>
      <c r="B983" s="540" t="s">
        <v>1022</v>
      </c>
      <c r="C983" s="540" t="s">
        <v>1023</v>
      </c>
      <c r="D983" s="540" t="s">
        <v>1024</v>
      </c>
      <c r="E983" s="541" t="s">
        <v>1023</v>
      </c>
    </row>
    <row r="984" spans="1:10" ht="15" thickBot="1">
      <c r="A984" s="542" t="s">
        <v>1026</v>
      </c>
      <c r="B984" s="543">
        <v>493724243312</v>
      </c>
      <c r="C984" s="544">
        <v>0.15659999999999999</v>
      </c>
      <c r="D984" s="545">
        <v>73038897906</v>
      </c>
      <c r="E984" s="546">
        <v>0.22316261600000001</v>
      </c>
    </row>
    <row r="985" spans="1:10" ht="15" thickBot="1">
      <c r="A985" s="542" t="s">
        <v>1027</v>
      </c>
      <c r="B985" s="543">
        <v>769841192878</v>
      </c>
      <c r="C985" s="544">
        <v>0.2442</v>
      </c>
      <c r="D985" s="545">
        <v>97139339241</v>
      </c>
      <c r="E985" s="546">
        <v>0.29679896099999997</v>
      </c>
    </row>
    <row r="986" spans="1:10" ht="15" thickBot="1">
      <c r="A986" s="542" t="s">
        <v>1028</v>
      </c>
      <c r="B986" s="543">
        <v>581717164903</v>
      </c>
      <c r="C986" s="544">
        <v>0.1845</v>
      </c>
      <c r="D986" s="545">
        <v>63970430923</v>
      </c>
      <c r="E986" s="546">
        <v>0.195454875</v>
      </c>
    </row>
    <row r="987" spans="1:10" ht="15" thickBot="1">
      <c r="A987" s="542" t="s">
        <v>765</v>
      </c>
      <c r="B987" s="543">
        <v>1307256292096</v>
      </c>
      <c r="C987" s="544">
        <v>0.41470000000000001</v>
      </c>
      <c r="D987" s="545">
        <v>93141356163</v>
      </c>
      <c r="E987" s="546">
        <v>0.28458354800000002</v>
      </c>
    </row>
    <row r="988" spans="1:10" ht="15" thickBot="1">
      <c r="A988" s="429" t="s">
        <v>1029</v>
      </c>
      <c r="B988" s="547" t="s">
        <v>1414</v>
      </c>
      <c r="C988" s="548">
        <v>1</v>
      </c>
      <c r="D988" s="547" t="s">
        <v>1415</v>
      </c>
      <c r="E988" s="549">
        <v>1</v>
      </c>
    </row>
    <row r="989" spans="1:10" ht="15" thickTop="1">
      <c r="A989" s="628"/>
      <c r="B989" s="628"/>
      <c r="C989" s="628"/>
      <c r="D989" s="628"/>
      <c r="E989" s="628"/>
      <c r="F989" s="628"/>
      <c r="G989" s="628"/>
      <c r="H989" s="628"/>
      <c r="I989" s="628"/>
      <c r="J989" s="628"/>
    </row>
    <row r="990" spans="1:10">
      <c r="A990" s="628"/>
      <c r="B990" s="628"/>
      <c r="C990" s="628"/>
      <c r="D990" s="628"/>
      <c r="E990" s="628"/>
      <c r="F990" s="628"/>
      <c r="G990" s="628"/>
      <c r="H990" s="628"/>
      <c r="I990" s="628"/>
      <c r="J990" s="628"/>
    </row>
    <row r="991" spans="1:10">
      <c r="A991" s="628"/>
      <c r="B991" s="628"/>
      <c r="C991" s="628"/>
      <c r="D991" s="628"/>
      <c r="E991" s="628"/>
      <c r="F991" s="628"/>
      <c r="G991" s="628"/>
      <c r="H991" s="628"/>
      <c r="I991" s="628"/>
      <c r="J991" s="628"/>
    </row>
    <row r="992" spans="1:10">
      <c r="A992" s="628"/>
      <c r="B992" s="628"/>
      <c r="C992" s="628"/>
      <c r="D992" s="628"/>
      <c r="E992" s="628"/>
      <c r="F992" s="628"/>
      <c r="G992" s="628"/>
      <c r="H992" s="628"/>
      <c r="I992" s="628"/>
      <c r="J992" s="628"/>
    </row>
    <row r="993" spans="1:10">
      <c r="A993" s="628"/>
      <c r="B993" s="628"/>
      <c r="C993" s="628"/>
      <c r="D993" s="628"/>
      <c r="E993" s="628"/>
      <c r="F993" s="628"/>
      <c r="G993" s="628"/>
      <c r="H993" s="628"/>
      <c r="I993" s="628"/>
      <c r="J993" s="628"/>
    </row>
    <row r="994" spans="1:10">
      <c r="A994" s="628"/>
      <c r="B994" s="628"/>
      <c r="C994" s="628"/>
      <c r="D994" s="628"/>
      <c r="E994" s="628"/>
      <c r="F994" s="628"/>
      <c r="G994" s="628"/>
      <c r="H994" s="628"/>
      <c r="I994" s="628"/>
      <c r="J994" s="628"/>
    </row>
    <row r="995" spans="1:10">
      <c r="A995" s="628"/>
      <c r="B995" s="628"/>
      <c r="C995" s="628"/>
      <c r="D995" s="628"/>
      <c r="E995" s="628"/>
      <c r="F995" s="628"/>
      <c r="G995" s="628"/>
      <c r="H995" s="628"/>
      <c r="I995" s="628"/>
      <c r="J995" s="628"/>
    </row>
    <row r="996" spans="1:10">
      <c r="A996" s="628"/>
      <c r="B996" s="628"/>
      <c r="C996" s="628"/>
      <c r="D996" s="628"/>
      <c r="E996" s="628"/>
      <c r="F996" s="628"/>
      <c r="G996" s="628"/>
      <c r="H996" s="628"/>
      <c r="I996" s="628"/>
      <c r="J996" s="628"/>
    </row>
    <row r="997" spans="1:10">
      <c r="A997" s="628"/>
      <c r="B997" s="628"/>
      <c r="C997" s="628"/>
      <c r="D997" s="628"/>
      <c r="E997" s="628"/>
      <c r="F997" s="628"/>
      <c r="G997" s="628"/>
      <c r="H997" s="628"/>
      <c r="I997" s="628"/>
      <c r="J997" s="628"/>
    </row>
    <row r="998" spans="1:10">
      <c r="A998" s="628"/>
      <c r="B998" s="628"/>
      <c r="C998" s="628"/>
      <c r="D998" s="628"/>
      <c r="E998" s="628"/>
      <c r="F998" s="628"/>
      <c r="G998" s="628"/>
      <c r="H998" s="628"/>
      <c r="I998" s="628"/>
      <c r="J998" s="628"/>
    </row>
    <row r="999" spans="1:10">
      <c r="A999" s="628" t="s">
        <v>1416</v>
      </c>
      <c r="B999" s="628"/>
      <c r="C999" s="628"/>
      <c r="D999" s="628"/>
      <c r="E999" s="628"/>
      <c r="F999" s="628"/>
      <c r="G999" s="628"/>
      <c r="H999" s="628"/>
      <c r="I999" s="628"/>
      <c r="J999" s="628"/>
    </row>
    <row r="1000" spans="1:10">
      <c r="A1000" s="628"/>
      <c r="B1000" s="628"/>
      <c r="C1000" s="628"/>
      <c r="D1000" s="628"/>
      <c r="E1000" s="628"/>
      <c r="F1000" s="628"/>
      <c r="G1000" s="628"/>
      <c r="H1000" s="628"/>
      <c r="I1000" s="628"/>
      <c r="J1000" s="628"/>
    </row>
    <row r="1001" spans="1:10">
      <c r="A1001" s="628" t="s">
        <v>1417</v>
      </c>
      <c r="B1001" s="628"/>
      <c r="C1001" s="628"/>
      <c r="D1001" s="628"/>
      <c r="E1001" s="628"/>
      <c r="F1001" s="628"/>
      <c r="G1001" s="628"/>
      <c r="H1001" s="628"/>
      <c r="I1001" s="628"/>
      <c r="J1001" s="628"/>
    </row>
    <row r="1002" spans="1:10">
      <c r="A1002" s="628"/>
      <c r="B1002" s="628"/>
      <c r="C1002" s="628"/>
      <c r="D1002" s="628"/>
      <c r="E1002" s="628"/>
      <c r="F1002" s="628"/>
      <c r="G1002" s="628"/>
      <c r="H1002" s="628"/>
      <c r="I1002" s="628"/>
      <c r="J1002" s="628"/>
    </row>
    <row r="1003" spans="1:10">
      <c r="A1003" s="628"/>
      <c r="B1003" s="628"/>
      <c r="C1003" s="628"/>
      <c r="D1003" s="628"/>
      <c r="E1003" s="628"/>
      <c r="F1003" s="628"/>
      <c r="G1003" s="628"/>
      <c r="H1003" s="628"/>
      <c r="I1003" s="628"/>
      <c r="J1003" s="628"/>
    </row>
    <row r="1004" spans="1:10">
      <c r="A1004" s="628"/>
      <c r="B1004" s="628"/>
      <c r="C1004" s="628"/>
      <c r="D1004" s="628"/>
      <c r="E1004" s="628"/>
      <c r="F1004" s="628"/>
      <c r="G1004" s="628"/>
      <c r="H1004" s="628"/>
      <c r="I1004" s="628"/>
      <c r="J1004" s="628"/>
    </row>
    <row r="1005" spans="1:10">
      <c r="A1005" s="628"/>
      <c r="B1005" s="628"/>
      <c r="C1005" s="628"/>
      <c r="D1005" s="628"/>
      <c r="E1005" s="628"/>
      <c r="F1005" s="628"/>
      <c r="G1005" s="628"/>
      <c r="H1005" s="628"/>
      <c r="I1005" s="628"/>
      <c r="J1005" s="628"/>
    </row>
    <row r="1006" spans="1:10">
      <c r="A1006" s="629"/>
      <c r="B1006" s="629"/>
      <c r="C1006" s="629"/>
      <c r="D1006" s="629"/>
      <c r="E1006" s="629"/>
      <c r="F1006" s="629"/>
      <c r="G1006" s="629"/>
      <c r="H1006" s="629"/>
      <c r="I1006" s="629"/>
      <c r="J1006" s="629"/>
    </row>
    <row r="1007" spans="1:10">
      <c r="A1007" s="628"/>
      <c r="B1007" s="628"/>
      <c r="C1007" s="628"/>
      <c r="D1007" s="628"/>
      <c r="E1007" s="628"/>
      <c r="F1007" s="628"/>
      <c r="G1007" s="628"/>
      <c r="H1007" s="628"/>
      <c r="I1007" s="628"/>
      <c r="J1007" s="628"/>
    </row>
    <row r="1008" spans="1:10">
      <c r="A1008" s="628"/>
      <c r="B1008" s="628"/>
      <c r="C1008" s="628"/>
      <c r="D1008" s="628"/>
      <c r="E1008" s="628"/>
      <c r="F1008" s="628"/>
      <c r="G1008" s="628"/>
      <c r="H1008" s="628"/>
      <c r="I1008" s="628"/>
      <c r="J1008" s="628"/>
    </row>
    <row r="1009" spans="1:10">
      <c r="A1009" s="628" t="s">
        <v>1418</v>
      </c>
      <c r="B1009" s="628"/>
      <c r="C1009" s="628"/>
      <c r="D1009" s="628"/>
      <c r="E1009" s="628"/>
      <c r="F1009" s="628"/>
      <c r="G1009" s="628"/>
      <c r="H1009" s="628"/>
      <c r="I1009" s="628"/>
      <c r="J1009" s="628"/>
    </row>
    <row r="1010" spans="1:10" ht="15" thickBot="1">
      <c r="A1010" s="628"/>
      <c r="B1010" s="628"/>
      <c r="C1010" s="628"/>
      <c r="D1010" s="628"/>
      <c r="E1010" s="628"/>
      <c r="F1010" s="628"/>
      <c r="G1010" s="628"/>
      <c r="H1010" s="628"/>
      <c r="I1010" s="628"/>
      <c r="J1010" s="628"/>
    </row>
    <row r="1011" spans="1:10" ht="15.75" thickTop="1" thickBot="1">
      <c r="A1011" s="657" t="s">
        <v>1025</v>
      </c>
      <c r="B1011" s="537" t="s">
        <v>1021</v>
      </c>
      <c r="C1011" s="538"/>
      <c r="D1011" s="538"/>
      <c r="E1011" s="539"/>
    </row>
    <row r="1012" spans="1:10" ht="15" thickBot="1">
      <c r="A1012" s="658"/>
      <c r="B1012" s="540" t="s">
        <v>1022</v>
      </c>
      <c r="C1012" s="540" t="s">
        <v>1023</v>
      </c>
      <c r="D1012" s="540" t="s">
        <v>1024</v>
      </c>
      <c r="E1012" s="541" t="s">
        <v>1023</v>
      </c>
    </row>
    <row r="1013" spans="1:10" ht="15" thickBot="1">
      <c r="A1013" s="542" t="s">
        <v>1026</v>
      </c>
      <c r="B1013" s="543">
        <v>649807507031</v>
      </c>
      <c r="C1013" s="544">
        <v>0.14899999999999999</v>
      </c>
      <c r="D1013" s="545">
        <v>22048552727</v>
      </c>
      <c r="E1013" s="550">
        <v>0.21160000000000001</v>
      </c>
    </row>
    <row r="1014" spans="1:10" ht="15" thickBot="1">
      <c r="A1014" s="542" t="s">
        <v>1027</v>
      </c>
      <c r="B1014" s="543">
        <v>1027125489194</v>
      </c>
      <c r="C1014" s="544">
        <v>0.23549999999999999</v>
      </c>
      <c r="D1014" s="545">
        <v>31333989814</v>
      </c>
      <c r="E1014" s="550">
        <v>0.30070000000000002</v>
      </c>
    </row>
    <row r="1015" spans="1:10" ht="15" thickBot="1">
      <c r="A1015" s="542" t="s">
        <v>1028</v>
      </c>
      <c r="B1015" s="543">
        <v>780408464745</v>
      </c>
      <c r="C1015" s="544">
        <v>0.1789</v>
      </c>
      <c r="D1015" s="545">
        <v>22437694087</v>
      </c>
      <c r="E1015" s="550">
        <v>0.21529999999999999</v>
      </c>
    </row>
    <row r="1016" spans="1:10" ht="15" thickBot="1">
      <c r="A1016" s="542" t="s">
        <v>765</v>
      </c>
      <c r="B1016" s="543">
        <v>1904698387930</v>
      </c>
      <c r="C1016" s="544">
        <v>0.43669999999999998</v>
      </c>
      <c r="D1016" s="545">
        <v>28372117044</v>
      </c>
      <c r="E1016" s="550">
        <v>0.27229999999999999</v>
      </c>
    </row>
    <row r="1017" spans="1:10" ht="15" thickBot="1">
      <c r="A1017" s="429" t="s">
        <v>1029</v>
      </c>
      <c r="B1017" s="551">
        <v>4362039848900</v>
      </c>
      <c r="C1017" s="549">
        <v>1</v>
      </c>
      <c r="D1017" s="551">
        <v>104192353672</v>
      </c>
      <c r="E1017" s="549">
        <v>1</v>
      </c>
    </row>
    <row r="1018" spans="1:10" ht="15" thickTop="1">
      <c r="A1018" s="628"/>
      <c r="B1018" s="628"/>
      <c r="C1018" s="628"/>
      <c r="D1018" s="628"/>
      <c r="E1018" s="628"/>
      <c r="F1018" s="628"/>
      <c r="G1018" s="628"/>
      <c r="H1018" s="628"/>
      <c r="I1018" s="628"/>
      <c r="J1018" s="628"/>
    </row>
    <row r="1019" spans="1:10">
      <c r="A1019" s="628"/>
      <c r="B1019" s="628"/>
      <c r="C1019" s="628"/>
      <c r="D1019" s="628"/>
      <c r="E1019" s="628"/>
      <c r="F1019" s="628"/>
      <c r="G1019" s="628"/>
      <c r="H1019" s="628"/>
      <c r="I1019" s="628"/>
      <c r="J1019" s="628"/>
    </row>
    <row r="1020" spans="1:10">
      <c r="A1020" s="628"/>
      <c r="B1020" s="628"/>
      <c r="C1020" s="628"/>
      <c r="D1020" s="628"/>
      <c r="E1020" s="628"/>
      <c r="F1020" s="628"/>
      <c r="G1020" s="628"/>
      <c r="H1020" s="628"/>
      <c r="I1020" s="628"/>
      <c r="J1020" s="628"/>
    </row>
    <row r="1021" spans="1:10">
      <c r="A1021" s="628" t="s">
        <v>1419</v>
      </c>
      <c r="B1021" s="628"/>
      <c r="C1021" s="628"/>
      <c r="D1021" s="628"/>
      <c r="E1021" s="628"/>
      <c r="F1021" s="628"/>
      <c r="G1021" s="628"/>
      <c r="H1021" s="628"/>
      <c r="I1021" s="628"/>
      <c r="J1021" s="628"/>
    </row>
    <row r="1022" spans="1:10">
      <c r="A1022" s="628" t="s">
        <v>1420</v>
      </c>
      <c r="B1022" s="628"/>
      <c r="C1022" s="628"/>
      <c r="D1022" s="628"/>
      <c r="E1022" s="628"/>
      <c r="F1022" s="628"/>
      <c r="G1022" s="628"/>
      <c r="H1022" s="628"/>
      <c r="I1022" s="628"/>
      <c r="J1022" s="628"/>
    </row>
    <row r="1023" spans="1:10">
      <c r="A1023" s="628"/>
      <c r="B1023" s="628"/>
      <c r="C1023" s="628"/>
      <c r="D1023" s="628"/>
      <c r="E1023" s="628"/>
      <c r="F1023" s="628"/>
      <c r="G1023" s="628"/>
      <c r="H1023" s="628"/>
      <c r="I1023" s="628"/>
      <c r="J1023" s="628"/>
    </row>
    <row r="1024" spans="1:10">
      <c r="A1024" s="628"/>
      <c r="B1024" s="628"/>
      <c r="C1024" s="628"/>
      <c r="D1024" s="628"/>
      <c r="E1024" s="628"/>
      <c r="F1024" s="628"/>
      <c r="G1024" s="628"/>
      <c r="H1024" s="628"/>
      <c r="I1024" s="628"/>
      <c r="J1024" s="628"/>
    </row>
    <row r="1025" spans="1:10">
      <c r="A1025" s="628"/>
      <c r="B1025" s="628"/>
      <c r="C1025" s="628"/>
      <c r="D1025" s="628"/>
      <c r="E1025" s="628"/>
      <c r="F1025" s="628"/>
      <c r="G1025" s="628"/>
      <c r="H1025" s="628"/>
      <c r="I1025" s="628"/>
      <c r="J1025" s="628"/>
    </row>
    <row r="1026" spans="1:10">
      <c r="A1026" s="628"/>
      <c r="B1026" s="628"/>
      <c r="C1026" s="628"/>
      <c r="D1026" s="628"/>
      <c r="E1026" s="628"/>
      <c r="F1026" s="628"/>
      <c r="G1026" s="628"/>
      <c r="H1026" s="628"/>
      <c r="I1026" s="628"/>
      <c r="J1026" s="628"/>
    </row>
    <row r="1027" spans="1:10">
      <c r="A1027" s="628"/>
      <c r="B1027" s="628"/>
      <c r="C1027" s="628"/>
      <c r="D1027" s="628"/>
      <c r="E1027" s="628"/>
      <c r="F1027" s="628"/>
      <c r="G1027" s="628"/>
      <c r="H1027" s="628"/>
      <c r="I1027" s="628"/>
      <c r="J1027" s="628"/>
    </row>
    <row r="1028" spans="1:10">
      <c r="A1028" s="628"/>
      <c r="B1028" s="628"/>
      <c r="C1028" s="628"/>
      <c r="D1028" s="628"/>
      <c r="E1028" s="628"/>
      <c r="F1028" s="628"/>
      <c r="G1028" s="628"/>
      <c r="H1028" s="628"/>
      <c r="I1028" s="628"/>
      <c r="J1028" s="628"/>
    </row>
    <row r="1029" spans="1:10">
      <c r="A1029" s="628"/>
      <c r="B1029" s="628"/>
      <c r="C1029" s="628"/>
      <c r="D1029" s="628"/>
      <c r="E1029" s="628"/>
      <c r="F1029" s="628"/>
      <c r="G1029" s="628"/>
      <c r="H1029" s="628"/>
      <c r="I1029" s="628"/>
      <c r="J1029" s="628"/>
    </row>
    <row r="1030" spans="1:10">
      <c r="A1030" s="628"/>
      <c r="B1030" s="628"/>
      <c r="C1030" s="628"/>
      <c r="D1030" s="628"/>
      <c r="E1030" s="628"/>
      <c r="F1030" s="628"/>
      <c r="G1030" s="628"/>
      <c r="H1030" s="628"/>
      <c r="I1030" s="628"/>
      <c r="J1030" s="628"/>
    </row>
    <row r="1031" spans="1:10">
      <c r="A1031" s="628"/>
      <c r="B1031" s="628"/>
      <c r="C1031" s="628"/>
      <c r="D1031" s="628"/>
      <c r="E1031" s="628"/>
      <c r="F1031" s="628"/>
      <c r="G1031" s="628"/>
      <c r="H1031" s="628"/>
      <c r="I1031" s="628"/>
      <c r="J1031" s="628"/>
    </row>
    <row r="1032" spans="1:10">
      <c r="A1032" s="628"/>
      <c r="B1032" s="628"/>
      <c r="C1032" s="628"/>
      <c r="D1032" s="628"/>
      <c r="E1032" s="628"/>
      <c r="F1032" s="628"/>
      <c r="G1032" s="628"/>
      <c r="H1032" s="628"/>
      <c r="I1032" s="628"/>
      <c r="J1032" s="628"/>
    </row>
    <row r="1033" spans="1:10">
      <c r="A1033" s="628"/>
      <c r="B1033" s="628"/>
      <c r="C1033" s="628"/>
      <c r="D1033" s="628"/>
      <c r="E1033" s="628"/>
      <c r="F1033" s="628"/>
      <c r="G1033" s="628"/>
      <c r="H1033" s="628"/>
      <c r="I1033" s="628"/>
      <c r="J1033" s="628"/>
    </row>
    <row r="1034" spans="1:10">
      <c r="A1034" s="628"/>
      <c r="B1034" s="628"/>
      <c r="C1034" s="628"/>
      <c r="D1034" s="628"/>
      <c r="E1034" s="628"/>
      <c r="F1034" s="628"/>
      <c r="G1034" s="628"/>
      <c r="H1034" s="628"/>
      <c r="I1034" s="628"/>
      <c r="J1034" s="628"/>
    </row>
    <row r="1035" spans="1:10">
      <c r="A1035" s="628"/>
      <c r="B1035" s="628"/>
      <c r="C1035" s="628"/>
      <c r="D1035" s="628"/>
      <c r="E1035" s="628"/>
      <c r="F1035" s="628"/>
      <c r="G1035" s="628"/>
      <c r="H1035" s="628"/>
      <c r="I1035" s="628"/>
      <c r="J1035" s="628"/>
    </row>
    <row r="1036" spans="1:10">
      <c r="A1036" s="628"/>
      <c r="B1036" s="628"/>
      <c r="C1036" s="628"/>
      <c r="D1036" s="628"/>
      <c r="E1036" s="628"/>
      <c r="F1036" s="628"/>
      <c r="G1036" s="628"/>
      <c r="H1036" s="628"/>
      <c r="I1036" s="628"/>
      <c r="J1036" s="628"/>
    </row>
    <row r="1037" spans="1:10">
      <c r="A1037" s="628"/>
      <c r="B1037" s="628"/>
      <c r="C1037" s="628"/>
      <c r="D1037" s="628"/>
      <c r="E1037" s="628"/>
      <c r="F1037" s="628"/>
      <c r="G1037" s="628"/>
      <c r="H1037" s="628"/>
      <c r="I1037" s="628"/>
      <c r="J1037" s="628"/>
    </row>
    <row r="1038" spans="1:10">
      <c r="A1038" s="629" t="s">
        <v>1030</v>
      </c>
      <c r="B1038" s="629"/>
      <c r="C1038" s="629"/>
      <c r="D1038" s="629"/>
      <c r="E1038" s="629"/>
      <c r="F1038" s="629"/>
      <c r="G1038" s="629"/>
      <c r="H1038" s="629"/>
      <c r="I1038" s="629"/>
      <c r="J1038" s="629"/>
    </row>
    <row r="1039" spans="1:10">
      <c r="A1039" s="628"/>
      <c r="B1039" s="628"/>
      <c r="C1039" s="628"/>
      <c r="D1039" s="628"/>
      <c r="E1039" s="628"/>
      <c r="F1039" s="628"/>
      <c r="G1039" s="628"/>
      <c r="H1039" s="628"/>
      <c r="I1039" s="628"/>
      <c r="J1039" s="628"/>
    </row>
    <row r="1040" spans="1:10">
      <c r="A1040" s="628" t="s">
        <v>1356</v>
      </c>
      <c r="B1040" s="628"/>
      <c r="C1040" s="628"/>
      <c r="D1040" s="628"/>
      <c r="E1040" s="628"/>
      <c r="F1040" s="628"/>
      <c r="G1040" s="628"/>
      <c r="H1040" s="628"/>
      <c r="I1040" s="628"/>
      <c r="J1040" s="628"/>
    </row>
    <row r="1041" spans="1:10" ht="15" thickBot="1">
      <c r="A1041" s="628"/>
      <c r="B1041" s="628"/>
      <c r="C1041" s="628"/>
      <c r="D1041" s="628"/>
      <c r="E1041" s="628"/>
      <c r="F1041" s="628"/>
      <c r="G1041" s="628"/>
      <c r="H1041" s="628"/>
      <c r="I1041" s="628"/>
      <c r="J1041" s="628"/>
    </row>
    <row r="1042" spans="1:10">
      <c r="A1042" s="659" t="s">
        <v>856</v>
      </c>
      <c r="B1042" s="552" t="s">
        <v>1031</v>
      </c>
      <c r="C1042" s="553" t="s">
        <v>607</v>
      </c>
      <c r="D1042" s="552" t="s">
        <v>1032</v>
      </c>
    </row>
    <row r="1043" spans="1:10" ht="15" thickBot="1">
      <c r="A1043" s="660"/>
      <c r="B1043" s="554" t="s">
        <v>843</v>
      </c>
      <c r="C1043" s="555" t="s">
        <v>843</v>
      </c>
      <c r="D1043" s="555" t="s">
        <v>843</v>
      </c>
    </row>
    <row r="1044" spans="1:10" ht="15" thickBot="1">
      <c r="A1044" s="233" t="s">
        <v>1033</v>
      </c>
      <c r="B1044" s="234">
        <v>0</v>
      </c>
      <c r="C1044" s="206">
        <v>0</v>
      </c>
      <c r="D1044" s="206">
        <v>0</v>
      </c>
    </row>
    <row r="1045" spans="1:10" ht="15" thickBot="1">
      <c r="A1045" s="233" t="s">
        <v>1034</v>
      </c>
      <c r="B1045" s="235">
        <v>2004796819</v>
      </c>
      <c r="C1045" s="206">
        <v>0</v>
      </c>
      <c r="D1045" s="195">
        <v>2004796819</v>
      </c>
    </row>
    <row r="1046" spans="1:10" ht="15" thickBot="1">
      <c r="A1046" s="233" t="s">
        <v>1035</v>
      </c>
      <c r="B1046" s="236">
        <v>0</v>
      </c>
      <c r="C1046" s="206">
        <v>0</v>
      </c>
      <c r="D1046" s="206">
        <v>0</v>
      </c>
    </row>
    <row r="1047" spans="1:10" ht="15" thickBot="1">
      <c r="A1047" s="237" t="s">
        <v>1036</v>
      </c>
      <c r="B1047" s="235">
        <v>1134710373</v>
      </c>
      <c r="C1047" s="206" t="s">
        <v>872</v>
      </c>
      <c r="D1047" s="195">
        <v>1134710373</v>
      </c>
    </row>
    <row r="1048" spans="1:10" ht="15" thickBot="1">
      <c r="A1048" s="213" t="s">
        <v>424</v>
      </c>
      <c r="B1048" s="215">
        <v>3139507192</v>
      </c>
      <c r="C1048" s="238">
        <v>0</v>
      </c>
      <c r="D1048" s="215">
        <v>3139507192</v>
      </c>
    </row>
    <row r="1049" spans="1:10">
      <c r="A1049" s="628"/>
      <c r="B1049" s="628"/>
      <c r="C1049" s="628"/>
      <c r="D1049" s="628"/>
      <c r="E1049" s="628"/>
      <c r="F1049" s="628"/>
      <c r="G1049" s="628"/>
      <c r="H1049" s="628"/>
      <c r="I1049" s="628"/>
      <c r="J1049" s="628"/>
    </row>
    <row r="1050" spans="1:10">
      <c r="A1050" s="628" t="s">
        <v>1237</v>
      </c>
      <c r="B1050" s="628"/>
      <c r="C1050" s="628"/>
      <c r="D1050" s="628"/>
      <c r="E1050" s="628"/>
      <c r="F1050" s="628"/>
      <c r="G1050" s="628"/>
      <c r="H1050" s="628"/>
      <c r="I1050" s="628"/>
      <c r="J1050" s="628"/>
    </row>
    <row r="1051" spans="1:10">
      <c r="A1051" s="628"/>
      <c r="B1051" s="628"/>
      <c r="C1051" s="628"/>
      <c r="D1051" s="628"/>
      <c r="E1051" s="628"/>
      <c r="F1051" s="628"/>
      <c r="G1051" s="628"/>
      <c r="H1051" s="628"/>
      <c r="I1051" s="628"/>
      <c r="J1051" s="628"/>
    </row>
    <row r="1052" spans="1:10">
      <c r="A1052" s="628"/>
      <c r="B1052" s="628"/>
      <c r="C1052" s="628"/>
      <c r="D1052" s="628"/>
      <c r="E1052" s="628"/>
      <c r="F1052" s="628"/>
      <c r="G1052" s="628"/>
      <c r="H1052" s="628"/>
      <c r="I1052" s="628"/>
      <c r="J1052" s="628"/>
    </row>
    <row r="1053" spans="1:10">
      <c r="A1053" s="628"/>
      <c r="B1053" s="628"/>
      <c r="C1053" s="628"/>
      <c r="D1053" s="628"/>
      <c r="E1053" s="628"/>
      <c r="F1053" s="628"/>
      <c r="G1053" s="628"/>
      <c r="H1053" s="628"/>
      <c r="I1053" s="628"/>
      <c r="J1053" s="628"/>
    </row>
    <row r="1054" spans="1:10">
      <c r="A1054" s="628"/>
      <c r="B1054" s="628"/>
      <c r="C1054" s="628"/>
      <c r="D1054" s="628"/>
      <c r="E1054" s="628"/>
      <c r="F1054" s="628"/>
      <c r="G1054" s="628"/>
      <c r="H1054" s="628"/>
      <c r="I1054" s="628"/>
      <c r="J1054" s="628"/>
    </row>
    <row r="1055" spans="1:10">
      <c r="A1055" s="628"/>
      <c r="B1055" s="628"/>
      <c r="C1055" s="628"/>
      <c r="D1055" s="628"/>
      <c r="E1055" s="628"/>
      <c r="F1055" s="628"/>
      <c r="G1055" s="628"/>
      <c r="H1055" s="628"/>
      <c r="I1055" s="628"/>
      <c r="J1055" s="628"/>
    </row>
    <row r="1056" spans="1:10">
      <c r="A1056" s="628"/>
      <c r="B1056" s="628"/>
      <c r="C1056" s="628"/>
      <c r="D1056" s="628"/>
      <c r="E1056" s="628"/>
      <c r="F1056" s="628"/>
      <c r="G1056" s="628"/>
      <c r="H1056" s="628"/>
      <c r="I1056" s="628"/>
      <c r="J1056" s="628"/>
    </row>
    <row r="1057" spans="1:10">
      <c r="A1057" s="628"/>
      <c r="B1057" s="628"/>
      <c r="C1057" s="628"/>
      <c r="D1057" s="628"/>
      <c r="E1057" s="628"/>
      <c r="F1057" s="628"/>
      <c r="G1057" s="628"/>
      <c r="H1057" s="628"/>
      <c r="I1057" s="628"/>
      <c r="J1057" s="628"/>
    </row>
    <row r="1058" spans="1:10">
      <c r="A1058" s="628"/>
      <c r="B1058" s="628"/>
      <c r="C1058" s="628"/>
      <c r="D1058" s="628"/>
      <c r="E1058" s="628"/>
      <c r="F1058" s="628"/>
      <c r="G1058" s="628"/>
      <c r="H1058" s="628"/>
      <c r="I1058" s="628"/>
      <c r="J1058" s="628"/>
    </row>
    <row r="1059" spans="1:10">
      <c r="A1059" s="628"/>
      <c r="B1059" s="628"/>
      <c r="C1059" s="628"/>
      <c r="D1059" s="628"/>
      <c r="E1059" s="628"/>
      <c r="F1059" s="628"/>
      <c r="G1059" s="628"/>
      <c r="H1059" s="628"/>
      <c r="I1059" s="628"/>
      <c r="J1059" s="628"/>
    </row>
    <row r="1060" spans="1:10">
      <c r="A1060" s="628"/>
      <c r="B1060" s="628"/>
      <c r="C1060" s="628"/>
      <c r="D1060" s="628"/>
      <c r="E1060" s="628"/>
      <c r="F1060" s="628"/>
      <c r="G1060" s="628"/>
      <c r="H1060" s="628"/>
      <c r="I1060" s="628"/>
      <c r="J1060" s="628"/>
    </row>
    <row r="1061" spans="1:10">
      <c r="A1061" s="628"/>
      <c r="B1061" s="628"/>
      <c r="C1061" s="628"/>
      <c r="D1061" s="628"/>
      <c r="E1061" s="628"/>
      <c r="F1061" s="628"/>
      <c r="G1061" s="628"/>
      <c r="H1061" s="628"/>
      <c r="I1061" s="628"/>
      <c r="J1061" s="628"/>
    </row>
    <row r="1062" spans="1:10">
      <c r="A1062" s="628"/>
      <c r="B1062" s="628"/>
      <c r="C1062" s="628"/>
      <c r="D1062" s="628"/>
      <c r="E1062" s="628"/>
      <c r="F1062" s="628"/>
      <c r="G1062" s="628"/>
      <c r="H1062" s="628"/>
      <c r="I1062" s="628"/>
      <c r="J1062" s="628"/>
    </row>
    <row r="1063" spans="1:10">
      <c r="A1063" s="628"/>
      <c r="B1063" s="628"/>
      <c r="C1063" s="628"/>
      <c r="D1063" s="628"/>
      <c r="E1063" s="628"/>
      <c r="F1063" s="628"/>
      <c r="G1063" s="628"/>
      <c r="H1063" s="628"/>
      <c r="I1063" s="628"/>
      <c r="J1063" s="628"/>
    </row>
    <row r="1064" spans="1:10">
      <c r="A1064" s="628"/>
      <c r="B1064" s="628"/>
      <c r="C1064" s="628"/>
      <c r="D1064" s="628"/>
      <c r="E1064" s="628"/>
      <c r="F1064" s="628"/>
      <c r="G1064" s="628"/>
      <c r="H1064" s="628"/>
      <c r="I1064" s="628"/>
      <c r="J1064" s="628"/>
    </row>
    <row r="1065" spans="1:10">
      <c r="A1065" s="628"/>
      <c r="B1065" s="628"/>
      <c r="C1065" s="628"/>
      <c r="D1065" s="628"/>
      <c r="E1065" s="628"/>
      <c r="F1065" s="628"/>
      <c r="G1065" s="628"/>
      <c r="H1065" s="628"/>
      <c r="I1065" s="628"/>
      <c r="J1065" s="628"/>
    </row>
    <row r="1066" spans="1:10">
      <c r="A1066" s="628" t="s">
        <v>1357</v>
      </c>
      <c r="B1066" s="628"/>
      <c r="C1066" s="628"/>
      <c r="D1066" s="628"/>
      <c r="E1066" s="628"/>
      <c r="F1066" s="628"/>
      <c r="G1066" s="628"/>
      <c r="H1066" s="628"/>
      <c r="I1066" s="628"/>
      <c r="J1066" s="628"/>
    </row>
    <row r="1067" spans="1:10" ht="15" thickBot="1">
      <c r="A1067" s="628"/>
      <c r="B1067" s="628"/>
      <c r="C1067" s="628"/>
      <c r="D1067" s="628"/>
      <c r="E1067" s="628"/>
      <c r="F1067" s="628"/>
      <c r="G1067" s="628"/>
      <c r="H1067" s="628"/>
      <c r="I1067" s="628"/>
      <c r="J1067" s="628"/>
    </row>
    <row r="1068" spans="1:10">
      <c r="A1068" s="659" t="s">
        <v>856</v>
      </c>
      <c r="B1068" s="552" t="s">
        <v>1031</v>
      </c>
      <c r="C1068" s="553" t="s">
        <v>607</v>
      </c>
      <c r="D1068" s="552" t="s">
        <v>1032</v>
      </c>
    </row>
    <row r="1069" spans="1:10" ht="15" thickBot="1">
      <c r="A1069" s="660"/>
      <c r="B1069" s="554" t="s">
        <v>843</v>
      </c>
      <c r="C1069" s="555" t="s">
        <v>843</v>
      </c>
      <c r="D1069" s="555" t="s">
        <v>843</v>
      </c>
    </row>
    <row r="1070" spans="1:10" ht="15" thickBot="1">
      <c r="A1070" s="233" t="s">
        <v>1033</v>
      </c>
      <c r="B1070" s="234">
        <v>0</v>
      </c>
      <c r="C1070" s="206">
        <v>0</v>
      </c>
      <c r="D1070" s="206">
        <v>0</v>
      </c>
    </row>
    <row r="1071" spans="1:10" ht="15" thickBot="1">
      <c r="A1071" s="233" t="s">
        <v>1034</v>
      </c>
      <c r="B1071" s="235">
        <v>15824401795</v>
      </c>
      <c r="C1071" s="206">
        <v>0</v>
      </c>
      <c r="D1071" s="195">
        <v>15824401795</v>
      </c>
    </row>
    <row r="1072" spans="1:10" ht="15" thickBot="1">
      <c r="A1072" s="233" t="s">
        <v>1035</v>
      </c>
      <c r="B1072" s="236">
        <v>0</v>
      </c>
      <c r="C1072" s="206">
        <v>0</v>
      </c>
      <c r="D1072" s="206">
        <v>0</v>
      </c>
    </row>
    <row r="1073" spans="1:10" ht="15" thickBot="1">
      <c r="A1073" s="237" t="s">
        <v>1036</v>
      </c>
      <c r="B1073" s="235">
        <v>1850623836</v>
      </c>
      <c r="C1073" s="206" t="s">
        <v>872</v>
      </c>
      <c r="D1073" s="195">
        <v>1850623836</v>
      </c>
    </row>
    <row r="1074" spans="1:10" ht="15" thickBot="1">
      <c r="A1074" s="213" t="s">
        <v>424</v>
      </c>
      <c r="B1074" s="215">
        <v>17675025631</v>
      </c>
      <c r="C1074" s="238">
        <v>0</v>
      </c>
      <c r="D1074" s="215">
        <v>17675025631</v>
      </c>
    </row>
    <row r="1075" spans="1:10">
      <c r="A1075" s="628"/>
      <c r="B1075" s="628"/>
      <c r="C1075" s="628"/>
      <c r="D1075" s="628"/>
      <c r="E1075" s="628"/>
      <c r="F1075" s="628"/>
      <c r="G1075" s="628"/>
      <c r="H1075" s="628"/>
      <c r="I1075" s="628"/>
      <c r="J1075" s="628"/>
    </row>
    <row r="1076" spans="1:10">
      <c r="A1076" s="628"/>
      <c r="B1076" s="628"/>
      <c r="C1076" s="628"/>
      <c r="D1076" s="628"/>
      <c r="E1076" s="628"/>
      <c r="F1076" s="628"/>
      <c r="G1076" s="628"/>
      <c r="H1076" s="628"/>
      <c r="I1076" s="628"/>
      <c r="J1076" s="628"/>
    </row>
    <row r="1077" spans="1:10">
      <c r="A1077" s="628" t="s">
        <v>1421</v>
      </c>
      <c r="B1077" s="628"/>
      <c r="C1077" s="628"/>
      <c r="D1077" s="628"/>
      <c r="E1077" s="628"/>
      <c r="F1077" s="628"/>
      <c r="G1077" s="628"/>
      <c r="H1077" s="628"/>
      <c r="I1077" s="628"/>
      <c r="J1077" s="628"/>
    </row>
    <row r="1078" spans="1:10">
      <c r="A1078" s="628"/>
      <c r="B1078" s="628"/>
      <c r="C1078" s="628"/>
      <c r="D1078" s="628"/>
      <c r="E1078" s="628"/>
      <c r="F1078" s="628"/>
      <c r="G1078" s="628"/>
      <c r="H1078" s="628"/>
      <c r="I1078" s="628"/>
      <c r="J1078" s="628"/>
    </row>
    <row r="1079" spans="1:10">
      <c r="A1079" s="628"/>
      <c r="B1079" s="628"/>
      <c r="C1079" s="628"/>
      <c r="D1079" s="628"/>
      <c r="E1079" s="628"/>
      <c r="F1079" s="628"/>
      <c r="G1079" s="628"/>
      <c r="H1079" s="628"/>
      <c r="I1079" s="628"/>
      <c r="J1079" s="628"/>
    </row>
    <row r="1080" spans="1:10">
      <c r="A1080" s="628"/>
      <c r="B1080" s="628"/>
      <c r="C1080" s="628"/>
      <c r="D1080" s="628"/>
      <c r="E1080" s="628"/>
      <c r="F1080" s="628"/>
      <c r="G1080" s="628"/>
      <c r="H1080" s="628"/>
      <c r="I1080" s="628"/>
      <c r="J1080" s="628"/>
    </row>
    <row r="1081" spans="1:10">
      <c r="A1081" s="628"/>
      <c r="B1081" s="628"/>
      <c r="C1081" s="628"/>
      <c r="D1081" s="628"/>
      <c r="E1081" s="628"/>
      <c r="F1081" s="628"/>
      <c r="G1081" s="628"/>
      <c r="H1081" s="628"/>
      <c r="I1081" s="628"/>
      <c r="J1081" s="628"/>
    </row>
    <row r="1082" spans="1:10">
      <c r="A1082" s="628"/>
      <c r="B1082" s="628"/>
      <c r="C1082" s="628"/>
      <c r="D1082" s="628"/>
      <c r="E1082" s="628"/>
      <c r="F1082" s="628"/>
      <c r="G1082" s="628"/>
      <c r="H1082" s="628"/>
      <c r="I1082" s="628"/>
      <c r="J1082" s="628"/>
    </row>
    <row r="1083" spans="1:10">
      <c r="A1083" s="628"/>
      <c r="B1083" s="628"/>
      <c r="C1083" s="628"/>
      <c r="D1083" s="628"/>
      <c r="E1083" s="628"/>
      <c r="F1083" s="628"/>
      <c r="G1083" s="628"/>
      <c r="H1083" s="628"/>
      <c r="I1083" s="628"/>
      <c r="J1083" s="628"/>
    </row>
    <row r="1084" spans="1:10">
      <c r="A1084" s="628"/>
      <c r="B1084" s="628"/>
      <c r="C1084" s="628"/>
      <c r="D1084" s="628"/>
      <c r="E1084" s="628"/>
      <c r="F1084" s="628"/>
      <c r="G1084" s="628"/>
      <c r="H1084" s="628"/>
      <c r="I1084" s="628"/>
      <c r="J1084" s="628"/>
    </row>
    <row r="1085" spans="1:10">
      <c r="A1085" s="628"/>
      <c r="B1085" s="628"/>
      <c r="C1085" s="628"/>
      <c r="D1085" s="628"/>
      <c r="E1085" s="628"/>
      <c r="F1085" s="628"/>
      <c r="G1085" s="628"/>
      <c r="H1085" s="628"/>
      <c r="I1085" s="628"/>
      <c r="J1085" s="628"/>
    </row>
    <row r="1086" spans="1:10">
      <c r="A1086" s="628"/>
      <c r="B1086" s="628"/>
      <c r="C1086" s="628"/>
      <c r="D1086" s="628"/>
      <c r="E1086" s="628"/>
      <c r="F1086" s="628"/>
      <c r="G1086" s="628"/>
      <c r="H1086" s="628"/>
      <c r="I1086" s="628"/>
      <c r="J1086" s="628"/>
    </row>
    <row r="1087" spans="1:10">
      <c r="A1087" s="628"/>
      <c r="B1087" s="628"/>
      <c r="C1087" s="628"/>
      <c r="D1087" s="628"/>
      <c r="E1087" s="628"/>
      <c r="F1087" s="628"/>
      <c r="G1087" s="628"/>
      <c r="H1087" s="628"/>
      <c r="I1087" s="628"/>
      <c r="J1087" s="628"/>
    </row>
    <row r="1088" spans="1:10">
      <c r="A1088" s="628"/>
      <c r="B1088" s="628"/>
      <c r="C1088" s="628"/>
      <c r="D1088" s="628"/>
      <c r="E1088" s="628"/>
      <c r="F1088" s="628"/>
      <c r="G1088" s="628"/>
      <c r="H1088" s="628"/>
      <c r="I1088" s="628"/>
      <c r="J1088" s="628"/>
    </row>
    <row r="1089" spans="1:10">
      <c r="A1089" s="629"/>
      <c r="B1089" s="629"/>
      <c r="C1089" s="629"/>
      <c r="D1089" s="629"/>
      <c r="E1089" s="629"/>
      <c r="F1089" s="629"/>
      <c r="G1089" s="629"/>
      <c r="H1089" s="629"/>
      <c r="I1089" s="629"/>
      <c r="J1089" s="629"/>
    </row>
    <row r="1090" spans="1:10">
      <c r="A1090" s="629" t="s">
        <v>1037</v>
      </c>
      <c r="B1090" s="629"/>
      <c r="C1090" s="629"/>
      <c r="D1090" s="629"/>
      <c r="E1090" s="629"/>
      <c r="F1090" s="629"/>
      <c r="G1090" s="629"/>
      <c r="H1090" s="629"/>
      <c r="I1090" s="629"/>
      <c r="J1090" s="629"/>
    </row>
    <row r="1091" spans="1:10">
      <c r="A1091" s="628"/>
      <c r="B1091" s="628"/>
      <c r="C1091" s="628"/>
      <c r="D1091" s="628"/>
      <c r="E1091" s="628"/>
      <c r="F1091" s="628"/>
      <c r="G1091" s="628"/>
      <c r="H1091" s="628"/>
      <c r="I1091" s="628"/>
      <c r="J1091" s="628"/>
    </row>
    <row r="1092" spans="1:10">
      <c r="A1092" s="628" t="s">
        <v>1422</v>
      </c>
      <c r="B1092" s="628"/>
      <c r="C1092" s="628"/>
      <c r="D1092" s="628"/>
      <c r="E1092" s="628"/>
      <c r="F1092" s="628"/>
      <c r="G1092" s="628"/>
      <c r="H1092" s="628"/>
      <c r="I1092" s="628"/>
      <c r="J1092" s="628"/>
    </row>
    <row r="1093" spans="1:10" ht="15" thickBot="1">
      <c r="A1093" s="628"/>
      <c r="B1093" s="628"/>
      <c r="C1093" s="628"/>
      <c r="D1093" s="628"/>
      <c r="E1093" s="628"/>
      <c r="F1093" s="628"/>
      <c r="G1093" s="628"/>
      <c r="H1093" s="628"/>
      <c r="I1093" s="628"/>
      <c r="J1093" s="628"/>
    </row>
    <row r="1094" spans="1:10" ht="15" thickBot="1">
      <c r="A1094" s="556" t="s">
        <v>1038</v>
      </c>
      <c r="B1094" s="557">
        <v>2025</v>
      </c>
      <c r="C1094" s="557">
        <v>2024</v>
      </c>
    </row>
    <row r="1095" spans="1:10" ht="15" thickBot="1">
      <c r="A1095" s="202" t="s">
        <v>1039</v>
      </c>
      <c r="B1095" s="558">
        <v>367362024694</v>
      </c>
      <c r="C1095" s="559">
        <v>442183626566</v>
      </c>
    </row>
    <row r="1096" spans="1:10" ht="15" thickBot="1">
      <c r="A1096" s="210" t="s">
        <v>1238</v>
      </c>
      <c r="B1096" s="440">
        <v>12050762385</v>
      </c>
      <c r="C1096" s="440">
        <v>24779169980</v>
      </c>
    </row>
    <row r="1097" spans="1:10" ht="15" thickBot="1">
      <c r="A1097" s="210" t="s">
        <v>611</v>
      </c>
      <c r="B1097" s="440">
        <v>1284153094</v>
      </c>
      <c r="C1097" s="440">
        <v>6622006396</v>
      </c>
    </row>
    <row r="1098" spans="1:10" ht="15" thickBot="1">
      <c r="A1098" s="210" t="s">
        <v>1040</v>
      </c>
      <c r="B1098" s="440">
        <v>2041645</v>
      </c>
      <c r="C1098" s="440">
        <v>2841418350</v>
      </c>
    </row>
    <row r="1099" spans="1:10" ht="15" thickBot="1">
      <c r="A1099" s="210" t="s">
        <v>1041</v>
      </c>
      <c r="B1099" s="440">
        <v>5190379400</v>
      </c>
      <c r="C1099" s="440">
        <v>2547058394</v>
      </c>
    </row>
    <row r="1100" spans="1:10" ht="15" thickBot="1">
      <c r="A1100" s="210" t="s">
        <v>609</v>
      </c>
      <c r="B1100" s="440">
        <v>1326596034</v>
      </c>
      <c r="C1100" s="560">
        <v>0</v>
      </c>
    </row>
    <row r="1101" spans="1:10" ht="15" thickBot="1">
      <c r="A1101" s="210" t="s">
        <v>1042</v>
      </c>
      <c r="B1101" s="440">
        <v>1518248717</v>
      </c>
      <c r="C1101" s="440">
        <v>1929246015</v>
      </c>
    </row>
    <row r="1102" spans="1:10" ht="15" thickBot="1">
      <c r="A1102" s="210" t="s">
        <v>1043</v>
      </c>
      <c r="B1102" s="440">
        <v>511638841</v>
      </c>
      <c r="C1102" s="440">
        <v>511638841</v>
      </c>
    </row>
    <row r="1103" spans="1:10" ht="15" thickBot="1">
      <c r="A1103" s="210" t="s">
        <v>1044</v>
      </c>
      <c r="B1103" s="440">
        <v>398381846</v>
      </c>
      <c r="C1103" s="440">
        <v>137242713</v>
      </c>
    </row>
    <row r="1104" spans="1:10" ht="15" thickBot="1">
      <c r="A1104" s="210" t="s">
        <v>1045</v>
      </c>
      <c r="B1104" s="440">
        <v>203103549</v>
      </c>
      <c r="C1104" s="440">
        <v>466339965</v>
      </c>
    </row>
    <row r="1105" spans="1:10" ht="15" thickBot="1">
      <c r="A1105" s="210" t="s">
        <v>1046</v>
      </c>
      <c r="B1105" s="440">
        <v>345999790</v>
      </c>
      <c r="C1105" s="440">
        <v>441017478</v>
      </c>
    </row>
    <row r="1106" spans="1:10" ht="15" thickBot="1">
      <c r="A1106" s="210" t="s">
        <v>1158</v>
      </c>
      <c r="B1106" s="560">
        <v>0</v>
      </c>
      <c r="C1106" s="440">
        <v>41903399</v>
      </c>
    </row>
    <row r="1107" spans="1:10" ht="15" thickBot="1">
      <c r="A1107" s="210" t="s">
        <v>1224</v>
      </c>
      <c r="B1107" s="440">
        <v>764500000</v>
      </c>
      <c r="C1107" s="560">
        <v>0</v>
      </c>
    </row>
    <row r="1108" spans="1:10" ht="15" thickBot="1">
      <c r="A1108" s="210" t="s">
        <v>1047</v>
      </c>
      <c r="B1108" s="440">
        <v>37567316</v>
      </c>
      <c r="C1108" s="440">
        <v>3073935</v>
      </c>
    </row>
    <row r="1109" spans="1:10" ht="15" thickBot="1">
      <c r="A1109" s="210" t="s">
        <v>1048</v>
      </c>
      <c r="B1109" s="440">
        <v>4605260</v>
      </c>
      <c r="C1109" s="440">
        <v>6808278</v>
      </c>
    </row>
    <row r="1110" spans="1:10" ht="15" thickBot="1">
      <c r="A1110" s="210" t="s">
        <v>1049</v>
      </c>
      <c r="B1110" s="440">
        <v>2000000</v>
      </c>
      <c r="C1110" s="440">
        <v>42325000</v>
      </c>
    </row>
    <row r="1111" spans="1:10" ht="15" thickBot="1">
      <c r="A1111" s="210" t="s">
        <v>612</v>
      </c>
      <c r="B1111" s="440">
        <v>359381</v>
      </c>
      <c r="C1111" s="440">
        <v>6929576</v>
      </c>
    </row>
    <row r="1112" spans="1:10" ht="15" thickBot="1">
      <c r="A1112" s="210" t="s">
        <v>1052</v>
      </c>
      <c r="B1112" s="440">
        <v>6850052</v>
      </c>
      <c r="C1112" s="560">
        <v>0</v>
      </c>
    </row>
    <row r="1113" spans="1:10" ht="15" thickBot="1">
      <c r="A1113" s="210" t="s">
        <v>610</v>
      </c>
      <c r="B1113" s="440">
        <v>1233678482</v>
      </c>
      <c r="C1113" s="440">
        <v>2796038951</v>
      </c>
    </row>
    <row r="1114" spans="1:10" ht="15" thickBot="1">
      <c r="A1114" s="210" t="s">
        <v>1193</v>
      </c>
      <c r="B1114" s="440">
        <v>155691</v>
      </c>
      <c r="C1114" s="560">
        <v>0</v>
      </c>
    </row>
    <row r="1115" spans="1:10" ht="15" thickBot="1">
      <c r="A1115" s="210" t="s">
        <v>1181</v>
      </c>
      <c r="B1115" s="440">
        <v>702743</v>
      </c>
      <c r="C1115" s="560">
        <v>0</v>
      </c>
    </row>
    <row r="1116" spans="1:10" ht="15" thickBot="1">
      <c r="A1116" s="210" t="s">
        <v>1050</v>
      </c>
      <c r="B1116" s="440">
        <v>-2721790822</v>
      </c>
      <c r="C1116" s="440">
        <v>-1868676894</v>
      </c>
    </row>
    <row r="1117" spans="1:10" ht="15" thickBot="1">
      <c r="A1117" s="210" t="s">
        <v>1051</v>
      </c>
      <c r="B1117" s="440">
        <v>-9704433434</v>
      </c>
      <c r="C1117" s="440">
        <v>-3241251030</v>
      </c>
    </row>
    <row r="1118" spans="1:10" ht="15" thickBot="1">
      <c r="A1118" s="561" t="s">
        <v>424</v>
      </c>
      <c r="B1118" s="392">
        <v>379817524664</v>
      </c>
      <c r="C1118" s="392">
        <v>480245915913</v>
      </c>
    </row>
    <row r="1119" spans="1:10">
      <c r="A1119" s="628"/>
      <c r="B1119" s="628"/>
      <c r="C1119" s="628"/>
      <c r="D1119" s="628"/>
      <c r="E1119" s="628"/>
      <c r="F1119" s="628"/>
      <c r="G1119" s="628"/>
      <c r="H1119" s="628"/>
      <c r="I1119" s="628"/>
      <c r="J1119" s="628"/>
    </row>
    <row r="1120" spans="1:10">
      <c r="A1120" s="628"/>
      <c r="B1120" s="628"/>
      <c r="C1120" s="628"/>
      <c r="D1120" s="628"/>
      <c r="E1120" s="628"/>
      <c r="F1120" s="628"/>
      <c r="G1120" s="628"/>
      <c r="H1120" s="628"/>
      <c r="I1120" s="628"/>
      <c r="J1120" s="628"/>
    </row>
    <row r="1121" spans="1:10">
      <c r="A1121" s="628"/>
      <c r="B1121" s="628"/>
      <c r="C1121" s="628"/>
      <c r="D1121" s="628"/>
      <c r="E1121" s="628"/>
      <c r="F1121" s="628"/>
      <c r="G1121" s="628"/>
      <c r="H1121" s="628"/>
      <c r="I1121" s="628"/>
      <c r="J1121" s="628"/>
    </row>
    <row r="1122" spans="1:10">
      <c r="A1122" s="628"/>
      <c r="B1122" s="628"/>
      <c r="C1122" s="628"/>
      <c r="D1122" s="628"/>
      <c r="E1122" s="628"/>
      <c r="F1122" s="628"/>
      <c r="G1122" s="628"/>
      <c r="H1122" s="628"/>
      <c r="I1122" s="628"/>
      <c r="J1122" s="628"/>
    </row>
    <row r="1123" spans="1:10">
      <c r="A1123" s="628" t="s">
        <v>1423</v>
      </c>
      <c r="B1123" s="628"/>
      <c r="C1123" s="628"/>
      <c r="D1123" s="628"/>
      <c r="E1123" s="628"/>
      <c r="F1123" s="628"/>
      <c r="G1123" s="628"/>
      <c r="H1123" s="628"/>
      <c r="I1123" s="628"/>
      <c r="J1123" s="628"/>
    </row>
    <row r="1124" spans="1:10">
      <c r="A1124" s="628"/>
      <c r="B1124" s="628"/>
      <c r="C1124" s="628"/>
      <c r="D1124" s="628"/>
      <c r="E1124" s="628"/>
      <c r="F1124" s="628"/>
      <c r="G1124" s="628"/>
      <c r="H1124" s="628"/>
      <c r="I1124" s="628"/>
      <c r="J1124" s="628"/>
    </row>
    <row r="1125" spans="1:10">
      <c r="A1125" s="629" t="s">
        <v>1424</v>
      </c>
      <c r="B1125" s="629"/>
      <c r="C1125" s="629"/>
      <c r="D1125" s="629"/>
      <c r="E1125" s="629"/>
      <c r="F1125" s="629"/>
      <c r="G1125" s="629"/>
      <c r="H1125" s="629"/>
      <c r="I1125" s="629"/>
      <c r="J1125" s="629"/>
    </row>
    <row r="1126" spans="1:10">
      <c r="A1126" s="628"/>
      <c r="B1126" s="628"/>
      <c r="C1126" s="628"/>
      <c r="D1126" s="628"/>
      <c r="E1126" s="628"/>
      <c r="F1126" s="628"/>
      <c r="G1126" s="628"/>
      <c r="H1126" s="628"/>
      <c r="I1126" s="628"/>
      <c r="J1126" s="628"/>
    </row>
    <row r="1127" spans="1:10">
      <c r="A1127" s="628" t="s">
        <v>1425</v>
      </c>
      <c r="B1127" s="628"/>
      <c r="C1127" s="628"/>
      <c r="D1127" s="628"/>
      <c r="E1127" s="628"/>
      <c r="F1127" s="628"/>
      <c r="G1127" s="628"/>
      <c r="H1127" s="628"/>
      <c r="I1127" s="628"/>
      <c r="J1127" s="628"/>
    </row>
    <row r="1128" spans="1:10" ht="15" thickBot="1">
      <c r="A1128" s="628"/>
      <c r="B1128" s="628"/>
      <c r="C1128" s="628"/>
      <c r="D1128" s="628"/>
      <c r="E1128" s="628"/>
      <c r="F1128" s="628"/>
      <c r="G1128" s="628"/>
      <c r="H1128" s="628"/>
      <c r="I1128" s="628"/>
      <c r="J1128" s="628"/>
    </row>
    <row r="1129" spans="1:10" ht="15">
      <c r="A1129" s="661" t="s">
        <v>1038</v>
      </c>
      <c r="B1129" s="653">
        <v>2025</v>
      </c>
      <c r="C1129" s="653">
        <v>2024</v>
      </c>
      <c r="D1129" s="419"/>
    </row>
    <row r="1130" spans="1:10" ht="15.75" thickBot="1">
      <c r="A1130" s="662"/>
      <c r="B1130" s="654"/>
      <c r="C1130" s="654"/>
      <c r="D1130" s="337"/>
      <c r="E1130" s="419"/>
    </row>
    <row r="1131" spans="1:10" ht="15.75" thickBot="1">
      <c r="A1131" s="210" t="s">
        <v>1065</v>
      </c>
      <c r="B1131" s="440">
        <v>6849355144</v>
      </c>
      <c r="C1131" s="440">
        <v>30737882173</v>
      </c>
      <c r="D1131" s="419"/>
      <c r="E1131" s="419"/>
    </row>
    <row r="1132" spans="1:10" ht="15.75" thickBot="1">
      <c r="A1132" s="210" t="s">
        <v>1066</v>
      </c>
      <c r="B1132" s="440">
        <v>12420694645</v>
      </c>
      <c r="C1132" s="440">
        <v>9555990859</v>
      </c>
      <c r="D1132" s="419"/>
      <c r="E1132" s="419"/>
    </row>
    <row r="1133" spans="1:10" ht="15.75" thickBot="1">
      <c r="A1133" s="210" t="s">
        <v>616</v>
      </c>
      <c r="B1133" s="440">
        <v>7646795</v>
      </c>
      <c r="C1133" s="440">
        <v>15693937</v>
      </c>
      <c r="D1133" s="419"/>
      <c r="E1133" s="419"/>
    </row>
    <row r="1134" spans="1:10" ht="15.75" thickBot="1">
      <c r="A1134" s="210" t="s">
        <v>617</v>
      </c>
      <c r="B1134" s="440">
        <v>9450001</v>
      </c>
      <c r="C1134" s="440">
        <v>50463320</v>
      </c>
      <c r="D1134" s="419"/>
      <c r="E1134" s="419"/>
    </row>
    <row r="1135" spans="1:10" ht="15.75" thickBot="1">
      <c r="A1135" s="210" t="s">
        <v>1159</v>
      </c>
      <c r="B1135" s="440">
        <v>189645236</v>
      </c>
      <c r="C1135" s="440">
        <v>35791894</v>
      </c>
      <c r="D1135" s="419"/>
      <c r="E1135" s="419"/>
    </row>
    <row r="1136" spans="1:10" ht="15.75" thickBot="1">
      <c r="A1136" s="210" t="s">
        <v>1067</v>
      </c>
      <c r="B1136" s="440">
        <v>88071113</v>
      </c>
      <c r="C1136" s="440">
        <v>45172311</v>
      </c>
      <c r="D1136" s="419"/>
      <c r="E1136" s="419"/>
    </row>
    <row r="1137" spans="1:5" ht="15.75" thickBot="1">
      <c r="A1137" s="210" t="s">
        <v>1075</v>
      </c>
      <c r="B1137" s="440">
        <v>45119912</v>
      </c>
      <c r="C1137" s="440">
        <v>55934404</v>
      </c>
      <c r="D1137" s="419"/>
      <c r="E1137" s="419"/>
    </row>
    <row r="1138" spans="1:5" ht="15.75" thickBot="1">
      <c r="A1138" s="210" t="s">
        <v>1068</v>
      </c>
      <c r="B1138" s="440">
        <v>161486646</v>
      </c>
      <c r="C1138" s="440">
        <v>365042492</v>
      </c>
      <c r="D1138" s="419"/>
      <c r="E1138" s="419"/>
    </row>
    <row r="1139" spans="1:5" ht="15.75" thickBot="1">
      <c r="A1139" s="210" t="s">
        <v>619</v>
      </c>
      <c r="B1139" s="440">
        <v>133858345</v>
      </c>
      <c r="C1139" s="560">
        <v>0</v>
      </c>
      <c r="D1139" s="419"/>
      <c r="E1139" s="419"/>
    </row>
    <row r="1140" spans="1:5" ht="15.75" thickBot="1">
      <c r="A1140" s="210" t="s">
        <v>1182</v>
      </c>
      <c r="B1140" s="440">
        <v>5694566</v>
      </c>
      <c r="C1140" s="560">
        <v>0</v>
      </c>
      <c r="D1140" s="419"/>
      <c r="E1140" s="419"/>
    </row>
    <row r="1141" spans="1:5" ht="15.75" thickBot="1">
      <c r="A1141" s="210" t="s">
        <v>1076</v>
      </c>
      <c r="B1141" s="440">
        <v>279925744</v>
      </c>
      <c r="C1141" s="440">
        <v>695169988</v>
      </c>
      <c r="D1141" s="419"/>
      <c r="E1141" s="419"/>
    </row>
    <row r="1142" spans="1:5" ht="15.75" thickBot="1">
      <c r="A1142" s="210" t="s">
        <v>1069</v>
      </c>
      <c r="B1142" s="440">
        <v>831590949</v>
      </c>
      <c r="C1142" s="440">
        <v>1486419564</v>
      </c>
      <c r="D1142" s="419"/>
      <c r="E1142" s="419"/>
    </row>
    <row r="1143" spans="1:5" ht="15.75" thickBot="1">
      <c r="A1143" s="210" t="s">
        <v>618</v>
      </c>
      <c r="B1143" s="440">
        <v>487113193</v>
      </c>
      <c r="C1143" s="440">
        <v>203924366</v>
      </c>
      <c r="D1143" s="419"/>
      <c r="E1143" s="419"/>
    </row>
    <row r="1144" spans="1:5" ht="15.75" thickBot="1">
      <c r="A1144" s="210" t="s">
        <v>1171</v>
      </c>
      <c r="B1144" s="560">
        <v>0</v>
      </c>
      <c r="C1144" s="440">
        <v>68911046</v>
      </c>
      <c r="D1144" s="419"/>
      <c r="E1144" s="419"/>
    </row>
    <row r="1145" spans="1:5" ht="15.75" thickBot="1">
      <c r="A1145" s="210" t="s">
        <v>1077</v>
      </c>
      <c r="B1145" s="440">
        <v>144513382</v>
      </c>
      <c r="C1145" s="440">
        <v>4470624</v>
      </c>
      <c r="D1145" s="419"/>
      <c r="E1145" s="419"/>
    </row>
    <row r="1146" spans="1:5" ht="15.75" thickBot="1">
      <c r="A1146" s="210" t="s">
        <v>1172</v>
      </c>
      <c r="B1146" s="440">
        <v>115470436</v>
      </c>
      <c r="C1146" s="440">
        <v>44217850</v>
      </c>
      <c r="D1146" s="419"/>
      <c r="E1146" s="419"/>
    </row>
    <row r="1147" spans="1:5" ht="15.75" thickBot="1">
      <c r="A1147" s="478" t="s">
        <v>1070</v>
      </c>
      <c r="B1147" s="440">
        <v>207315446</v>
      </c>
      <c r="C1147" s="440">
        <v>121274407</v>
      </c>
      <c r="D1147" s="419"/>
      <c r="E1147" s="419"/>
    </row>
    <row r="1148" spans="1:5" ht="15.75" thickBot="1">
      <c r="A1148" s="478" t="s">
        <v>1078</v>
      </c>
      <c r="B1148" s="440">
        <v>196594501</v>
      </c>
      <c r="C1148" s="440">
        <v>194174044</v>
      </c>
      <c r="D1148" s="419"/>
      <c r="E1148" s="419"/>
    </row>
    <row r="1149" spans="1:5" ht="15.75" thickBot="1">
      <c r="A1149" s="478" t="s">
        <v>1170</v>
      </c>
      <c r="B1149" s="440">
        <v>84412412</v>
      </c>
      <c r="C1149" s="440">
        <v>44619697</v>
      </c>
      <c r="D1149" s="419"/>
      <c r="E1149" s="419"/>
    </row>
    <row r="1150" spans="1:5" ht="15.75" thickBot="1">
      <c r="A1150" s="210" t="s">
        <v>1071</v>
      </c>
      <c r="B1150" s="440">
        <v>16250344</v>
      </c>
      <c r="C1150" s="440">
        <v>5645315</v>
      </c>
      <c r="D1150" s="419"/>
      <c r="E1150" s="419"/>
    </row>
    <row r="1151" spans="1:5" ht="15.75" thickBot="1">
      <c r="A1151" s="210" t="s">
        <v>1072</v>
      </c>
      <c r="B1151" s="440">
        <v>1168653951</v>
      </c>
      <c r="C1151" s="560">
        <v>0</v>
      </c>
      <c r="D1151" s="419"/>
      <c r="E1151" s="419"/>
    </row>
    <row r="1152" spans="1:5" ht="15.75" thickBot="1">
      <c r="A1152" s="210" t="s">
        <v>1073</v>
      </c>
      <c r="B1152" s="440">
        <v>5500001</v>
      </c>
      <c r="C1152" s="440">
        <v>4200000</v>
      </c>
      <c r="D1152" s="419"/>
      <c r="E1152" s="419"/>
    </row>
    <row r="1153" spans="1:10" ht="15.75" thickBot="1">
      <c r="A1153" s="210" t="s">
        <v>1074</v>
      </c>
      <c r="B1153" s="560">
        <v>0</v>
      </c>
      <c r="C1153" s="440">
        <v>19050000</v>
      </c>
      <c r="D1153" s="419"/>
      <c r="E1153" s="419"/>
    </row>
    <row r="1154" spans="1:10" ht="15.75" thickBot="1">
      <c r="A1154" s="478" t="s">
        <v>1079</v>
      </c>
      <c r="B1154" s="440">
        <v>8052223</v>
      </c>
      <c r="C1154" s="440">
        <v>-3241251030</v>
      </c>
      <c r="D1154" s="419"/>
      <c r="E1154" s="419"/>
    </row>
    <row r="1155" spans="1:10" ht="15.75" thickBot="1">
      <c r="A1155" s="562" t="s">
        <v>424</v>
      </c>
      <c r="B1155" s="563">
        <v>23456414985</v>
      </c>
      <c r="C1155" s="392">
        <v>43754048291</v>
      </c>
      <c r="D1155" s="419"/>
      <c r="E1155" s="419"/>
    </row>
    <row r="1156" spans="1:10">
      <c r="A1156" s="628"/>
      <c r="B1156" s="628"/>
      <c r="C1156" s="628"/>
      <c r="D1156" s="628"/>
      <c r="E1156" s="628"/>
      <c r="F1156" s="628"/>
      <c r="G1156" s="628"/>
      <c r="H1156" s="628"/>
      <c r="I1156" s="628"/>
      <c r="J1156" s="628"/>
    </row>
    <row r="1157" spans="1:10">
      <c r="A1157" s="628"/>
      <c r="B1157" s="628"/>
      <c r="C1157" s="628"/>
      <c r="D1157" s="628"/>
      <c r="E1157" s="628"/>
      <c r="F1157" s="628"/>
      <c r="G1157" s="628"/>
      <c r="H1157" s="628"/>
      <c r="I1157" s="628"/>
      <c r="J1157" s="628"/>
    </row>
    <row r="1158" spans="1:10">
      <c r="A1158" s="628"/>
      <c r="B1158" s="628"/>
      <c r="C1158" s="628"/>
      <c r="D1158" s="628"/>
      <c r="E1158" s="628"/>
      <c r="F1158" s="628"/>
      <c r="G1158" s="628"/>
      <c r="H1158" s="628"/>
      <c r="I1158" s="628"/>
      <c r="J1158" s="628"/>
    </row>
    <row r="1159" spans="1:10">
      <c r="A1159" s="629" t="s">
        <v>1080</v>
      </c>
      <c r="B1159" s="629"/>
      <c r="C1159" s="629"/>
      <c r="D1159" s="629"/>
      <c r="E1159" s="629"/>
      <c r="F1159" s="629"/>
      <c r="G1159" s="629"/>
      <c r="H1159" s="629"/>
      <c r="I1159" s="629"/>
      <c r="J1159" s="629"/>
    </row>
    <row r="1160" spans="1:10">
      <c r="A1160" s="628"/>
      <c r="B1160" s="628"/>
      <c r="C1160" s="628"/>
      <c r="D1160" s="628"/>
      <c r="E1160" s="628"/>
      <c r="F1160" s="628"/>
      <c r="G1160" s="628"/>
      <c r="H1160" s="628"/>
      <c r="I1160" s="628"/>
      <c r="J1160" s="628"/>
    </row>
    <row r="1161" spans="1:10">
      <c r="A1161" s="628" t="s">
        <v>1426</v>
      </c>
      <c r="B1161" s="628"/>
      <c r="C1161" s="628"/>
      <c r="D1161" s="628"/>
      <c r="E1161" s="628"/>
      <c r="F1161" s="628"/>
      <c r="G1161" s="628"/>
      <c r="H1161" s="628"/>
      <c r="I1161" s="628"/>
      <c r="J1161" s="628"/>
    </row>
    <row r="1162" spans="1:10">
      <c r="A1162" s="628"/>
      <c r="B1162" s="628"/>
      <c r="C1162" s="628"/>
      <c r="D1162" s="628"/>
      <c r="E1162" s="628"/>
      <c r="F1162" s="628"/>
      <c r="G1162" s="628"/>
      <c r="H1162" s="628"/>
      <c r="I1162" s="628"/>
      <c r="J1162" s="628"/>
    </row>
    <row r="1163" spans="1:10">
      <c r="A1163" s="628" t="s">
        <v>1427</v>
      </c>
      <c r="B1163" s="628"/>
      <c r="C1163" s="628"/>
      <c r="D1163" s="628"/>
      <c r="E1163" s="628"/>
      <c r="F1163" s="628"/>
      <c r="G1163" s="628"/>
      <c r="H1163" s="628"/>
      <c r="I1163" s="628"/>
      <c r="J1163" s="628"/>
    </row>
    <row r="1164" spans="1:10">
      <c r="A1164" s="628"/>
      <c r="B1164" s="628"/>
      <c r="C1164" s="628"/>
      <c r="D1164" s="628"/>
      <c r="E1164" s="628"/>
      <c r="F1164" s="628"/>
      <c r="G1164" s="628"/>
      <c r="H1164" s="628"/>
      <c r="I1164" s="628"/>
      <c r="J1164" s="628"/>
    </row>
    <row r="1165" spans="1:10">
      <c r="A1165" s="628" t="s">
        <v>1428</v>
      </c>
      <c r="B1165" s="628"/>
      <c r="C1165" s="628"/>
      <c r="D1165" s="628"/>
      <c r="E1165" s="628"/>
      <c r="F1165" s="628"/>
      <c r="G1165" s="628"/>
      <c r="H1165" s="628"/>
      <c r="I1165" s="628"/>
      <c r="J1165" s="628"/>
    </row>
    <row r="1166" spans="1:10" ht="15" thickBot="1">
      <c r="A1166" s="628"/>
      <c r="B1166" s="628"/>
      <c r="C1166" s="628"/>
      <c r="D1166" s="628"/>
      <c r="E1166" s="628"/>
      <c r="F1166" s="628"/>
      <c r="G1166" s="628"/>
      <c r="H1166" s="628"/>
      <c r="I1166" s="628"/>
      <c r="J1166" s="628"/>
    </row>
    <row r="1167" spans="1:10">
      <c r="A1167" s="655" t="s">
        <v>856</v>
      </c>
      <c r="B1167" s="564" t="s">
        <v>1239</v>
      </c>
      <c r="C1167" s="564" t="s">
        <v>1173</v>
      </c>
    </row>
    <row r="1168" spans="1:10" ht="15" thickBot="1">
      <c r="A1168" s="656"/>
      <c r="B1168" s="565">
        <v>2025</v>
      </c>
      <c r="C1168" s="565">
        <v>2024</v>
      </c>
    </row>
    <row r="1169" spans="1:10" ht="15" thickBot="1">
      <c r="A1169" s="566" t="s">
        <v>1081</v>
      </c>
      <c r="B1169" s="567"/>
      <c r="C1169" s="567"/>
    </row>
    <row r="1170" spans="1:10" ht="15" thickBot="1">
      <c r="A1170" s="568" t="s">
        <v>1082</v>
      </c>
      <c r="B1170" s="440">
        <v>266920711839</v>
      </c>
      <c r="C1170" s="569">
        <v>598143211367</v>
      </c>
    </row>
    <row r="1171" spans="1:10" ht="15" thickBot="1">
      <c r="A1171" s="568" t="s">
        <v>1095</v>
      </c>
      <c r="B1171" s="560">
        <v>0</v>
      </c>
      <c r="C1171" s="570">
        <v>0</v>
      </c>
    </row>
    <row r="1172" spans="1:10" ht="15" thickBot="1">
      <c r="A1172" s="571" t="s">
        <v>1083</v>
      </c>
      <c r="B1172" s="560">
        <v>0</v>
      </c>
      <c r="C1172" s="569">
        <v>308233645</v>
      </c>
    </row>
    <row r="1173" spans="1:10" ht="15" thickBot="1">
      <c r="A1173" s="571" t="s">
        <v>1084</v>
      </c>
      <c r="B1173" s="440">
        <v>45450417</v>
      </c>
      <c r="C1173" s="569">
        <v>232851732</v>
      </c>
    </row>
    <row r="1174" spans="1:10" ht="15" thickBot="1">
      <c r="A1174" s="566" t="s">
        <v>1085</v>
      </c>
      <c r="B1174" s="572">
        <v>266966162256</v>
      </c>
      <c r="C1174" s="572">
        <v>598684296744</v>
      </c>
    </row>
    <row r="1175" spans="1:10" ht="15" thickBot="1">
      <c r="A1175" s="568" t="s">
        <v>1086</v>
      </c>
      <c r="B1175" s="440">
        <v>266966162261</v>
      </c>
      <c r="C1175" s="569">
        <v>584443284932</v>
      </c>
    </row>
    <row r="1176" spans="1:10" ht="15" thickBot="1">
      <c r="A1176" s="568" t="s">
        <v>1096</v>
      </c>
      <c r="B1176" s="560">
        <v>0</v>
      </c>
      <c r="C1176" s="569">
        <v>14211167120</v>
      </c>
    </row>
    <row r="1177" spans="1:10" ht="15" thickBot="1">
      <c r="A1177" s="568" t="s">
        <v>1097</v>
      </c>
      <c r="B1177" s="440">
        <v>27835000000</v>
      </c>
      <c r="C1177" s="570">
        <v>0</v>
      </c>
    </row>
    <row r="1178" spans="1:10" ht="15" thickBot="1">
      <c r="A1178" s="568" t="s">
        <v>1098</v>
      </c>
      <c r="B1178" s="440">
        <v>13421803</v>
      </c>
      <c r="C1178" s="570">
        <v>0</v>
      </c>
    </row>
    <row r="1179" spans="1:10" ht="15" thickBot="1">
      <c r="A1179" s="573" t="s">
        <v>1087</v>
      </c>
      <c r="B1179" s="574">
        <v>294814584064</v>
      </c>
      <c r="C1179" s="574">
        <v>598654452052</v>
      </c>
    </row>
    <row r="1180" spans="1:10">
      <c r="A1180" s="628"/>
      <c r="B1180" s="628"/>
      <c r="C1180" s="628"/>
      <c r="D1180" s="628"/>
      <c r="E1180" s="628"/>
      <c r="F1180" s="628"/>
      <c r="G1180" s="628"/>
      <c r="H1180" s="628"/>
      <c r="I1180" s="628"/>
      <c r="J1180" s="628"/>
    </row>
    <row r="1181" spans="1:10">
      <c r="A1181" s="628"/>
      <c r="B1181" s="628"/>
      <c r="C1181" s="628"/>
      <c r="D1181" s="628"/>
      <c r="E1181" s="628"/>
      <c r="F1181" s="628"/>
      <c r="G1181" s="628"/>
      <c r="H1181" s="628"/>
      <c r="I1181" s="628"/>
      <c r="J1181" s="628"/>
    </row>
    <row r="1182" spans="1:10">
      <c r="A1182" s="628"/>
      <c r="B1182" s="628"/>
      <c r="C1182" s="628"/>
      <c r="D1182" s="628"/>
      <c r="E1182" s="628"/>
      <c r="F1182" s="628"/>
      <c r="G1182" s="628"/>
      <c r="H1182" s="628"/>
      <c r="I1182" s="628"/>
      <c r="J1182" s="628"/>
    </row>
    <row r="1183" spans="1:10">
      <c r="A1183" s="628"/>
      <c r="B1183" s="628"/>
      <c r="C1183" s="628"/>
      <c r="D1183" s="628"/>
      <c r="E1183" s="628"/>
      <c r="F1183" s="628"/>
      <c r="G1183" s="628"/>
      <c r="H1183" s="628"/>
      <c r="I1183" s="628"/>
      <c r="J1183" s="628"/>
    </row>
    <row r="1184" spans="1:10">
      <c r="A1184" s="628"/>
      <c r="B1184" s="628"/>
      <c r="C1184" s="628"/>
      <c r="D1184" s="628"/>
      <c r="E1184" s="628"/>
      <c r="F1184" s="628"/>
      <c r="G1184" s="628"/>
      <c r="H1184" s="628"/>
      <c r="I1184" s="628"/>
      <c r="J1184" s="628"/>
    </row>
    <row r="1185" spans="1:10">
      <c r="A1185" s="628"/>
      <c r="B1185" s="628"/>
      <c r="C1185" s="628"/>
      <c r="D1185" s="628"/>
      <c r="E1185" s="628"/>
      <c r="F1185" s="628"/>
      <c r="G1185" s="628"/>
      <c r="H1185" s="628"/>
      <c r="I1185" s="628"/>
      <c r="J1185" s="628"/>
    </row>
    <row r="1186" spans="1:10">
      <c r="A1186" s="628"/>
      <c r="B1186" s="628"/>
      <c r="C1186" s="628"/>
      <c r="D1186" s="628"/>
      <c r="E1186" s="628"/>
      <c r="F1186" s="628"/>
      <c r="G1186" s="628"/>
      <c r="H1186" s="628"/>
      <c r="I1186" s="628"/>
      <c r="J1186" s="628"/>
    </row>
    <row r="1187" spans="1:10">
      <c r="A1187" s="628"/>
      <c r="B1187" s="628"/>
      <c r="C1187" s="628"/>
      <c r="D1187" s="628"/>
      <c r="E1187" s="628"/>
      <c r="F1187" s="628"/>
      <c r="G1187" s="628"/>
      <c r="H1187" s="628"/>
      <c r="I1187" s="628"/>
      <c r="J1187" s="628"/>
    </row>
    <row r="1188" spans="1:10">
      <c r="A1188" s="628"/>
      <c r="B1188" s="628"/>
      <c r="C1188" s="628"/>
      <c r="D1188" s="628"/>
      <c r="E1188" s="628"/>
      <c r="F1188" s="628"/>
      <c r="G1188" s="628"/>
      <c r="H1188" s="628"/>
      <c r="I1188" s="628"/>
      <c r="J1188" s="628"/>
    </row>
    <row r="1189" spans="1:10">
      <c r="A1189" s="628"/>
      <c r="B1189" s="628"/>
      <c r="C1189" s="628"/>
      <c r="D1189" s="628"/>
      <c r="E1189" s="628"/>
      <c r="F1189" s="628"/>
      <c r="G1189" s="628"/>
      <c r="H1189" s="628"/>
      <c r="I1189" s="628"/>
      <c r="J1189" s="628"/>
    </row>
    <row r="1190" spans="1:10">
      <c r="A1190" s="628"/>
      <c r="B1190" s="628"/>
      <c r="C1190" s="628"/>
      <c r="D1190" s="628"/>
      <c r="E1190" s="628"/>
      <c r="F1190" s="628"/>
      <c r="G1190" s="628"/>
      <c r="H1190" s="628"/>
      <c r="I1190" s="628"/>
      <c r="J1190" s="628"/>
    </row>
    <row r="1191" spans="1:10">
      <c r="A1191" s="628"/>
      <c r="B1191" s="628"/>
      <c r="C1191" s="628"/>
      <c r="D1191" s="628"/>
      <c r="E1191" s="628"/>
      <c r="F1191" s="628"/>
      <c r="G1191" s="628"/>
      <c r="H1191" s="628"/>
      <c r="I1191" s="628"/>
      <c r="J1191" s="628"/>
    </row>
    <row r="1192" spans="1:10">
      <c r="A1192" s="628"/>
      <c r="B1192" s="628"/>
      <c r="C1192" s="628"/>
      <c r="D1192" s="628"/>
      <c r="E1192" s="628"/>
      <c r="F1192" s="628"/>
      <c r="G1192" s="628"/>
      <c r="H1192" s="628"/>
      <c r="I1192" s="628"/>
      <c r="J1192" s="628"/>
    </row>
    <row r="1193" spans="1:10">
      <c r="A1193" s="628" t="s">
        <v>1088</v>
      </c>
      <c r="B1193" s="628"/>
      <c r="C1193" s="628"/>
      <c r="D1193" s="628"/>
      <c r="E1193" s="628"/>
      <c r="F1193" s="628"/>
      <c r="G1193" s="628"/>
      <c r="H1193" s="628"/>
      <c r="I1193" s="628"/>
      <c r="J1193" s="628"/>
    </row>
    <row r="1194" spans="1:10" ht="15" thickBot="1">
      <c r="A1194" s="628"/>
      <c r="B1194" s="628"/>
      <c r="C1194" s="628"/>
      <c r="D1194" s="628"/>
      <c r="E1194" s="628"/>
      <c r="F1194" s="628"/>
      <c r="G1194" s="628"/>
      <c r="H1194" s="628"/>
      <c r="I1194" s="628"/>
      <c r="J1194" s="628"/>
    </row>
    <row r="1195" spans="1:10">
      <c r="A1195" s="655" t="s">
        <v>856</v>
      </c>
      <c r="B1195" s="564" t="s">
        <v>1239</v>
      </c>
      <c r="C1195" s="564" t="s">
        <v>1173</v>
      </c>
    </row>
    <row r="1196" spans="1:10" ht="15" thickBot="1">
      <c r="A1196" s="656"/>
      <c r="B1196" s="565">
        <v>2025</v>
      </c>
      <c r="C1196" s="565">
        <v>2024</v>
      </c>
    </row>
    <row r="1197" spans="1:10" ht="15" thickBot="1">
      <c r="A1197" s="566" t="s">
        <v>1089</v>
      </c>
      <c r="B1197" s="567"/>
      <c r="C1197" s="567"/>
    </row>
    <row r="1198" spans="1:10" ht="15" thickBot="1">
      <c r="A1198" s="568" t="s">
        <v>1099</v>
      </c>
      <c r="B1198" s="440">
        <v>83701501748</v>
      </c>
      <c r="C1198" s="569">
        <v>182784822112</v>
      </c>
    </row>
    <row r="1199" spans="1:10" ht="15" thickBot="1">
      <c r="A1199" s="568" t="s">
        <v>1100</v>
      </c>
      <c r="B1199" s="560">
        <v>0</v>
      </c>
      <c r="C1199" s="570">
        <v>0</v>
      </c>
    </row>
    <row r="1200" spans="1:10" ht="15" thickBot="1">
      <c r="A1200" s="575" t="s">
        <v>1090</v>
      </c>
      <c r="B1200" s="440">
        <v>1223264556</v>
      </c>
      <c r="C1200" s="576">
        <v>1745944803</v>
      </c>
    </row>
    <row r="1201" spans="1:10" ht="15" thickBot="1">
      <c r="A1201" s="577" t="s">
        <v>1091</v>
      </c>
      <c r="B1201" s="578">
        <v>84924766304</v>
      </c>
      <c r="C1201" s="578">
        <v>184530766915</v>
      </c>
    </row>
    <row r="1202" spans="1:10" ht="15" thickBot="1">
      <c r="A1202" s="568" t="s">
        <v>1101</v>
      </c>
      <c r="B1202" s="560">
        <v>0</v>
      </c>
      <c r="C1202" s="440">
        <v>186044779332</v>
      </c>
    </row>
    <row r="1203" spans="1:10" ht="15" thickBot="1">
      <c r="A1203" s="568" t="s">
        <v>614</v>
      </c>
      <c r="B1203" s="440">
        <v>56873136246</v>
      </c>
      <c r="C1203" s="569">
        <v>88478895126</v>
      </c>
    </row>
    <row r="1204" spans="1:10" ht="15" thickBot="1">
      <c r="A1204" s="478" t="s">
        <v>1102</v>
      </c>
      <c r="B1204" s="560"/>
      <c r="C1204" s="579">
        <v>0</v>
      </c>
    </row>
    <row r="1205" spans="1:10" ht="15" thickBot="1">
      <c r="A1205" s="580" t="s">
        <v>1103</v>
      </c>
      <c r="B1205" s="560">
        <v>0</v>
      </c>
      <c r="C1205" s="581">
        <v>67518693</v>
      </c>
    </row>
    <row r="1206" spans="1:10" ht="15" thickBot="1">
      <c r="A1206" s="582" t="s">
        <v>1087</v>
      </c>
      <c r="B1206" s="574">
        <v>56873136246</v>
      </c>
      <c r="C1206" s="574">
        <v>186112298025</v>
      </c>
    </row>
    <row r="1207" spans="1:10">
      <c r="A1207" s="628"/>
      <c r="B1207" s="628"/>
      <c r="C1207" s="628"/>
      <c r="D1207" s="628"/>
      <c r="E1207" s="628"/>
      <c r="F1207" s="628"/>
      <c r="G1207" s="628"/>
      <c r="H1207" s="628"/>
      <c r="I1207" s="628"/>
      <c r="J1207" s="628"/>
    </row>
    <row r="1208" spans="1:10">
      <c r="A1208" s="628"/>
      <c r="B1208" s="628"/>
      <c r="C1208" s="628"/>
      <c r="D1208" s="628"/>
      <c r="E1208" s="628"/>
      <c r="F1208" s="628"/>
      <c r="G1208" s="628"/>
      <c r="H1208" s="628"/>
      <c r="I1208" s="628"/>
      <c r="J1208" s="628"/>
    </row>
    <row r="1209" spans="1:10">
      <c r="A1209" s="628"/>
      <c r="B1209" s="628"/>
      <c r="C1209" s="628"/>
      <c r="D1209" s="628"/>
      <c r="E1209" s="628"/>
      <c r="F1209" s="628"/>
      <c r="G1209" s="628"/>
      <c r="H1209" s="628"/>
      <c r="I1209" s="628"/>
      <c r="J1209" s="628"/>
    </row>
    <row r="1210" spans="1:10">
      <c r="A1210" s="628"/>
      <c r="B1210" s="628"/>
      <c r="C1210" s="628"/>
      <c r="D1210" s="628"/>
      <c r="E1210" s="628"/>
      <c r="F1210" s="628"/>
      <c r="G1210" s="628"/>
      <c r="H1210" s="628"/>
      <c r="I1210" s="628"/>
      <c r="J1210" s="628"/>
    </row>
    <row r="1211" spans="1:10">
      <c r="A1211" s="628"/>
      <c r="B1211" s="628"/>
      <c r="C1211" s="628"/>
      <c r="D1211" s="628"/>
      <c r="E1211" s="628"/>
      <c r="F1211" s="628"/>
      <c r="G1211" s="628"/>
      <c r="H1211" s="628"/>
      <c r="I1211" s="628"/>
      <c r="J1211" s="628"/>
    </row>
    <row r="1212" spans="1:10">
      <c r="A1212" s="628" t="s">
        <v>1092</v>
      </c>
      <c r="B1212" s="628"/>
      <c r="C1212" s="628"/>
      <c r="D1212" s="628"/>
      <c r="E1212" s="628"/>
      <c r="F1212" s="628"/>
      <c r="G1212" s="628"/>
      <c r="H1212" s="628"/>
      <c r="I1212" s="628"/>
      <c r="J1212" s="628"/>
    </row>
    <row r="1213" spans="1:10" ht="15" thickBot="1">
      <c r="A1213" s="628"/>
      <c r="B1213" s="628"/>
      <c r="C1213" s="628"/>
      <c r="D1213" s="628"/>
      <c r="E1213" s="628"/>
      <c r="F1213" s="628"/>
      <c r="G1213" s="628"/>
      <c r="H1213" s="628"/>
      <c r="I1213" s="628"/>
      <c r="J1213" s="628"/>
    </row>
    <row r="1214" spans="1:10" ht="15" thickBot="1">
      <c r="A1214" s="418" t="s">
        <v>856</v>
      </c>
      <c r="B1214" s="418" t="s">
        <v>1226</v>
      </c>
      <c r="C1214" s="583" t="s">
        <v>1174</v>
      </c>
    </row>
    <row r="1215" spans="1:10" ht="15" thickBot="1">
      <c r="A1215" s="381" t="s">
        <v>1093</v>
      </c>
      <c r="B1215" s="384">
        <v>0</v>
      </c>
      <c r="C1215" s="584">
        <v>0</v>
      </c>
    </row>
    <row r="1216" spans="1:10" ht="15" thickBot="1">
      <c r="A1216" s="381" t="s">
        <v>1094</v>
      </c>
      <c r="B1216" s="384">
        <v>0</v>
      </c>
      <c r="C1216" s="585">
        <v>12500000</v>
      </c>
    </row>
    <row r="1217" spans="1:10" ht="15" thickBot="1">
      <c r="A1217" s="586" t="s">
        <v>605</v>
      </c>
      <c r="B1217" s="587">
        <v>0</v>
      </c>
      <c r="C1217" s="588">
        <v>12500000</v>
      </c>
    </row>
    <row r="1218" spans="1:10">
      <c r="A1218" s="628" t="s">
        <v>1429</v>
      </c>
      <c r="B1218" s="628"/>
      <c r="C1218" s="628"/>
      <c r="D1218" s="628"/>
      <c r="E1218" s="628"/>
      <c r="F1218" s="628"/>
      <c r="G1218" s="628"/>
      <c r="H1218" s="628"/>
      <c r="I1218" s="628"/>
      <c r="J1218" s="628"/>
    </row>
    <row r="1219" spans="1:10">
      <c r="A1219" s="628"/>
      <c r="B1219" s="628"/>
      <c r="C1219" s="628"/>
      <c r="D1219" s="628"/>
      <c r="E1219" s="628"/>
      <c r="F1219" s="628"/>
      <c r="G1219" s="628"/>
      <c r="H1219" s="628"/>
      <c r="I1219" s="628"/>
      <c r="J1219" s="628"/>
    </row>
    <row r="1220" spans="1:10">
      <c r="A1220" s="629" t="s">
        <v>1430</v>
      </c>
      <c r="B1220" s="629"/>
      <c r="C1220" s="629"/>
      <c r="D1220" s="629"/>
      <c r="E1220" s="629"/>
      <c r="F1220" s="629"/>
      <c r="G1220" s="629"/>
      <c r="H1220" s="629"/>
      <c r="I1220" s="629"/>
      <c r="J1220" s="629"/>
    </row>
    <row r="1221" spans="1:10">
      <c r="A1221" s="628"/>
      <c r="B1221" s="628"/>
      <c r="C1221" s="628"/>
      <c r="D1221" s="628"/>
      <c r="E1221" s="628"/>
      <c r="F1221" s="628"/>
      <c r="G1221" s="628"/>
      <c r="H1221" s="628"/>
      <c r="I1221" s="628"/>
      <c r="J1221" s="628"/>
    </row>
    <row r="1222" spans="1:10">
      <c r="A1222" s="628" t="s">
        <v>1431</v>
      </c>
      <c r="B1222" s="628"/>
      <c r="C1222" s="628"/>
      <c r="D1222" s="628"/>
      <c r="E1222" s="628"/>
      <c r="F1222" s="628"/>
      <c r="G1222" s="628"/>
      <c r="H1222" s="628"/>
      <c r="I1222" s="628"/>
      <c r="J1222" s="628"/>
    </row>
    <row r="1223" spans="1:10">
      <c r="A1223" s="628"/>
      <c r="B1223" s="628"/>
      <c r="C1223" s="628"/>
      <c r="D1223" s="628"/>
      <c r="E1223" s="628"/>
      <c r="F1223" s="628"/>
      <c r="G1223" s="628"/>
      <c r="H1223" s="628"/>
      <c r="I1223" s="628"/>
      <c r="J1223" s="628"/>
    </row>
    <row r="1224" spans="1:10">
      <c r="A1224" s="629" t="s">
        <v>1432</v>
      </c>
      <c r="B1224" s="629"/>
      <c r="C1224" s="629"/>
      <c r="D1224" s="629"/>
      <c r="E1224" s="629"/>
      <c r="F1224" s="629"/>
      <c r="G1224" s="629"/>
      <c r="H1224" s="629"/>
      <c r="I1224" s="629"/>
      <c r="J1224" s="629"/>
    </row>
    <row r="1225" spans="1:10">
      <c r="A1225" s="628" t="s">
        <v>1433</v>
      </c>
      <c r="B1225" s="628"/>
      <c r="C1225" s="628"/>
      <c r="D1225" s="628"/>
      <c r="E1225" s="628"/>
      <c r="F1225" s="628"/>
      <c r="G1225" s="628"/>
      <c r="H1225" s="628"/>
      <c r="I1225" s="628"/>
      <c r="J1225" s="628"/>
    </row>
    <row r="1226" spans="1:10">
      <c r="A1226" s="628" t="s">
        <v>1434</v>
      </c>
      <c r="B1226" s="628"/>
      <c r="C1226" s="628"/>
      <c r="D1226" s="628"/>
      <c r="E1226" s="628"/>
      <c r="F1226" s="628"/>
      <c r="G1226" s="628"/>
      <c r="H1226" s="628"/>
      <c r="I1226" s="628"/>
      <c r="J1226" s="628"/>
    </row>
    <row r="1227" spans="1:10">
      <c r="A1227" s="628"/>
      <c r="B1227" s="628"/>
      <c r="C1227" s="628"/>
      <c r="D1227" s="628"/>
      <c r="E1227" s="628"/>
      <c r="F1227" s="628"/>
      <c r="G1227" s="628"/>
      <c r="H1227" s="628"/>
      <c r="I1227" s="628"/>
      <c r="J1227" s="628"/>
    </row>
    <row r="1228" spans="1:10">
      <c r="A1228" s="628" t="s">
        <v>1435</v>
      </c>
      <c r="B1228" s="628"/>
      <c r="C1228" s="628"/>
      <c r="D1228" s="628"/>
      <c r="E1228" s="628"/>
      <c r="F1228" s="628"/>
      <c r="G1228" s="628"/>
      <c r="H1228" s="628"/>
      <c r="I1228" s="628"/>
      <c r="J1228" s="628"/>
    </row>
    <row r="1229" spans="1:10">
      <c r="A1229" s="628"/>
      <c r="B1229" s="628"/>
      <c r="C1229" s="628"/>
      <c r="D1229" s="628"/>
      <c r="E1229" s="628"/>
      <c r="F1229" s="628"/>
      <c r="G1229" s="628"/>
      <c r="H1229" s="628"/>
      <c r="I1229" s="628"/>
      <c r="J1229" s="628"/>
    </row>
    <row r="1230" spans="1:10">
      <c r="A1230" s="629" t="s">
        <v>1436</v>
      </c>
      <c r="B1230" s="629"/>
      <c r="C1230" s="629"/>
      <c r="D1230" s="629"/>
      <c r="E1230" s="629"/>
      <c r="F1230" s="629"/>
      <c r="G1230" s="629"/>
      <c r="H1230" s="629"/>
      <c r="I1230" s="629"/>
      <c r="J1230" s="629"/>
    </row>
    <row r="1231" spans="1:10">
      <c r="A1231" s="628"/>
      <c r="B1231" s="628"/>
      <c r="C1231" s="628"/>
      <c r="D1231" s="628"/>
      <c r="E1231" s="628"/>
      <c r="F1231" s="628"/>
      <c r="G1231" s="628"/>
      <c r="H1231" s="628"/>
      <c r="I1231" s="628"/>
      <c r="J1231" s="628"/>
    </row>
    <row r="1232" spans="1:10">
      <c r="A1232" s="628" t="s">
        <v>1437</v>
      </c>
      <c r="B1232" s="628"/>
      <c r="C1232" s="628"/>
      <c r="D1232" s="628"/>
      <c r="E1232" s="628"/>
      <c r="F1232" s="628"/>
      <c r="G1232" s="628"/>
      <c r="H1232" s="628"/>
      <c r="I1232" s="628"/>
      <c r="J1232" s="628"/>
    </row>
    <row r="1233" spans="1:10" ht="15" thickBot="1">
      <c r="A1233" s="628"/>
      <c r="B1233" s="628"/>
      <c r="C1233" s="628"/>
      <c r="D1233" s="628"/>
      <c r="E1233" s="628"/>
      <c r="F1233" s="628"/>
      <c r="G1233" s="628"/>
      <c r="H1233" s="628"/>
      <c r="I1233" s="628"/>
      <c r="J1233" s="628"/>
    </row>
    <row r="1234" spans="1:10" ht="15">
      <c r="A1234" s="643" t="s">
        <v>1104</v>
      </c>
      <c r="B1234" s="643" t="s">
        <v>1240</v>
      </c>
      <c r="C1234" s="643" t="s">
        <v>1194</v>
      </c>
      <c r="D1234" s="419"/>
    </row>
    <row r="1235" spans="1:10" ht="15">
      <c r="A1235" s="644"/>
      <c r="B1235" s="644"/>
      <c r="C1235" s="644"/>
      <c r="D1235" s="337"/>
      <c r="E1235" s="419"/>
    </row>
    <row r="1236" spans="1:10" ht="15.75" thickBot="1">
      <c r="A1236" s="645"/>
      <c r="B1236" s="589" t="s">
        <v>843</v>
      </c>
      <c r="C1236" s="589" t="s">
        <v>843</v>
      </c>
      <c r="D1236" s="419"/>
      <c r="E1236" s="419"/>
    </row>
    <row r="1237" spans="1:10" ht="15.75" thickBot="1">
      <c r="A1237" s="568" t="s">
        <v>1105</v>
      </c>
      <c r="B1237" s="440">
        <v>36324085416</v>
      </c>
      <c r="C1237" s="569">
        <v>116033663252</v>
      </c>
      <c r="D1237" s="419"/>
      <c r="E1237" s="419"/>
    </row>
    <row r="1238" spans="1:10" ht="15.75" thickBot="1">
      <c r="A1238" s="568" t="s">
        <v>1106</v>
      </c>
      <c r="B1238" s="569">
        <v>30973912023</v>
      </c>
      <c r="C1238" s="569">
        <v>56234565569</v>
      </c>
      <c r="D1238" s="419"/>
      <c r="E1238" s="419"/>
    </row>
    <row r="1239" spans="1:10" ht="15.75" thickBot="1">
      <c r="A1239" s="566" t="s">
        <v>424</v>
      </c>
      <c r="B1239" s="572">
        <v>67297997439</v>
      </c>
      <c r="C1239" s="572">
        <v>172268228821</v>
      </c>
      <c r="D1239" s="419"/>
      <c r="E1239" s="419"/>
    </row>
    <row r="1240" spans="1:10">
      <c r="A1240" s="628"/>
      <c r="B1240" s="628"/>
      <c r="C1240" s="628"/>
      <c r="D1240" s="628"/>
      <c r="E1240" s="628"/>
      <c r="F1240" s="628"/>
      <c r="G1240" s="628"/>
      <c r="H1240" s="628"/>
      <c r="I1240" s="628"/>
      <c r="J1240" s="628"/>
    </row>
    <row r="1241" spans="1:10">
      <c r="A1241" s="628" t="s">
        <v>1438</v>
      </c>
      <c r="B1241" s="628"/>
      <c r="C1241" s="628"/>
      <c r="D1241" s="628"/>
      <c r="E1241" s="628"/>
      <c r="F1241" s="628"/>
      <c r="G1241" s="628"/>
      <c r="H1241" s="628"/>
      <c r="I1241" s="628"/>
      <c r="J1241" s="628"/>
    </row>
    <row r="1242" spans="1:10" ht="15" thickBot="1">
      <c r="A1242" s="628"/>
      <c r="B1242" s="628"/>
      <c r="C1242" s="628"/>
      <c r="D1242" s="628"/>
      <c r="E1242" s="628"/>
      <c r="F1242" s="628"/>
      <c r="G1242" s="628"/>
      <c r="H1242" s="628"/>
      <c r="I1242" s="628"/>
      <c r="J1242" s="628"/>
    </row>
    <row r="1243" spans="1:10" ht="15">
      <c r="A1243" s="643" t="s">
        <v>1107</v>
      </c>
      <c r="B1243" s="643" t="s">
        <v>1240</v>
      </c>
      <c r="C1243" s="643" t="s">
        <v>1194</v>
      </c>
      <c r="D1243" s="419"/>
    </row>
    <row r="1244" spans="1:10" ht="15">
      <c r="A1244" s="644"/>
      <c r="B1244" s="644"/>
      <c r="C1244" s="644"/>
      <c r="D1244" s="337"/>
      <c r="E1244" s="419"/>
    </row>
    <row r="1245" spans="1:10" ht="15.75" thickBot="1">
      <c r="A1245" s="645"/>
      <c r="B1245" s="589" t="s">
        <v>843</v>
      </c>
      <c r="C1245" s="589" t="s">
        <v>843</v>
      </c>
      <c r="D1245" s="419"/>
      <c r="E1245" s="419"/>
    </row>
    <row r="1246" spans="1:10" ht="15.75" thickBot="1">
      <c r="A1246" s="568" t="s">
        <v>1108</v>
      </c>
      <c r="B1246" s="440">
        <v>3981005636729</v>
      </c>
      <c r="C1246" s="569">
        <v>5290640057257</v>
      </c>
      <c r="D1246" s="419"/>
      <c r="E1246" s="419"/>
    </row>
    <row r="1247" spans="1:10" ht="15.75" thickBot="1">
      <c r="A1247" s="568" t="s">
        <v>1109</v>
      </c>
      <c r="B1247" s="440">
        <v>7103082803190</v>
      </c>
      <c r="C1247" s="569">
        <v>6444296039217</v>
      </c>
      <c r="D1247" s="419"/>
      <c r="E1247" s="419"/>
    </row>
    <row r="1248" spans="1:10" ht="15.75" thickBot="1">
      <c r="A1248" s="566" t="s">
        <v>1110</v>
      </c>
      <c r="B1248" s="572">
        <v>11084088439919</v>
      </c>
      <c r="C1248" s="572">
        <v>11734936096474</v>
      </c>
      <c r="D1248" s="419"/>
      <c r="E1248" s="419"/>
    </row>
    <row r="1249" spans="1:10">
      <c r="A1249" s="628"/>
      <c r="B1249" s="628"/>
      <c r="C1249" s="628"/>
      <c r="D1249" s="628"/>
      <c r="E1249" s="628"/>
      <c r="F1249" s="628"/>
      <c r="G1249" s="628"/>
      <c r="H1249" s="628"/>
      <c r="I1249" s="628"/>
      <c r="J1249" s="628"/>
    </row>
    <row r="1250" spans="1:10">
      <c r="A1250" s="628"/>
      <c r="B1250" s="628"/>
      <c r="C1250" s="628"/>
      <c r="D1250" s="628"/>
      <c r="E1250" s="628"/>
      <c r="F1250" s="628"/>
      <c r="G1250" s="628"/>
      <c r="H1250" s="628"/>
      <c r="I1250" s="628"/>
      <c r="J1250" s="628"/>
    </row>
    <row r="1251" spans="1:10">
      <c r="A1251" s="628"/>
      <c r="B1251" s="628"/>
      <c r="C1251" s="628"/>
      <c r="D1251" s="628"/>
      <c r="E1251" s="628"/>
      <c r="F1251" s="628"/>
      <c r="G1251" s="628"/>
      <c r="H1251" s="628"/>
      <c r="I1251" s="628"/>
      <c r="J1251" s="628"/>
    </row>
    <row r="1252" spans="1:10">
      <c r="A1252" s="628"/>
      <c r="B1252" s="628"/>
      <c r="C1252" s="628"/>
      <c r="D1252" s="628"/>
      <c r="E1252" s="628"/>
      <c r="F1252" s="628"/>
      <c r="G1252" s="628"/>
      <c r="H1252" s="628"/>
      <c r="I1252" s="628"/>
      <c r="J1252" s="628"/>
    </row>
    <row r="1253" spans="1:10">
      <c r="A1253" s="628"/>
      <c r="B1253" s="628"/>
      <c r="C1253" s="628"/>
      <c r="D1253" s="628"/>
      <c r="E1253" s="628"/>
      <c r="F1253" s="628"/>
      <c r="G1253" s="628"/>
      <c r="H1253" s="628"/>
      <c r="I1253" s="628"/>
      <c r="J1253" s="628"/>
    </row>
    <row r="1254" spans="1:10">
      <c r="A1254" s="628"/>
      <c r="B1254" s="628"/>
      <c r="C1254" s="628"/>
      <c r="D1254" s="628"/>
      <c r="E1254" s="628"/>
      <c r="F1254" s="628"/>
      <c r="G1254" s="628"/>
      <c r="H1254" s="628"/>
      <c r="I1254" s="628"/>
      <c r="J1254" s="628"/>
    </row>
    <row r="1255" spans="1:10">
      <c r="A1255" s="628"/>
      <c r="B1255" s="628"/>
      <c r="C1255" s="628"/>
      <c r="D1255" s="628"/>
      <c r="E1255" s="628"/>
      <c r="F1255" s="628"/>
      <c r="G1255" s="628"/>
      <c r="H1255" s="628"/>
      <c r="I1255" s="628"/>
      <c r="J1255" s="628"/>
    </row>
    <row r="1256" spans="1:10">
      <c r="A1256" s="629" t="s">
        <v>1439</v>
      </c>
      <c r="B1256" s="629"/>
      <c r="C1256" s="629"/>
      <c r="D1256" s="629"/>
      <c r="E1256" s="629"/>
      <c r="F1256" s="629"/>
      <c r="G1256" s="629"/>
      <c r="H1256" s="629"/>
      <c r="I1256" s="629"/>
      <c r="J1256" s="629"/>
    </row>
    <row r="1257" spans="1:10">
      <c r="A1257" s="628"/>
      <c r="B1257" s="628"/>
      <c r="C1257" s="628"/>
      <c r="D1257" s="628"/>
      <c r="E1257" s="628"/>
      <c r="F1257" s="628"/>
      <c r="G1257" s="628"/>
      <c r="H1257" s="628"/>
      <c r="I1257" s="628"/>
      <c r="J1257" s="628"/>
    </row>
    <row r="1258" spans="1:10">
      <c r="A1258" s="629" t="s">
        <v>1440</v>
      </c>
      <c r="B1258" s="629"/>
      <c r="C1258" s="629"/>
      <c r="D1258" s="629"/>
      <c r="E1258" s="629"/>
      <c r="F1258" s="629"/>
      <c r="G1258" s="629"/>
      <c r="H1258" s="629"/>
      <c r="I1258" s="629"/>
      <c r="J1258" s="629"/>
    </row>
    <row r="1259" spans="1:10">
      <c r="A1259" s="628"/>
      <c r="B1259" s="628"/>
      <c r="C1259" s="628"/>
      <c r="D1259" s="628"/>
      <c r="E1259" s="628"/>
      <c r="F1259" s="628"/>
      <c r="G1259" s="628"/>
      <c r="H1259" s="628"/>
      <c r="I1259" s="628"/>
      <c r="J1259" s="628"/>
    </row>
    <row r="1260" spans="1:10">
      <c r="A1260" s="628" t="s">
        <v>1441</v>
      </c>
      <c r="B1260" s="628"/>
      <c r="C1260" s="628"/>
      <c r="D1260" s="628"/>
      <c r="E1260" s="628"/>
      <c r="F1260" s="628"/>
      <c r="G1260" s="628"/>
      <c r="H1260" s="628"/>
      <c r="I1260" s="628"/>
      <c r="J1260" s="628"/>
    </row>
    <row r="1261" spans="1:10">
      <c r="A1261" s="628"/>
      <c r="B1261" s="628"/>
      <c r="C1261" s="628"/>
      <c r="D1261" s="628"/>
      <c r="E1261" s="628"/>
      <c r="F1261" s="628"/>
      <c r="G1261" s="628"/>
      <c r="H1261" s="628"/>
      <c r="I1261" s="628"/>
      <c r="J1261" s="628"/>
    </row>
    <row r="1262" spans="1:10">
      <c r="A1262" s="629" t="s">
        <v>1111</v>
      </c>
      <c r="B1262" s="629"/>
      <c r="C1262" s="629"/>
      <c r="D1262" s="629"/>
      <c r="E1262" s="629"/>
      <c r="F1262" s="629"/>
      <c r="G1262" s="629"/>
      <c r="H1262" s="629"/>
      <c r="I1262" s="629"/>
      <c r="J1262" s="629"/>
    </row>
    <row r="1263" spans="1:10">
      <c r="A1263" s="628"/>
      <c r="B1263" s="628"/>
      <c r="C1263" s="628"/>
      <c r="D1263" s="628"/>
      <c r="E1263" s="628"/>
      <c r="F1263" s="628"/>
      <c r="G1263" s="628"/>
      <c r="H1263" s="628"/>
      <c r="I1263" s="628"/>
      <c r="J1263" s="628"/>
    </row>
    <row r="1264" spans="1:10">
      <c r="A1264" s="628" t="s">
        <v>1442</v>
      </c>
      <c r="B1264" s="628"/>
      <c r="C1264" s="628"/>
      <c r="D1264" s="628"/>
      <c r="E1264" s="628"/>
      <c r="F1264" s="628"/>
      <c r="G1264" s="628"/>
      <c r="H1264" s="628"/>
      <c r="I1264" s="628"/>
      <c r="J1264" s="628"/>
    </row>
    <row r="1265" spans="1:10">
      <c r="A1265" s="628"/>
      <c r="B1265" s="628"/>
      <c r="C1265" s="628"/>
      <c r="D1265" s="628"/>
      <c r="E1265" s="628"/>
      <c r="F1265" s="628"/>
      <c r="G1265" s="628"/>
      <c r="H1265" s="628"/>
      <c r="I1265" s="628"/>
      <c r="J1265" s="628"/>
    </row>
    <row r="1266" spans="1:10" ht="15" thickBot="1">
      <c r="A1266" s="629"/>
      <c r="B1266" s="629"/>
      <c r="C1266" s="629"/>
      <c r="D1266" s="629"/>
      <c r="E1266" s="629"/>
      <c r="F1266" s="629"/>
      <c r="G1266" s="629"/>
      <c r="H1266" s="629"/>
      <c r="I1266" s="629"/>
      <c r="J1266" s="629"/>
    </row>
    <row r="1267" spans="1:10">
      <c r="A1267" s="646" t="s">
        <v>856</v>
      </c>
      <c r="B1267" s="590" t="s">
        <v>1112</v>
      </c>
      <c r="C1267" s="590" t="s">
        <v>1112</v>
      </c>
    </row>
    <row r="1268" spans="1:10">
      <c r="A1268" s="647"/>
      <c r="B1268" s="591" t="s">
        <v>843</v>
      </c>
      <c r="C1268" s="591" t="s">
        <v>843</v>
      </c>
    </row>
    <row r="1269" spans="1:10" ht="15" thickBot="1">
      <c r="A1269" s="648"/>
      <c r="B1269" s="592">
        <v>45838</v>
      </c>
      <c r="C1269" s="592">
        <v>45657</v>
      </c>
    </row>
    <row r="1270" spans="1:10" ht="23.25" thickBot="1">
      <c r="A1270" s="242" t="s">
        <v>1113</v>
      </c>
      <c r="B1270" s="440">
        <v>510343353128</v>
      </c>
      <c r="C1270" s="440">
        <v>835102097516</v>
      </c>
    </row>
    <row r="1271" spans="1:10" ht="23.25" thickBot="1">
      <c r="A1271" s="242" t="s">
        <v>1114</v>
      </c>
      <c r="B1271" s="440">
        <v>510234838891</v>
      </c>
      <c r="C1271" s="593">
        <v>846960271155</v>
      </c>
    </row>
    <row r="1272" spans="1:10" ht="21.75" thickBot="1">
      <c r="A1272" s="243" t="s">
        <v>1115</v>
      </c>
      <c r="B1272" s="594">
        <v>108514237</v>
      </c>
      <c r="C1272" s="595">
        <v>-11858173639</v>
      </c>
    </row>
    <row r="1273" spans="1:10" ht="23.25" thickBot="1">
      <c r="A1273" s="242" t="s">
        <v>1116</v>
      </c>
      <c r="B1273" s="596">
        <v>317744353959</v>
      </c>
      <c r="C1273" s="203">
        <v>550619640337</v>
      </c>
    </row>
    <row r="1274" spans="1:10" ht="23.25" thickBot="1">
      <c r="A1274" s="244" t="s">
        <v>1117</v>
      </c>
      <c r="B1274" s="440">
        <v>319089064096</v>
      </c>
      <c r="C1274" s="204">
        <v>538904165637</v>
      </c>
    </row>
    <row r="1275" spans="1:10" ht="21.75" thickBot="1">
      <c r="A1275" s="245" t="s">
        <v>1118</v>
      </c>
      <c r="B1275" s="294">
        <v>-1344710137</v>
      </c>
      <c r="C1275" s="215">
        <v>11715474700</v>
      </c>
    </row>
    <row r="1276" spans="1:10" ht="21.75" thickBot="1">
      <c r="A1276" s="597" t="s">
        <v>1119</v>
      </c>
      <c r="B1276" s="598">
        <v>-1236195900</v>
      </c>
      <c r="C1276" s="599">
        <v>-142698939</v>
      </c>
    </row>
    <row r="1277" spans="1:10">
      <c r="A1277" s="629"/>
      <c r="B1277" s="629"/>
      <c r="C1277" s="629"/>
      <c r="D1277" s="629"/>
      <c r="E1277" s="629"/>
      <c r="F1277" s="629"/>
      <c r="G1277" s="629"/>
      <c r="H1277" s="629"/>
      <c r="I1277" s="629"/>
      <c r="J1277" s="629"/>
    </row>
    <row r="1278" spans="1:10">
      <c r="A1278" s="629"/>
      <c r="B1278" s="629"/>
      <c r="C1278" s="629"/>
      <c r="D1278" s="629"/>
      <c r="E1278" s="629"/>
      <c r="F1278" s="629"/>
      <c r="G1278" s="629"/>
      <c r="H1278" s="629"/>
      <c r="I1278" s="629"/>
      <c r="J1278" s="629"/>
    </row>
    <row r="1279" spans="1:10">
      <c r="A1279" s="629"/>
      <c r="B1279" s="629"/>
      <c r="C1279" s="629"/>
      <c r="D1279" s="629"/>
      <c r="E1279" s="629"/>
      <c r="F1279" s="629"/>
      <c r="G1279" s="629"/>
      <c r="H1279" s="629"/>
      <c r="I1279" s="629"/>
      <c r="J1279" s="629"/>
    </row>
    <row r="1280" spans="1:10">
      <c r="A1280" s="629"/>
      <c r="B1280" s="629"/>
      <c r="C1280" s="629"/>
      <c r="D1280" s="629"/>
      <c r="E1280" s="629"/>
      <c r="F1280" s="629"/>
      <c r="G1280" s="629"/>
      <c r="H1280" s="629"/>
      <c r="I1280" s="629"/>
      <c r="J1280" s="629"/>
    </row>
    <row r="1281" spans="1:10">
      <c r="A1281" s="629" t="s">
        <v>1443</v>
      </c>
      <c r="B1281" s="629"/>
      <c r="C1281" s="629"/>
      <c r="D1281" s="629"/>
      <c r="E1281" s="629"/>
      <c r="F1281" s="629"/>
      <c r="G1281" s="629"/>
      <c r="H1281" s="629"/>
      <c r="I1281" s="629"/>
      <c r="J1281" s="629"/>
    </row>
    <row r="1282" spans="1:10">
      <c r="A1282" s="628"/>
      <c r="B1282" s="628"/>
      <c r="C1282" s="628"/>
      <c r="D1282" s="628"/>
      <c r="E1282" s="628"/>
      <c r="F1282" s="628"/>
      <c r="G1282" s="628"/>
      <c r="H1282" s="628"/>
      <c r="I1282" s="628"/>
      <c r="J1282" s="628"/>
    </row>
    <row r="1283" spans="1:10">
      <c r="A1283" s="628" t="s">
        <v>1444</v>
      </c>
      <c r="B1283" s="628"/>
      <c r="C1283" s="628"/>
      <c r="D1283" s="628"/>
      <c r="E1283" s="628"/>
      <c r="F1283" s="628"/>
      <c r="G1283" s="628"/>
      <c r="H1283" s="628"/>
      <c r="I1283" s="628"/>
      <c r="J1283" s="628"/>
    </row>
    <row r="1284" spans="1:10">
      <c r="A1284" s="628"/>
      <c r="B1284" s="628"/>
      <c r="C1284" s="628"/>
      <c r="D1284" s="628"/>
      <c r="E1284" s="628"/>
      <c r="F1284" s="628"/>
      <c r="G1284" s="628"/>
      <c r="H1284" s="628"/>
      <c r="I1284" s="628"/>
      <c r="J1284" s="628"/>
    </row>
    <row r="1285" spans="1:10">
      <c r="A1285" s="628" t="s">
        <v>1445</v>
      </c>
      <c r="B1285" s="628"/>
      <c r="C1285" s="628"/>
      <c r="D1285" s="628"/>
      <c r="E1285" s="628"/>
      <c r="F1285" s="628"/>
      <c r="G1285" s="628"/>
      <c r="H1285" s="628"/>
      <c r="I1285" s="628"/>
      <c r="J1285" s="628"/>
    </row>
    <row r="1286" spans="1:10">
      <c r="A1286" s="628"/>
      <c r="B1286" s="628"/>
      <c r="C1286" s="628"/>
      <c r="D1286" s="628"/>
      <c r="E1286" s="628"/>
      <c r="F1286" s="628"/>
      <c r="G1286" s="628"/>
      <c r="H1286" s="628"/>
      <c r="I1286" s="628"/>
      <c r="J1286" s="628"/>
    </row>
    <row r="1287" spans="1:10">
      <c r="A1287" s="629" t="s">
        <v>1446</v>
      </c>
      <c r="B1287" s="629"/>
      <c r="C1287" s="629"/>
      <c r="D1287" s="629"/>
      <c r="E1287" s="629"/>
      <c r="F1287" s="629"/>
      <c r="G1287" s="629"/>
      <c r="H1287" s="629"/>
      <c r="I1287" s="629"/>
      <c r="J1287" s="629"/>
    </row>
    <row r="1288" spans="1:10">
      <c r="A1288" s="628"/>
      <c r="B1288" s="628"/>
      <c r="C1288" s="628"/>
      <c r="D1288" s="628"/>
      <c r="E1288" s="628"/>
      <c r="F1288" s="628"/>
      <c r="G1288" s="628"/>
      <c r="H1288" s="628"/>
      <c r="I1288" s="628"/>
      <c r="J1288" s="628"/>
    </row>
    <row r="1289" spans="1:10">
      <c r="A1289" s="628" t="s">
        <v>1447</v>
      </c>
      <c r="B1289" s="628"/>
      <c r="C1289" s="628"/>
      <c r="D1289" s="628"/>
      <c r="E1289" s="628"/>
      <c r="F1289" s="628"/>
      <c r="G1289" s="628"/>
      <c r="H1289" s="628"/>
      <c r="I1289" s="628"/>
      <c r="J1289" s="628"/>
    </row>
    <row r="1290" spans="1:10">
      <c r="A1290" s="628"/>
      <c r="B1290" s="628"/>
      <c r="C1290" s="628"/>
      <c r="D1290" s="628"/>
      <c r="E1290" s="628"/>
      <c r="F1290" s="628"/>
      <c r="G1290" s="628"/>
      <c r="H1290" s="628"/>
      <c r="I1290" s="628"/>
      <c r="J1290" s="628"/>
    </row>
    <row r="1291" spans="1:10">
      <c r="A1291" s="628" t="s">
        <v>1448</v>
      </c>
      <c r="B1291" s="628"/>
      <c r="C1291" s="628"/>
      <c r="D1291" s="628"/>
      <c r="E1291" s="628"/>
      <c r="F1291" s="628"/>
      <c r="G1291" s="628"/>
      <c r="H1291" s="628"/>
      <c r="I1291" s="628"/>
      <c r="J1291" s="628"/>
    </row>
    <row r="1292" spans="1:10">
      <c r="A1292" s="628"/>
      <c r="B1292" s="628"/>
      <c r="C1292" s="628"/>
      <c r="D1292" s="628"/>
      <c r="E1292" s="628"/>
      <c r="F1292" s="628"/>
      <c r="G1292" s="628"/>
      <c r="H1292" s="628"/>
      <c r="I1292" s="628"/>
      <c r="J1292" s="628"/>
    </row>
    <row r="1293" spans="1:10">
      <c r="A1293" s="628" t="s">
        <v>1449</v>
      </c>
      <c r="B1293" s="628"/>
      <c r="C1293" s="628"/>
      <c r="D1293" s="628"/>
      <c r="E1293" s="628"/>
      <c r="F1293" s="628"/>
      <c r="G1293" s="628"/>
      <c r="H1293" s="628"/>
      <c r="I1293" s="628"/>
      <c r="J1293" s="628"/>
    </row>
    <row r="1294" spans="1:10">
      <c r="A1294" s="628"/>
      <c r="B1294" s="628"/>
      <c r="C1294" s="628"/>
      <c r="D1294" s="628"/>
      <c r="E1294" s="628"/>
      <c r="F1294" s="628"/>
      <c r="G1294" s="628"/>
      <c r="H1294" s="628"/>
      <c r="I1294" s="628"/>
      <c r="J1294" s="628"/>
    </row>
    <row r="1295" spans="1:10">
      <c r="A1295" s="628"/>
      <c r="B1295" s="628"/>
      <c r="C1295" s="628"/>
      <c r="D1295" s="628"/>
      <c r="E1295" s="628"/>
      <c r="F1295" s="628"/>
      <c r="G1295" s="628"/>
      <c r="H1295" s="628"/>
      <c r="I1295" s="628"/>
      <c r="J1295" s="628"/>
    </row>
    <row r="1296" spans="1:10">
      <c r="A1296" s="629" t="s">
        <v>1148</v>
      </c>
      <c r="B1296" s="629"/>
      <c r="C1296" s="629"/>
      <c r="D1296" s="629"/>
      <c r="E1296" s="629"/>
      <c r="F1296" s="629"/>
      <c r="G1296" s="629"/>
      <c r="H1296" s="629"/>
      <c r="I1296" s="629"/>
      <c r="J1296" s="629"/>
    </row>
    <row r="1297" spans="1:10">
      <c r="A1297" s="628"/>
      <c r="B1297" s="628"/>
      <c r="C1297" s="628"/>
      <c r="D1297" s="628"/>
      <c r="E1297" s="628"/>
      <c r="F1297" s="628"/>
      <c r="G1297" s="628"/>
      <c r="H1297" s="628"/>
      <c r="I1297" s="628"/>
      <c r="J1297" s="628"/>
    </row>
    <row r="1298" spans="1:10">
      <c r="A1298" s="628" t="s">
        <v>1450</v>
      </c>
      <c r="B1298" s="628"/>
      <c r="C1298" s="628"/>
      <c r="D1298" s="628"/>
      <c r="E1298" s="628"/>
      <c r="F1298" s="628"/>
      <c r="G1298" s="628"/>
      <c r="H1298" s="628"/>
      <c r="I1298" s="628"/>
      <c r="J1298" s="628"/>
    </row>
    <row r="1299" spans="1:10" ht="15" thickBot="1">
      <c r="A1299" s="628"/>
      <c r="B1299" s="628"/>
      <c r="C1299" s="628"/>
      <c r="D1299" s="628"/>
      <c r="E1299" s="628"/>
      <c r="F1299" s="628"/>
      <c r="G1299" s="628"/>
      <c r="H1299" s="628"/>
      <c r="I1299" s="628"/>
      <c r="J1299" s="628"/>
    </row>
    <row r="1300" spans="1:10">
      <c r="A1300" s="649" t="s">
        <v>1038</v>
      </c>
      <c r="B1300" s="600" t="s">
        <v>1241</v>
      </c>
      <c r="C1300" s="600" t="s">
        <v>1194</v>
      </c>
    </row>
    <row r="1301" spans="1:10" ht="15" thickBot="1">
      <c r="A1301" s="650"/>
      <c r="B1301" s="601" t="s">
        <v>843</v>
      </c>
      <c r="C1301" s="601" t="s">
        <v>843</v>
      </c>
    </row>
    <row r="1302" spans="1:10" ht="15" thickBot="1">
      <c r="A1302" s="602" t="s">
        <v>665</v>
      </c>
      <c r="B1302" s="559">
        <v>475064511</v>
      </c>
      <c r="C1302" s="255">
        <v>963700605</v>
      </c>
    </row>
    <row r="1303" spans="1:10" ht="15" thickBot="1">
      <c r="A1303" s="602" t="s">
        <v>1149</v>
      </c>
      <c r="B1303" s="440">
        <v>3741782338</v>
      </c>
      <c r="C1303" s="232">
        <v>6690898961</v>
      </c>
    </row>
    <row r="1304" spans="1:10" ht="15" thickBot="1">
      <c r="A1304" s="602" t="s">
        <v>666</v>
      </c>
      <c r="B1304" s="440">
        <v>168962255</v>
      </c>
      <c r="C1304" s="232">
        <v>318052169</v>
      </c>
    </row>
    <row r="1305" spans="1:10" ht="15" thickBot="1">
      <c r="A1305" s="602" t="s">
        <v>668</v>
      </c>
      <c r="B1305" s="440">
        <v>1593039582</v>
      </c>
      <c r="C1305" s="232">
        <v>2798007961</v>
      </c>
    </row>
    <row r="1306" spans="1:10" ht="15" thickBot="1">
      <c r="A1306" s="603" t="s">
        <v>424</v>
      </c>
      <c r="B1306" s="604">
        <v>5978848686</v>
      </c>
      <c r="C1306" s="604">
        <v>10770659696</v>
      </c>
    </row>
    <row r="1307" spans="1:10">
      <c r="A1307" s="628"/>
      <c r="B1307" s="628"/>
      <c r="C1307" s="628"/>
      <c r="D1307" s="628"/>
      <c r="E1307" s="628"/>
      <c r="F1307" s="628"/>
      <c r="G1307" s="628"/>
      <c r="H1307" s="628"/>
      <c r="I1307" s="628"/>
      <c r="J1307" s="628"/>
    </row>
    <row r="1308" spans="1:10">
      <c r="A1308" s="628"/>
      <c r="B1308" s="628"/>
      <c r="C1308" s="628"/>
      <c r="D1308" s="628"/>
      <c r="E1308" s="628"/>
      <c r="F1308" s="628"/>
      <c r="G1308" s="628"/>
      <c r="H1308" s="628"/>
      <c r="I1308" s="628"/>
      <c r="J1308" s="628"/>
    </row>
    <row r="1309" spans="1:10">
      <c r="A1309" s="628"/>
      <c r="B1309" s="628"/>
      <c r="C1309" s="628"/>
      <c r="D1309" s="628"/>
      <c r="E1309" s="628"/>
      <c r="F1309" s="628"/>
      <c r="G1309" s="628"/>
      <c r="H1309" s="628"/>
      <c r="I1309" s="628"/>
      <c r="J1309" s="628"/>
    </row>
    <row r="1310" spans="1:10">
      <c r="A1310" s="629" t="s">
        <v>1150</v>
      </c>
      <c r="B1310" s="629"/>
      <c r="C1310" s="629"/>
      <c r="D1310" s="629"/>
      <c r="E1310" s="629"/>
      <c r="F1310" s="629"/>
      <c r="G1310" s="629"/>
      <c r="H1310" s="629"/>
      <c r="I1310" s="629"/>
      <c r="J1310" s="629"/>
    </row>
    <row r="1311" spans="1:10" ht="15" thickBot="1">
      <c r="A1311" s="628"/>
      <c r="B1311" s="628"/>
      <c r="C1311" s="628"/>
      <c r="D1311" s="628"/>
      <c r="E1311" s="628"/>
      <c r="F1311" s="628"/>
      <c r="G1311" s="628"/>
      <c r="H1311" s="628"/>
      <c r="I1311" s="628"/>
      <c r="J1311" s="628"/>
    </row>
    <row r="1312" spans="1:10">
      <c r="A1312" s="651" t="s">
        <v>1038</v>
      </c>
      <c r="B1312" s="600" t="s">
        <v>1241</v>
      </c>
      <c r="C1312" s="600" t="s">
        <v>1175</v>
      </c>
    </row>
    <row r="1313" spans="1:10" ht="15" thickBot="1">
      <c r="A1313" s="652"/>
      <c r="B1313" s="601" t="s">
        <v>843</v>
      </c>
      <c r="C1313" s="601" t="s">
        <v>843</v>
      </c>
    </row>
    <row r="1314" spans="1:10" ht="15" thickBot="1">
      <c r="A1314" s="605" t="s">
        <v>624</v>
      </c>
      <c r="B1314" s="558">
        <v>4398164586</v>
      </c>
      <c r="C1314" s="255">
        <v>7725042680</v>
      </c>
    </row>
    <row r="1315" spans="1:10" ht="15" thickBot="1">
      <c r="A1315" s="605" t="s">
        <v>1151</v>
      </c>
      <c r="B1315" s="439">
        <v>1276098434</v>
      </c>
      <c r="C1315" s="232">
        <v>3058457637</v>
      </c>
    </row>
    <row r="1316" spans="1:10" ht="15" thickBot="1">
      <c r="A1316" s="605" t="s">
        <v>1152</v>
      </c>
      <c r="B1316" s="439">
        <v>458732586</v>
      </c>
      <c r="C1316" s="232">
        <v>1191695370</v>
      </c>
    </row>
    <row r="1317" spans="1:10" ht="15" thickBot="1">
      <c r="A1317" s="605" t="s">
        <v>1153</v>
      </c>
      <c r="B1317" s="439">
        <v>829820002</v>
      </c>
      <c r="C1317" s="232">
        <v>1653280547</v>
      </c>
    </row>
    <row r="1318" spans="1:10" ht="15" thickBot="1">
      <c r="A1318" s="605" t="s">
        <v>1154</v>
      </c>
      <c r="B1318" s="439">
        <v>359164992</v>
      </c>
      <c r="C1318" s="232">
        <v>966637643</v>
      </c>
    </row>
    <row r="1319" spans="1:10" ht="15" thickBot="1">
      <c r="A1319" s="602" t="s">
        <v>625</v>
      </c>
      <c r="B1319" s="440">
        <v>2380876974</v>
      </c>
      <c r="C1319" s="232">
        <v>5709360669</v>
      </c>
    </row>
    <row r="1320" spans="1:10" ht="15" thickBot="1">
      <c r="A1320" s="602" t="s">
        <v>668</v>
      </c>
      <c r="B1320" s="440">
        <v>12761319187</v>
      </c>
      <c r="C1320" s="232">
        <v>19512342843</v>
      </c>
    </row>
    <row r="1321" spans="1:10" ht="15" thickBot="1">
      <c r="A1321" s="602" t="s">
        <v>1155</v>
      </c>
      <c r="B1321" s="440">
        <v>9099642365</v>
      </c>
      <c r="C1321" s="232">
        <v>17966898182</v>
      </c>
    </row>
    <row r="1322" spans="1:10" ht="15" thickBot="1">
      <c r="A1322" s="605" t="s">
        <v>1156</v>
      </c>
      <c r="B1322" s="439">
        <v>1833003574</v>
      </c>
      <c r="C1322" s="232">
        <v>2616104014</v>
      </c>
    </row>
    <row r="1323" spans="1:10" ht="15" thickBot="1">
      <c r="A1323" s="605" t="s">
        <v>1157</v>
      </c>
      <c r="B1323" s="439">
        <v>3878653139</v>
      </c>
      <c r="C1323" s="232">
        <v>23150240296</v>
      </c>
    </row>
    <row r="1324" spans="1:10" ht="15" thickBot="1">
      <c r="A1324" s="605" t="s">
        <v>765</v>
      </c>
      <c r="B1324" s="439">
        <v>1813063256</v>
      </c>
      <c r="C1324" s="232">
        <v>4084629561</v>
      </c>
    </row>
    <row r="1325" spans="1:10" ht="15" thickBot="1">
      <c r="A1325" s="606" t="s">
        <v>424</v>
      </c>
      <c r="B1325" s="256">
        <v>39088539095</v>
      </c>
      <c r="C1325" s="607">
        <v>87634689442</v>
      </c>
    </row>
    <row r="1326" spans="1:10">
      <c r="A1326" s="628"/>
      <c r="B1326" s="628"/>
      <c r="C1326" s="628"/>
      <c r="D1326" s="628"/>
      <c r="E1326" s="628"/>
      <c r="F1326" s="628"/>
      <c r="G1326" s="628"/>
      <c r="H1326" s="628"/>
      <c r="I1326" s="628"/>
      <c r="J1326" s="628"/>
    </row>
    <row r="1327" spans="1:10">
      <c r="A1327" s="628"/>
      <c r="B1327" s="628"/>
      <c r="C1327" s="628"/>
      <c r="D1327" s="628"/>
      <c r="E1327" s="628"/>
      <c r="F1327" s="628"/>
      <c r="G1327" s="628"/>
      <c r="H1327" s="628"/>
      <c r="I1327" s="628"/>
      <c r="J1327" s="628"/>
    </row>
    <row r="1328" spans="1:10">
      <c r="A1328" s="628"/>
      <c r="B1328" s="628"/>
      <c r="C1328" s="628"/>
      <c r="D1328" s="628"/>
      <c r="E1328" s="628"/>
      <c r="F1328" s="628"/>
      <c r="G1328" s="628"/>
      <c r="H1328" s="628"/>
      <c r="I1328" s="628"/>
      <c r="J1328" s="628"/>
    </row>
    <row r="1329" spans="1:10">
      <c r="A1329" s="628"/>
      <c r="B1329" s="628"/>
      <c r="C1329" s="628"/>
      <c r="D1329" s="628"/>
      <c r="E1329" s="628"/>
      <c r="F1329" s="628"/>
      <c r="G1329" s="628"/>
      <c r="H1329" s="628"/>
      <c r="I1329" s="628"/>
      <c r="J1329" s="628"/>
    </row>
    <row r="1330" spans="1:10">
      <c r="A1330" s="629" t="s">
        <v>1451</v>
      </c>
      <c r="B1330" s="629"/>
      <c r="C1330" s="629"/>
      <c r="D1330" s="629"/>
      <c r="E1330" s="629"/>
      <c r="F1330" s="629"/>
      <c r="G1330" s="629"/>
      <c r="H1330" s="629"/>
      <c r="I1330" s="629"/>
      <c r="J1330" s="629"/>
    </row>
    <row r="1331" spans="1:10">
      <c r="A1331" s="628"/>
      <c r="B1331" s="628"/>
      <c r="C1331" s="628"/>
      <c r="D1331" s="628"/>
      <c r="E1331" s="628"/>
      <c r="F1331" s="628"/>
      <c r="G1331" s="628"/>
      <c r="H1331" s="628"/>
      <c r="I1331" s="628"/>
      <c r="J1331" s="628"/>
    </row>
    <row r="1332" spans="1:10">
      <c r="A1332" s="628" t="s">
        <v>1452</v>
      </c>
      <c r="B1332" s="628"/>
      <c r="C1332" s="628"/>
      <c r="D1332" s="628"/>
      <c r="E1332" s="628"/>
      <c r="F1332" s="628"/>
      <c r="G1332" s="628"/>
      <c r="H1332" s="628"/>
      <c r="I1332" s="628"/>
      <c r="J1332" s="628"/>
    </row>
    <row r="1333" spans="1:10">
      <c r="A1333" s="628"/>
      <c r="B1333" s="628"/>
      <c r="C1333" s="628"/>
      <c r="D1333" s="628"/>
      <c r="E1333" s="628"/>
      <c r="F1333" s="628"/>
      <c r="G1333" s="628"/>
      <c r="H1333" s="628"/>
      <c r="I1333" s="628"/>
      <c r="J1333" s="628"/>
    </row>
    <row r="1334" spans="1:10">
      <c r="A1334" s="629" t="s">
        <v>1453</v>
      </c>
      <c r="B1334" s="629"/>
      <c r="C1334" s="629"/>
      <c r="D1334" s="629"/>
      <c r="E1334" s="629"/>
      <c r="F1334" s="629"/>
      <c r="G1334" s="629"/>
      <c r="H1334" s="629"/>
      <c r="I1334" s="629"/>
      <c r="J1334" s="629"/>
    </row>
    <row r="1335" spans="1:10">
      <c r="A1335" s="628" t="s">
        <v>1454</v>
      </c>
      <c r="B1335" s="628"/>
      <c r="C1335" s="628"/>
      <c r="D1335" s="628"/>
      <c r="E1335" s="628"/>
      <c r="F1335" s="628"/>
      <c r="G1335" s="628"/>
      <c r="H1335" s="628"/>
      <c r="I1335" s="628"/>
      <c r="J1335" s="628"/>
    </row>
    <row r="1336" spans="1:10">
      <c r="A1336" s="628"/>
      <c r="B1336" s="628"/>
      <c r="C1336" s="628"/>
      <c r="D1336" s="628"/>
      <c r="E1336" s="628"/>
      <c r="F1336" s="628"/>
      <c r="G1336" s="628"/>
      <c r="H1336" s="628"/>
      <c r="I1336" s="628"/>
      <c r="J1336" s="628"/>
    </row>
    <row r="1337" spans="1:10">
      <c r="A1337" s="628" t="s">
        <v>1455</v>
      </c>
      <c r="B1337" s="628"/>
      <c r="C1337" s="628"/>
      <c r="D1337" s="628"/>
      <c r="E1337" s="628"/>
      <c r="F1337" s="628"/>
      <c r="G1337" s="628"/>
      <c r="H1337" s="628"/>
      <c r="I1337" s="628"/>
      <c r="J1337" s="628"/>
    </row>
    <row r="1338" spans="1:10">
      <c r="A1338" s="628"/>
      <c r="B1338" s="628"/>
      <c r="C1338" s="628"/>
      <c r="D1338" s="628"/>
      <c r="E1338" s="628"/>
      <c r="F1338" s="628"/>
      <c r="G1338" s="628"/>
      <c r="H1338" s="628"/>
      <c r="I1338" s="628"/>
      <c r="J1338" s="628"/>
    </row>
    <row r="1339" spans="1:10">
      <c r="A1339" s="628" t="s">
        <v>1456</v>
      </c>
      <c r="B1339" s="628"/>
      <c r="C1339" s="628"/>
      <c r="D1339" s="628"/>
      <c r="E1339" s="628"/>
      <c r="F1339" s="628"/>
      <c r="G1339" s="628"/>
      <c r="H1339" s="628"/>
      <c r="I1339" s="628"/>
      <c r="J1339" s="628"/>
    </row>
    <row r="1340" spans="1:10">
      <c r="A1340" s="628"/>
      <c r="B1340" s="628"/>
      <c r="C1340" s="628"/>
      <c r="D1340" s="628"/>
      <c r="E1340" s="628"/>
      <c r="F1340" s="628"/>
      <c r="G1340" s="628"/>
      <c r="H1340" s="628"/>
      <c r="I1340" s="628"/>
      <c r="J1340" s="628"/>
    </row>
    <row r="1341" spans="1:10">
      <c r="A1341" s="628" t="s">
        <v>1457</v>
      </c>
      <c r="B1341" s="628"/>
      <c r="C1341" s="628"/>
      <c r="D1341" s="628"/>
      <c r="E1341" s="628"/>
      <c r="F1341" s="628"/>
      <c r="G1341" s="628"/>
      <c r="H1341" s="628"/>
      <c r="I1341" s="628"/>
      <c r="J1341" s="628"/>
    </row>
    <row r="1342" spans="1:10">
      <c r="A1342" s="628" t="s">
        <v>1458</v>
      </c>
      <c r="B1342" s="628"/>
      <c r="C1342" s="628"/>
      <c r="D1342" s="628"/>
      <c r="E1342" s="628"/>
      <c r="F1342" s="628"/>
      <c r="G1342" s="628"/>
      <c r="H1342" s="628"/>
      <c r="I1342" s="628"/>
      <c r="J1342" s="628"/>
    </row>
    <row r="1343" spans="1:10">
      <c r="A1343" s="628"/>
      <c r="B1343" s="628"/>
      <c r="C1343" s="628"/>
      <c r="D1343" s="628"/>
      <c r="E1343" s="628"/>
      <c r="F1343" s="628"/>
      <c r="G1343" s="628"/>
      <c r="H1343" s="628"/>
      <c r="I1343" s="628"/>
      <c r="J1343" s="628"/>
    </row>
    <row r="1344" spans="1:10">
      <c r="A1344" s="628" t="s">
        <v>1459</v>
      </c>
      <c r="B1344" s="628"/>
      <c r="C1344" s="628"/>
      <c r="D1344" s="628"/>
      <c r="E1344" s="628"/>
      <c r="F1344" s="628"/>
      <c r="G1344" s="628"/>
      <c r="H1344" s="628"/>
      <c r="I1344" s="628"/>
      <c r="J1344" s="628"/>
    </row>
    <row r="1345" spans="1:10">
      <c r="A1345" s="628"/>
      <c r="B1345" s="628"/>
      <c r="C1345" s="628"/>
      <c r="D1345" s="628"/>
      <c r="E1345" s="628"/>
      <c r="F1345" s="628"/>
      <c r="G1345" s="628"/>
      <c r="H1345" s="628"/>
      <c r="I1345" s="628"/>
      <c r="J1345" s="628"/>
    </row>
    <row r="1346" spans="1:10">
      <c r="A1346" s="628" t="s">
        <v>1460</v>
      </c>
      <c r="B1346" s="628"/>
      <c r="C1346" s="628"/>
      <c r="D1346" s="628"/>
      <c r="E1346" s="628"/>
      <c r="F1346" s="628"/>
      <c r="G1346" s="628"/>
      <c r="H1346" s="628"/>
      <c r="I1346" s="628"/>
      <c r="J1346" s="628"/>
    </row>
    <row r="1347" spans="1:10">
      <c r="A1347" s="628"/>
      <c r="B1347" s="628"/>
      <c r="C1347" s="628"/>
      <c r="D1347" s="628"/>
      <c r="E1347" s="628"/>
      <c r="F1347" s="628"/>
      <c r="G1347" s="628"/>
      <c r="H1347" s="628"/>
      <c r="I1347" s="628"/>
      <c r="J1347" s="628"/>
    </row>
    <row r="1348" spans="1:10">
      <c r="A1348" s="628" t="s">
        <v>1461</v>
      </c>
      <c r="B1348" s="628"/>
      <c r="C1348" s="628"/>
      <c r="D1348" s="628"/>
      <c r="E1348" s="628"/>
      <c r="F1348" s="628"/>
      <c r="G1348" s="628"/>
      <c r="H1348" s="628"/>
      <c r="I1348" s="628"/>
      <c r="J1348" s="628"/>
    </row>
    <row r="1349" spans="1:10">
      <c r="A1349" s="628"/>
      <c r="B1349" s="628"/>
      <c r="C1349" s="628"/>
      <c r="D1349" s="628"/>
      <c r="E1349" s="628"/>
      <c r="F1349" s="628"/>
      <c r="G1349" s="628"/>
      <c r="H1349" s="628"/>
      <c r="I1349" s="628"/>
      <c r="J1349" s="628"/>
    </row>
    <row r="1350" spans="1:10">
      <c r="A1350" s="628" t="s">
        <v>1462</v>
      </c>
      <c r="B1350" s="628"/>
      <c r="C1350" s="628"/>
      <c r="D1350" s="628"/>
      <c r="E1350" s="628"/>
      <c r="F1350" s="628"/>
      <c r="G1350" s="628"/>
      <c r="H1350" s="628"/>
      <c r="I1350" s="628"/>
      <c r="J1350" s="628"/>
    </row>
    <row r="1351" spans="1:10">
      <c r="A1351" s="628"/>
      <c r="B1351" s="628"/>
      <c r="C1351" s="628"/>
      <c r="D1351" s="628"/>
      <c r="E1351" s="628"/>
      <c r="F1351" s="628"/>
      <c r="G1351" s="628"/>
      <c r="H1351" s="628"/>
      <c r="I1351" s="628"/>
      <c r="J1351" s="628"/>
    </row>
    <row r="1352" spans="1:10">
      <c r="A1352" s="628" t="s">
        <v>1463</v>
      </c>
      <c r="B1352" s="628"/>
      <c r="C1352" s="628"/>
      <c r="D1352" s="628"/>
      <c r="E1352" s="628"/>
      <c r="F1352" s="628"/>
      <c r="G1352" s="628"/>
      <c r="H1352" s="628"/>
      <c r="I1352" s="628"/>
      <c r="J1352" s="628"/>
    </row>
    <row r="1353" spans="1:10">
      <c r="A1353" s="628"/>
      <c r="B1353" s="628"/>
      <c r="C1353" s="628"/>
      <c r="D1353" s="628"/>
      <c r="E1353" s="628"/>
      <c r="F1353" s="628"/>
      <c r="G1353" s="628"/>
      <c r="H1353" s="628"/>
      <c r="I1353" s="628"/>
      <c r="J1353" s="628"/>
    </row>
    <row r="1354" spans="1:10">
      <c r="A1354" s="628" t="s">
        <v>1464</v>
      </c>
      <c r="B1354" s="628"/>
      <c r="C1354" s="628"/>
      <c r="D1354" s="628"/>
      <c r="E1354" s="628"/>
      <c r="F1354" s="628"/>
      <c r="G1354" s="628"/>
      <c r="H1354" s="628"/>
      <c r="I1354" s="628"/>
      <c r="J1354" s="628"/>
    </row>
    <row r="1355" spans="1:10">
      <c r="A1355" s="628"/>
      <c r="B1355" s="628"/>
      <c r="C1355" s="628"/>
      <c r="D1355" s="628"/>
      <c r="E1355" s="628"/>
      <c r="F1355" s="628"/>
      <c r="G1355" s="628"/>
      <c r="H1355" s="628"/>
      <c r="I1355" s="628"/>
      <c r="J1355" s="628"/>
    </row>
    <row r="1356" spans="1:10">
      <c r="A1356" s="628" t="s">
        <v>1465</v>
      </c>
      <c r="B1356" s="628"/>
      <c r="C1356" s="628"/>
      <c r="D1356" s="628"/>
      <c r="E1356" s="628"/>
      <c r="F1356" s="628"/>
      <c r="G1356" s="628"/>
      <c r="H1356" s="628"/>
      <c r="I1356" s="628"/>
      <c r="J1356" s="628"/>
    </row>
    <row r="1357" spans="1:10">
      <c r="A1357" s="628"/>
      <c r="B1357" s="628"/>
      <c r="C1357" s="628"/>
      <c r="D1357" s="628"/>
      <c r="E1357" s="628"/>
      <c r="F1357" s="628"/>
      <c r="G1357" s="628"/>
      <c r="H1357" s="628"/>
      <c r="I1357" s="628"/>
      <c r="J1357" s="628"/>
    </row>
    <row r="1358" spans="1:10">
      <c r="A1358" s="628" t="s">
        <v>1466</v>
      </c>
      <c r="B1358" s="628"/>
      <c r="C1358" s="628"/>
      <c r="D1358" s="628"/>
      <c r="E1358" s="628"/>
      <c r="F1358" s="628"/>
      <c r="G1358" s="628"/>
      <c r="H1358" s="628"/>
      <c r="I1358" s="628"/>
      <c r="J1358" s="628"/>
    </row>
    <row r="1359" spans="1:10">
      <c r="A1359" s="628" t="s">
        <v>1467</v>
      </c>
      <c r="B1359" s="628"/>
      <c r="C1359" s="628"/>
      <c r="D1359" s="628"/>
      <c r="E1359" s="628"/>
      <c r="F1359" s="628"/>
      <c r="G1359" s="628"/>
      <c r="H1359" s="628"/>
      <c r="I1359" s="628"/>
      <c r="J1359" s="628"/>
    </row>
    <row r="1360" spans="1:10">
      <c r="A1360" s="628"/>
      <c r="B1360" s="628"/>
      <c r="C1360" s="628"/>
      <c r="D1360" s="628"/>
      <c r="E1360" s="628"/>
      <c r="F1360" s="628"/>
      <c r="G1360" s="628"/>
      <c r="H1360" s="628"/>
      <c r="I1360" s="628"/>
      <c r="J1360" s="628"/>
    </row>
    <row r="1361" spans="1:10">
      <c r="A1361" s="629" t="s">
        <v>1468</v>
      </c>
      <c r="B1361" s="629"/>
      <c r="C1361" s="629"/>
      <c r="D1361" s="629"/>
      <c r="E1361" s="629"/>
      <c r="F1361" s="629"/>
      <c r="G1361" s="629"/>
      <c r="H1361" s="629"/>
      <c r="I1361" s="629"/>
      <c r="J1361" s="629"/>
    </row>
    <row r="1362" spans="1:10">
      <c r="A1362" s="628"/>
      <c r="B1362" s="628"/>
      <c r="C1362" s="628"/>
      <c r="D1362" s="628"/>
      <c r="E1362" s="628"/>
      <c r="F1362" s="628"/>
      <c r="G1362" s="628"/>
      <c r="H1362" s="628"/>
      <c r="I1362" s="628"/>
      <c r="J1362" s="628"/>
    </row>
    <row r="1363" spans="1:10">
      <c r="A1363" s="628" t="s">
        <v>1469</v>
      </c>
      <c r="B1363" s="628"/>
      <c r="C1363" s="628"/>
      <c r="D1363" s="628"/>
      <c r="E1363" s="628"/>
      <c r="F1363" s="628"/>
      <c r="G1363" s="628"/>
      <c r="H1363" s="628"/>
      <c r="I1363" s="628"/>
      <c r="J1363" s="628"/>
    </row>
    <row r="1364" spans="1:10">
      <c r="A1364" s="628"/>
      <c r="B1364" s="628"/>
      <c r="C1364" s="628"/>
      <c r="D1364" s="628"/>
      <c r="E1364" s="628"/>
      <c r="F1364" s="628"/>
      <c r="G1364" s="628"/>
      <c r="H1364" s="628"/>
      <c r="I1364" s="628"/>
      <c r="J1364" s="628"/>
    </row>
    <row r="1365" spans="1:10">
      <c r="A1365" s="628"/>
      <c r="B1365" s="628"/>
      <c r="C1365" s="628"/>
      <c r="D1365" s="628"/>
      <c r="E1365" s="628"/>
      <c r="F1365" s="628"/>
      <c r="G1365" s="628"/>
      <c r="H1365" s="628"/>
      <c r="I1365" s="628"/>
      <c r="J1365" s="628"/>
    </row>
    <row r="1366" spans="1:10">
      <c r="A1366" s="628"/>
      <c r="B1366" s="628"/>
      <c r="C1366" s="628"/>
      <c r="D1366" s="628"/>
      <c r="E1366" s="628"/>
      <c r="F1366" s="628"/>
      <c r="G1366" s="628"/>
      <c r="H1366" s="628"/>
      <c r="I1366" s="628"/>
      <c r="J1366" s="628"/>
    </row>
    <row r="1367" spans="1:10">
      <c r="A1367" s="628"/>
      <c r="B1367" s="628"/>
      <c r="C1367" s="628"/>
      <c r="D1367" s="628"/>
      <c r="E1367" s="628"/>
      <c r="F1367" s="628"/>
      <c r="G1367" s="628"/>
      <c r="H1367" s="628"/>
      <c r="I1367" s="628"/>
      <c r="J1367" s="628"/>
    </row>
    <row r="1368" spans="1:10">
      <c r="A1368" s="628"/>
      <c r="B1368" s="628"/>
      <c r="C1368" s="628"/>
      <c r="D1368" s="628"/>
      <c r="E1368" s="628"/>
      <c r="F1368" s="628"/>
      <c r="G1368" s="628"/>
      <c r="H1368" s="628"/>
      <c r="I1368" s="628"/>
      <c r="J1368" s="628"/>
    </row>
    <row r="1369" spans="1:10">
      <c r="A1369" s="628"/>
      <c r="B1369" s="628"/>
      <c r="C1369" s="628"/>
      <c r="D1369" s="628"/>
      <c r="E1369" s="628"/>
      <c r="F1369" s="628"/>
      <c r="G1369" s="628"/>
      <c r="H1369" s="628"/>
      <c r="I1369" s="628"/>
      <c r="J1369" s="628"/>
    </row>
    <row r="1370" spans="1:10">
      <c r="A1370" s="628"/>
      <c r="B1370" s="628"/>
      <c r="C1370" s="628"/>
      <c r="D1370" s="628"/>
      <c r="E1370" s="628"/>
      <c r="F1370" s="628"/>
      <c r="G1370" s="628"/>
      <c r="H1370" s="628"/>
      <c r="I1370" s="628"/>
      <c r="J1370" s="628"/>
    </row>
    <row r="1371" spans="1:10">
      <c r="A1371" s="628"/>
      <c r="B1371" s="628"/>
      <c r="C1371" s="628"/>
      <c r="D1371" s="628"/>
      <c r="E1371" s="628"/>
      <c r="F1371" s="628"/>
      <c r="G1371" s="628"/>
      <c r="H1371" s="628"/>
      <c r="I1371" s="628"/>
      <c r="J1371" s="628"/>
    </row>
    <row r="1372" spans="1:10">
      <c r="A1372" s="628"/>
      <c r="B1372" s="628"/>
      <c r="C1372" s="628"/>
      <c r="D1372" s="628"/>
      <c r="E1372" s="628"/>
      <c r="F1372" s="628"/>
      <c r="G1372" s="628"/>
      <c r="H1372" s="628"/>
      <c r="I1372" s="628"/>
      <c r="J1372" s="628"/>
    </row>
    <row r="1373" spans="1:10">
      <c r="A1373" s="628"/>
      <c r="B1373" s="628"/>
      <c r="C1373" s="628"/>
      <c r="D1373" s="628"/>
      <c r="E1373" s="628"/>
      <c r="F1373" s="628"/>
      <c r="G1373" s="628"/>
      <c r="H1373" s="628"/>
      <c r="I1373" s="628"/>
      <c r="J1373" s="628"/>
    </row>
    <row r="1374" spans="1:10">
      <c r="A1374" s="628"/>
      <c r="B1374" s="628"/>
      <c r="C1374" s="628"/>
      <c r="D1374" s="628"/>
      <c r="E1374" s="628"/>
      <c r="F1374" s="628"/>
      <c r="G1374" s="628"/>
      <c r="H1374" s="628"/>
      <c r="I1374" s="628"/>
      <c r="J1374" s="628"/>
    </row>
    <row r="1375" spans="1:10">
      <c r="A1375" s="628"/>
      <c r="B1375" s="628"/>
      <c r="C1375" s="628"/>
      <c r="D1375" s="628"/>
      <c r="E1375" s="628"/>
      <c r="F1375" s="628"/>
      <c r="G1375" s="628"/>
      <c r="H1375" s="628"/>
      <c r="I1375" s="628"/>
      <c r="J1375" s="628"/>
    </row>
    <row r="1376" spans="1:10">
      <c r="A1376" s="628"/>
      <c r="B1376" s="628"/>
      <c r="C1376" s="628"/>
      <c r="D1376" s="628"/>
      <c r="E1376" s="628"/>
      <c r="F1376" s="628"/>
      <c r="G1376" s="628"/>
      <c r="H1376" s="628"/>
      <c r="I1376" s="628"/>
      <c r="J1376" s="628"/>
    </row>
    <row r="1377" spans="1:10">
      <c r="A1377" s="628"/>
      <c r="B1377" s="628"/>
      <c r="C1377" s="628"/>
      <c r="D1377" s="628"/>
      <c r="E1377" s="628"/>
      <c r="F1377" s="628"/>
      <c r="G1377" s="628"/>
      <c r="H1377" s="628"/>
      <c r="I1377" s="628"/>
      <c r="J1377" s="628"/>
    </row>
    <row r="1378" spans="1:10">
      <c r="A1378" s="628"/>
      <c r="B1378" s="628"/>
      <c r="C1378" s="628"/>
      <c r="D1378" s="628"/>
      <c r="E1378" s="628"/>
      <c r="F1378" s="628"/>
      <c r="G1378" s="628"/>
      <c r="H1378" s="628"/>
      <c r="I1378" s="628"/>
      <c r="J1378" s="628"/>
    </row>
    <row r="1379" spans="1:10">
      <c r="A1379" s="628"/>
      <c r="B1379" s="628"/>
      <c r="C1379" s="628"/>
      <c r="D1379" s="628"/>
      <c r="E1379" s="628"/>
      <c r="F1379" s="628"/>
      <c r="G1379" s="628"/>
      <c r="H1379" s="628"/>
      <c r="I1379" s="628"/>
      <c r="J1379" s="628"/>
    </row>
    <row r="1380" spans="1:10">
      <c r="A1380" s="628"/>
      <c r="B1380" s="628"/>
      <c r="C1380" s="628"/>
      <c r="D1380" s="628"/>
      <c r="E1380" s="628"/>
      <c r="F1380" s="628"/>
      <c r="G1380" s="628"/>
      <c r="H1380" s="628"/>
      <c r="I1380" s="628"/>
      <c r="J1380" s="628"/>
    </row>
    <row r="1381" spans="1:10">
      <c r="A1381" s="628"/>
      <c r="B1381" s="628"/>
      <c r="C1381" s="628"/>
      <c r="D1381" s="628"/>
      <c r="E1381" s="628"/>
      <c r="F1381" s="628"/>
      <c r="G1381" s="628"/>
      <c r="H1381" s="628"/>
      <c r="I1381" s="628"/>
      <c r="J1381" s="628"/>
    </row>
    <row r="1382" spans="1:10">
      <c r="A1382" s="629"/>
      <c r="B1382" s="629"/>
      <c r="C1382" s="629"/>
      <c r="D1382" s="629"/>
      <c r="E1382" s="629"/>
      <c r="F1382" s="629"/>
      <c r="G1382" s="629"/>
      <c r="H1382" s="629"/>
      <c r="I1382" s="629"/>
      <c r="J1382" s="629"/>
    </row>
    <row r="1383" spans="1:10">
      <c r="A1383" s="629"/>
      <c r="B1383" s="629"/>
      <c r="C1383" s="629"/>
      <c r="D1383" s="629"/>
      <c r="E1383" s="629"/>
      <c r="F1383" s="629"/>
      <c r="G1383" s="629"/>
      <c r="H1383" s="629"/>
      <c r="I1383" s="629"/>
      <c r="J1383" s="629"/>
    </row>
    <row r="1384" spans="1:10">
      <c r="A1384" s="628"/>
      <c r="B1384" s="628"/>
      <c r="C1384" s="628"/>
      <c r="D1384" s="628"/>
      <c r="E1384" s="628"/>
      <c r="F1384" s="628"/>
      <c r="G1384" s="628"/>
      <c r="H1384" s="628"/>
      <c r="I1384" s="628"/>
      <c r="J1384" s="628"/>
    </row>
    <row r="1385" spans="1:10">
      <c r="A1385" s="628"/>
      <c r="B1385" s="628"/>
      <c r="C1385" s="628"/>
      <c r="D1385" s="628"/>
      <c r="E1385" s="628"/>
      <c r="F1385" s="628"/>
      <c r="G1385" s="628"/>
      <c r="H1385" s="628"/>
      <c r="I1385" s="628"/>
      <c r="J1385" s="628"/>
    </row>
    <row r="1386" spans="1:10">
      <c r="A1386" s="629"/>
      <c r="B1386" s="629"/>
      <c r="C1386" s="629"/>
      <c r="D1386" s="629"/>
      <c r="E1386" s="629"/>
      <c r="F1386" s="629"/>
      <c r="G1386" s="629"/>
      <c r="H1386" s="629"/>
      <c r="I1386" s="629"/>
      <c r="J1386" s="629"/>
    </row>
    <row r="1387" spans="1:10">
      <c r="A1387" s="629"/>
      <c r="B1387" s="629"/>
      <c r="C1387" s="629"/>
      <c r="D1387" s="629"/>
      <c r="E1387" s="629"/>
      <c r="F1387" s="629"/>
      <c r="G1387" s="629"/>
      <c r="H1387" s="629"/>
      <c r="I1387" s="629"/>
      <c r="J1387" s="629"/>
    </row>
    <row r="1388" spans="1:10">
      <c r="A1388" s="628"/>
      <c r="B1388" s="628"/>
      <c r="C1388" s="628"/>
      <c r="D1388" s="628"/>
      <c r="E1388" s="628"/>
      <c r="F1388" s="628"/>
      <c r="G1388" s="628"/>
      <c r="H1388" s="628"/>
      <c r="I1388" s="628"/>
      <c r="J1388" s="628"/>
    </row>
    <row r="1389" spans="1:10">
      <c r="A1389" s="628"/>
      <c r="B1389" s="628"/>
      <c r="C1389" s="628"/>
      <c r="D1389" s="628"/>
      <c r="E1389" s="628"/>
      <c r="F1389" s="628"/>
      <c r="G1389" s="628"/>
      <c r="H1389" s="628"/>
      <c r="I1389" s="628"/>
      <c r="J1389" s="628"/>
    </row>
    <row r="1390" spans="1:10">
      <c r="A1390" s="629"/>
      <c r="B1390" s="629"/>
      <c r="C1390" s="629"/>
      <c r="D1390" s="629"/>
      <c r="E1390" s="629"/>
      <c r="F1390" s="629"/>
      <c r="G1390" s="629"/>
      <c r="H1390" s="629"/>
      <c r="I1390" s="629"/>
      <c r="J1390" s="629"/>
    </row>
    <row r="1391" spans="1:10">
      <c r="A1391" s="629"/>
      <c r="B1391" s="629"/>
      <c r="C1391" s="629"/>
      <c r="D1391" s="629"/>
      <c r="E1391" s="629"/>
      <c r="F1391" s="629"/>
      <c r="G1391" s="629"/>
      <c r="H1391" s="629"/>
      <c r="I1391" s="629"/>
      <c r="J1391" s="629"/>
    </row>
    <row r="1392" spans="1:10">
      <c r="A1392" s="629"/>
      <c r="B1392" s="629"/>
      <c r="C1392" s="629"/>
      <c r="D1392" s="629"/>
      <c r="E1392" s="629"/>
      <c r="F1392" s="629"/>
      <c r="G1392" s="629"/>
      <c r="H1392" s="629"/>
      <c r="I1392" s="629"/>
      <c r="J1392" s="629"/>
    </row>
    <row r="1393" spans="1:1">
      <c r="A1393" s="197"/>
    </row>
    <row r="1394" spans="1:1">
      <c r="A1394" s="197"/>
    </row>
    <row r="1395" spans="1:1">
      <c r="A1395" s="197"/>
    </row>
    <row r="1396" spans="1:1">
      <c r="A1396" s="197"/>
    </row>
    <row r="1397" spans="1:1">
      <c r="A1397" s="197"/>
    </row>
    <row r="1398" spans="1:1">
      <c r="A1398" s="197"/>
    </row>
    <row r="1399" spans="1:1">
      <c r="A1399" s="197"/>
    </row>
    <row r="1400" spans="1:1">
      <c r="A1400" s="197"/>
    </row>
    <row r="1401" spans="1:1">
      <c r="A1401" s="197"/>
    </row>
    <row r="1402" spans="1:1">
      <c r="A1402" s="197"/>
    </row>
    <row r="1403" spans="1:1">
      <c r="A1403" s="197"/>
    </row>
  </sheetData>
  <mergeCells count="656">
    <mergeCell ref="A122:B122"/>
    <mergeCell ref="A125:A127"/>
    <mergeCell ref="A131:B131"/>
    <mergeCell ref="A134:A136"/>
    <mergeCell ref="A214:A216"/>
    <mergeCell ref="A246:A249"/>
    <mergeCell ref="A287:A288"/>
    <mergeCell ref="B287:B288"/>
    <mergeCell ref="C287:C288"/>
    <mergeCell ref="D287:E287"/>
    <mergeCell ref="F287:F288"/>
    <mergeCell ref="A345:F345"/>
    <mergeCell ref="C246:C249"/>
    <mergeCell ref="D246:E246"/>
    <mergeCell ref="A266:F266"/>
    <mergeCell ref="A268:A269"/>
    <mergeCell ref="B268:B269"/>
    <mergeCell ref="C268:C269"/>
    <mergeCell ref="D268:E268"/>
    <mergeCell ref="F268:F269"/>
    <mergeCell ref="A367:A368"/>
    <mergeCell ref="B367:B368"/>
    <mergeCell ref="C367:C368"/>
    <mergeCell ref="D367:E367"/>
    <mergeCell ref="F367:F368"/>
    <mergeCell ref="B378:D378"/>
    <mergeCell ref="A347:A348"/>
    <mergeCell ref="B347:B348"/>
    <mergeCell ref="C347:C348"/>
    <mergeCell ref="D347:E347"/>
    <mergeCell ref="F347:F348"/>
    <mergeCell ref="B358:D358"/>
    <mergeCell ref="A419:A420"/>
    <mergeCell ref="B419:B420"/>
    <mergeCell ref="C419:C420"/>
    <mergeCell ref="D419:E419"/>
    <mergeCell ref="F419:F420"/>
    <mergeCell ref="G460:G463"/>
    <mergeCell ref="A398:F398"/>
    <mergeCell ref="A400:A401"/>
    <mergeCell ref="B400:B401"/>
    <mergeCell ref="C400:C401"/>
    <mergeCell ref="D400:E400"/>
    <mergeCell ref="F400:F401"/>
    <mergeCell ref="G470:G471"/>
    <mergeCell ref="C522:C523"/>
    <mergeCell ref="C544:C545"/>
    <mergeCell ref="A568:A569"/>
    <mergeCell ref="B568:B569"/>
    <mergeCell ref="A602:A603"/>
    <mergeCell ref="B602:B603"/>
    <mergeCell ref="A478:J478"/>
    <mergeCell ref="A479:J479"/>
    <mergeCell ref="A480:J480"/>
    <mergeCell ref="A470:A471"/>
    <mergeCell ref="B470:B471"/>
    <mergeCell ref="C470:C471"/>
    <mergeCell ref="D470:D471"/>
    <mergeCell ref="E470:E471"/>
    <mergeCell ref="F470:F471"/>
    <mergeCell ref="A705:A708"/>
    <mergeCell ref="A734:A736"/>
    <mergeCell ref="A753:A755"/>
    <mergeCell ref="B791:B792"/>
    <mergeCell ref="C791:C792"/>
    <mergeCell ref="A695:J695"/>
    <mergeCell ref="A696:J696"/>
    <mergeCell ref="A697:J697"/>
    <mergeCell ref="A698:J698"/>
    <mergeCell ref="A990:J990"/>
    <mergeCell ref="A991:J991"/>
    <mergeCell ref="A992:J992"/>
    <mergeCell ref="A993:J993"/>
    <mergeCell ref="A928:A931"/>
    <mergeCell ref="B928:G928"/>
    <mergeCell ref="A957:A960"/>
    <mergeCell ref="B957:G957"/>
    <mergeCell ref="A979:E979"/>
    <mergeCell ref="A980:E980"/>
    <mergeCell ref="A942:J942"/>
    <mergeCell ref="A943:J943"/>
    <mergeCell ref="A944:J944"/>
    <mergeCell ref="A945:J945"/>
    <mergeCell ref="A1300:A1301"/>
    <mergeCell ref="A1312:A1313"/>
    <mergeCell ref="A1250:J1250"/>
    <mergeCell ref="A1251:J1251"/>
    <mergeCell ref="A1252:J1252"/>
    <mergeCell ref="A1253:J1253"/>
    <mergeCell ref="C1129:C1130"/>
    <mergeCell ref="A1167:A1168"/>
    <mergeCell ref="A1195:A1196"/>
    <mergeCell ref="A1234:A1236"/>
    <mergeCell ref="B1234:B1235"/>
    <mergeCell ref="C1234:C1235"/>
    <mergeCell ref="A1157:J1157"/>
    <mergeCell ref="A1158:J1158"/>
    <mergeCell ref="A1159:J1159"/>
    <mergeCell ref="A1160:J1160"/>
    <mergeCell ref="A1129:A1130"/>
    <mergeCell ref="B1129:B1130"/>
    <mergeCell ref="A501:J501"/>
    <mergeCell ref="A502:J502"/>
    <mergeCell ref="A503:J503"/>
    <mergeCell ref="A504:J505"/>
    <mergeCell ref="A506:J506"/>
    <mergeCell ref="A507:J507"/>
    <mergeCell ref="A481:J481"/>
    <mergeCell ref="A489:J489"/>
    <mergeCell ref="A490:J490"/>
    <mergeCell ref="A491:J491"/>
    <mergeCell ref="A499:J499"/>
    <mergeCell ref="A500:J500"/>
    <mergeCell ref="A514:J514"/>
    <mergeCell ref="A515:J515"/>
    <mergeCell ref="A516:J516"/>
    <mergeCell ref="A517:J517"/>
    <mergeCell ref="A518:J518"/>
    <mergeCell ref="A519:J519"/>
    <mergeCell ref="A508:J508"/>
    <mergeCell ref="A509:J509"/>
    <mergeCell ref="A510:J510"/>
    <mergeCell ref="A511:J511"/>
    <mergeCell ref="A512:J512"/>
    <mergeCell ref="A513:J513"/>
    <mergeCell ref="A533:J533"/>
    <mergeCell ref="A534:J534"/>
    <mergeCell ref="A535:J535"/>
    <mergeCell ref="A536:J536"/>
    <mergeCell ref="A537:J537"/>
    <mergeCell ref="A538:J538"/>
    <mergeCell ref="A520:J520"/>
    <mergeCell ref="A521:J521"/>
    <mergeCell ref="A529:J529"/>
    <mergeCell ref="A530:J530"/>
    <mergeCell ref="A531:J531"/>
    <mergeCell ref="A532:J532"/>
    <mergeCell ref="A552:J552"/>
    <mergeCell ref="A553:J553"/>
    <mergeCell ref="A554:J554"/>
    <mergeCell ref="A555:J555"/>
    <mergeCell ref="A556:J556"/>
    <mergeCell ref="A557:J561"/>
    <mergeCell ref="A539:J539"/>
    <mergeCell ref="A540:J540"/>
    <mergeCell ref="A541:J541"/>
    <mergeCell ref="A542:J542"/>
    <mergeCell ref="A543:J543"/>
    <mergeCell ref="A551:J551"/>
    <mergeCell ref="A594:J594"/>
    <mergeCell ref="A595:J595"/>
    <mergeCell ref="A596:J596"/>
    <mergeCell ref="A597:J597"/>
    <mergeCell ref="A598:J598"/>
    <mergeCell ref="A599:J599"/>
    <mergeCell ref="A562:J562"/>
    <mergeCell ref="A563:J563"/>
    <mergeCell ref="A564:J564"/>
    <mergeCell ref="A565:J565"/>
    <mergeCell ref="A566:J566"/>
    <mergeCell ref="A567:J567"/>
    <mergeCell ref="A635:J635"/>
    <mergeCell ref="A636:J636"/>
    <mergeCell ref="A637:J637"/>
    <mergeCell ref="A638:J638"/>
    <mergeCell ref="A639:J639"/>
    <mergeCell ref="A640:J640"/>
    <mergeCell ref="A600:J600"/>
    <mergeCell ref="A601:J601"/>
    <mergeCell ref="A629:J629"/>
    <mergeCell ref="A630:J630"/>
    <mergeCell ref="A633:J633"/>
    <mergeCell ref="A634:J634"/>
    <mergeCell ref="A647:J647"/>
    <mergeCell ref="A648:J648"/>
    <mergeCell ref="A649:J649"/>
    <mergeCell ref="A650:J650"/>
    <mergeCell ref="A651:J651"/>
    <mergeCell ref="A652:J652"/>
    <mergeCell ref="A641:J641"/>
    <mergeCell ref="A642:J642"/>
    <mergeCell ref="A643:J643"/>
    <mergeCell ref="A644:J644"/>
    <mergeCell ref="A645:J645"/>
    <mergeCell ref="A646:J646"/>
    <mergeCell ref="A659:J659"/>
    <mergeCell ref="A660:J660"/>
    <mergeCell ref="A661:J661"/>
    <mergeCell ref="A662:J662"/>
    <mergeCell ref="A663:J663"/>
    <mergeCell ref="A664:J664"/>
    <mergeCell ref="A653:J653"/>
    <mergeCell ref="A654:J654"/>
    <mergeCell ref="A655:J655"/>
    <mergeCell ref="A656:J656"/>
    <mergeCell ref="A657:J657"/>
    <mergeCell ref="A658:J658"/>
    <mergeCell ref="A671:J671"/>
    <mergeCell ref="A672:J672"/>
    <mergeCell ref="A673:J673"/>
    <mergeCell ref="A674:J674"/>
    <mergeCell ref="A675:J675"/>
    <mergeCell ref="A676:J676"/>
    <mergeCell ref="A665:J665"/>
    <mergeCell ref="A666:J666"/>
    <mergeCell ref="A667:J667"/>
    <mergeCell ref="A668:J668"/>
    <mergeCell ref="A669:J669"/>
    <mergeCell ref="A670:J670"/>
    <mergeCell ref="A699:J699"/>
    <mergeCell ref="A700:J700"/>
    <mergeCell ref="A701:J701"/>
    <mergeCell ref="A702:J702"/>
    <mergeCell ref="A703:J703"/>
    <mergeCell ref="A704:J704"/>
    <mergeCell ref="A677:J677"/>
    <mergeCell ref="A678:J678"/>
    <mergeCell ref="A679:J679"/>
    <mergeCell ref="A680:J680"/>
    <mergeCell ref="A681:J681"/>
    <mergeCell ref="A682:J682"/>
    <mergeCell ref="A683:A686"/>
    <mergeCell ref="A723:J723"/>
    <mergeCell ref="A724:J724"/>
    <mergeCell ref="A725:J725"/>
    <mergeCell ref="A726:J726"/>
    <mergeCell ref="A727:J727"/>
    <mergeCell ref="A728:J728"/>
    <mergeCell ref="A717:J717"/>
    <mergeCell ref="A718:J718"/>
    <mergeCell ref="A719:J719"/>
    <mergeCell ref="A720:J720"/>
    <mergeCell ref="A721:J721"/>
    <mergeCell ref="A722:J722"/>
    <mergeCell ref="A745:J745"/>
    <mergeCell ref="A746:J746"/>
    <mergeCell ref="A747:J747"/>
    <mergeCell ref="A748:J748"/>
    <mergeCell ref="A749:J749"/>
    <mergeCell ref="A750:J750"/>
    <mergeCell ref="A729:J729"/>
    <mergeCell ref="A730:J730"/>
    <mergeCell ref="A731:J731"/>
    <mergeCell ref="A732:J732"/>
    <mergeCell ref="A733:J733"/>
    <mergeCell ref="A744:J744"/>
    <mergeCell ref="A767:J767"/>
    <mergeCell ref="A768:J768"/>
    <mergeCell ref="A769:J769"/>
    <mergeCell ref="A770:J770"/>
    <mergeCell ref="A771:J771"/>
    <mergeCell ref="A772:J772"/>
    <mergeCell ref="A751:J751"/>
    <mergeCell ref="A752:J752"/>
    <mergeCell ref="A763:J763"/>
    <mergeCell ref="A764:J764"/>
    <mergeCell ref="A765:J765"/>
    <mergeCell ref="A766:J766"/>
    <mergeCell ref="A779:J779"/>
    <mergeCell ref="A780:J780"/>
    <mergeCell ref="A781:J781"/>
    <mergeCell ref="A782:J782"/>
    <mergeCell ref="A783:J783"/>
    <mergeCell ref="A784:J784"/>
    <mergeCell ref="A773:J773"/>
    <mergeCell ref="A774:J774"/>
    <mergeCell ref="A775:J775"/>
    <mergeCell ref="A776:J776"/>
    <mergeCell ref="A777:J777"/>
    <mergeCell ref="A778:J778"/>
    <mergeCell ref="A808:J808"/>
    <mergeCell ref="A809:J809"/>
    <mergeCell ref="A810:J810"/>
    <mergeCell ref="A811:J811"/>
    <mergeCell ref="A812:J812"/>
    <mergeCell ref="A813:J813"/>
    <mergeCell ref="A785:J785"/>
    <mergeCell ref="A794:J794"/>
    <mergeCell ref="A795:J795"/>
    <mergeCell ref="A796:J796"/>
    <mergeCell ref="A797:J797"/>
    <mergeCell ref="A798:J798"/>
    <mergeCell ref="D791:D792"/>
    <mergeCell ref="E791:E792"/>
    <mergeCell ref="F791:F792"/>
    <mergeCell ref="B805:B806"/>
    <mergeCell ref="C805:C806"/>
    <mergeCell ref="D805:D806"/>
    <mergeCell ref="E805:E806"/>
    <mergeCell ref="F805:F806"/>
    <mergeCell ref="A820:J820"/>
    <mergeCell ref="A821:J821"/>
    <mergeCell ref="A822:J822"/>
    <mergeCell ref="A823:J823"/>
    <mergeCell ref="A824:J824"/>
    <mergeCell ref="A825:J825"/>
    <mergeCell ref="A814:J814"/>
    <mergeCell ref="A815:J815"/>
    <mergeCell ref="A816:J816"/>
    <mergeCell ref="A817:J817"/>
    <mergeCell ref="A818:J818"/>
    <mergeCell ref="A819:J819"/>
    <mergeCell ref="A843:J843"/>
    <mergeCell ref="A844:J844"/>
    <mergeCell ref="A850:J850"/>
    <mergeCell ref="A851:J851"/>
    <mergeCell ref="A852:J852"/>
    <mergeCell ref="A853:J853"/>
    <mergeCell ref="A826:J826"/>
    <mergeCell ref="A827:J827"/>
    <mergeCell ref="A828:J828"/>
    <mergeCell ref="A840:J840"/>
    <mergeCell ref="A841:J841"/>
    <mergeCell ref="A842:J842"/>
    <mergeCell ref="A860:J860"/>
    <mergeCell ref="A861:J861"/>
    <mergeCell ref="A862:J862"/>
    <mergeCell ref="A863:J863"/>
    <mergeCell ref="A864:J864"/>
    <mergeCell ref="A865:J865"/>
    <mergeCell ref="A854:J854"/>
    <mergeCell ref="A855:J855"/>
    <mergeCell ref="A856:J856"/>
    <mergeCell ref="A857:J857"/>
    <mergeCell ref="A858:J858"/>
    <mergeCell ref="A859:J859"/>
    <mergeCell ref="A872:J872"/>
    <mergeCell ref="A875:J875"/>
    <mergeCell ref="A876:J876"/>
    <mergeCell ref="A877:J877"/>
    <mergeCell ref="A878:J878"/>
    <mergeCell ref="A879:J879"/>
    <mergeCell ref="A866:J866"/>
    <mergeCell ref="A867:J867"/>
    <mergeCell ref="A868:J868"/>
    <mergeCell ref="A869:J869"/>
    <mergeCell ref="A870:J870"/>
    <mergeCell ref="A871:J871"/>
    <mergeCell ref="A888:J888"/>
    <mergeCell ref="A889:J889"/>
    <mergeCell ref="A890:J890"/>
    <mergeCell ref="A891:J891"/>
    <mergeCell ref="A892:J892"/>
    <mergeCell ref="A893:J895"/>
    <mergeCell ref="A880:J880"/>
    <mergeCell ref="A881:J881"/>
    <mergeCell ref="A882:J882"/>
    <mergeCell ref="A883:J883"/>
    <mergeCell ref="A886:J886"/>
    <mergeCell ref="A887:J887"/>
    <mergeCell ref="A902:J902"/>
    <mergeCell ref="A903:J903"/>
    <mergeCell ref="A904:J904"/>
    <mergeCell ref="A905:J905"/>
    <mergeCell ref="A906:J906"/>
    <mergeCell ref="A907:J907"/>
    <mergeCell ref="A896:J896"/>
    <mergeCell ref="A897:J897"/>
    <mergeCell ref="A898:J898"/>
    <mergeCell ref="A899:J899"/>
    <mergeCell ref="A900:J900"/>
    <mergeCell ref="A901:J901"/>
    <mergeCell ref="A914:J914"/>
    <mergeCell ref="A915:J915"/>
    <mergeCell ref="A916:J916"/>
    <mergeCell ref="A917:J917"/>
    <mergeCell ref="A918:J918"/>
    <mergeCell ref="A919:J919"/>
    <mergeCell ref="A908:J908"/>
    <mergeCell ref="A909:J909"/>
    <mergeCell ref="A910:J910"/>
    <mergeCell ref="A911:J911"/>
    <mergeCell ref="A912:J912"/>
    <mergeCell ref="A913:J913"/>
    <mergeCell ref="A926:J926"/>
    <mergeCell ref="A927:J927"/>
    <mergeCell ref="A938:J938"/>
    <mergeCell ref="A939:J939"/>
    <mergeCell ref="A940:J940"/>
    <mergeCell ref="A941:J941"/>
    <mergeCell ref="A920:J920"/>
    <mergeCell ref="A921:J921"/>
    <mergeCell ref="A922:J922"/>
    <mergeCell ref="A923:J923"/>
    <mergeCell ref="A924:J924"/>
    <mergeCell ref="A925:J925"/>
    <mergeCell ref="A952:J952"/>
    <mergeCell ref="A953:J953"/>
    <mergeCell ref="A954:J954"/>
    <mergeCell ref="A955:J955"/>
    <mergeCell ref="A956:J956"/>
    <mergeCell ref="A967:J967"/>
    <mergeCell ref="A946:J946"/>
    <mergeCell ref="A947:J947"/>
    <mergeCell ref="A948:J948"/>
    <mergeCell ref="A949:J949"/>
    <mergeCell ref="A950:J950"/>
    <mergeCell ref="A951:J951"/>
    <mergeCell ref="A974:J974"/>
    <mergeCell ref="A975:J975"/>
    <mergeCell ref="A976:J976"/>
    <mergeCell ref="A977:J977"/>
    <mergeCell ref="A978:J978"/>
    <mergeCell ref="A989:J989"/>
    <mergeCell ref="A968:J968"/>
    <mergeCell ref="A969:J969"/>
    <mergeCell ref="A970:J970"/>
    <mergeCell ref="A971:J971"/>
    <mergeCell ref="A972:J972"/>
    <mergeCell ref="A973:J973"/>
    <mergeCell ref="A982:A983"/>
    <mergeCell ref="A1000:J1000"/>
    <mergeCell ref="A1001:J1001"/>
    <mergeCell ref="A1002:J1002"/>
    <mergeCell ref="A1003:J1003"/>
    <mergeCell ref="A1004:J1004"/>
    <mergeCell ref="A1005:J1005"/>
    <mergeCell ref="A994:J994"/>
    <mergeCell ref="A995:J995"/>
    <mergeCell ref="A996:J996"/>
    <mergeCell ref="A997:J997"/>
    <mergeCell ref="A998:J998"/>
    <mergeCell ref="A999:J999"/>
    <mergeCell ref="A1019:J1019"/>
    <mergeCell ref="A1020:J1020"/>
    <mergeCell ref="A1021:J1021"/>
    <mergeCell ref="A1022:J1022"/>
    <mergeCell ref="A1023:J1023"/>
    <mergeCell ref="A1024:J1024"/>
    <mergeCell ref="A1006:J1006"/>
    <mergeCell ref="A1007:J1007"/>
    <mergeCell ref="A1008:J1008"/>
    <mergeCell ref="A1009:J1009"/>
    <mergeCell ref="A1010:J1010"/>
    <mergeCell ref="A1018:J1018"/>
    <mergeCell ref="A1011:A1012"/>
    <mergeCell ref="A1037:J1037"/>
    <mergeCell ref="A1038:J1038"/>
    <mergeCell ref="A1039:J1039"/>
    <mergeCell ref="A1040:J1040"/>
    <mergeCell ref="A1041:J1041"/>
    <mergeCell ref="A1049:J1049"/>
    <mergeCell ref="A1025:J1025"/>
    <mergeCell ref="A1026:J1026"/>
    <mergeCell ref="A1027:J1027"/>
    <mergeCell ref="A1028:J1028"/>
    <mergeCell ref="A1029:J1035"/>
    <mergeCell ref="A1036:J1036"/>
    <mergeCell ref="A1042:A1043"/>
    <mergeCell ref="A1056:J1056"/>
    <mergeCell ref="A1057:J1057"/>
    <mergeCell ref="A1058:J1058"/>
    <mergeCell ref="A1059:J1059"/>
    <mergeCell ref="A1060:J1060"/>
    <mergeCell ref="A1061:J1061"/>
    <mergeCell ref="A1050:J1050"/>
    <mergeCell ref="A1051:J1051"/>
    <mergeCell ref="A1052:J1052"/>
    <mergeCell ref="A1053:J1053"/>
    <mergeCell ref="A1054:J1054"/>
    <mergeCell ref="A1055:J1055"/>
    <mergeCell ref="A1075:J1075"/>
    <mergeCell ref="A1076:J1076"/>
    <mergeCell ref="A1077:J1077"/>
    <mergeCell ref="A1078:J1078"/>
    <mergeCell ref="A1079:J1079"/>
    <mergeCell ref="A1080:J1080"/>
    <mergeCell ref="A1062:J1062"/>
    <mergeCell ref="A1063:J1063"/>
    <mergeCell ref="A1064:J1064"/>
    <mergeCell ref="A1065:J1065"/>
    <mergeCell ref="A1066:J1066"/>
    <mergeCell ref="A1067:J1067"/>
    <mergeCell ref="A1068:A1069"/>
    <mergeCell ref="A1087:J1087"/>
    <mergeCell ref="A1088:J1088"/>
    <mergeCell ref="A1089:J1089"/>
    <mergeCell ref="A1090:J1090"/>
    <mergeCell ref="A1091:J1091"/>
    <mergeCell ref="A1092:J1092"/>
    <mergeCell ref="A1081:J1081"/>
    <mergeCell ref="A1082:J1082"/>
    <mergeCell ref="A1083:J1083"/>
    <mergeCell ref="A1084:J1084"/>
    <mergeCell ref="A1085:J1085"/>
    <mergeCell ref="A1086:J1086"/>
    <mergeCell ref="A1124:J1124"/>
    <mergeCell ref="A1125:J1125"/>
    <mergeCell ref="A1126:J1126"/>
    <mergeCell ref="A1127:J1127"/>
    <mergeCell ref="A1128:J1128"/>
    <mergeCell ref="A1156:J1156"/>
    <mergeCell ref="A1093:J1093"/>
    <mergeCell ref="A1119:J1119"/>
    <mergeCell ref="A1120:J1120"/>
    <mergeCell ref="A1121:J1121"/>
    <mergeCell ref="A1122:J1122"/>
    <mergeCell ref="A1123:J1123"/>
    <mergeCell ref="A1180:J1180"/>
    <mergeCell ref="A1181:J1181"/>
    <mergeCell ref="A1182:J1182"/>
    <mergeCell ref="A1183:J1183"/>
    <mergeCell ref="A1184:J1184"/>
    <mergeCell ref="A1185:J1185"/>
    <mergeCell ref="A1161:J1161"/>
    <mergeCell ref="A1162:J1162"/>
    <mergeCell ref="A1163:J1163"/>
    <mergeCell ref="A1164:J1164"/>
    <mergeCell ref="A1165:J1165"/>
    <mergeCell ref="A1166:J1166"/>
    <mergeCell ref="A1192:J1192"/>
    <mergeCell ref="A1193:J1193"/>
    <mergeCell ref="A1194:J1194"/>
    <mergeCell ref="A1207:J1207"/>
    <mergeCell ref="A1208:J1208"/>
    <mergeCell ref="A1209:J1209"/>
    <mergeCell ref="A1186:J1186"/>
    <mergeCell ref="A1187:J1187"/>
    <mergeCell ref="A1188:J1188"/>
    <mergeCell ref="A1189:J1189"/>
    <mergeCell ref="A1190:J1190"/>
    <mergeCell ref="A1191:J1191"/>
    <mergeCell ref="A1220:J1220"/>
    <mergeCell ref="A1221:J1221"/>
    <mergeCell ref="A1222:J1222"/>
    <mergeCell ref="A1223:J1223"/>
    <mergeCell ref="A1224:J1224"/>
    <mergeCell ref="A1225:J1225"/>
    <mergeCell ref="A1210:J1210"/>
    <mergeCell ref="A1211:J1211"/>
    <mergeCell ref="A1212:J1212"/>
    <mergeCell ref="A1213:J1213"/>
    <mergeCell ref="A1218:J1218"/>
    <mergeCell ref="A1219:J1219"/>
    <mergeCell ref="A1232:J1232"/>
    <mergeCell ref="A1233:J1233"/>
    <mergeCell ref="A1240:J1240"/>
    <mergeCell ref="A1241:J1241"/>
    <mergeCell ref="A1242:J1242"/>
    <mergeCell ref="A1249:J1249"/>
    <mergeCell ref="A1226:J1226"/>
    <mergeCell ref="A1227:J1227"/>
    <mergeCell ref="A1228:J1228"/>
    <mergeCell ref="A1229:J1229"/>
    <mergeCell ref="A1230:J1230"/>
    <mergeCell ref="A1231:J1231"/>
    <mergeCell ref="A1243:A1245"/>
    <mergeCell ref="B1243:B1244"/>
    <mergeCell ref="C1243:C1244"/>
    <mergeCell ref="A1260:J1260"/>
    <mergeCell ref="A1261:J1261"/>
    <mergeCell ref="A1262:J1262"/>
    <mergeCell ref="A1263:J1263"/>
    <mergeCell ref="A1264:J1264"/>
    <mergeCell ref="A1265:J1265"/>
    <mergeCell ref="A1254:J1254"/>
    <mergeCell ref="A1255:J1255"/>
    <mergeCell ref="A1256:J1256"/>
    <mergeCell ref="A1257:J1257"/>
    <mergeCell ref="A1258:J1258"/>
    <mergeCell ref="A1259:J1259"/>
    <mergeCell ref="A1282:J1282"/>
    <mergeCell ref="A1283:J1283"/>
    <mergeCell ref="A1284:J1284"/>
    <mergeCell ref="A1285:J1285"/>
    <mergeCell ref="A1286:J1286"/>
    <mergeCell ref="A1287:J1287"/>
    <mergeCell ref="A1266:J1266"/>
    <mergeCell ref="A1277:J1277"/>
    <mergeCell ref="A1278:J1278"/>
    <mergeCell ref="A1279:J1279"/>
    <mergeCell ref="A1280:J1280"/>
    <mergeCell ref="A1281:J1281"/>
    <mergeCell ref="A1267:A1269"/>
    <mergeCell ref="A1294:J1294"/>
    <mergeCell ref="A1295:J1295"/>
    <mergeCell ref="A1296:J1296"/>
    <mergeCell ref="A1297:J1297"/>
    <mergeCell ref="A1298:J1298"/>
    <mergeCell ref="A1299:J1299"/>
    <mergeCell ref="A1288:J1288"/>
    <mergeCell ref="A1289:J1289"/>
    <mergeCell ref="A1290:J1290"/>
    <mergeCell ref="A1291:J1291"/>
    <mergeCell ref="A1292:J1292"/>
    <mergeCell ref="A1293:J1293"/>
    <mergeCell ref="A1328:J1329"/>
    <mergeCell ref="A1330:J1330"/>
    <mergeCell ref="A1331:J1331"/>
    <mergeCell ref="A1332:J1332"/>
    <mergeCell ref="A1333:J1333"/>
    <mergeCell ref="A1334:J1334"/>
    <mergeCell ref="A1307:J1308"/>
    <mergeCell ref="A1309:J1309"/>
    <mergeCell ref="A1310:J1310"/>
    <mergeCell ref="A1311:J1311"/>
    <mergeCell ref="A1326:J1326"/>
    <mergeCell ref="A1327:J1327"/>
    <mergeCell ref="A1341:J1341"/>
    <mergeCell ref="A1342:J1342"/>
    <mergeCell ref="A1343:J1343"/>
    <mergeCell ref="A1344:J1344"/>
    <mergeCell ref="A1345:J1345"/>
    <mergeCell ref="A1346:J1346"/>
    <mergeCell ref="A1335:J1335"/>
    <mergeCell ref="A1336:J1336"/>
    <mergeCell ref="A1337:J1337"/>
    <mergeCell ref="A1338:J1338"/>
    <mergeCell ref="A1339:J1339"/>
    <mergeCell ref="A1340:J1340"/>
    <mergeCell ref="A1353:J1353"/>
    <mergeCell ref="A1354:J1354"/>
    <mergeCell ref="A1355:J1355"/>
    <mergeCell ref="A1356:J1356"/>
    <mergeCell ref="A1357:J1357"/>
    <mergeCell ref="A1358:J1358"/>
    <mergeCell ref="A1347:J1347"/>
    <mergeCell ref="A1348:J1348"/>
    <mergeCell ref="A1349:J1349"/>
    <mergeCell ref="A1350:J1350"/>
    <mergeCell ref="A1351:J1351"/>
    <mergeCell ref="A1352:J1352"/>
    <mergeCell ref="A1365:J1365"/>
    <mergeCell ref="A1366:J1366"/>
    <mergeCell ref="A1367:J1367"/>
    <mergeCell ref="A1368:J1368"/>
    <mergeCell ref="A1369:J1369"/>
    <mergeCell ref="A1370:J1370"/>
    <mergeCell ref="A1359:J1359"/>
    <mergeCell ref="A1360:J1360"/>
    <mergeCell ref="A1361:J1361"/>
    <mergeCell ref="A1362:J1362"/>
    <mergeCell ref="A1363:J1363"/>
    <mergeCell ref="A1364:J1364"/>
    <mergeCell ref="A1377:J1377"/>
    <mergeCell ref="A1378:J1378"/>
    <mergeCell ref="A1379:J1379"/>
    <mergeCell ref="A1380:J1380"/>
    <mergeCell ref="A1381:J1381"/>
    <mergeCell ref="A1382:J1382"/>
    <mergeCell ref="A1371:J1371"/>
    <mergeCell ref="A1372:J1372"/>
    <mergeCell ref="A1373:J1373"/>
    <mergeCell ref="A1374:J1374"/>
    <mergeCell ref="A1375:J1375"/>
    <mergeCell ref="A1376:J1376"/>
    <mergeCell ref="A1389:J1389"/>
    <mergeCell ref="A1390:J1390"/>
    <mergeCell ref="A1391:J1391"/>
    <mergeCell ref="A1392:J1392"/>
    <mergeCell ref="A1383:J1383"/>
    <mergeCell ref="A1384:J1384"/>
    <mergeCell ref="A1385:J1385"/>
    <mergeCell ref="A1386:J1386"/>
    <mergeCell ref="A1387:J1387"/>
    <mergeCell ref="A1388:J138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0AA85-EBCE-42E9-9017-F0A23614BCB2}">
  <dimension ref="A1:I577"/>
  <sheetViews>
    <sheetView workbookViewId="0"/>
  </sheetViews>
  <sheetFormatPr baseColWidth="10" defaultColWidth="9" defaultRowHeight="13.5"/>
  <cols>
    <col min="1" max="1" width="11.25" style="4" customWidth="1"/>
    <col min="2" max="2" width="10.375" style="4" customWidth="1"/>
    <col min="3" max="3" width="44.625" style="4" customWidth="1"/>
    <col min="4" max="5" width="15.875" style="4" customWidth="1"/>
    <col min="6" max="6" width="12.5" style="4" customWidth="1"/>
    <col min="7" max="7" width="12.375" style="4" customWidth="1"/>
    <col min="8" max="8" width="17.25" style="4" customWidth="1"/>
    <col min="9" max="9" width="16.75" style="23" customWidth="1"/>
    <col min="10" max="10" width="16.625" style="4" customWidth="1"/>
    <col min="11" max="16384" width="9" style="4"/>
  </cols>
  <sheetData>
    <row r="1" spans="1:9">
      <c r="A1" s="1" t="s">
        <v>0</v>
      </c>
      <c r="B1" s="1" t="s">
        <v>1</v>
      </c>
      <c r="C1" s="1" t="s">
        <v>2</v>
      </c>
      <c r="D1" s="1" t="s">
        <v>3</v>
      </c>
      <c r="E1" s="1" t="s">
        <v>4</v>
      </c>
      <c r="F1" s="1" t="s">
        <v>5</v>
      </c>
      <c r="G1" s="1" t="s">
        <v>6</v>
      </c>
      <c r="H1" s="22" t="s">
        <v>424</v>
      </c>
    </row>
    <row r="2" spans="1:9">
      <c r="A2" s="4" t="s">
        <v>16</v>
      </c>
      <c r="B2" s="4">
        <v>10000000000</v>
      </c>
      <c r="C2" s="4" t="s">
        <v>17</v>
      </c>
      <c r="D2" s="11">
        <v>-762608435308.06995</v>
      </c>
      <c r="E2" s="11">
        <v>-958395814335.55005</v>
      </c>
      <c r="F2" s="11">
        <v>-214023183.19239599</v>
      </c>
      <c r="G2" s="12">
        <v>40907</v>
      </c>
      <c r="H2" s="11">
        <f t="shared" ref="H2:H33" si="0">(+D2+E2)*-1</f>
        <v>1721004249643.6201</v>
      </c>
      <c r="I2" s="24"/>
    </row>
    <row r="3" spans="1:9">
      <c r="A3" s="4" t="s">
        <v>18</v>
      </c>
      <c r="B3" s="4">
        <v>11000000000</v>
      </c>
      <c r="C3" s="4" t="s">
        <v>19</v>
      </c>
      <c r="D3" s="11">
        <v>-271061270649.95999</v>
      </c>
      <c r="E3" s="11">
        <v>-184166972496.51001</v>
      </c>
      <c r="F3" s="11">
        <v>-41127059.512396097</v>
      </c>
      <c r="G3" s="12">
        <v>40907</v>
      </c>
      <c r="H3" s="11">
        <f t="shared" si="0"/>
        <v>455228243146.46997</v>
      </c>
      <c r="I3" s="24"/>
    </row>
    <row r="4" spans="1:9">
      <c r="A4" s="4" t="s">
        <v>20</v>
      </c>
      <c r="B4" s="4">
        <v>11010000000</v>
      </c>
      <c r="C4" s="4" t="s">
        <v>21</v>
      </c>
      <c r="D4" s="11">
        <v>-14714689852</v>
      </c>
      <c r="E4" s="11">
        <v>-12946874728.709999</v>
      </c>
      <c r="F4" s="11">
        <v>-2891218.1171750701</v>
      </c>
      <c r="G4" s="12">
        <v>40907</v>
      </c>
      <c r="H4" s="11">
        <f t="shared" si="0"/>
        <v>27661564580.709999</v>
      </c>
      <c r="I4" s="24"/>
    </row>
    <row r="5" spans="1:9">
      <c r="A5" s="4" t="s">
        <v>22</v>
      </c>
      <c r="B5" s="4">
        <v>11010101000</v>
      </c>
      <c r="C5" s="4" t="s">
        <v>23</v>
      </c>
      <c r="D5" s="11">
        <v>-8309794724</v>
      </c>
      <c r="E5" s="11">
        <v>-12403876926.709999</v>
      </c>
      <c r="F5" s="11">
        <v>-2769959.1171750701</v>
      </c>
      <c r="G5" s="12">
        <v>40907</v>
      </c>
      <c r="H5" s="11">
        <f t="shared" si="0"/>
        <v>20713671650.709999</v>
      </c>
      <c r="I5" s="24"/>
    </row>
    <row r="6" spans="1:9">
      <c r="A6" s="4" t="s">
        <v>24</v>
      </c>
      <c r="B6" s="4">
        <v>11010101002</v>
      </c>
      <c r="C6" s="4" t="s">
        <v>25</v>
      </c>
      <c r="D6" s="11">
        <v>-8309794724</v>
      </c>
      <c r="E6" s="11">
        <v>-12403876926.709999</v>
      </c>
      <c r="F6" s="11">
        <v>-2769959.1171750701</v>
      </c>
      <c r="G6" s="12">
        <v>40907</v>
      </c>
      <c r="H6" s="11">
        <f t="shared" si="0"/>
        <v>20713671650.709999</v>
      </c>
      <c r="I6" s="24"/>
    </row>
    <row r="7" spans="1:9">
      <c r="A7" s="4" t="s">
        <v>24</v>
      </c>
      <c r="B7" s="4">
        <v>11010103001</v>
      </c>
      <c r="C7" s="4" t="s">
        <v>26</v>
      </c>
      <c r="D7" s="11">
        <v>-6404895128</v>
      </c>
      <c r="E7" s="11">
        <v>-542997802</v>
      </c>
      <c r="F7" s="11">
        <v>-121259</v>
      </c>
      <c r="G7" s="12">
        <v>40907</v>
      </c>
      <c r="H7" s="11">
        <f t="shared" si="0"/>
        <v>6947892930</v>
      </c>
      <c r="I7" s="24"/>
    </row>
    <row r="8" spans="1:9">
      <c r="A8" s="4" t="s">
        <v>20</v>
      </c>
      <c r="B8" s="4">
        <v>11020000000</v>
      </c>
      <c r="C8" s="4" t="s">
        <v>27</v>
      </c>
      <c r="D8" s="11">
        <v>-256216580798</v>
      </c>
      <c r="E8" s="11">
        <v>-171204783052.57999</v>
      </c>
      <c r="F8" s="11">
        <v>-38232421.405221</v>
      </c>
      <c r="G8" s="12">
        <v>40907</v>
      </c>
      <c r="H8" s="11">
        <f t="shared" si="0"/>
        <v>427421363850.57996</v>
      </c>
      <c r="I8" s="24"/>
    </row>
    <row r="9" spans="1:9">
      <c r="A9" s="4" t="s">
        <v>22</v>
      </c>
      <c r="B9" s="4">
        <v>11020105000</v>
      </c>
      <c r="C9" s="4" t="s">
        <v>28</v>
      </c>
      <c r="D9" s="11">
        <v>-254077510347</v>
      </c>
      <c r="E9" s="11">
        <v>-131316504775.28</v>
      </c>
      <c r="F9" s="11">
        <v>-29324811.249504201</v>
      </c>
      <c r="G9" s="12">
        <v>40907</v>
      </c>
      <c r="H9" s="11">
        <f t="shared" si="0"/>
        <v>385394015122.28003</v>
      </c>
      <c r="I9" s="24"/>
    </row>
    <row r="10" spans="1:9">
      <c r="A10" s="4" t="s">
        <v>24</v>
      </c>
      <c r="B10" s="4">
        <v>11020105002</v>
      </c>
      <c r="C10" s="4" t="s">
        <v>29</v>
      </c>
      <c r="D10" s="11">
        <v>-87293416710</v>
      </c>
      <c r="E10" s="11">
        <v>0</v>
      </c>
      <c r="F10" s="11">
        <v>0</v>
      </c>
      <c r="G10" s="12">
        <v>40907</v>
      </c>
      <c r="H10" s="11">
        <f t="shared" si="0"/>
        <v>87293416710</v>
      </c>
      <c r="I10" s="24"/>
    </row>
    <row r="11" spans="1:9">
      <c r="A11" s="4" t="s">
        <v>24</v>
      </c>
      <c r="B11" s="4">
        <v>11020105006</v>
      </c>
      <c r="C11" s="4" t="s">
        <v>31</v>
      </c>
      <c r="D11" s="11">
        <v>0</v>
      </c>
      <c r="E11" s="11">
        <v>-130314615820.32001</v>
      </c>
      <c r="F11" s="11">
        <v>-29101075.440000001</v>
      </c>
      <c r="G11" s="12">
        <v>40907</v>
      </c>
      <c r="H11" s="11">
        <f t="shared" si="0"/>
        <v>130314615820.32001</v>
      </c>
      <c r="I11" s="24"/>
    </row>
    <row r="12" spans="1:9">
      <c r="A12" s="4" t="s">
        <v>24</v>
      </c>
      <c r="B12" s="4">
        <v>11020105008</v>
      </c>
      <c r="C12" s="4" t="s">
        <v>32</v>
      </c>
      <c r="D12" s="11">
        <v>-3600000</v>
      </c>
      <c r="E12" s="11">
        <v>0</v>
      </c>
      <c r="F12" s="11">
        <v>0</v>
      </c>
      <c r="G12" s="12">
        <v>40907</v>
      </c>
      <c r="H12" s="11">
        <f t="shared" si="0"/>
        <v>3600000</v>
      </c>
      <c r="I12" s="24"/>
    </row>
    <row r="13" spans="1:9">
      <c r="A13" s="4" t="s">
        <v>24</v>
      </c>
      <c r="B13" s="4">
        <v>11020105010</v>
      </c>
      <c r="C13" s="4" t="s">
        <v>33</v>
      </c>
      <c r="D13" s="11">
        <v>-166780493637</v>
      </c>
      <c r="E13" s="11">
        <v>0</v>
      </c>
      <c r="F13" s="11">
        <v>0</v>
      </c>
      <c r="G13" s="12">
        <v>40907</v>
      </c>
      <c r="H13" s="11">
        <f t="shared" si="0"/>
        <v>166780493637</v>
      </c>
      <c r="I13" s="24"/>
    </row>
    <row r="14" spans="1:9">
      <c r="A14" s="4" t="s">
        <v>24</v>
      </c>
      <c r="B14" s="4">
        <v>11020105018</v>
      </c>
      <c r="C14" s="4" t="s">
        <v>34</v>
      </c>
      <c r="D14" s="11">
        <v>0</v>
      </c>
      <c r="E14" s="11">
        <v>-1001888954.96</v>
      </c>
      <c r="F14" s="11">
        <v>-223735.80950424299</v>
      </c>
      <c r="G14" s="12">
        <v>40907</v>
      </c>
      <c r="H14" s="11">
        <f t="shared" si="0"/>
        <v>1001888954.96</v>
      </c>
      <c r="I14" s="24"/>
    </row>
    <row r="15" spans="1:9">
      <c r="A15" s="4" t="s">
        <v>22</v>
      </c>
      <c r="B15" s="4">
        <v>11020107000</v>
      </c>
      <c r="C15" s="4" t="s">
        <v>37</v>
      </c>
      <c r="D15" s="11">
        <v>0</v>
      </c>
      <c r="E15" s="11">
        <v>-33685616341.939999</v>
      </c>
      <c r="F15" s="11">
        <v>-7522469.0357168298</v>
      </c>
      <c r="G15" s="12">
        <v>40907</v>
      </c>
      <c r="H15" s="11">
        <f t="shared" si="0"/>
        <v>33685616341.939999</v>
      </c>
      <c r="I15" s="24"/>
    </row>
    <row r="16" spans="1:9">
      <c r="A16" s="4" t="s">
        <v>24</v>
      </c>
      <c r="B16" s="4">
        <v>11020107003</v>
      </c>
      <c r="C16" s="4" t="s">
        <v>425</v>
      </c>
      <c r="D16" s="11">
        <v>0</v>
      </c>
      <c r="E16" s="11">
        <v>-23274336531.380001</v>
      </c>
      <c r="F16" s="11">
        <v>-5197484.71</v>
      </c>
      <c r="G16" s="12">
        <v>40907</v>
      </c>
      <c r="H16" s="11">
        <f t="shared" si="0"/>
        <v>23274336531.380001</v>
      </c>
      <c r="I16" s="24"/>
    </row>
    <row r="17" spans="1:9">
      <c r="A17" s="4" t="s">
        <v>24</v>
      </c>
      <c r="B17" s="4">
        <v>11020107005</v>
      </c>
      <c r="C17" s="4" t="s">
        <v>38</v>
      </c>
      <c r="D17" s="11">
        <v>0</v>
      </c>
      <c r="E17" s="11">
        <v>-10411279810.559999</v>
      </c>
      <c r="F17" s="11">
        <v>-2324984.3257168299</v>
      </c>
      <c r="G17" s="12">
        <v>40907</v>
      </c>
      <c r="H17" s="11">
        <f t="shared" si="0"/>
        <v>10411279810.559999</v>
      </c>
      <c r="I17" s="24"/>
    </row>
    <row r="18" spans="1:9">
      <c r="A18" s="4" t="s">
        <v>22</v>
      </c>
      <c r="B18" s="4">
        <v>11020109000</v>
      </c>
      <c r="C18" s="4" t="s">
        <v>39</v>
      </c>
      <c r="D18" s="11">
        <v>-2139070451</v>
      </c>
      <c r="E18" s="11">
        <v>-6202661935.3599997</v>
      </c>
      <c r="F18" s="11">
        <v>-1385141.12</v>
      </c>
      <c r="G18" s="12">
        <v>40907</v>
      </c>
      <c r="H18" s="11">
        <f t="shared" si="0"/>
        <v>8341732386.3599997</v>
      </c>
      <c r="I18" s="24"/>
    </row>
    <row r="19" spans="1:9">
      <c r="A19" s="4" t="s">
        <v>24</v>
      </c>
      <c r="B19" s="4">
        <v>11020109002</v>
      </c>
      <c r="C19" s="4" t="s">
        <v>42</v>
      </c>
      <c r="D19" s="11">
        <v>-55000</v>
      </c>
      <c r="E19" s="11">
        <v>-61621220.640000001</v>
      </c>
      <c r="F19" s="11">
        <v>-13760.88</v>
      </c>
      <c r="G19" s="12">
        <v>40907</v>
      </c>
      <c r="H19" s="11">
        <f t="shared" si="0"/>
        <v>61676220.640000001</v>
      </c>
      <c r="I19" s="24"/>
    </row>
    <row r="20" spans="1:9">
      <c r="A20" s="4" t="s">
        <v>24</v>
      </c>
      <c r="B20" s="4">
        <v>11020109004</v>
      </c>
      <c r="C20" s="4" t="s">
        <v>40</v>
      </c>
      <c r="D20" s="11">
        <v>-2139015451</v>
      </c>
      <c r="E20" s="11">
        <v>-6141040714.7200003</v>
      </c>
      <c r="F20" s="11">
        <v>-1371380.24</v>
      </c>
      <c r="G20" s="12">
        <v>40907</v>
      </c>
      <c r="H20" s="11">
        <f t="shared" si="0"/>
        <v>8280056165.7200003</v>
      </c>
      <c r="I20" s="24"/>
    </row>
    <row r="21" spans="1:9">
      <c r="A21" s="4" t="s">
        <v>22</v>
      </c>
      <c r="B21" s="4">
        <v>11020111000</v>
      </c>
      <c r="C21" s="4" t="s">
        <v>41</v>
      </c>
      <c r="D21" s="11">
        <v>0</v>
      </c>
      <c r="E21" s="11">
        <v>0</v>
      </c>
      <c r="F21" s="11">
        <v>0</v>
      </c>
      <c r="G21" s="12">
        <v>40907</v>
      </c>
      <c r="H21" s="11">
        <f t="shared" si="0"/>
        <v>0</v>
      </c>
      <c r="I21" s="24"/>
    </row>
    <row r="22" spans="1:9">
      <c r="A22" s="4" t="s">
        <v>24</v>
      </c>
      <c r="B22" s="4">
        <v>11020111002</v>
      </c>
      <c r="C22" s="4" t="s">
        <v>42</v>
      </c>
      <c r="D22" s="11">
        <v>0</v>
      </c>
      <c r="E22" s="11">
        <v>0</v>
      </c>
      <c r="F22" s="11">
        <v>0</v>
      </c>
      <c r="G22" s="12">
        <v>40907</v>
      </c>
      <c r="H22" s="11">
        <f t="shared" si="0"/>
        <v>0</v>
      </c>
      <c r="I22" s="24"/>
    </row>
    <row r="23" spans="1:9">
      <c r="A23" s="4" t="s">
        <v>24</v>
      </c>
      <c r="B23" s="4">
        <v>11020111004</v>
      </c>
      <c r="C23" s="4" t="s">
        <v>40</v>
      </c>
      <c r="D23" s="11">
        <v>0</v>
      </c>
      <c r="E23" s="11">
        <v>0</v>
      </c>
      <c r="F23" s="11">
        <v>0</v>
      </c>
      <c r="G23" s="12">
        <v>40907</v>
      </c>
      <c r="H23" s="11">
        <f t="shared" si="0"/>
        <v>0</v>
      </c>
      <c r="I23" s="24"/>
    </row>
    <row r="24" spans="1:9">
      <c r="A24" s="4" t="s">
        <v>20</v>
      </c>
      <c r="B24" s="4">
        <v>11080000000</v>
      </c>
      <c r="C24" s="4" t="s">
        <v>43</v>
      </c>
      <c r="D24" s="11">
        <v>-129999999.95999999</v>
      </c>
      <c r="E24" s="11">
        <v>-15314715.220000001</v>
      </c>
      <c r="F24" s="11">
        <v>-3419.99</v>
      </c>
      <c r="G24" s="12">
        <v>40907</v>
      </c>
      <c r="H24" s="11">
        <f t="shared" si="0"/>
        <v>145314715.18000001</v>
      </c>
      <c r="I24" s="24"/>
    </row>
    <row r="25" spans="1:9">
      <c r="A25" s="4" t="s">
        <v>22</v>
      </c>
      <c r="B25" s="4">
        <v>11080119000</v>
      </c>
      <c r="C25" s="4" t="s">
        <v>44</v>
      </c>
      <c r="D25" s="11">
        <v>-129999999.95999999</v>
      </c>
      <c r="E25" s="11">
        <v>-15314715.220000001</v>
      </c>
      <c r="F25" s="11">
        <v>-3419.99</v>
      </c>
      <c r="G25" s="12">
        <v>40907</v>
      </c>
      <c r="H25" s="11">
        <f t="shared" si="0"/>
        <v>145314715.18000001</v>
      </c>
      <c r="I25" s="24"/>
    </row>
    <row r="26" spans="1:9">
      <c r="A26" s="4" t="s">
        <v>24</v>
      </c>
      <c r="B26" s="4">
        <v>11080119082</v>
      </c>
      <c r="C26" s="4" t="s">
        <v>45</v>
      </c>
      <c r="D26" s="11">
        <v>-129999999.95999999</v>
      </c>
      <c r="E26" s="11">
        <v>-15314715.220000001</v>
      </c>
      <c r="F26" s="11">
        <v>-3419.99</v>
      </c>
      <c r="G26" s="12">
        <v>40907</v>
      </c>
      <c r="H26" s="11">
        <f t="shared" si="0"/>
        <v>145314715.18000001</v>
      </c>
      <c r="I26" s="24"/>
    </row>
    <row r="27" spans="1:9">
      <c r="A27" s="4" t="s">
        <v>18</v>
      </c>
      <c r="B27" s="4">
        <v>12000000000</v>
      </c>
      <c r="C27" s="4" t="s">
        <v>46</v>
      </c>
      <c r="D27" s="11">
        <v>-158199244111.26999</v>
      </c>
      <c r="E27" s="11">
        <v>0</v>
      </c>
      <c r="F27" s="11">
        <v>0</v>
      </c>
      <c r="G27" s="12">
        <v>40907</v>
      </c>
      <c r="H27" s="11">
        <f t="shared" si="0"/>
        <v>158199244111.26999</v>
      </c>
      <c r="I27" s="24"/>
    </row>
    <row r="28" spans="1:9">
      <c r="A28" s="4" t="s">
        <v>20</v>
      </c>
      <c r="B28" s="4">
        <v>12010000000</v>
      </c>
      <c r="C28" s="4" t="s">
        <v>47</v>
      </c>
      <c r="D28" s="11">
        <v>-156042632677</v>
      </c>
      <c r="E28" s="11">
        <v>0</v>
      </c>
      <c r="F28" s="11">
        <v>0</v>
      </c>
      <c r="G28" s="12">
        <v>40907</v>
      </c>
      <c r="H28" s="11">
        <f t="shared" si="0"/>
        <v>156042632677</v>
      </c>
      <c r="I28" s="24"/>
    </row>
    <row r="29" spans="1:9">
      <c r="A29" s="4" t="s">
        <v>22</v>
      </c>
      <c r="B29" s="4">
        <v>12010123000</v>
      </c>
      <c r="C29" s="4" t="s">
        <v>48</v>
      </c>
      <c r="D29" s="11">
        <v>-156042632677</v>
      </c>
      <c r="E29" s="11">
        <v>0</v>
      </c>
      <c r="F29" s="11">
        <v>0</v>
      </c>
      <c r="G29" s="12">
        <v>40907</v>
      </c>
      <c r="H29" s="11">
        <f t="shared" si="0"/>
        <v>156042632677</v>
      </c>
      <c r="I29" s="24"/>
    </row>
    <row r="30" spans="1:9">
      <c r="A30" s="4" t="s">
        <v>24</v>
      </c>
      <c r="B30" s="4">
        <v>12010123006</v>
      </c>
      <c r="C30" s="4" t="s">
        <v>49</v>
      </c>
      <c r="D30" s="11">
        <v>-56042632677</v>
      </c>
      <c r="E30" s="11">
        <v>0</v>
      </c>
      <c r="F30" s="11">
        <v>0</v>
      </c>
      <c r="G30" s="12">
        <v>40907</v>
      </c>
      <c r="H30" s="11">
        <f t="shared" si="0"/>
        <v>56042632677</v>
      </c>
      <c r="I30" s="24"/>
    </row>
    <row r="31" spans="1:9">
      <c r="A31" s="4" t="s">
        <v>24</v>
      </c>
      <c r="B31" s="4">
        <v>12010123012</v>
      </c>
      <c r="C31" s="4" t="s">
        <v>50</v>
      </c>
      <c r="D31" s="11">
        <v>-100000000000</v>
      </c>
      <c r="E31" s="11">
        <v>0</v>
      </c>
      <c r="F31" s="11">
        <v>0</v>
      </c>
      <c r="G31" s="12">
        <v>40907</v>
      </c>
      <c r="H31" s="11">
        <f t="shared" si="0"/>
        <v>100000000000</v>
      </c>
      <c r="I31" s="24"/>
    </row>
    <row r="32" spans="1:9">
      <c r="A32" s="4" t="s">
        <v>20</v>
      </c>
      <c r="B32" s="4">
        <v>12080000000</v>
      </c>
      <c r="C32" s="4" t="s">
        <v>54</v>
      </c>
      <c r="D32" s="11">
        <v>-2156611434.27</v>
      </c>
      <c r="E32" s="11">
        <v>0</v>
      </c>
      <c r="F32" s="11">
        <v>0</v>
      </c>
      <c r="G32" s="12">
        <v>40907</v>
      </c>
      <c r="H32" s="11">
        <f t="shared" si="0"/>
        <v>2156611434.27</v>
      </c>
      <c r="I32" s="24"/>
    </row>
    <row r="33" spans="1:9">
      <c r="A33" s="4" t="s">
        <v>22</v>
      </c>
      <c r="B33" s="4">
        <v>12080127000</v>
      </c>
      <c r="C33" s="4" t="s">
        <v>55</v>
      </c>
      <c r="D33" s="11">
        <v>-2156611434.27</v>
      </c>
      <c r="E33" s="11">
        <v>0</v>
      </c>
      <c r="F33" s="11">
        <v>0</v>
      </c>
      <c r="G33" s="12">
        <v>40907</v>
      </c>
      <c r="H33" s="11">
        <f t="shared" si="0"/>
        <v>2156611434.27</v>
      </c>
      <c r="I33" s="24"/>
    </row>
    <row r="34" spans="1:9">
      <c r="A34" s="4" t="s">
        <v>24</v>
      </c>
      <c r="B34" s="4">
        <v>12080127082</v>
      </c>
      <c r="C34" s="4" t="s">
        <v>56</v>
      </c>
      <c r="D34" s="11">
        <v>-23155915268.209999</v>
      </c>
      <c r="E34" s="11">
        <v>0</v>
      </c>
      <c r="F34" s="11">
        <v>0</v>
      </c>
      <c r="G34" s="12">
        <v>40907</v>
      </c>
      <c r="H34" s="11">
        <f t="shared" ref="H34:H65" si="1">(+D34+E34)*-1</f>
        <v>23155915268.209999</v>
      </c>
      <c r="I34" s="24"/>
    </row>
    <row r="35" spans="1:9">
      <c r="A35" s="4" t="s">
        <v>24</v>
      </c>
      <c r="B35" s="4">
        <v>12080127092</v>
      </c>
      <c r="C35" s="4" t="s">
        <v>57</v>
      </c>
      <c r="D35" s="11">
        <v>20999303833.939999</v>
      </c>
      <c r="E35" s="11">
        <v>0</v>
      </c>
      <c r="F35" s="11">
        <v>0</v>
      </c>
      <c r="G35" s="12">
        <v>40907</v>
      </c>
      <c r="H35" s="11">
        <f t="shared" si="1"/>
        <v>-20999303833.939999</v>
      </c>
      <c r="I35" s="24"/>
    </row>
    <row r="36" spans="1:9">
      <c r="A36" s="4" t="s">
        <v>18</v>
      </c>
      <c r="B36" s="4">
        <v>13000000000</v>
      </c>
      <c r="C36" s="4" t="s">
        <v>60</v>
      </c>
      <c r="D36" s="11">
        <v>-161872521764.38</v>
      </c>
      <c r="E36" s="11">
        <v>-360805246570.76001</v>
      </c>
      <c r="F36" s="11">
        <v>-80572855.420000002</v>
      </c>
      <c r="G36" s="12">
        <v>40907</v>
      </c>
      <c r="H36" s="11">
        <f t="shared" si="1"/>
        <v>522677768335.14001</v>
      </c>
      <c r="I36" s="24"/>
    </row>
    <row r="37" spans="1:9">
      <c r="A37" s="4" t="s">
        <v>20</v>
      </c>
      <c r="B37" s="4">
        <v>13010000000</v>
      </c>
      <c r="C37" s="4" t="s">
        <v>61</v>
      </c>
      <c r="D37" s="11">
        <v>-106077640000</v>
      </c>
      <c r="E37" s="11">
        <v>-305414526651.73999</v>
      </c>
      <c r="F37" s="11">
        <v>-68203333.329999998</v>
      </c>
      <c r="G37" s="12">
        <v>40907</v>
      </c>
      <c r="H37" s="11">
        <f t="shared" si="1"/>
        <v>411492166651.73999</v>
      </c>
      <c r="I37" s="24"/>
    </row>
    <row r="38" spans="1:9">
      <c r="A38" s="4" t="s">
        <v>22</v>
      </c>
      <c r="B38" s="4">
        <v>13010131000</v>
      </c>
      <c r="C38" s="4" t="s">
        <v>62</v>
      </c>
      <c r="D38" s="11">
        <v>-106077640000</v>
      </c>
      <c r="E38" s="11">
        <v>-305414526651.73999</v>
      </c>
      <c r="F38" s="11">
        <v>-68203333.329999998</v>
      </c>
      <c r="G38" s="12">
        <v>40907</v>
      </c>
      <c r="H38" s="11">
        <f t="shared" si="1"/>
        <v>411492166651.73999</v>
      </c>
      <c r="I38" s="24"/>
    </row>
    <row r="39" spans="1:9">
      <c r="A39" s="4" t="s">
        <v>24</v>
      </c>
      <c r="B39" s="4">
        <v>13010131004</v>
      </c>
      <c r="C39" s="4" t="s">
        <v>40</v>
      </c>
      <c r="D39" s="11">
        <v>-70241640000</v>
      </c>
      <c r="E39" s="11">
        <v>-16669355000</v>
      </c>
      <c r="F39" s="11">
        <v>-3722500</v>
      </c>
      <c r="G39" s="12">
        <v>40907</v>
      </c>
      <c r="H39" s="11">
        <f t="shared" si="1"/>
        <v>86910995000</v>
      </c>
      <c r="I39" s="24"/>
    </row>
    <row r="40" spans="1:9">
      <c r="A40" s="4" t="s">
        <v>24</v>
      </c>
      <c r="B40" s="4">
        <v>13010131005</v>
      </c>
      <c r="C40" s="4" t="s">
        <v>38</v>
      </c>
      <c r="D40" s="11">
        <v>0</v>
      </c>
      <c r="E40" s="11">
        <v>-250768000000</v>
      </c>
      <c r="F40" s="11">
        <v>-56000000</v>
      </c>
      <c r="G40" s="12">
        <v>40907</v>
      </c>
      <c r="H40" s="11">
        <f t="shared" si="1"/>
        <v>250768000000</v>
      </c>
      <c r="I40" s="24"/>
    </row>
    <row r="41" spans="1:9">
      <c r="A41" s="4" t="s">
        <v>24</v>
      </c>
      <c r="B41" s="4">
        <v>13010131006</v>
      </c>
      <c r="C41" s="4" t="s">
        <v>63</v>
      </c>
      <c r="D41" s="11">
        <v>-31461000000</v>
      </c>
      <c r="E41" s="11">
        <v>-8870171651.7399998</v>
      </c>
      <c r="F41" s="11">
        <v>-1980833.33</v>
      </c>
      <c r="G41" s="12">
        <v>40907</v>
      </c>
      <c r="H41" s="11">
        <f t="shared" si="1"/>
        <v>40331171651.739998</v>
      </c>
      <c r="I41" s="24"/>
    </row>
    <row r="42" spans="1:9">
      <c r="A42" s="4" t="s">
        <v>24</v>
      </c>
      <c r="B42" s="4">
        <v>13010131014</v>
      </c>
      <c r="C42" s="4" t="s">
        <v>1053</v>
      </c>
      <c r="D42" s="11">
        <v>-4375000000</v>
      </c>
      <c r="E42" s="11">
        <v>0</v>
      </c>
      <c r="F42" s="11">
        <v>0</v>
      </c>
      <c r="G42" s="12">
        <v>40907</v>
      </c>
      <c r="H42" s="11">
        <f t="shared" si="1"/>
        <v>4375000000</v>
      </c>
      <c r="I42" s="24"/>
    </row>
    <row r="43" spans="1:9">
      <c r="A43" s="4" t="s">
        <v>24</v>
      </c>
      <c r="B43" s="4">
        <v>13010131024</v>
      </c>
      <c r="C43" s="4" t="s">
        <v>64</v>
      </c>
      <c r="D43" s="11">
        <v>0</v>
      </c>
      <c r="E43" s="11">
        <v>-29107000000</v>
      </c>
      <c r="F43" s="11">
        <v>-6500000</v>
      </c>
      <c r="G43" s="12">
        <v>40907</v>
      </c>
      <c r="H43" s="11">
        <f t="shared" si="1"/>
        <v>29107000000</v>
      </c>
      <c r="I43" s="24"/>
    </row>
    <row r="44" spans="1:9">
      <c r="A44" s="4" t="s">
        <v>20</v>
      </c>
      <c r="B44" s="4">
        <v>13020000000</v>
      </c>
      <c r="C44" s="4" t="s">
        <v>66</v>
      </c>
      <c r="D44" s="11">
        <v>-52133237737.169998</v>
      </c>
      <c r="E44" s="11">
        <v>-54949538000</v>
      </c>
      <c r="F44" s="11">
        <v>-12271000</v>
      </c>
      <c r="G44" s="12">
        <v>40907</v>
      </c>
      <c r="H44" s="11">
        <f t="shared" si="1"/>
        <v>107082775737.17</v>
      </c>
      <c r="I44" s="24"/>
    </row>
    <row r="45" spans="1:9">
      <c r="A45" s="4" t="s">
        <v>22</v>
      </c>
      <c r="B45" s="4">
        <v>13020145000</v>
      </c>
      <c r="C45" s="4" t="s">
        <v>67</v>
      </c>
      <c r="D45" s="11">
        <v>0</v>
      </c>
      <c r="E45" s="11">
        <v>-10169538000</v>
      </c>
      <c r="F45" s="11">
        <v>-2271000</v>
      </c>
      <c r="G45" s="12">
        <v>40907</v>
      </c>
      <c r="H45" s="11">
        <f t="shared" si="1"/>
        <v>10169538000</v>
      </c>
      <c r="I45" s="24"/>
    </row>
    <row r="46" spans="1:9">
      <c r="A46" s="4" t="s">
        <v>24</v>
      </c>
      <c r="B46" s="4">
        <v>13020145004</v>
      </c>
      <c r="C46" s="4" t="s">
        <v>40</v>
      </c>
      <c r="D46" s="11">
        <v>0</v>
      </c>
      <c r="E46" s="11">
        <v>-10169538000</v>
      </c>
      <c r="F46" s="11">
        <v>-2271000</v>
      </c>
      <c r="G46" s="12">
        <v>40907</v>
      </c>
      <c r="H46" s="11">
        <f t="shared" si="1"/>
        <v>10169538000</v>
      </c>
      <c r="I46" s="24"/>
    </row>
    <row r="47" spans="1:9">
      <c r="A47" s="4" t="s">
        <v>22</v>
      </c>
      <c r="B47" s="4">
        <v>13020149000</v>
      </c>
      <c r="C47" s="4" t="s">
        <v>68</v>
      </c>
      <c r="D47" s="11">
        <v>-21872895982.290001</v>
      </c>
      <c r="E47" s="11">
        <v>0</v>
      </c>
      <c r="F47" s="11">
        <v>0</v>
      </c>
      <c r="G47" s="12">
        <v>40907</v>
      </c>
      <c r="H47" s="11">
        <f t="shared" si="1"/>
        <v>21872895982.290001</v>
      </c>
      <c r="I47" s="24"/>
    </row>
    <row r="48" spans="1:9">
      <c r="A48" s="4" t="s">
        <v>24</v>
      </c>
      <c r="B48" s="4">
        <v>13020149020</v>
      </c>
      <c r="C48" s="4" t="s">
        <v>69</v>
      </c>
      <c r="D48" s="11">
        <v>-21872895982.290001</v>
      </c>
      <c r="E48" s="11">
        <v>0</v>
      </c>
      <c r="F48" s="11">
        <v>0</v>
      </c>
      <c r="G48" s="12">
        <v>40907</v>
      </c>
      <c r="H48" s="11">
        <f t="shared" si="1"/>
        <v>21872895982.290001</v>
      </c>
      <c r="I48" s="24"/>
    </row>
    <row r="49" spans="1:9">
      <c r="A49" s="4" t="s">
        <v>22</v>
      </c>
      <c r="B49" s="4">
        <v>13020155000</v>
      </c>
      <c r="C49" s="4" t="s">
        <v>88</v>
      </c>
      <c r="D49" s="11">
        <v>-30210000000</v>
      </c>
      <c r="E49" s="11">
        <v>0</v>
      </c>
      <c r="F49" s="11">
        <v>0</v>
      </c>
      <c r="G49" s="12">
        <v>40907</v>
      </c>
      <c r="H49" s="11">
        <f t="shared" si="1"/>
        <v>30210000000</v>
      </c>
      <c r="I49" s="24"/>
    </row>
    <row r="50" spans="1:9">
      <c r="A50" s="4" t="s">
        <v>24</v>
      </c>
      <c r="B50" s="4">
        <v>13020155004</v>
      </c>
      <c r="C50" s="4" t="s">
        <v>40</v>
      </c>
      <c r="D50" s="11">
        <v>-8570000000</v>
      </c>
      <c r="E50" s="11">
        <v>0</v>
      </c>
      <c r="F50" s="11">
        <v>0</v>
      </c>
      <c r="G50" s="12">
        <v>40907</v>
      </c>
      <c r="H50" s="11">
        <f t="shared" si="1"/>
        <v>8570000000</v>
      </c>
      <c r="I50" s="24"/>
    </row>
    <row r="51" spans="1:9">
      <c r="A51" s="4" t="s">
        <v>24</v>
      </c>
      <c r="B51" s="4">
        <v>13020155006</v>
      </c>
      <c r="C51" s="4" t="s">
        <v>63</v>
      </c>
      <c r="D51" s="11">
        <v>-21640000000</v>
      </c>
      <c r="E51" s="11">
        <v>0</v>
      </c>
      <c r="F51" s="11">
        <v>0</v>
      </c>
      <c r="G51" s="12">
        <v>40907</v>
      </c>
      <c r="H51" s="11">
        <f t="shared" si="1"/>
        <v>21640000000</v>
      </c>
      <c r="I51" s="24"/>
    </row>
    <row r="52" spans="1:9">
      <c r="A52" s="4" t="s">
        <v>22</v>
      </c>
      <c r="B52" s="4">
        <v>13020157000</v>
      </c>
      <c r="C52" s="4" t="s">
        <v>1054</v>
      </c>
      <c r="D52" s="11">
        <v>0</v>
      </c>
      <c r="E52" s="11">
        <v>-44780000000</v>
      </c>
      <c r="F52" s="11">
        <v>-10000000</v>
      </c>
      <c r="G52" s="12">
        <v>40907</v>
      </c>
      <c r="H52" s="11">
        <f t="shared" si="1"/>
        <v>44780000000</v>
      </c>
      <c r="I52" s="24"/>
    </row>
    <row r="53" spans="1:9">
      <c r="A53" s="4" t="s">
        <v>24</v>
      </c>
      <c r="B53" s="4">
        <v>13020157004</v>
      </c>
      <c r="C53" s="4" t="s">
        <v>40</v>
      </c>
      <c r="D53" s="11">
        <v>0</v>
      </c>
      <c r="E53" s="11">
        <v>-44780000000</v>
      </c>
      <c r="F53" s="11">
        <v>-10000000</v>
      </c>
      <c r="G53" s="12">
        <v>40907</v>
      </c>
      <c r="H53" s="11">
        <f t="shared" si="1"/>
        <v>44780000000</v>
      </c>
      <c r="I53" s="24"/>
    </row>
    <row r="54" spans="1:9">
      <c r="A54" s="4" t="s">
        <v>22</v>
      </c>
      <c r="B54" s="4">
        <v>13020159000</v>
      </c>
      <c r="C54" s="4" t="s">
        <v>70</v>
      </c>
      <c r="D54" s="11">
        <v>-50341754.880000003</v>
      </c>
      <c r="E54" s="11">
        <v>0</v>
      </c>
      <c r="F54" s="11">
        <v>0</v>
      </c>
      <c r="G54" s="12">
        <v>40907</v>
      </c>
      <c r="H54" s="11">
        <f t="shared" si="1"/>
        <v>50341754.880000003</v>
      </c>
      <c r="I54" s="24"/>
    </row>
    <row r="55" spans="1:9">
      <c r="A55" s="4" t="s">
        <v>24</v>
      </c>
      <c r="B55" s="4">
        <v>13020159002</v>
      </c>
      <c r="C55" s="4" t="s">
        <v>71</v>
      </c>
      <c r="D55" s="11">
        <v>-50341754.880000003</v>
      </c>
      <c r="E55" s="11">
        <v>0</v>
      </c>
      <c r="F55" s="11">
        <v>0</v>
      </c>
      <c r="G55" s="12">
        <v>40907</v>
      </c>
      <c r="H55" s="11">
        <f t="shared" si="1"/>
        <v>50341754.880000003</v>
      </c>
      <c r="I55" s="24"/>
    </row>
    <row r="56" spans="1:9">
      <c r="A56" s="4" t="s">
        <v>20</v>
      </c>
      <c r="B56" s="4">
        <v>13030000000</v>
      </c>
      <c r="C56" s="4" t="s">
        <v>72</v>
      </c>
      <c r="D56" s="11">
        <v>-532274721.88</v>
      </c>
      <c r="E56" s="11">
        <v>-6410660.0199999996</v>
      </c>
      <c r="F56" s="11">
        <v>-1431.59</v>
      </c>
      <c r="G56" s="12">
        <v>40907</v>
      </c>
      <c r="H56" s="11">
        <f t="shared" si="1"/>
        <v>538685381.89999998</v>
      </c>
      <c r="I56" s="24"/>
    </row>
    <row r="57" spans="1:9">
      <c r="A57" s="4" t="s">
        <v>22</v>
      </c>
      <c r="B57" s="4">
        <v>13030397000</v>
      </c>
      <c r="C57" s="4" t="s">
        <v>73</v>
      </c>
      <c r="D57" s="11">
        <v>-532274721.88</v>
      </c>
      <c r="E57" s="11">
        <v>-6410660.0199999996</v>
      </c>
      <c r="F57" s="11">
        <v>-1431.59</v>
      </c>
      <c r="G57" s="12">
        <v>40907</v>
      </c>
      <c r="H57" s="11">
        <f t="shared" si="1"/>
        <v>538685381.89999998</v>
      </c>
      <c r="I57" s="24"/>
    </row>
    <row r="58" spans="1:9">
      <c r="A58" s="4" t="s">
        <v>24</v>
      </c>
      <c r="B58" s="4">
        <v>13030397002</v>
      </c>
      <c r="C58" s="4" t="s">
        <v>45</v>
      </c>
      <c r="D58" s="11">
        <v>-532274721.88</v>
      </c>
      <c r="E58" s="11">
        <v>-6410660.0199999996</v>
      </c>
      <c r="F58" s="11">
        <v>-1431.59</v>
      </c>
      <c r="G58" s="12">
        <v>40907</v>
      </c>
      <c r="H58" s="11">
        <f t="shared" si="1"/>
        <v>538685381.89999998</v>
      </c>
      <c r="I58" s="24"/>
    </row>
    <row r="59" spans="1:9">
      <c r="A59" s="4" t="s">
        <v>20</v>
      </c>
      <c r="B59" s="4">
        <v>13080000000</v>
      </c>
      <c r="C59" s="4" t="s">
        <v>43</v>
      </c>
      <c r="D59" s="11">
        <v>-3129369305.3299999</v>
      </c>
      <c r="E59" s="11">
        <v>-434771259</v>
      </c>
      <c r="F59" s="11">
        <v>-97090.5</v>
      </c>
      <c r="G59" s="12">
        <v>40907</v>
      </c>
      <c r="H59" s="11">
        <f t="shared" si="1"/>
        <v>3564140564.3299999</v>
      </c>
      <c r="I59" s="24"/>
    </row>
    <row r="60" spans="1:9">
      <c r="A60" s="4" t="s">
        <v>22</v>
      </c>
      <c r="B60" s="4">
        <v>13080161000</v>
      </c>
      <c r="C60" s="4" t="s">
        <v>74</v>
      </c>
      <c r="D60" s="11">
        <v>-3129369305.3299999</v>
      </c>
      <c r="E60" s="11">
        <v>-407167165.36000001</v>
      </c>
      <c r="F60" s="11">
        <v>-90926.12</v>
      </c>
      <c r="G60" s="12">
        <v>40907</v>
      </c>
      <c r="H60" s="11">
        <f t="shared" si="1"/>
        <v>3536536470.6900001</v>
      </c>
      <c r="I60" s="24"/>
    </row>
    <row r="61" spans="1:9">
      <c r="A61" s="4" t="s">
        <v>24</v>
      </c>
      <c r="B61" s="4">
        <v>13080161082</v>
      </c>
      <c r="C61" s="4" t="s">
        <v>75</v>
      </c>
      <c r="D61" s="11">
        <v>-1559977496</v>
      </c>
      <c r="E61" s="11">
        <v>0</v>
      </c>
      <c r="F61" s="11">
        <v>0</v>
      </c>
      <c r="G61" s="12">
        <v>40907</v>
      </c>
      <c r="H61" s="11">
        <f t="shared" si="1"/>
        <v>1559977496</v>
      </c>
      <c r="I61" s="24"/>
    </row>
    <row r="62" spans="1:9">
      <c r="A62" s="4" t="s">
        <v>24</v>
      </c>
      <c r="B62" s="4">
        <v>13080161084</v>
      </c>
      <c r="C62" s="4" t="s">
        <v>76</v>
      </c>
      <c r="D62" s="11">
        <v>-1569391809.3299999</v>
      </c>
      <c r="E62" s="11">
        <v>-401890872.30000001</v>
      </c>
      <c r="F62" s="11">
        <v>-89747.85</v>
      </c>
      <c r="G62" s="12">
        <v>40907</v>
      </c>
      <c r="H62" s="11">
        <f t="shared" si="1"/>
        <v>1971282681.6299999</v>
      </c>
      <c r="I62" s="24"/>
    </row>
    <row r="63" spans="1:9">
      <c r="A63" s="4" t="s">
        <v>24</v>
      </c>
      <c r="B63" s="4">
        <v>13080161085</v>
      </c>
      <c r="C63" s="4" t="s">
        <v>77</v>
      </c>
      <c r="D63" s="11">
        <v>0</v>
      </c>
      <c r="E63" s="11">
        <v>-5276293.0599999996</v>
      </c>
      <c r="F63" s="11">
        <v>-1178.27</v>
      </c>
      <c r="G63" s="12">
        <v>40907</v>
      </c>
      <c r="H63" s="11">
        <f t="shared" si="1"/>
        <v>5276293.0599999996</v>
      </c>
      <c r="I63" s="24"/>
    </row>
    <row r="64" spans="1:9">
      <c r="A64" s="4" t="s">
        <v>22</v>
      </c>
      <c r="B64" s="4">
        <v>13080163000</v>
      </c>
      <c r="C64" s="4" t="s">
        <v>1055</v>
      </c>
      <c r="D64" s="11">
        <v>0</v>
      </c>
      <c r="E64" s="11">
        <v>-27604093.640000001</v>
      </c>
      <c r="F64" s="11">
        <v>-6164.38</v>
      </c>
      <c r="G64" s="12">
        <v>40907</v>
      </c>
      <c r="H64" s="11">
        <f t="shared" si="1"/>
        <v>27604093.640000001</v>
      </c>
      <c r="I64" s="24"/>
    </row>
    <row r="65" spans="1:9">
      <c r="A65" s="4" t="s">
        <v>24</v>
      </c>
      <c r="B65" s="4">
        <v>13080163082</v>
      </c>
      <c r="C65" s="4" t="s">
        <v>327</v>
      </c>
      <c r="D65" s="11">
        <v>0</v>
      </c>
      <c r="E65" s="11">
        <v>-27604093.640000001</v>
      </c>
      <c r="F65" s="11">
        <v>-6164.38</v>
      </c>
      <c r="G65" s="12">
        <v>40907</v>
      </c>
      <c r="H65" s="11">
        <f t="shared" si="1"/>
        <v>27604093.640000001</v>
      </c>
      <c r="I65" s="24"/>
    </row>
    <row r="66" spans="1:9">
      <c r="A66" s="4" t="s">
        <v>18</v>
      </c>
      <c r="B66" s="4">
        <v>14000000000</v>
      </c>
      <c r="C66" s="4" t="s">
        <v>78</v>
      </c>
      <c r="D66" s="11">
        <v>-147554014659.06</v>
      </c>
      <c r="E66" s="11">
        <v>-409695957428.35999</v>
      </c>
      <c r="F66" s="11">
        <v>-91490834.620000005</v>
      </c>
      <c r="G66" s="12">
        <v>40907</v>
      </c>
      <c r="H66" s="11">
        <f t="shared" ref="H66:H97" si="2">(+D66+E66)*-1</f>
        <v>557249972087.41992</v>
      </c>
      <c r="I66" s="24"/>
    </row>
    <row r="67" spans="1:9">
      <c r="A67" s="4" t="s">
        <v>20</v>
      </c>
      <c r="B67" s="4">
        <v>14010000000</v>
      </c>
      <c r="C67" s="4" t="s">
        <v>79</v>
      </c>
      <c r="D67" s="11">
        <v>-113882549062.27</v>
      </c>
      <c r="E67" s="11">
        <v>-374742898918.34003</v>
      </c>
      <c r="F67" s="11">
        <v>-83685328.030000001</v>
      </c>
      <c r="G67" s="12">
        <v>40907</v>
      </c>
      <c r="H67" s="11">
        <f t="shared" si="2"/>
        <v>488625447980.61005</v>
      </c>
      <c r="I67" s="24"/>
    </row>
    <row r="68" spans="1:9">
      <c r="A68" s="4" t="s">
        <v>22</v>
      </c>
      <c r="B68" s="4">
        <v>14010169000</v>
      </c>
      <c r="C68" s="4" t="s">
        <v>80</v>
      </c>
      <c r="D68" s="11">
        <v>-24635800000</v>
      </c>
      <c r="E68" s="11">
        <v>-184072968921.60001</v>
      </c>
      <c r="F68" s="11">
        <v>-41106067.200000003</v>
      </c>
      <c r="G68" s="12">
        <v>40907</v>
      </c>
      <c r="H68" s="11">
        <f t="shared" si="2"/>
        <v>208708768921.60001</v>
      </c>
      <c r="I68" s="24"/>
    </row>
    <row r="69" spans="1:9">
      <c r="A69" s="4" t="s">
        <v>24</v>
      </c>
      <c r="B69" s="4">
        <v>14010169002</v>
      </c>
      <c r="C69" s="4" t="s">
        <v>45</v>
      </c>
      <c r="D69" s="11">
        <v>-24635800000</v>
      </c>
      <c r="E69" s="11">
        <v>-123396068921.60001</v>
      </c>
      <c r="F69" s="11">
        <v>-27556067.199999999</v>
      </c>
      <c r="G69" s="12">
        <v>40907</v>
      </c>
      <c r="H69" s="11">
        <f t="shared" si="2"/>
        <v>148031868921.60001</v>
      </c>
      <c r="I69" s="24"/>
    </row>
    <row r="70" spans="1:9">
      <c r="A70" s="4" t="s">
        <v>24</v>
      </c>
      <c r="B70" s="4">
        <v>14010169004</v>
      </c>
      <c r="C70" s="4" t="s">
        <v>608</v>
      </c>
      <c r="D70" s="11">
        <v>0</v>
      </c>
      <c r="E70" s="11">
        <v>-60676900000</v>
      </c>
      <c r="F70" s="11">
        <v>-13550000</v>
      </c>
      <c r="G70" s="12">
        <v>40907</v>
      </c>
      <c r="H70" s="11">
        <f t="shared" si="2"/>
        <v>60676900000</v>
      </c>
      <c r="I70" s="24"/>
    </row>
    <row r="71" spans="1:9">
      <c r="A71" s="4" t="s">
        <v>22</v>
      </c>
      <c r="B71" s="4">
        <v>14010173000</v>
      </c>
      <c r="C71" s="4" t="s">
        <v>81</v>
      </c>
      <c r="D71" s="11">
        <v>-47200217794.269997</v>
      </c>
      <c r="E71" s="11">
        <v>-174390757332</v>
      </c>
      <c r="F71" s="11">
        <v>-38943894</v>
      </c>
      <c r="G71" s="12">
        <v>40907</v>
      </c>
      <c r="H71" s="11">
        <f t="shared" si="2"/>
        <v>221590975126.26999</v>
      </c>
      <c r="I71" s="24"/>
    </row>
    <row r="72" spans="1:9">
      <c r="A72" s="4" t="s">
        <v>24</v>
      </c>
      <c r="B72" s="4">
        <v>14010173002</v>
      </c>
      <c r="C72" s="4" t="s">
        <v>45</v>
      </c>
      <c r="D72" s="11">
        <v>-37458224876.339996</v>
      </c>
      <c r="E72" s="11">
        <v>-159331243332</v>
      </c>
      <c r="F72" s="11">
        <v>-35580894</v>
      </c>
      <c r="G72" s="12">
        <v>40907</v>
      </c>
      <c r="H72" s="11">
        <f t="shared" si="2"/>
        <v>196789468208.34</v>
      </c>
      <c r="I72" s="24"/>
    </row>
    <row r="73" spans="1:9">
      <c r="A73" s="4" t="s">
        <v>24</v>
      </c>
      <c r="B73" s="4">
        <v>14010173004</v>
      </c>
      <c r="C73" s="4" t="s">
        <v>82</v>
      </c>
      <c r="D73" s="11">
        <v>-3091992917.9299998</v>
      </c>
      <c r="E73" s="11">
        <v>0</v>
      </c>
      <c r="F73" s="11">
        <v>0</v>
      </c>
      <c r="G73" s="12">
        <v>40907</v>
      </c>
      <c r="H73" s="11">
        <f t="shared" si="2"/>
        <v>3091992917.9299998</v>
      </c>
      <c r="I73" s="24"/>
    </row>
    <row r="74" spans="1:9">
      <c r="A74" s="4" t="s">
        <v>24</v>
      </c>
      <c r="B74" s="4">
        <v>14010173006</v>
      </c>
      <c r="C74" s="4" t="s">
        <v>608</v>
      </c>
      <c r="D74" s="11">
        <v>-6650000000</v>
      </c>
      <c r="E74" s="11">
        <v>-15059514000</v>
      </c>
      <c r="F74" s="11">
        <v>-3363000</v>
      </c>
      <c r="G74" s="12">
        <v>40907</v>
      </c>
      <c r="H74" s="11">
        <f t="shared" si="2"/>
        <v>21709514000</v>
      </c>
      <c r="I74" s="24"/>
    </row>
    <row r="75" spans="1:9">
      <c r="A75" s="4" t="s">
        <v>22</v>
      </c>
      <c r="B75" s="4">
        <v>14010189000</v>
      </c>
      <c r="C75" s="4" t="s">
        <v>85</v>
      </c>
      <c r="D75" s="11">
        <v>-13199259282.99</v>
      </c>
      <c r="E75" s="11">
        <v>-4347464508.8000002</v>
      </c>
      <c r="F75" s="11">
        <v>-970849.6</v>
      </c>
      <c r="G75" s="12">
        <v>40907</v>
      </c>
      <c r="H75" s="11">
        <f t="shared" si="2"/>
        <v>17546723791.790001</v>
      </c>
      <c r="I75" s="24"/>
    </row>
    <row r="76" spans="1:9">
      <c r="A76" s="4" t="s">
        <v>24</v>
      </c>
      <c r="B76" s="4">
        <v>14010189002</v>
      </c>
      <c r="C76" s="4" t="s">
        <v>45</v>
      </c>
      <c r="D76" s="11">
        <v>-13199259282.99</v>
      </c>
      <c r="E76" s="11">
        <v>-4347464508.8000002</v>
      </c>
      <c r="F76" s="11">
        <v>-970849.6</v>
      </c>
      <c r="G76" s="12">
        <v>40907</v>
      </c>
      <c r="H76" s="11">
        <f t="shared" si="2"/>
        <v>17546723791.790001</v>
      </c>
      <c r="I76" s="24"/>
    </row>
    <row r="77" spans="1:9">
      <c r="A77" s="4" t="s">
        <v>22</v>
      </c>
      <c r="B77" s="4">
        <v>14010193000</v>
      </c>
      <c r="C77" s="4" t="s">
        <v>430</v>
      </c>
      <c r="D77" s="11">
        <v>0</v>
      </c>
      <c r="E77" s="11">
        <v>-171739002.16</v>
      </c>
      <c r="F77" s="11">
        <v>-38351.72</v>
      </c>
      <c r="G77" s="12">
        <v>40907</v>
      </c>
      <c r="H77" s="11">
        <f t="shared" si="2"/>
        <v>171739002.16</v>
      </c>
      <c r="I77" s="24"/>
    </row>
    <row r="78" spans="1:9">
      <c r="A78" s="4" t="s">
        <v>24</v>
      </c>
      <c r="B78" s="4">
        <v>14010193002</v>
      </c>
      <c r="C78" s="4" t="s">
        <v>45</v>
      </c>
      <c r="D78" s="11">
        <v>0</v>
      </c>
      <c r="E78" s="11">
        <v>-171739002.16</v>
      </c>
      <c r="F78" s="11">
        <v>-38351.72</v>
      </c>
      <c r="G78" s="12">
        <v>40907</v>
      </c>
      <c r="H78" s="11">
        <f t="shared" si="2"/>
        <v>171739002.16</v>
      </c>
      <c r="I78" s="24"/>
    </row>
    <row r="79" spans="1:9">
      <c r="A79" s="4" t="s">
        <v>22</v>
      </c>
      <c r="B79" s="4">
        <v>14010205000</v>
      </c>
      <c r="C79" s="4" t="s">
        <v>431</v>
      </c>
      <c r="D79" s="11">
        <v>-28847271985.009998</v>
      </c>
      <c r="E79" s="11">
        <v>-2803969109</v>
      </c>
      <c r="F79" s="11">
        <v>-626165.5</v>
      </c>
      <c r="G79" s="12">
        <v>40907</v>
      </c>
      <c r="H79" s="11">
        <f t="shared" si="2"/>
        <v>31651241094.009998</v>
      </c>
      <c r="I79" s="24"/>
    </row>
    <row r="80" spans="1:9">
      <c r="A80" s="4" t="s">
        <v>24</v>
      </c>
      <c r="B80" s="4">
        <v>14010205002</v>
      </c>
      <c r="C80" s="4" t="s">
        <v>45</v>
      </c>
      <c r="D80" s="11">
        <v>-28847271985.009998</v>
      </c>
      <c r="E80" s="11">
        <v>-2803969109</v>
      </c>
      <c r="F80" s="11">
        <v>-626165.5</v>
      </c>
      <c r="G80" s="12">
        <v>40907</v>
      </c>
      <c r="H80" s="11">
        <f t="shared" si="2"/>
        <v>31651241094.009998</v>
      </c>
      <c r="I80" s="24"/>
    </row>
    <row r="81" spans="1:9">
      <c r="A81" s="4" t="s">
        <v>22</v>
      </c>
      <c r="B81" s="4">
        <v>14010209000</v>
      </c>
      <c r="C81" s="4" t="s">
        <v>86</v>
      </c>
      <c r="D81" s="11">
        <v>0</v>
      </c>
      <c r="E81" s="11">
        <v>-8956000044.7800007</v>
      </c>
      <c r="F81" s="11">
        <v>-2000000.01</v>
      </c>
      <c r="G81" s="12">
        <v>40907</v>
      </c>
      <c r="H81" s="11">
        <f t="shared" si="2"/>
        <v>8956000044.7800007</v>
      </c>
      <c r="I81" s="24"/>
    </row>
    <row r="82" spans="1:9">
      <c r="A82" s="4" t="s">
        <v>24</v>
      </c>
      <c r="B82" s="4">
        <v>14010209004</v>
      </c>
      <c r="C82" s="4" t="s">
        <v>87</v>
      </c>
      <c r="D82" s="11">
        <v>0</v>
      </c>
      <c r="E82" s="11">
        <v>-8956000044.7800007</v>
      </c>
      <c r="F82" s="11">
        <v>-2000000.01</v>
      </c>
      <c r="G82" s="12">
        <v>40907</v>
      </c>
      <c r="H82" s="11">
        <f t="shared" si="2"/>
        <v>8956000044.7800007</v>
      </c>
      <c r="I82" s="24"/>
    </row>
    <row r="83" spans="1:9">
      <c r="A83" s="4" t="s">
        <v>20</v>
      </c>
      <c r="B83" s="4">
        <v>14030000000</v>
      </c>
      <c r="C83" s="4" t="s">
        <v>66</v>
      </c>
      <c r="D83" s="11">
        <v>-32858740046.299999</v>
      </c>
      <c r="E83" s="11">
        <v>-31793800000</v>
      </c>
      <c r="F83" s="11">
        <v>-7100000</v>
      </c>
      <c r="G83" s="12">
        <v>40907</v>
      </c>
      <c r="H83" s="11">
        <f t="shared" si="2"/>
        <v>64652540046.300003</v>
      </c>
      <c r="I83" s="24"/>
    </row>
    <row r="84" spans="1:9">
      <c r="A84" s="4" t="s">
        <v>22</v>
      </c>
      <c r="B84" s="4">
        <v>14030353000</v>
      </c>
      <c r="C84" s="4" t="s">
        <v>67</v>
      </c>
      <c r="D84" s="11">
        <v>0</v>
      </c>
      <c r="E84" s="11">
        <v>-31793800000</v>
      </c>
      <c r="F84" s="11">
        <v>-7100000</v>
      </c>
      <c r="G84" s="12">
        <v>40907</v>
      </c>
      <c r="H84" s="11">
        <f t="shared" si="2"/>
        <v>31793800000</v>
      </c>
      <c r="I84" s="24"/>
    </row>
    <row r="85" spans="1:9">
      <c r="A85" s="4" t="s">
        <v>24</v>
      </c>
      <c r="B85" s="4">
        <v>14030353002</v>
      </c>
      <c r="C85" s="4" t="s">
        <v>45</v>
      </c>
      <c r="D85" s="11">
        <v>0</v>
      </c>
      <c r="E85" s="11">
        <v>-31793800000</v>
      </c>
      <c r="F85" s="11">
        <v>-7100000</v>
      </c>
      <c r="G85" s="12">
        <v>40907</v>
      </c>
      <c r="H85" s="11">
        <f t="shared" si="2"/>
        <v>31793800000</v>
      </c>
      <c r="I85" s="24"/>
    </row>
    <row r="86" spans="1:9">
      <c r="A86" s="4" t="s">
        <v>22</v>
      </c>
      <c r="B86" s="4">
        <v>14030363000</v>
      </c>
      <c r="C86" s="4" t="s">
        <v>88</v>
      </c>
      <c r="D86" s="11">
        <v>-32544540000</v>
      </c>
      <c r="E86" s="11">
        <v>0</v>
      </c>
      <c r="F86" s="11">
        <v>0</v>
      </c>
      <c r="G86" s="12">
        <v>40907</v>
      </c>
      <c r="H86" s="11">
        <f t="shared" si="2"/>
        <v>32544540000</v>
      </c>
      <c r="I86" s="24"/>
    </row>
    <row r="87" spans="1:9">
      <c r="A87" s="4" t="s">
        <v>24</v>
      </c>
      <c r="B87" s="4">
        <v>14030363002</v>
      </c>
      <c r="C87" s="4" t="s">
        <v>45</v>
      </c>
      <c r="D87" s="11">
        <v>-32544540000</v>
      </c>
      <c r="E87" s="11">
        <v>0</v>
      </c>
      <c r="F87" s="11">
        <v>0</v>
      </c>
      <c r="G87" s="12">
        <v>40907</v>
      </c>
      <c r="H87" s="11">
        <f t="shared" si="2"/>
        <v>32544540000</v>
      </c>
      <c r="I87" s="24"/>
    </row>
    <row r="88" spans="1:9">
      <c r="A88" s="4" t="s">
        <v>22</v>
      </c>
      <c r="B88" s="4">
        <v>14030367000</v>
      </c>
      <c r="C88" s="4" t="s">
        <v>432</v>
      </c>
      <c r="D88" s="11">
        <v>-314200046.30000001</v>
      </c>
      <c r="E88" s="11">
        <v>0</v>
      </c>
      <c r="F88" s="11">
        <v>0</v>
      </c>
      <c r="G88" s="12">
        <v>40907</v>
      </c>
      <c r="H88" s="11">
        <f t="shared" si="2"/>
        <v>314200046.30000001</v>
      </c>
      <c r="I88" s="24"/>
    </row>
    <row r="89" spans="1:9">
      <c r="A89" s="4" t="s">
        <v>24</v>
      </c>
      <c r="B89" s="4">
        <v>14030367002</v>
      </c>
      <c r="C89" s="4" t="s">
        <v>433</v>
      </c>
      <c r="D89" s="11">
        <v>-314200046.30000001</v>
      </c>
      <c r="E89" s="11">
        <v>0</v>
      </c>
      <c r="F89" s="11">
        <v>0</v>
      </c>
      <c r="G89" s="12">
        <v>40907</v>
      </c>
      <c r="H89" s="11">
        <f t="shared" si="2"/>
        <v>314200046.30000001</v>
      </c>
      <c r="I89" s="24"/>
    </row>
    <row r="90" spans="1:9">
      <c r="A90" s="4" t="s">
        <v>20</v>
      </c>
      <c r="B90" s="4">
        <v>14080000000</v>
      </c>
      <c r="C90" s="4" t="s">
        <v>43</v>
      </c>
      <c r="D90" s="11">
        <v>-1375747667.3800001</v>
      </c>
      <c r="E90" s="11">
        <v>-5073483589.1800003</v>
      </c>
      <c r="F90" s="11">
        <v>-1132979.81</v>
      </c>
      <c r="G90" s="12">
        <v>40907</v>
      </c>
      <c r="H90" s="11">
        <f t="shared" si="2"/>
        <v>6449231256.5600004</v>
      </c>
      <c r="I90" s="24"/>
    </row>
    <row r="91" spans="1:9">
      <c r="A91" s="4" t="s">
        <v>22</v>
      </c>
      <c r="B91" s="4">
        <v>14080225000</v>
      </c>
      <c r="C91" s="4" t="s">
        <v>89</v>
      </c>
      <c r="D91" s="11">
        <v>-1375747667.3800001</v>
      </c>
      <c r="E91" s="11">
        <v>-5073483589.1800003</v>
      </c>
      <c r="F91" s="11">
        <v>-1132979.81</v>
      </c>
      <c r="G91" s="12">
        <v>40907</v>
      </c>
      <c r="H91" s="11">
        <f t="shared" si="2"/>
        <v>6449231256.5600004</v>
      </c>
      <c r="I91" s="24"/>
    </row>
    <row r="92" spans="1:9">
      <c r="A92" s="4" t="s">
        <v>24</v>
      </c>
      <c r="B92" s="4">
        <v>14080225084</v>
      </c>
      <c r="C92" s="4" t="s">
        <v>90</v>
      </c>
      <c r="D92" s="11">
        <v>-1375747667.3800001</v>
      </c>
      <c r="E92" s="11">
        <v>-5073483589.1800003</v>
      </c>
      <c r="F92" s="11">
        <v>-1132979.81</v>
      </c>
      <c r="G92" s="12">
        <v>40907</v>
      </c>
      <c r="H92" s="11">
        <f t="shared" si="2"/>
        <v>6449231256.5600004</v>
      </c>
      <c r="I92" s="24"/>
    </row>
    <row r="93" spans="1:9">
      <c r="A93" s="4" t="s">
        <v>20</v>
      </c>
      <c r="B93" s="4">
        <v>14090000000</v>
      </c>
      <c r="C93" s="4" t="s">
        <v>92</v>
      </c>
      <c r="D93" s="11">
        <v>563022116.88999999</v>
      </c>
      <c r="E93" s="11">
        <v>1914225079.1600001</v>
      </c>
      <c r="F93" s="11">
        <v>427473.22</v>
      </c>
      <c r="G93" s="12">
        <v>40907</v>
      </c>
      <c r="H93" s="11">
        <f t="shared" si="2"/>
        <v>-2477247196.0500002</v>
      </c>
      <c r="I93" s="24"/>
    </row>
    <row r="94" spans="1:9">
      <c r="A94" s="4" t="s">
        <v>22</v>
      </c>
      <c r="B94" s="4">
        <v>14090231000</v>
      </c>
      <c r="C94" s="4" t="s">
        <v>93</v>
      </c>
      <c r="D94" s="11">
        <v>563022116.88999999</v>
      </c>
      <c r="E94" s="11">
        <v>1914225079.1600001</v>
      </c>
      <c r="F94" s="11">
        <v>427473.22</v>
      </c>
      <c r="G94" s="12">
        <v>40907</v>
      </c>
      <c r="H94" s="11">
        <f t="shared" si="2"/>
        <v>-2477247196.0500002</v>
      </c>
      <c r="I94" s="24"/>
    </row>
    <row r="95" spans="1:9">
      <c r="A95" s="4" t="s">
        <v>24</v>
      </c>
      <c r="B95" s="4">
        <v>14090231094</v>
      </c>
      <c r="C95" s="4" t="s">
        <v>94</v>
      </c>
      <c r="D95" s="11">
        <v>563022116.88999999</v>
      </c>
      <c r="E95" s="11">
        <v>1914225079.1600001</v>
      </c>
      <c r="F95" s="11">
        <v>427473.22</v>
      </c>
      <c r="G95" s="12">
        <v>40907</v>
      </c>
      <c r="H95" s="11">
        <f t="shared" si="2"/>
        <v>-2477247196.0500002</v>
      </c>
      <c r="I95" s="24"/>
    </row>
    <row r="96" spans="1:9">
      <c r="A96" s="4" t="s">
        <v>18</v>
      </c>
      <c r="B96" s="4">
        <v>15000000000</v>
      </c>
      <c r="C96" s="4" t="s">
        <v>95</v>
      </c>
      <c r="D96" s="11">
        <v>-5447184396.7299995</v>
      </c>
      <c r="E96" s="11">
        <v>-3548594279.3800001</v>
      </c>
      <c r="F96" s="11">
        <v>-792450.71</v>
      </c>
      <c r="G96" s="12">
        <v>40907</v>
      </c>
      <c r="H96" s="11">
        <f t="shared" si="2"/>
        <v>8995778676.1100006</v>
      </c>
      <c r="I96" s="24"/>
    </row>
    <row r="97" spans="1:9">
      <c r="A97" s="4" t="s">
        <v>20</v>
      </c>
      <c r="B97" s="4">
        <v>15010000000</v>
      </c>
      <c r="C97" s="4" t="s">
        <v>95</v>
      </c>
      <c r="D97" s="11">
        <v>-5447184396.7299995</v>
      </c>
      <c r="E97" s="11">
        <v>-3548594279.3800001</v>
      </c>
      <c r="F97" s="11">
        <v>-792450.71</v>
      </c>
      <c r="G97" s="12">
        <v>40907</v>
      </c>
      <c r="H97" s="11">
        <f t="shared" si="2"/>
        <v>8995778676.1100006</v>
      </c>
      <c r="I97" s="24"/>
    </row>
    <row r="98" spans="1:9">
      <c r="A98" s="4" t="s">
        <v>22</v>
      </c>
      <c r="B98" s="4">
        <v>15010241000</v>
      </c>
      <c r="C98" s="4" t="s">
        <v>96</v>
      </c>
      <c r="D98" s="11">
        <v>-6780664</v>
      </c>
      <c r="E98" s="11">
        <v>-86440356.519999996</v>
      </c>
      <c r="F98" s="11">
        <v>-19303.34</v>
      </c>
      <c r="G98" s="12">
        <v>40907</v>
      </c>
      <c r="H98" s="11">
        <f t="shared" ref="H98:H129" si="3">(+D98+E98)*-1</f>
        <v>93221020.519999996</v>
      </c>
      <c r="I98" s="24"/>
    </row>
    <row r="99" spans="1:9">
      <c r="A99" s="4" t="s">
        <v>24</v>
      </c>
      <c r="B99" s="4">
        <v>15010241002</v>
      </c>
      <c r="C99" s="4" t="s">
        <v>45</v>
      </c>
      <c r="D99" s="11">
        <v>-6780664</v>
      </c>
      <c r="E99" s="11">
        <v>-86440356.519999996</v>
      </c>
      <c r="F99" s="11">
        <v>-19303.34</v>
      </c>
      <c r="G99" s="12">
        <v>40907</v>
      </c>
      <c r="H99" s="11">
        <f t="shared" si="3"/>
        <v>93221020.519999996</v>
      </c>
      <c r="I99" s="24"/>
    </row>
    <row r="100" spans="1:9">
      <c r="A100" s="4" t="s">
        <v>24</v>
      </c>
      <c r="B100" s="4">
        <v>15010243001</v>
      </c>
      <c r="C100" s="4" t="s">
        <v>97</v>
      </c>
      <c r="D100" s="11">
        <v>-7162976</v>
      </c>
      <c r="E100" s="11">
        <v>-645772380</v>
      </c>
      <c r="F100" s="11">
        <v>-144210</v>
      </c>
      <c r="G100" s="12">
        <v>40907</v>
      </c>
      <c r="H100" s="11">
        <f t="shared" si="3"/>
        <v>652935356</v>
      </c>
      <c r="I100" s="24"/>
    </row>
    <row r="101" spans="1:9">
      <c r="A101" s="4" t="s">
        <v>22</v>
      </c>
      <c r="B101" s="4">
        <v>15010245000</v>
      </c>
      <c r="C101" s="4" t="s">
        <v>98</v>
      </c>
      <c r="D101" s="11">
        <v>-1672789561</v>
      </c>
      <c r="E101" s="11">
        <v>0</v>
      </c>
      <c r="F101" s="11">
        <v>0</v>
      </c>
      <c r="G101" s="12">
        <v>40907</v>
      </c>
      <c r="H101" s="11">
        <f t="shared" si="3"/>
        <v>1672789561</v>
      </c>
      <c r="I101" s="24"/>
    </row>
    <row r="102" spans="1:9">
      <c r="A102" s="4" t="s">
        <v>24</v>
      </c>
      <c r="B102" s="4">
        <v>15010245004</v>
      </c>
      <c r="C102" s="4" t="s">
        <v>99</v>
      </c>
      <c r="D102" s="11">
        <v>-1672789561</v>
      </c>
      <c r="E102" s="11">
        <v>0</v>
      </c>
      <c r="F102" s="11">
        <v>0</v>
      </c>
      <c r="G102" s="12">
        <v>40907</v>
      </c>
      <c r="H102" s="11">
        <f t="shared" si="3"/>
        <v>1672789561</v>
      </c>
      <c r="I102" s="24"/>
    </row>
    <row r="103" spans="1:9">
      <c r="A103" s="4" t="s">
        <v>22</v>
      </c>
      <c r="B103" s="4">
        <v>15010247000</v>
      </c>
      <c r="C103" s="4" t="s">
        <v>100</v>
      </c>
      <c r="D103" s="11">
        <v>-520888498.17000002</v>
      </c>
      <c r="E103" s="11">
        <v>-229471169.36000001</v>
      </c>
      <c r="F103" s="11">
        <v>-51244.12</v>
      </c>
      <c r="G103" s="12">
        <v>40907</v>
      </c>
      <c r="H103" s="11">
        <f t="shared" si="3"/>
        <v>750359667.52999997</v>
      </c>
      <c r="I103" s="24"/>
    </row>
    <row r="104" spans="1:9">
      <c r="A104" s="4" t="s">
        <v>24</v>
      </c>
      <c r="B104" s="4">
        <v>15010247002</v>
      </c>
      <c r="C104" s="4" t="s">
        <v>101</v>
      </c>
      <c r="D104" s="11">
        <v>-520888498.17000002</v>
      </c>
      <c r="E104" s="11">
        <v>-229471169.36000001</v>
      </c>
      <c r="F104" s="11">
        <v>-51244.12</v>
      </c>
      <c r="G104" s="12">
        <v>40907</v>
      </c>
      <c r="H104" s="11">
        <f t="shared" si="3"/>
        <v>750359667.52999997</v>
      </c>
      <c r="I104" s="24"/>
    </row>
    <row r="105" spans="1:9">
      <c r="A105" s="4" t="s">
        <v>22</v>
      </c>
      <c r="B105" s="4">
        <v>15010253000</v>
      </c>
      <c r="C105" s="4" t="s">
        <v>102</v>
      </c>
      <c r="D105" s="11">
        <v>-60631093</v>
      </c>
      <c r="E105" s="11">
        <v>-227132489.08000001</v>
      </c>
      <c r="F105" s="11">
        <v>-50721.86</v>
      </c>
      <c r="G105" s="12">
        <v>40907</v>
      </c>
      <c r="H105" s="11">
        <f t="shared" si="3"/>
        <v>287763582.08000004</v>
      </c>
      <c r="I105" s="24"/>
    </row>
    <row r="106" spans="1:9">
      <c r="A106" s="4" t="s">
        <v>24</v>
      </c>
      <c r="B106" s="4">
        <v>15010253002</v>
      </c>
      <c r="C106" s="4" t="s">
        <v>45</v>
      </c>
      <c r="D106" s="11">
        <v>-60631093</v>
      </c>
      <c r="E106" s="11">
        <v>-227132489.08000001</v>
      </c>
      <c r="F106" s="11">
        <v>-50721.86</v>
      </c>
      <c r="G106" s="12">
        <v>40907</v>
      </c>
      <c r="H106" s="11">
        <f t="shared" si="3"/>
        <v>287763582.08000004</v>
      </c>
      <c r="I106" s="24"/>
    </row>
    <row r="107" spans="1:9">
      <c r="A107" s="4" t="s">
        <v>22</v>
      </c>
      <c r="B107" s="4">
        <v>15010257000</v>
      </c>
      <c r="C107" s="4" t="s">
        <v>103</v>
      </c>
      <c r="D107" s="11">
        <v>-3178931604.5599999</v>
      </c>
      <c r="E107" s="11">
        <v>-2359777884.4200001</v>
      </c>
      <c r="F107" s="11">
        <v>-526971.39</v>
      </c>
      <c r="G107" s="12">
        <v>40907</v>
      </c>
      <c r="H107" s="11">
        <f t="shared" si="3"/>
        <v>5538709488.9799995</v>
      </c>
      <c r="I107" s="24"/>
    </row>
    <row r="108" spans="1:9">
      <c r="A108" s="4" t="s">
        <v>24</v>
      </c>
      <c r="B108" s="4">
        <v>15010257002</v>
      </c>
      <c r="C108" s="4" t="s">
        <v>45</v>
      </c>
      <c r="D108" s="11">
        <v>-3178931604.5599999</v>
      </c>
      <c r="E108" s="11">
        <v>-2359777884.4200001</v>
      </c>
      <c r="F108" s="11">
        <v>-526971.39</v>
      </c>
      <c r="G108" s="12">
        <v>40907</v>
      </c>
      <c r="H108" s="11">
        <f t="shared" si="3"/>
        <v>5538709488.9799995</v>
      </c>
      <c r="I108" s="24"/>
    </row>
    <row r="109" spans="1:9">
      <c r="A109" s="4" t="s">
        <v>20</v>
      </c>
      <c r="B109" s="4">
        <v>15080000000</v>
      </c>
      <c r="C109" s="4" t="s">
        <v>104</v>
      </c>
      <c r="D109" s="11">
        <v>0</v>
      </c>
      <c r="E109" s="11">
        <v>0</v>
      </c>
      <c r="F109" s="11">
        <v>0</v>
      </c>
      <c r="G109" s="12">
        <v>40907</v>
      </c>
      <c r="H109" s="11">
        <f t="shared" si="3"/>
        <v>0</v>
      </c>
      <c r="I109" s="24"/>
    </row>
    <row r="110" spans="1:9">
      <c r="A110" s="4" t="s">
        <v>22</v>
      </c>
      <c r="B110" s="4">
        <v>15080259000</v>
      </c>
      <c r="C110" s="4" t="s">
        <v>105</v>
      </c>
      <c r="D110" s="11">
        <v>0</v>
      </c>
      <c r="E110" s="11">
        <v>0</v>
      </c>
      <c r="F110" s="11">
        <v>0</v>
      </c>
      <c r="G110" s="12">
        <v>40907</v>
      </c>
      <c r="H110" s="11">
        <f t="shared" si="3"/>
        <v>0</v>
      </c>
      <c r="I110" s="24"/>
    </row>
    <row r="111" spans="1:9">
      <c r="A111" s="4" t="s">
        <v>24</v>
      </c>
      <c r="B111" s="4">
        <v>15080259082</v>
      </c>
      <c r="C111" s="4" t="s">
        <v>45</v>
      </c>
      <c r="D111" s="11">
        <v>0</v>
      </c>
      <c r="E111" s="11">
        <v>0</v>
      </c>
      <c r="F111" s="11">
        <v>0</v>
      </c>
      <c r="G111" s="12">
        <v>40907</v>
      </c>
      <c r="H111" s="11">
        <f t="shared" si="3"/>
        <v>0</v>
      </c>
      <c r="I111" s="24"/>
    </row>
    <row r="112" spans="1:9">
      <c r="A112" s="4" t="s">
        <v>18</v>
      </c>
      <c r="B112" s="4">
        <v>16000000000</v>
      </c>
      <c r="C112" s="4" t="s">
        <v>435</v>
      </c>
      <c r="D112" s="11">
        <v>-209338343.81999999</v>
      </c>
      <c r="E112" s="11">
        <v>0</v>
      </c>
      <c r="F112" s="11">
        <v>0</v>
      </c>
      <c r="G112" s="12">
        <v>40907</v>
      </c>
      <c r="H112" s="11">
        <f t="shared" si="3"/>
        <v>209338343.81999999</v>
      </c>
      <c r="I112" s="24"/>
    </row>
    <row r="113" spans="1:9">
      <c r="A113" s="4" t="s">
        <v>20</v>
      </c>
      <c r="B113" s="4">
        <v>16010000000</v>
      </c>
      <c r="C113" s="4" t="s">
        <v>436</v>
      </c>
      <c r="D113" s="11">
        <v>-623550542.82000005</v>
      </c>
      <c r="E113" s="11">
        <v>0</v>
      </c>
      <c r="F113" s="11">
        <v>0</v>
      </c>
      <c r="G113" s="12">
        <v>40907</v>
      </c>
      <c r="H113" s="11">
        <f t="shared" si="3"/>
        <v>623550542.82000005</v>
      </c>
      <c r="I113" s="24"/>
    </row>
    <row r="114" spans="1:9">
      <c r="A114" s="4" t="s">
        <v>22</v>
      </c>
      <c r="B114" s="4">
        <v>16010265000</v>
      </c>
      <c r="C114" s="4" t="s">
        <v>437</v>
      </c>
      <c r="D114" s="11">
        <v>-220182652.88999999</v>
      </c>
      <c r="E114" s="11">
        <v>0</v>
      </c>
      <c r="F114" s="11">
        <v>0</v>
      </c>
      <c r="G114" s="12">
        <v>40907</v>
      </c>
      <c r="H114" s="11">
        <f t="shared" si="3"/>
        <v>220182652.88999999</v>
      </c>
      <c r="I114" s="24"/>
    </row>
    <row r="115" spans="1:9">
      <c r="A115" s="4" t="s">
        <v>24</v>
      </c>
      <c r="B115" s="4">
        <v>16010265002</v>
      </c>
      <c r="C115" s="4" t="s">
        <v>45</v>
      </c>
      <c r="D115" s="11">
        <v>-220182652.88999999</v>
      </c>
      <c r="E115" s="11">
        <v>0</v>
      </c>
      <c r="F115" s="11">
        <v>0</v>
      </c>
      <c r="G115" s="12">
        <v>40907</v>
      </c>
      <c r="H115" s="11">
        <f t="shared" si="3"/>
        <v>220182652.88999999</v>
      </c>
      <c r="I115" s="24"/>
    </row>
    <row r="116" spans="1:9">
      <c r="A116" s="4" t="s">
        <v>22</v>
      </c>
      <c r="B116" s="4">
        <v>16010271000</v>
      </c>
      <c r="C116" s="4" t="s">
        <v>1056</v>
      </c>
      <c r="D116" s="11">
        <v>-403367889.93000001</v>
      </c>
      <c r="E116" s="11">
        <v>0</v>
      </c>
      <c r="F116" s="11">
        <v>0</v>
      </c>
      <c r="G116" s="12">
        <v>40907</v>
      </c>
      <c r="H116" s="11">
        <f t="shared" si="3"/>
        <v>403367889.93000001</v>
      </c>
      <c r="I116" s="24"/>
    </row>
    <row r="117" spans="1:9">
      <c r="A117" s="4" t="s">
        <v>24</v>
      </c>
      <c r="B117" s="4">
        <v>16010271002</v>
      </c>
      <c r="C117" s="4" t="s">
        <v>45</v>
      </c>
      <c r="D117" s="11">
        <v>-403367889.93000001</v>
      </c>
      <c r="E117" s="11">
        <v>0</v>
      </c>
      <c r="F117" s="11">
        <v>0</v>
      </c>
      <c r="G117" s="12">
        <v>40907</v>
      </c>
      <c r="H117" s="11">
        <f t="shared" si="3"/>
        <v>403367889.93000001</v>
      </c>
      <c r="I117" s="24"/>
    </row>
    <row r="118" spans="1:9">
      <c r="A118" s="4" t="s">
        <v>20</v>
      </c>
      <c r="B118" s="4">
        <v>16080000000</v>
      </c>
      <c r="C118" s="4" t="s">
        <v>43</v>
      </c>
      <c r="D118" s="11">
        <v>0</v>
      </c>
      <c r="E118" s="11">
        <v>0</v>
      </c>
      <c r="F118" s="11">
        <v>0</v>
      </c>
      <c r="G118" s="12">
        <v>40907</v>
      </c>
      <c r="H118" s="11">
        <f t="shared" si="3"/>
        <v>0</v>
      </c>
      <c r="I118" s="24"/>
    </row>
    <row r="119" spans="1:9">
      <c r="A119" s="4" t="s">
        <v>22</v>
      </c>
      <c r="B119" s="4">
        <v>16080277000</v>
      </c>
      <c r="C119" s="4" t="s">
        <v>438</v>
      </c>
      <c r="D119" s="11">
        <v>-23276230.129999999</v>
      </c>
      <c r="E119" s="11">
        <v>0</v>
      </c>
      <c r="F119" s="11">
        <v>0</v>
      </c>
      <c r="G119" s="12">
        <v>40907</v>
      </c>
      <c r="H119" s="11">
        <f t="shared" si="3"/>
        <v>23276230.129999999</v>
      </c>
      <c r="I119" s="24"/>
    </row>
    <row r="120" spans="1:9">
      <c r="A120" s="4" t="s">
        <v>24</v>
      </c>
      <c r="B120" s="4">
        <v>16080277084</v>
      </c>
      <c r="C120" s="4" t="s">
        <v>439</v>
      </c>
      <c r="D120" s="11">
        <v>-82434426.370000005</v>
      </c>
      <c r="E120" s="11">
        <v>0</v>
      </c>
      <c r="F120" s="11">
        <v>0</v>
      </c>
      <c r="G120" s="12">
        <v>40907</v>
      </c>
      <c r="H120" s="11">
        <f t="shared" si="3"/>
        <v>82434426.370000005</v>
      </c>
      <c r="I120" s="24"/>
    </row>
    <row r="121" spans="1:9">
      <c r="A121" s="4" t="s">
        <v>24</v>
      </c>
      <c r="B121" s="4">
        <v>16080277092</v>
      </c>
      <c r="C121" s="4" t="s">
        <v>91</v>
      </c>
      <c r="D121" s="11">
        <v>59158196.240000002</v>
      </c>
      <c r="E121" s="11">
        <v>0</v>
      </c>
      <c r="F121" s="11">
        <v>0</v>
      </c>
      <c r="G121" s="12">
        <v>40907</v>
      </c>
      <c r="H121" s="11">
        <f t="shared" si="3"/>
        <v>-59158196.240000002</v>
      </c>
      <c r="I121" s="24"/>
    </row>
    <row r="122" spans="1:9">
      <c r="A122" s="4" t="s">
        <v>22</v>
      </c>
      <c r="B122" s="4">
        <v>16080279000</v>
      </c>
      <c r="C122" s="4" t="s">
        <v>1057</v>
      </c>
      <c r="D122" s="11">
        <v>24306662.940000001</v>
      </c>
      <c r="E122" s="11">
        <v>0</v>
      </c>
      <c r="F122" s="11">
        <v>0</v>
      </c>
      <c r="G122" s="12">
        <v>40907</v>
      </c>
      <c r="H122" s="11">
        <f t="shared" si="3"/>
        <v>-24306662.940000001</v>
      </c>
      <c r="I122" s="24"/>
    </row>
    <row r="123" spans="1:9">
      <c r="A123" s="4" t="s">
        <v>24</v>
      </c>
      <c r="B123" s="4">
        <v>16080279092</v>
      </c>
      <c r="C123" s="4" t="s">
        <v>91</v>
      </c>
      <c r="D123" s="11">
        <v>24306662.940000001</v>
      </c>
      <c r="E123" s="11">
        <v>0</v>
      </c>
      <c r="F123" s="11">
        <v>0</v>
      </c>
      <c r="G123" s="12">
        <v>40907</v>
      </c>
      <c r="H123" s="11">
        <f t="shared" si="3"/>
        <v>-24306662.940000001</v>
      </c>
      <c r="I123" s="24"/>
    </row>
    <row r="124" spans="1:9">
      <c r="A124" s="4" t="s">
        <v>22</v>
      </c>
      <c r="B124" s="4">
        <v>16080283000</v>
      </c>
      <c r="C124" s="4" t="s">
        <v>440</v>
      </c>
      <c r="D124" s="11">
        <v>-1030432.81</v>
      </c>
      <c r="E124" s="11">
        <v>0</v>
      </c>
      <c r="F124" s="11">
        <v>0</v>
      </c>
      <c r="G124" s="12">
        <v>40907</v>
      </c>
      <c r="H124" s="11">
        <f t="shared" si="3"/>
        <v>1030432.81</v>
      </c>
      <c r="I124" s="24"/>
    </row>
    <row r="125" spans="1:9">
      <c r="A125" s="4" t="s">
        <v>24</v>
      </c>
      <c r="B125" s="4">
        <v>16080283084</v>
      </c>
      <c r="C125" s="4" t="s">
        <v>441</v>
      </c>
      <c r="D125" s="11">
        <v>-1030432.81</v>
      </c>
      <c r="E125" s="11">
        <v>0</v>
      </c>
      <c r="F125" s="11">
        <v>0</v>
      </c>
      <c r="G125" s="12">
        <v>40907</v>
      </c>
      <c r="H125" s="11">
        <f t="shared" si="3"/>
        <v>1030432.81</v>
      </c>
      <c r="I125" s="24"/>
    </row>
    <row r="126" spans="1:9">
      <c r="A126" s="4" t="s">
        <v>20</v>
      </c>
      <c r="B126" s="4">
        <v>16090000000</v>
      </c>
      <c r="C126" s="4" t="s">
        <v>92</v>
      </c>
      <c r="D126" s="11">
        <v>414212199</v>
      </c>
      <c r="E126" s="11">
        <v>0</v>
      </c>
      <c r="F126" s="11">
        <v>0</v>
      </c>
      <c r="G126" s="12">
        <v>40907</v>
      </c>
      <c r="H126" s="11">
        <f t="shared" si="3"/>
        <v>-414212199</v>
      </c>
      <c r="I126" s="24"/>
    </row>
    <row r="127" spans="1:9">
      <c r="A127" s="4" t="s">
        <v>22</v>
      </c>
      <c r="B127" s="4">
        <v>16090287000</v>
      </c>
      <c r="C127" s="4" t="s">
        <v>442</v>
      </c>
      <c r="D127" s="11">
        <v>414212199</v>
      </c>
      <c r="E127" s="11">
        <v>0</v>
      </c>
      <c r="F127" s="11">
        <v>0</v>
      </c>
      <c r="G127" s="12">
        <v>40907</v>
      </c>
      <c r="H127" s="11">
        <f t="shared" si="3"/>
        <v>-414212199</v>
      </c>
      <c r="I127" s="24"/>
    </row>
    <row r="128" spans="1:9">
      <c r="A128" s="4" t="s">
        <v>24</v>
      </c>
      <c r="B128" s="4">
        <v>16090287092</v>
      </c>
      <c r="C128" s="4" t="s">
        <v>45</v>
      </c>
      <c r="D128" s="11">
        <v>414212199</v>
      </c>
      <c r="E128" s="11">
        <v>0</v>
      </c>
      <c r="F128" s="11">
        <v>0</v>
      </c>
      <c r="G128" s="12">
        <v>40907</v>
      </c>
      <c r="H128" s="11">
        <f t="shared" si="3"/>
        <v>-414212199</v>
      </c>
      <c r="I128" s="24"/>
    </row>
    <row r="129" spans="1:9">
      <c r="A129" s="4" t="s">
        <v>18</v>
      </c>
      <c r="B129" s="4">
        <v>17000000000</v>
      </c>
      <c r="C129" s="4" t="s">
        <v>106</v>
      </c>
      <c r="D129" s="11">
        <v>-2100039372.9300001</v>
      </c>
      <c r="E129" s="11">
        <v>0</v>
      </c>
      <c r="F129" s="11">
        <v>0</v>
      </c>
      <c r="G129" s="12">
        <v>40907</v>
      </c>
      <c r="H129" s="11">
        <f t="shared" si="3"/>
        <v>2100039372.9300001</v>
      </c>
      <c r="I129" s="24"/>
    </row>
    <row r="130" spans="1:9">
      <c r="A130" s="4" t="s">
        <v>20</v>
      </c>
      <c r="B130" s="4">
        <v>17010000000</v>
      </c>
      <c r="C130" s="4" t="s">
        <v>107</v>
      </c>
      <c r="D130" s="11">
        <v>-440036817.80000001</v>
      </c>
      <c r="E130" s="11">
        <v>0</v>
      </c>
      <c r="F130" s="11">
        <v>0</v>
      </c>
      <c r="G130" s="12">
        <v>40907</v>
      </c>
      <c r="H130" s="11">
        <f t="shared" ref="H130:H165" si="4">(+D130+E130)*-1</f>
        <v>440036817.80000001</v>
      </c>
      <c r="I130" s="24"/>
    </row>
    <row r="131" spans="1:9">
      <c r="A131" s="4" t="s">
        <v>22</v>
      </c>
      <c r="B131" s="4">
        <v>17010293000</v>
      </c>
      <c r="C131" s="4" t="s">
        <v>108</v>
      </c>
      <c r="D131" s="11">
        <v>-440036817.80000001</v>
      </c>
      <c r="E131" s="11">
        <v>0</v>
      </c>
      <c r="F131" s="11">
        <v>0</v>
      </c>
      <c r="G131" s="12">
        <v>40907</v>
      </c>
      <c r="H131" s="11">
        <f t="shared" si="4"/>
        <v>440036817.80000001</v>
      </c>
      <c r="I131" s="24"/>
    </row>
    <row r="132" spans="1:9">
      <c r="A132" s="4" t="s">
        <v>24</v>
      </c>
      <c r="B132" s="4">
        <v>17010293004</v>
      </c>
      <c r="C132" s="4" t="s">
        <v>110</v>
      </c>
      <c r="D132" s="11">
        <v>-440036817.80000001</v>
      </c>
      <c r="E132" s="11">
        <v>0</v>
      </c>
      <c r="F132" s="11">
        <v>0</v>
      </c>
      <c r="G132" s="12">
        <v>40907</v>
      </c>
      <c r="H132" s="11">
        <f t="shared" si="4"/>
        <v>440036817.80000001</v>
      </c>
      <c r="I132" s="24"/>
    </row>
    <row r="133" spans="1:9">
      <c r="A133" s="4" t="s">
        <v>20</v>
      </c>
      <c r="B133" s="4">
        <v>17020000000</v>
      </c>
      <c r="C133" s="4" t="s">
        <v>106</v>
      </c>
      <c r="D133" s="11">
        <v>-2005745000</v>
      </c>
      <c r="E133" s="11">
        <v>0</v>
      </c>
      <c r="F133" s="11">
        <v>0</v>
      </c>
      <c r="G133" s="12">
        <v>40907</v>
      </c>
      <c r="H133" s="11">
        <f t="shared" si="4"/>
        <v>2005745000</v>
      </c>
      <c r="I133" s="24"/>
    </row>
    <row r="134" spans="1:9">
      <c r="A134" s="4" t="s">
        <v>22</v>
      </c>
      <c r="B134" s="4">
        <v>17020413000</v>
      </c>
      <c r="C134" s="4" t="s">
        <v>111</v>
      </c>
      <c r="D134" s="11">
        <v>-2005745000</v>
      </c>
      <c r="E134" s="11">
        <v>0</v>
      </c>
      <c r="F134" s="11">
        <v>0</v>
      </c>
      <c r="G134" s="12">
        <v>40907</v>
      </c>
      <c r="H134" s="11">
        <f t="shared" si="4"/>
        <v>2005745000</v>
      </c>
      <c r="I134" s="24"/>
    </row>
    <row r="135" spans="1:9">
      <c r="A135" s="4" t="s">
        <v>24</v>
      </c>
      <c r="B135" s="4">
        <v>17020413002</v>
      </c>
      <c r="C135" s="4" t="s">
        <v>112</v>
      </c>
      <c r="D135" s="11">
        <v>-2005745000</v>
      </c>
      <c r="E135" s="11">
        <v>0</v>
      </c>
      <c r="F135" s="11">
        <v>0</v>
      </c>
      <c r="G135" s="12">
        <v>40907</v>
      </c>
      <c r="H135" s="11">
        <f t="shared" si="4"/>
        <v>2005745000</v>
      </c>
      <c r="I135" s="24"/>
    </row>
    <row r="136" spans="1:9">
      <c r="A136" s="4" t="s">
        <v>20</v>
      </c>
      <c r="B136" s="4">
        <v>17050000000</v>
      </c>
      <c r="C136" s="4" t="s">
        <v>113</v>
      </c>
      <c r="D136" s="11">
        <v>-66294374</v>
      </c>
      <c r="E136" s="11">
        <v>0</v>
      </c>
      <c r="F136" s="11">
        <v>0</v>
      </c>
      <c r="G136" s="12">
        <v>40907</v>
      </c>
      <c r="H136" s="11">
        <f t="shared" si="4"/>
        <v>66294374</v>
      </c>
      <c r="I136" s="24"/>
    </row>
    <row r="137" spans="1:9">
      <c r="A137" s="4" t="s">
        <v>24</v>
      </c>
      <c r="B137" s="4">
        <v>17050311001</v>
      </c>
      <c r="C137" s="4" t="s">
        <v>114</v>
      </c>
      <c r="D137" s="11">
        <v>-66294374</v>
      </c>
      <c r="E137" s="11">
        <v>0</v>
      </c>
      <c r="F137" s="11">
        <v>0</v>
      </c>
      <c r="G137" s="12">
        <v>40907</v>
      </c>
      <c r="H137" s="11">
        <f t="shared" si="4"/>
        <v>66294374</v>
      </c>
      <c r="I137" s="24"/>
    </row>
    <row r="138" spans="1:9">
      <c r="A138" s="4" t="s">
        <v>20</v>
      </c>
      <c r="B138" s="4">
        <v>17090000000</v>
      </c>
      <c r="C138" s="4" t="s">
        <v>92</v>
      </c>
      <c r="D138" s="11">
        <v>412036818.87</v>
      </c>
      <c r="E138" s="11">
        <v>0</v>
      </c>
      <c r="F138" s="11">
        <v>0</v>
      </c>
      <c r="G138" s="12">
        <v>40907</v>
      </c>
      <c r="H138" s="11">
        <f t="shared" si="4"/>
        <v>-412036818.87</v>
      </c>
      <c r="I138" s="24"/>
    </row>
    <row r="139" spans="1:9">
      <c r="A139" s="4" t="s">
        <v>22</v>
      </c>
      <c r="B139" s="4">
        <v>17090317000</v>
      </c>
      <c r="C139" s="4" t="s">
        <v>115</v>
      </c>
      <c r="D139" s="11">
        <v>412036818.87</v>
      </c>
      <c r="E139" s="11">
        <v>0</v>
      </c>
      <c r="F139" s="11">
        <v>0</v>
      </c>
      <c r="G139" s="12">
        <v>40907</v>
      </c>
      <c r="H139" s="11">
        <f t="shared" si="4"/>
        <v>-412036818.87</v>
      </c>
      <c r="I139" s="24"/>
    </row>
    <row r="140" spans="1:9">
      <c r="A140" s="4" t="s">
        <v>24</v>
      </c>
      <c r="B140" s="4">
        <v>17090317098</v>
      </c>
      <c r="C140" s="4" t="s">
        <v>116</v>
      </c>
      <c r="D140" s="11">
        <v>412036818.87</v>
      </c>
      <c r="E140" s="11">
        <v>0</v>
      </c>
      <c r="F140" s="11">
        <v>0</v>
      </c>
      <c r="G140" s="12">
        <v>40907</v>
      </c>
      <c r="H140" s="11">
        <f t="shared" si="4"/>
        <v>-412036818.87</v>
      </c>
      <c r="I140" s="24"/>
    </row>
    <row r="141" spans="1:9">
      <c r="A141" s="4" t="s">
        <v>18</v>
      </c>
      <c r="B141" s="4">
        <v>18000000000</v>
      </c>
      <c r="C141" s="4" t="s">
        <v>117</v>
      </c>
      <c r="D141" s="11">
        <v>-15884027413.73</v>
      </c>
      <c r="E141" s="11">
        <v>0</v>
      </c>
      <c r="F141" s="11">
        <v>0</v>
      </c>
      <c r="G141" s="12">
        <v>40907</v>
      </c>
      <c r="H141" s="11">
        <f t="shared" si="4"/>
        <v>15884027413.73</v>
      </c>
      <c r="I141" s="24"/>
    </row>
    <row r="142" spans="1:9">
      <c r="A142" s="4" t="s">
        <v>20</v>
      </c>
      <c r="B142" s="4">
        <v>18010000000</v>
      </c>
      <c r="C142" s="4" t="s">
        <v>119</v>
      </c>
      <c r="D142" s="11">
        <v>-15884027413.73</v>
      </c>
      <c r="E142" s="11">
        <v>0</v>
      </c>
      <c r="F142" s="11">
        <v>0</v>
      </c>
      <c r="G142" s="12">
        <v>40907</v>
      </c>
      <c r="H142" s="11">
        <f t="shared" si="4"/>
        <v>15884027413.73</v>
      </c>
      <c r="I142" s="24"/>
    </row>
    <row r="143" spans="1:9">
      <c r="A143" s="4" t="s">
        <v>22</v>
      </c>
      <c r="B143" s="4">
        <v>18010319000</v>
      </c>
      <c r="C143" s="4" t="s">
        <v>120</v>
      </c>
      <c r="D143" s="11">
        <v>-12929269162.959999</v>
      </c>
      <c r="E143" s="11">
        <v>0</v>
      </c>
      <c r="F143" s="11">
        <v>0</v>
      </c>
      <c r="G143" s="12">
        <v>40907</v>
      </c>
      <c r="H143" s="11">
        <f t="shared" si="4"/>
        <v>12929269162.959999</v>
      </c>
      <c r="I143" s="24"/>
    </row>
    <row r="144" spans="1:9">
      <c r="A144" s="4" t="s">
        <v>24</v>
      </c>
      <c r="B144" s="4">
        <v>18010319002</v>
      </c>
      <c r="C144" s="4" t="s">
        <v>121</v>
      </c>
      <c r="D144" s="11">
        <v>-13009951974.76</v>
      </c>
      <c r="E144" s="11">
        <v>0</v>
      </c>
      <c r="F144" s="11">
        <v>0</v>
      </c>
      <c r="G144" s="12">
        <v>40907</v>
      </c>
      <c r="H144" s="11">
        <f t="shared" si="4"/>
        <v>13009951974.76</v>
      </c>
      <c r="I144" s="24"/>
    </row>
    <row r="145" spans="1:9">
      <c r="A145" s="4" t="s">
        <v>24</v>
      </c>
      <c r="B145" s="4">
        <v>18010319004</v>
      </c>
      <c r="C145" s="4" t="s">
        <v>122</v>
      </c>
      <c r="D145" s="11">
        <v>-6464960239.3800001</v>
      </c>
      <c r="E145" s="11">
        <v>0</v>
      </c>
      <c r="F145" s="11">
        <v>0</v>
      </c>
      <c r="G145" s="12">
        <v>40907</v>
      </c>
      <c r="H145" s="11">
        <f t="shared" si="4"/>
        <v>6464960239.3800001</v>
      </c>
      <c r="I145" s="24"/>
    </row>
    <row r="146" spans="1:9">
      <c r="A146" s="4" t="s">
        <v>24</v>
      </c>
      <c r="B146" s="4">
        <v>18010319092</v>
      </c>
      <c r="C146" s="4" t="s">
        <v>123</v>
      </c>
      <c r="D146" s="11">
        <v>6545643051.1800003</v>
      </c>
      <c r="E146" s="11">
        <v>0</v>
      </c>
      <c r="F146" s="11">
        <v>0</v>
      </c>
      <c r="G146" s="12">
        <v>40907</v>
      </c>
      <c r="H146" s="11">
        <f t="shared" si="4"/>
        <v>-6545643051.1800003</v>
      </c>
      <c r="I146" s="24"/>
    </row>
    <row r="147" spans="1:9">
      <c r="A147" s="4" t="s">
        <v>22</v>
      </c>
      <c r="B147" s="4">
        <v>18010321000</v>
      </c>
      <c r="C147" s="4" t="s">
        <v>124</v>
      </c>
      <c r="D147" s="11">
        <v>-691889786.63999999</v>
      </c>
      <c r="E147" s="11">
        <v>0</v>
      </c>
      <c r="F147" s="11">
        <v>0</v>
      </c>
      <c r="G147" s="12">
        <v>40907</v>
      </c>
      <c r="H147" s="11">
        <f t="shared" si="4"/>
        <v>691889786.63999999</v>
      </c>
      <c r="I147" s="24"/>
    </row>
    <row r="148" spans="1:9">
      <c r="A148" s="4" t="s">
        <v>24</v>
      </c>
      <c r="B148" s="4">
        <v>18010321002</v>
      </c>
      <c r="C148" s="4" t="s">
        <v>125</v>
      </c>
      <c r="D148" s="11">
        <v>-16093110042.5</v>
      </c>
      <c r="E148" s="11">
        <v>0</v>
      </c>
      <c r="F148" s="11">
        <v>0</v>
      </c>
      <c r="G148" s="12">
        <v>40907</v>
      </c>
      <c r="H148" s="11">
        <f t="shared" si="4"/>
        <v>16093110042.5</v>
      </c>
      <c r="I148" s="24"/>
    </row>
    <row r="149" spans="1:9">
      <c r="A149" s="4" t="s">
        <v>24</v>
      </c>
      <c r="B149" s="4">
        <v>18010321092</v>
      </c>
      <c r="C149" s="4" t="s">
        <v>126</v>
      </c>
      <c r="D149" s="11">
        <v>15401220255.860001</v>
      </c>
      <c r="E149" s="11">
        <v>0</v>
      </c>
      <c r="F149" s="11">
        <v>0</v>
      </c>
      <c r="G149" s="12">
        <v>40907</v>
      </c>
      <c r="H149" s="11">
        <f t="shared" si="4"/>
        <v>-15401220255.860001</v>
      </c>
      <c r="I149" s="24"/>
    </row>
    <row r="150" spans="1:9">
      <c r="A150" s="4" t="s">
        <v>22</v>
      </c>
      <c r="B150" s="4">
        <v>18010323000</v>
      </c>
      <c r="C150" s="4" t="s">
        <v>127</v>
      </c>
      <c r="D150" s="11">
        <v>-1513533793.8399999</v>
      </c>
      <c r="E150" s="11">
        <v>0</v>
      </c>
      <c r="F150" s="11">
        <v>0</v>
      </c>
      <c r="G150" s="12">
        <v>40907</v>
      </c>
      <c r="H150" s="11">
        <f t="shared" si="4"/>
        <v>1513533793.8399999</v>
      </c>
      <c r="I150" s="24"/>
    </row>
    <row r="151" spans="1:9">
      <c r="A151" s="4" t="s">
        <v>24</v>
      </c>
      <c r="B151" s="4">
        <v>18010323002</v>
      </c>
      <c r="C151" s="4" t="s">
        <v>128</v>
      </c>
      <c r="D151" s="11">
        <v>-13185213631.5</v>
      </c>
      <c r="E151" s="11">
        <v>0</v>
      </c>
      <c r="F151" s="11">
        <v>0</v>
      </c>
      <c r="G151" s="12">
        <v>40907</v>
      </c>
      <c r="H151" s="11">
        <f t="shared" si="4"/>
        <v>13185213631.5</v>
      </c>
      <c r="I151" s="24"/>
    </row>
    <row r="152" spans="1:9">
      <c r="A152" s="4" t="s">
        <v>24</v>
      </c>
      <c r="B152" s="4">
        <v>18010323092</v>
      </c>
      <c r="C152" s="4" t="s">
        <v>129</v>
      </c>
      <c r="D152" s="11">
        <v>11671679837.66</v>
      </c>
      <c r="E152" s="11">
        <v>0</v>
      </c>
      <c r="F152" s="11">
        <v>0</v>
      </c>
      <c r="G152" s="12">
        <v>40907</v>
      </c>
      <c r="H152" s="11">
        <f t="shared" si="4"/>
        <v>-11671679837.66</v>
      </c>
      <c r="I152" s="24"/>
    </row>
    <row r="153" spans="1:9">
      <c r="A153" s="4" t="s">
        <v>22</v>
      </c>
      <c r="B153" s="4">
        <v>18010327000</v>
      </c>
      <c r="C153" s="4" t="s">
        <v>130</v>
      </c>
      <c r="D153" s="11">
        <v>-749334670.28999996</v>
      </c>
      <c r="E153" s="11">
        <v>0</v>
      </c>
      <c r="F153" s="11">
        <v>0</v>
      </c>
      <c r="G153" s="12">
        <v>40907</v>
      </c>
      <c r="H153" s="11">
        <f t="shared" si="4"/>
        <v>749334670.28999996</v>
      </c>
      <c r="I153" s="24"/>
    </row>
    <row r="154" spans="1:9">
      <c r="A154" s="4" t="s">
        <v>24</v>
      </c>
      <c r="B154" s="4">
        <v>18010327002</v>
      </c>
      <c r="C154" s="4" t="s">
        <v>131</v>
      </c>
      <c r="D154" s="11">
        <v>-1222838655.8</v>
      </c>
      <c r="E154" s="11">
        <v>0</v>
      </c>
      <c r="F154" s="11">
        <v>0</v>
      </c>
      <c r="G154" s="12">
        <v>40907</v>
      </c>
      <c r="H154" s="11">
        <f t="shared" si="4"/>
        <v>1222838655.8</v>
      </c>
      <c r="I154" s="24"/>
    </row>
    <row r="155" spans="1:9">
      <c r="A155" s="4" t="s">
        <v>24</v>
      </c>
      <c r="B155" s="4">
        <v>18010327092</v>
      </c>
      <c r="C155" s="4" t="s">
        <v>132</v>
      </c>
      <c r="D155" s="11">
        <v>473503985.50999999</v>
      </c>
      <c r="E155" s="11">
        <v>0</v>
      </c>
      <c r="F155" s="11">
        <v>0</v>
      </c>
      <c r="G155" s="12">
        <v>40907</v>
      </c>
      <c r="H155" s="11">
        <f t="shared" si="4"/>
        <v>-473503985.50999999</v>
      </c>
      <c r="I155" s="24"/>
    </row>
    <row r="156" spans="1:9">
      <c r="A156" s="4" t="s">
        <v>24</v>
      </c>
      <c r="B156" s="4">
        <v>18020333002</v>
      </c>
      <c r="C156" s="4" t="s">
        <v>135</v>
      </c>
      <c r="D156" s="11">
        <v>-71530560</v>
      </c>
      <c r="E156" s="11">
        <v>0</v>
      </c>
      <c r="F156" s="11">
        <v>0</v>
      </c>
      <c r="G156" s="12">
        <v>40907</v>
      </c>
      <c r="H156" s="11">
        <f t="shared" si="4"/>
        <v>71530560</v>
      </c>
      <c r="I156" s="24"/>
    </row>
    <row r="157" spans="1:9">
      <c r="A157" s="4" t="s">
        <v>24</v>
      </c>
      <c r="B157" s="4">
        <v>18020333092</v>
      </c>
      <c r="C157" s="4" t="s">
        <v>136</v>
      </c>
      <c r="D157" s="11">
        <v>71530560</v>
      </c>
      <c r="E157" s="11">
        <v>0</v>
      </c>
      <c r="F157" s="11">
        <v>0</v>
      </c>
      <c r="G157" s="12">
        <v>40907</v>
      </c>
      <c r="H157" s="11">
        <f t="shared" si="4"/>
        <v>-71530560</v>
      </c>
      <c r="I157" s="24"/>
    </row>
    <row r="158" spans="1:9">
      <c r="A158" s="4" t="s">
        <v>18</v>
      </c>
      <c r="B158" s="4">
        <v>19000000000</v>
      </c>
      <c r="C158" s="4" t="s">
        <v>137</v>
      </c>
      <c r="D158" s="11">
        <v>-280794596.19</v>
      </c>
      <c r="E158" s="11">
        <v>-179043560.53999999</v>
      </c>
      <c r="F158" s="11">
        <v>-39982.93</v>
      </c>
      <c r="G158" s="12">
        <v>40907</v>
      </c>
      <c r="H158" s="11">
        <f t="shared" si="4"/>
        <v>459838156.73000002</v>
      </c>
      <c r="I158" s="24"/>
    </row>
    <row r="159" spans="1:9">
      <c r="A159" s="4" t="s">
        <v>20</v>
      </c>
      <c r="B159" s="4">
        <v>19010000000</v>
      </c>
      <c r="C159" s="4" t="s">
        <v>137</v>
      </c>
      <c r="D159" s="11">
        <v>-179510078.34999999</v>
      </c>
      <c r="E159" s="11">
        <v>0</v>
      </c>
      <c r="F159" s="11">
        <v>0</v>
      </c>
      <c r="G159" s="12">
        <v>40907</v>
      </c>
      <c r="H159" s="11">
        <f t="shared" si="4"/>
        <v>179510078.34999999</v>
      </c>
      <c r="I159" s="24"/>
    </row>
    <row r="160" spans="1:9">
      <c r="A160" s="4" t="s">
        <v>22</v>
      </c>
      <c r="B160" s="4">
        <v>19010339000</v>
      </c>
      <c r="C160" s="4" t="s">
        <v>138</v>
      </c>
      <c r="D160" s="11">
        <v>-179510078.34999999</v>
      </c>
      <c r="E160" s="11">
        <v>0</v>
      </c>
      <c r="F160" s="11">
        <v>0</v>
      </c>
      <c r="G160" s="12">
        <v>40907</v>
      </c>
      <c r="H160" s="11">
        <f t="shared" si="4"/>
        <v>179510078.34999999</v>
      </c>
      <c r="I160" s="24"/>
    </row>
    <row r="161" spans="1:9">
      <c r="A161" s="4" t="s">
        <v>24</v>
      </c>
      <c r="B161" s="4">
        <v>19010339002</v>
      </c>
      <c r="C161" s="4" t="s">
        <v>139</v>
      </c>
      <c r="D161" s="11">
        <v>-214389384</v>
      </c>
      <c r="E161" s="11">
        <v>0</v>
      </c>
      <c r="F161" s="11">
        <v>0</v>
      </c>
      <c r="G161" s="12">
        <v>40907</v>
      </c>
      <c r="H161" s="11">
        <f t="shared" si="4"/>
        <v>214389384</v>
      </c>
      <c r="I161" s="24"/>
    </row>
    <row r="162" spans="1:9">
      <c r="A162" s="4" t="s">
        <v>24</v>
      </c>
      <c r="B162" s="4">
        <v>19010339092</v>
      </c>
      <c r="C162" s="4" t="s">
        <v>140</v>
      </c>
      <c r="D162" s="11">
        <v>34879305.649999999</v>
      </c>
      <c r="E162" s="11">
        <v>0</v>
      </c>
      <c r="F162" s="11">
        <v>0</v>
      </c>
      <c r="G162" s="12">
        <v>40907</v>
      </c>
      <c r="H162" s="11">
        <f t="shared" si="4"/>
        <v>-34879305.649999999</v>
      </c>
      <c r="I162" s="24"/>
    </row>
    <row r="163" spans="1:9">
      <c r="A163" s="4" t="s">
        <v>20</v>
      </c>
      <c r="B163" s="4">
        <v>19020000000</v>
      </c>
      <c r="C163" s="4" t="s">
        <v>141</v>
      </c>
      <c r="D163" s="11">
        <v>-101284517.84</v>
      </c>
      <c r="E163" s="11">
        <v>-179043560.53999999</v>
      </c>
      <c r="F163" s="11">
        <v>-39982.93</v>
      </c>
      <c r="G163" s="12">
        <v>40907</v>
      </c>
      <c r="H163" s="11">
        <f t="shared" si="4"/>
        <v>280328078.38</v>
      </c>
      <c r="I163" s="24"/>
    </row>
    <row r="164" spans="1:9">
      <c r="A164" s="4" t="s">
        <v>22</v>
      </c>
      <c r="B164" s="4">
        <v>19020345000</v>
      </c>
      <c r="C164" s="4" t="s">
        <v>141</v>
      </c>
      <c r="D164" s="11">
        <v>-101284517.84</v>
      </c>
      <c r="E164" s="11">
        <v>-179043560.53999999</v>
      </c>
      <c r="F164" s="11">
        <v>-39982.93</v>
      </c>
      <c r="G164" s="12">
        <v>40907</v>
      </c>
      <c r="H164" s="11">
        <f t="shared" si="4"/>
        <v>280328078.38</v>
      </c>
      <c r="I164" s="24"/>
    </row>
    <row r="165" spans="1:9">
      <c r="A165" s="4" t="s">
        <v>24</v>
      </c>
      <c r="B165" s="4">
        <v>19020345002</v>
      </c>
      <c r="C165" s="4" t="s">
        <v>142</v>
      </c>
      <c r="D165" s="11">
        <v>-101284517.84</v>
      </c>
      <c r="E165" s="11">
        <v>-179043560.53999999</v>
      </c>
      <c r="F165" s="11">
        <v>-39982.93</v>
      </c>
      <c r="G165" s="12">
        <v>40907</v>
      </c>
      <c r="H165" s="11">
        <f t="shared" si="4"/>
        <v>280328078.38</v>
      </c>
      <c r="I165" s="24"/>
    </row>
    <row r="166" spans="1:9">
      <c r="A166" s="4" t="s">
        <v>16</v>
      </c>
      <c r="B166" s="4">
        <v>20000000000</v>
      </c>
      <c r="C166" s="4" t="s">
        <v>143</v>
      </c>
      <c r="D166" s="11">
        <v>641188921710.28406</v>
      </c>
      <c r="E166" s="11">
        <v>879478528902.59998</v>
      </c>
      <c r="F166" s="11">
        <v>196399850.13456899</v>
      </c>
      <c r="G166" s="12">
        <v>40907</v>
      </c>
      <c r="H166" s="11">
        <f t="shared" ref="H166:H229" si="5">(+D166+E166)</f>
        <v>1520667450612.884</v>
      </c>
      <c r="I166" s="24"/>
    </row>
    <row r="167" spans="1:9">
      <c r="A167" s="4" t="s">
        <v>18</v>
      </c>
      <c r="B167" s="4">
        <v>21000000000</v>
      </c>
      <c r="C167" s="4" t="s">
        <v>144</v>
      </c>
      <c r="D167" s="11">
        <v>172945820614.17999</v>
      </c>
      <c r="E167" s="11">
        <v>115893908323.85001</v>
      </c>
      <c r="F167" s="11">
        <v>25880729.862404998</v>
      </c>
      <c r="G167" s="12">
        <v>40907</v>
      </c>
      <c r="H167" s="11">
        <f t="shared" si="5"/>
        <v>288839728938.03003</v>
      </c>
      <c r="I167" s="24"/>
    </row>
    <row r="168" spans="1:9">
      <c r="A168" s="4" t="s">
        <v>20</v>
      </c>
      <c r="B168" s="4">
        <v>21010000000</v>
      </c>
      <c r="C168" s="4" t="s">
        <v>145</v>
      </c>
      <c r="D168" s="11">
        <v>139861207804.45999</v>
      </c>
      <c r="E168" s="11">
        <v>44021859106.120003</v>
      </c>
      <c r="F168" s="11">
        <v>9830696.5399999991</v>
      </c>
      <c r="G168" s="12">
        <v>40907</v>
      </c>
      <c r="H168" s="11">
        <f t="shared" si="5"/>
        <v>183883066910.57999</v>
      </c>
      <c r="I168" s="24"/>
    </row>
    <row r="169" spans="1:9">
      <c r="A169" s="4" t="s">
        <v>22</v>
      </c>
      <c r="B169" s="4">
        <v>21010100000</v>
      </c>
      <c r="C169" s="4" t="s">
        <v>146</v>
      </c>
      <c r="D169" s="11">
        <v>621261281.01999998</v>
      </c>
      <c r="E169" s="11">
        <v>646790901.10000002</v>
      </c>
      <c r="F169" s="11">
        <v>144437.45000000001</v>
      </c>
      <c r="G169" s="12">
        <v>40907</v>
      </c>
      <c r="H169" s="11">
        <f t="shared" si="5"/>
        <v>1268052182.1199999</v>
      </c>
      <c r="I169" s="24"/>
    </row>
    <row r="170" spans="1:9">
      <c r="A170" s="4" t="s">
        <v>24</v>
      </c>
      <c r="B170" s="4">
        <v>21010100016</v>
      </c>
      <c r="C170" s="4" t="s">
        <v>147</v>
      </c>
      <c r="D170" s="11">
        <v>621261281.01999998</v>
      </c>
      <c r="E170" s="11">
        <v>646790901.10000002</v>
      </c>
      <c r="F170" s="11">
        <v>144437.45000000001</v>
      </c>
      <c r="G170" s="12">
        <v>40907</v>
      </c>
      <c r="H170" s="11">
        <f t="shared" si="5"/>
        <v>1268052182.1199999</v>
      </c>
      <c r="I170" s="24"/>
    </row>
    <row r="171" spans="1:9">
      <c r="A171" s="4" t="s">
        <v>22</v>
      </c>
      <c r="B171" s="4">
        <v>21010102000</v>
      </c>
      <c r="C171" s="4" t="s">
        <v>148</v>
      </c>
      <c r="D171" s="11">
        <v>108529519562.78</v>
      </c>
      <c r="E171" s="11">
        <v>11553397536.040001</v>
      </c>
      <c r="F171" s="11">
        <v>2580035.1800000002</v>
      </c>
      <c r="G171" s="12">
        <v>40907</v>
      </c>
      <c r="H171" s="11">
        <f t="shared" si="5"/>
        <v>120082917098.82001</v>
      </c>
      <c r="I171" s="24"/>
    </row>
    <row r="172" spans="1:9">
      <c r="A172" s="4" t="s">
        <v>24</v>
      </c>
      <c r="B172" s="4">
        <v>21010102002</v>
      </c>
      <c r="C172" s="4" t="s">
        <v>42</v>
      </c>
      <c r="D172" s="11">
        <v>15057319047.959999</v>
      </c>
      <c r="E172" s="11">
        <v>4090414367.3800001</v>
      </c>
      <c r="F172" s="11">
        <v>913446.71</v>
      </c>
      <c r="G172" s="12">
        <v>40907</v>
      </c>
      <c r="H172" s="11">
        <f t="shared" si="5"/>
        <v>19147733415.34</v>
      </c>
      <c r="I172" s="24"/>
    </row>
    <row r="173" spans="1:9">
      <c r="A173" s="4" t="s">
        <v>24</v>
      </c>
      <c r="B173" s="4">
        <v>21010102004</v>
      </c>
      <c r="C173" s="4" t="s">
        <v>40</v>
      </c>
      <c r="D173" s="11">
        <v>65358791987.150002</v>
      </c>
      <c r="E173" s="11">
        <v>1440956498.9400001</v>
      </c>
      <c r="F173" s="11">
        <v>321785.73</v>
      </c>
      <c r="G173" s="12">
        <v>40907</v>
      </c>
      <c r="H173" s="11">
        <f t="shared" si="5"/>
        <v>66799748486.090004</v>
      </c>
      <c r="I173" s="24"/>
    </row>
    <row r="174" spans="1:9">
      <c r="A174" s="4" t="s">
        <v>24</v>
      </c>
      <c r="B174" s="4">
        <v>21010102006</v>
      </c>
      <c r="C174" s="4" t="s">
        <v>149</v>
      </c>
      <c r="D174" s="11">
        <v>7551718519.4200001</v>
      </c>
      <c r="E174" s="11">
        <v>1075877159.98</v>
      </c>
      <c r="F174" s="11">
        <v>240258.41</v>
      </c>
      <c r="G174" s="12">
        <v>40907</v>
      </c>
      <c r="H174" s="11">
        <f t="shared" si="5"/>
        <v>8627595679.3999996</v>
      </c>
      <c r="I174" s="24"/>
    </row>
    <row r="175" spans="1:9">
      <c r="A175" s="4" t="s">
        <v>24</v>
      </c>
      <c r="B175" s="4">
        <v>21010102012</v>
      </c>
      <c r="C175" s="4" t="s">
        <v>150</v>
      </c>
      <c r="D175" s="11">
        <v>9078761341.3400002</v>
      </c>
      <c r="E175" s="11">
        <v>0</v>
      </c>
      <c r="F175" s="11">
        <v>0</v>
      </c>
      <c r="G175" s="12">
        <v>40907</v>
      </c>
      <c r="H175" s="11">
        <f t="shared" si="5"/>
        <v>9078761341.3400002</v>
      </c>
      <c r="I175" s="24"/>
    </row>
    <row r="176" spans="1:9">
      <c r="A176" s="4" t="s">
        <v>24</v>
      </c>
      <c r="B176" s="4">
        <v>21010102014</v>
      </c>
      <c r="C176" s="4" t="s">
        <v>151</v>
      </c>
      <c r="D176" s="11">
        <v>1093958445.8800001</v>
      </c>
      <c r="E176" s="11">
        <v>0</v>
      </c>
      <c r="F176" s="11">
        <v>0</v>
      </c>
      <c r="G176" s="12">
        <v>40907</v>
      </c>
      <c r="H176" s="11">
        <f t="shared" si="5"/>
        <v>1093958445.8800001</v>
      </c>
      <c r="I176" s="24"/>
    </row>
    <row r="177" spans="1:9">
      <c r="A177" s="4" t="s">
        <v>24</v>
      </c>
      <c r="B177" s="4">
        <v>21010102018</v>
      </c>
      <c r="C177" s="4" t="s">
        <v>152</v>
      </c>
      <c r="D177" s="11">
        <v>214621903.90000001</v>
      </c>
      <c r="E177" s="11">
        <v>164879.96</v>
      </c>
      <c r="F177" s="11">
        <v>36.82</v>
      </c>
      <c r="G177" s="12">
        <v>40907</v>
      </c>
      <c r="H177" s="11">
        <f t="shared" si="5"/>
        <v>214786783.86000001</v>
      </c>
      <c r="I177" s="24"/>
    </row>
    <row r="178" spans="1:9">
      <c r="A178" s="4" t="s">
        <v>24</v>
      </c>
      <c r="B178" s="4">
        <v>21010102020</v>
      </c>
      <c r="C178" s="4" t="s">
        <v>153</v>
      </c>
      <c r="D178" s="11">
        <v>1757751355.3599999</v>
      </c>
      <c r="E178" s="11">
        <v>1216012677.1400001</v>
      </c>
      <c r="F178" s="11">
        <v>271552.63</v>
      </c>
      <c r="G178" s="12">
        <v>40907</v>
      </c>
      <c r="H178" s="11">
        <f t="shared" si="5"/>
        <v>2973764032.5</v>
      </c>
      <c r="I178" s="24"/>
    </row>
    <row r="179" spans="1:9">
      <c r="A179" s="4" t="s">
        <v>24</v>
      </c>
      <c r="B179" s="4">
        <v>21010102024</v>
      </c>
      <c r="C179" s="4" t="s">
        <v>64</v>
      </c>
      <c r="D179" s="11">
        <v>59014046.18</v>
      </c>
      <c r="E179" s="11">
        <v>3163364298.6599998</v>
      </c>
      <c r="F179" s="11">
        <v>706423.47</v>
      </c>
      <c r="G179" s="12">
        <v>40907</v>
      </c>
      <c r="H179" s="11">
        <f t="shared" si="5"/>
        <v>3222378344.8399997</v>
      </c>
      <c r="I179" s="24"/>
    </row>
    <row r="180" spans="1:9">
      <c r="A180" s="4" t="s">
        <v>24</v>
      </c>
      <c r="B180" s="4">
        <v>21010102026</v>
      </c>
      <c r="C180" s="4" t="s">
        <v>65</v>
      </c>
      <c r="D180" s="11">
        <v>8357582915.5900002</v>
      </c>
      <c r="E180" s="11">
        <v>566607653.98000002</v>
      </c>
      <c r="F180" s="11">
        <v>126531.41</v>
      </c>
      <c r="G180" s="12">
        <v>40907</v>
      </c>
      <c r="H180" s="11">
        <f t="shared" si="5"/>
        <v>8924190569.5699997</v>
      </c>
      <c r="I180" s="24"/>
    </row>
    <row r="181" spans="1:9">
      <c r="A181" s="4" t="s">
        <v>22</v>
      </c>
      <c r="B181" s="4">
        <v>21010104000</v>
      </c>
      <c r="C181" s="4" t="s">
        <v>154</v>
      </c>
      <c r="D181" s="11">
        <v>1200000000</v>
      </c>
      <c r="E181" s="11">
        <v>18055743800</v>
      </c>
      <c r="F181" s="11">
        <v>4032100</v>
      </c>
      <c r="G181" s="12">
        <v>40907</v>
      </c>
      <c r="H181" s="11">
        <f t="shared" si="5"/>
        <v>19255743800</v>
      </c>
      <c r="I181" s="24"/>
    </row>
    <row r="182" spans="1:9">
      <c r="A182" s="4" t="s">
        <v>24</v>
      </c>
      <c r="B182" s="4">
        <v>21010104004</v>
      </c>
      <c r="C182" s="4" t="s">
        <v>40</v>
      </c>
      <c r="D182" s="11">
        <v>0</v>
      </c>
      <c r="E182" s="11">
        <v>17912000000</v>
      </c>
      <c r="F182" s="11">
        <v>4000000</v>
      </c>
      <c r="G182" s="12">
        <v>40907</v>
      </c>
      <c r="H182" s="11">
        <f t="shared" si="5"/>
        <v>17912000000</v>
      </c>
      <c r="I182" s="24"/>
    </row>
    <row r="183" spans="1:9">
      <c r="A183" s="4" t="s">
        <v>24</v>
      </c>
      <c r="B183" s="4">
        <v>21010104006</v>
      </c>
      <c r="C183" s="4" t="s">
        <v>149</v>
      </c>
      <c r="D183" s="11">
        <v>0</v>
      </c>
      <c r="E183" s="11">
        <v>143743800</v>
      </c>
      <c r="F183" s="11">
        <v>32100</v>
      </c>
      <c r="G183" s="12">
        <v>40907</v>
      </c>
      <c r="H183" s="11">
        <f t="shared" si="5"/>
        <v>143743800</v>
      </c>
      <c r="I183" s="24"/>
    </row>
    <row r="184" spans="1:9">
      <c r="A184" s="4" t="s">
        <v>24</v>
      </c>
      <c r="B184" s="4">
        <v>21010104020</v>
      </c>
      <c r="C184" s="4" t="s">
        <v>155</v>
      </c>
      <c r="D184" s="11">
        <v>1200000000</v>
      </c>
      <c r="E184" s="11">
        <v>0</v>
      </c>
      <c r="F184" s="11">
        <v>0</v>
      </c>
      <c r="G184" s="12">
        <v>40907</v>
      </c>
      <c r="H184" s="11">
        <f t="shared" si="5"/>
        <v>1200000000</v>
      </c>
      <c r="I184" s="24"/>
    </row>
    <row r="185" spans="1:9">
      <c r="A185" s="4" t="s">
        <v>22</v>
      </c>
      <c r="B185" s="4">
        <v>21010284000</v>
      </c>
      <c r="C185" s="4" t="s">
        <v>156</v>
      </c>
      <c r="D185" s="11">
        <v>29510426960.66</v>
      </c>
      <c r="E185" s="11">
        <v>13765926868.98</v>
      </c>
      <c r="F185" s="11">
        <v>3074123.91</v>
      </c>
      <c r="G185" s="12">
        <v>40907</v>
      </c>
      <c r="H185" s="11">
        <f t="shared" si="5"/>
        <v>43276353829.639999</v>
      </c>
      <c r="I185" s="24"/>
    </row>
    <row r="186" spans="1:9">
      <c r="A186" s="4" t="s">
        <v>24</v>
      </c>
      <c r="B186" s="4">
        <v>21010284004</v>
      </c>
      <c r="C186" s="4" t="s">
        <v>40</v>
      </c>
      <c r="D186" s="11">
        <v>3372500380.9299998</v>
      </c>
      <c r="E186" s="11">
        <v>9055815605.1599998</v>
      </c>
      <c r="F186" s="11">
        <v>2022290.22</v>
      </c>
      <c r="G186" s="12">
        <v>40907</v>
      </c>
      <c r="H186" s="11">
        <f t="shared" si="5"/>
        <v>12428315986.09</v>
      </c>
      <c r="I186" s="24"/>
    </row>
    <row r="187" spans="1:9">
      <c r="A187" s="4" t="s">
        <v>24</v>
      </c>
      <c r="B187" s="4">
        <v>21010284006</v>
      </c>
      <c r="C187" s="4" t="s">
        <v>149</v>
      </c>
      <c r="D187" s="11">
        <v>11629150386.6</v>
      </c>
      <c r="E187" s="11">
        <v>3694925557.3400002</v>
      </c>
      <c r="F187" s="11">
        <v>825128.53</v>
      </c>
      <c r="G187" s="12">
        <v>40907</v>
      </c>
      <c r="H187" s="11">
        <f t="shared" si="5"/>
        <v>15324075943.940001</v>
      </c>
      <c r="I187" s="24"/>
    </row>
    <row r="188" spans="1:9">
      <c r="A188" s="4" t="s">
        <v>24</v>
      </c>
      <c r="B188" s="4">
        <v>21010284008</v>
      </c>
      <c r="C188" s="4" t="s">
        <v>157</v>
      </c>
      <c r="D188" s="11">
        <v>410179490.56</v>
      </c>
      <c r="E188" s="11">
        <v>0</v>
      </c>
      <c r="F188" s="11">
        <v>0</v>
      </c>
      <c r="G188" s="12">
        <v>40907</v>
      </c>
      <c r="H188" s="11">
        <f t="shared" si="5"/>
        <v>410179490.56</v>
      </c>
      <c r="I188" s="24"/>
    </row>
    <row r="189" spans="1:9">
      <c r="A189" s="4" t="s">
        <v>24</v>
      </c>
      <c r="B189" s="4">
        <v>21010284012</v>
      </c>
      <c r="C189" s="4" t="s">
        <v>150</v>
      </c>
      <c r="D189" s="11">
        <v>5726865668.8000002</v>
      </c>
      <c r="E189" s="11">
        <v>0</v>
      </c>
      <c r="F189" s="11">
        <v>0</v>
      </c>
      <c r="G189" s="12">
        <v>40907</v>
      </c>
      <c r="H189" s="11">
        <f t="shared" si="5"/>
        <v>5726865668.8000002</v>
      </c>
      <c r="I189" s="24"/>
    </row>
    <row r="190" spans="1:9">
      <c r="A190" s="4" t="s">
        <v>24</v>
      </c>
      <c r="B190" s="4">
        <v>21010284014</v>
      </c>
      <c r="C190" s="4" t="s">
        <v>151</v>
      </c>
      <c r="D190" s="11">
        <v>457393930</v>
      </c>
      <c r="E190" s="11">
        <v>165188001.62</v>
      </c>
      <c r="F190" s="11">
        <v>36888.79</v>
      </c>
      <c r="G190" s="12">
        <v>40907</v>
      </c>
      <c r="H190" s="11">
        <f t="shared" si="5"/>
        <v>622581931.62</v>
      </c>
      <c r="I190" s="24"/>
    </row>
    <row r="191" spans="1:9">
      <c r="A191" s="4" t="s">
        <v>24</v>
      </c>
      <c r="B191" s="4">
        <v>21010284018</v>
      </c>
      <c r="C191" s="4" t="s">
        <v>152</v>
      </c>
      <c r="D191" s="11">
        <v>431439400.77999997</v>
      </c>
      <c r="E191" s="11">
        <v>0</v>
      </c>
      <c r="F191" s="11">
        <v>0</v>
      </c>
      <c r="G191" s="12">
        <v>40907</v>
      </c>
      <c r="H191" s="11">
        <f t="shared" si="5"/>
        <v>431439400.77999997</v>
      </c>
      <c r="I191" s="24"/>
    </row>
    <row r="192" spans="1:9">
      <c r="A192" s="4" t="s">
        <v>24</v>
      </c>
      <c r="B192" s="4">
        <v>21010284020</v>
      </c>
      <c r="C192" s="4" t="s">
        <v>153</v>
      </c>
      <c r="D192" s="11">
        <v>57455692.270000003</v>
      </c>
      <c r="E192" s="11">
        <v>620956557.84000003</v>
      </c>
      <c r="F192" s="11">
        <v>138668.28</v>
      </c>
      <c r="G192" s="12">
        <v>40907</v>
      </c>
      <c r="H192" s="11">
        <f t="shared" si="5"/>
        <v>678412250.11000001</v>
      </c>
      <c r="I192" s="24"/>
    </row>
    <row r="193" spans="1:9">
      <c r="A193" s="4" t="s">
        <v>24</v>
      </c>
      <c r="B193" s="4">
        <v>21010284024</v>
      </c>
      <c r="C193" s="4" t="s">
        <v>64</v>
      </c>
      <c r="D193" s="11">
        <v>522449332.75</v>
      </c>
      <c r="E193" s="11">
        <v>139481147.02000001</v>
      </c>
      <c r="F193" s="11">
        <v>31148.09</v>
      </c>
      <c r="G193" s="12">
        <v>40907</v>
      </c>
      <c r="H193" s="11">
        <f t="shared" si="5"/>
        <v>661930479.76999998</v>
      </c>
      <c r="I193" s="24"/>
    </row>
    <row r="194" spans="1:9">
      <c r="A194" s="4" t="s">
        <v>24</v>
      </c>
      <c r="B194" s="4">
        <v>21010284026</v>
      </c>
      <c r="C194" s="4" t="s">
        <v>65</v>
      </c>
      <c r="D194" s="11">
        <v>6902992677.9700003</v>
      </c>
      <c r="E194" s="11">
        <v>89560000</v>
      </c>
      <c r="F194" s="11">
        <v>20000</v>
      </c>
      <c r="G194" s="12">
        <v>40907</v>
      </c>
      <c r="H194" s="11">
        <f t="shared" si="5"/>
        <v>6992552677.9700003</v>
      </c>
      <c r="I194" s="24"/>
    </row>
    <row r="195" spans="1:9">
      <c r="A195" s="4" t="s">
        <v>20</v>
      </c>
      <c r="B195" s="4">
        <v>21020000000</v>
      </c>
      <c r="C195" s="4" t="s">
        <v>445</v>
      </c>
      <c r="D195" s="11">
        <v>0</v>
      </c>
      <c r="E195" s="11">
        <v>171739002.16</v>
      </c>
      <c r="F195" s="11">
        <v>38351.72</v>
      </c>
      <c r="G195" s="12">
        <v>40907</v>
      </c>
      <c r="H195" s="11">
        <f t="shared" si="5"/>
        <v>171739002.16</v>
      </c>
      <c r="I195" s="24"/>
    </row>
    <row r="196" spans="1:9">
      <c r="A196" s="4" t="s">
        <v>22</v>
      </c>
      <c r="B196" s="4">
        <v>21020116000</v>
      </c>
      <c r="C196" s="4" t="s">
        <v>446</v>
      </c>
      <c r="D196" s="11">
        <v>0</v>
      </c>
      <c r="E196" s="11">
        <v>171739002.16</v>
      </c>
      <c r="F196" s="11">
        <v>38351.72</v>
      </c>
      <c r="G196" s="12">
        <v>40907</v>
      </c>
      <c r="H196" s="11">
        <f t="shared" si="5"/>
        <v>171739002.16</v>
      </c>
      <c r="I196" s="24"/>
    </row>
    <row r="197" spans="1:9">
      <c r="A197" s="4" t="s">
        <v>24</v>
      </c>
      <c r="B197" s="4">
        <v>21020116007</v>
      </c>
      <c r="C197" s="4" t="s">
        <v>429</v>
      </c>
      <c r="D197" s="11">
        <v>0</v>
      </c>
      <c r="E197" s="11">
        <v>171739002.16</v>
      </c>
      <c r="F197" s="11">
        <v>38351.72</v>
      </c>
      <c r="G197" s="12">
        <v>40907</v>
      </c>
      <c r="H197" s="11">
        <f t="shared" si="5"/>
        <v>171739002.16</v>
      </c>
      <c r="I197" s="24"/>
    </row>
    <row r="198" spans="1:9">
      <c r="A198" s="4" t="s">
        <v>20</v>
      </c>
      <c r="B198" s="4">
        <v>21030000000</v>
      </c>
      <c r="C198" s="4" t="s">
        <v>66</v>
      </c>
      <c r="D198" s="11">
        <v>33055802473</v>
      </c>
      <c r="E198" s="11">
        <v>31346000000</v>
      </c>
      <c r="F198" s="11">
        <v>7000000</v>
      </c>
      <c r="G198" s="12">
        <v>40907</v>
      </c>
      <c r="H198" s="11">
        <f t="shared" si="5"/>
        <v>64401802473</v>
      </c>
      <c r="I198" s="24"/>
    </row>
    <row r="199" spans="1:9">
      <c r="A199" s="4" t="s">
        <v>22</v>
      </c>
      <c r="B199" s="4">
        <v>21030118000</v>
      </c>
      <c r="C199" s="4" t="s">
        <v>182</v>
      </c>
      <c r="D199" s="11">
        <v>0</v>
      </c>
      <c r="E199" s="11">
        <v>31346000000</v>
      </c>
      <c r="F199" s="11">
        <v>7000000</v>
      </c>
      <c r="G199" s="12">
        <v>40907</v>
      </c>
      <c r="H199" s="11">
        <f t="shared" si="5"/>
        <v>31346000000</v>
      </c>
      <c r="I199" s="24"/>
    </row>
    <row r="200" spans="1:9">
      <c r="A200" s="4" t="s">
        <v>24</v>
      </c>
      <c r="B200" s="4">
        <v>21030118004</v>
      </c>
      <c r="C200" s="4" t="s">
        <v>40</v>
      </c>
      <c r="D200" s="11">
        <v>0</v>
      </c>
      <c r="E200" s="11">
        <v>8956000000</v>
      </c>
      <c r="F200" s="11">
        <v>2000000</v>
      </c>
      <c r="G200" s="12">
        <v>40907</v>
      </c>
      <c r="H200" s="11">
        <f t="shared" si="5"/>
        <v>8956000000</v>
      </c>
      <c r="I200" s="24"/>
    </row>
    <row r="201" spans="1:9">
      <c r="A201" s="4" t="s">
        <v>24</v>
      </c>
      <c r="B201" s="4">
        <v>21030118006</v>
      </c>
      <c r="C201" s="4" t="s">
        <v>149</v>
      </c>
      <c r="D201" s="11">
        <v>0</v>
      </c>
      <c r="E201" s="11">
        <v>22390000000</v>
      </c>
      <c r="F201" s="11">
        <v>5000000</v>
      </c>
      <c r="G201" s="12">
        <v>40907</v>
      </c>
      <c r="H201" s="11">
        <f t="shared" si="5"/>
        <v>22390000000</v>
      </c>
      <c r="I201" s="24"/>
    </row>
    <row r="202" spans="1:9">
      <c r="A202" s="4" t="s">
        <v>22</v>
      </c>
      <c r="B202" s="4">
        <v>21030128000</v>
      </c>
      <c r="C202" s="4" t="s">
        <v>159</v>
      </c>
      <c r="D202" s="11">
        <v>10048055000</v>
      </c>
      <c r="E202" s="11">
        <v>0</v>
      </c>
      <c r="F202" s="11">
        <v>0</v>
      </c>
      <c r="G202" s="12">
        <v>40907</v>
      </c>
      <c r="H202" s="11">
        <f t="shared" si="5"/>
        <v>10048055000</v>
      </c>
      <c r="I202" s="24"/>
    </row>
    <row r="203" spans="1:9">
      <c r="A203" s="4" t="s">
        <v>24</v>
      </c>
      <c r="B203" s="4">
        <v>21030128004</v>
      </c>
      <c r="C203" s="4" t="s">
        <v>40</v>
      </c>
      <c r="D203" s="11">
        <v>10048055000</v>
      </c>
      <c r="E203" s="11">
        <v>0</v>
      </c>
      <c r="F203" s="11">
        <v>0</v>
      </c>
      <c r="G203" s="12">
        <v>40907</v>
      </c>
      <c r="H203" s="11">
        <f t="shared" si="5"/>
        <v>10048055000</v>
      </c>
      <c r="I203" s="24"/>
    </row>
    <row r="204" spans="1:9">
      <c r="A204" s="4" t="s">
        <v>22</v>
      </c>
      <c r="B204" s="4">
        <v>21030130000</v>
      </c>
      <c r="C204" s="4" t="s">
        <v>160</v>
      </c>
      <c r="D204" s="11">
        <v>22266178282</v>
      </c>
      <c r="E204" s="11">
        <v>0</v>
      </c>
      <c r="F204" s="11">
        <v>0</v>
      </c>
      <c r="G204" s="12">
        <v>40907</v>
      </c>
      <c r="H204" s="11">
        <f t="shared" si="5"/>
        <v>22266178282</v>
      </c>
      <c r="I204" s="24"/>
    </row>
    <row r="205" spans="1:9">
      <c r="A205" s="4" t="s">
        <v>24</v>
      </c>
      <c r="B205" s="4">
        <v>21030130006</v>
      </c>
      <c r="C205" s="4" t="s">
        <v>149</v>
      </c>
      <c r="D205" s="11">
        <v>22266178282</v>
      </c>
      <c r="E205" s="11">
        <v>0</v>
      </c>
      <c r="F205" s="11">
        <v>0</v>
      </c>
      <c r="G205" s="12">
        <v>40907</v>
      </c>
      <c r="H205" s="11">
        <f t="shared" si="5"/>
        <v>22266178282</v>
      </c>
      <c r="I205" s="24"/>
    </row>
    <row r="206" spans="1:9">
      <c r="A206" s="4" t="s">
        <v>22</v>
      </c>
      <c r="B206" s="4">
        <v>21030132000</v>
      </c>
      <c r="C206" s="4" t="s">
        <v>161</v>
      </c>
      <c r="D206" s="11">
        <v>741569191</v>
      </c>
      <c r="E206" s="11">
        <v>0</v>
      </c>
      <c r="F206" s="11">
        <v>0</v>
      </c>
      <c r="G206" s="12">
        <v>40907</v>
      </c>
      <c r="H206" s="11">
        <f t="shared" si="5"/>
        <v>741569191</v>
      </c>
      <c r="I206" s="24"/>
    </row>
    <row r="207" spans="1:9">
      <c r="A207" s="4" t="s">
        <v>24</v>
      </c>
      <c r="B207" s="4">
        <v>21030132002</v>
      </c>
      <c r="C207" s="4" t="s">
        <v>448</v>
      </c>
      <c r="D207" s="11">
        <v>721413991</v>
      </c>
      <c r="E207" s="11">
        <v>0</v>
      </c>
      <c r="F207" s="11">
        <v>0</v>
      </c>
      <c r="G207" s="12">
        <v>40907</v>
      </c>
      <c r="H207" s="11">
        <f t="shared" si="5"/>
        <v>721413991</v>
      </c>
      <c r="I207" s="24"/>
    </row>
    <row r="208" spans="1:9">
      <c r="A208" s="4" t="s">
        <v>24</v>
      </c>
      <c r="B208" s="4">
        <v>21030132006</v>
      </c>
      <c r="C208" s="4" t="s">
        <v>162</v>
      </c>
      <c r="D208" s="11">
        <v>20155200</v>
      </c>
      <c r="E208" s="11">
        <v>0</v>
      </c>
      <c r="F208" s="11">
        <v>0</v>
      </c>
      <c r="G208" s="12">
        <v>40907</v>
      </c>
      <c r="H208" s="11">
        <f t="shared" si="5"/>
        <v>20155200</v>
      </c>
      <c r="I208" s="24"/>
    </row>
    <row r="209" spans="1:9">
      <c r="A209" s="4" t="s">
        <v>20</v>
      </c>
      <c r="B209" s="4">
        <v>21040000000</v>
      </c>
      <c r="C209" s="4" t="s">
        <v>163</v>
      </c>
      <c r="D209" s="11">
        <v>0</v>
      </c>
      <c r="E209" s="11">
        <v>40302000234.669998</v>
      </c>
      <c r="F209" s="11">
        <v>9000000.0524050891</v>
      </c>
      <c r="G209" s="12">
        <v>40907</v>
      </c>
      <c r="H209" s="11">
        <f t="shared" si="5"/>
        <v>40302000234.669998</v>
      </c>
      <c r="I209" s="24"/>
    </row>
    <row r="210" spans="1:9">
      <c r="A210" s="4" t="s">
        <v>22</v>
      </c>
      <c r="B210" s="4">
        <v>21040390000</v>
      </c>
      <c r="C210" s="4" t="s">
        <v>163</v>
      </c>
      <c r="D210" s="11">
        <v>0</v>
      </c>
      <c r="E210" s="11">
        <v>40302000234.669998</v>
      </c>
      <c r="F210" s="11">
        <v>9000000.0524050891</v>
      </c>
      <c r="G210" s="12">
        <v>40907</v>
      </c>
      <c r="H210" s="11">
        <f t="shared" si="5"/>
        <v>40302000234.669998</v>
      </c>
      <c r="I210" s="24"/>
    </row>
    <row r="211" spans="1:9">
      <c r="A211" s="4" t="s">
        <v>24</v>
      </c>
      <c r="B211" s="4">
        <v>21040390003</v>
      </c>
      <c r="C211" s="4" t="s">
        <v>1058</v>
      </c>
      <c r="D211" s="11">
        <v>0</v>
      </c>
      <c r="E211" s="11">
        <v>31346000000</v>
      </c>
      <c r="F211" s="11">
        <v>7000000</v>
      </c>
      <c r="G211" s="12">
        <v>40907</v>
      </c>
      <c r="H211" s="11">
        <f t="shared" si="5"/>
        <v>31346000000</v>
      </c>
      <c r="I211" s="24"/>
    </row>
    <row r="212" spans="1:9">
      <c r="A212" s="4" t="s">
        <v>24</v>
      </c>
      <c r="B212" s="4">
        <v>21040390006</v>
      </c>
      <c r="C212" s="4" t="s">
        <v>164</v>
      </c>
      <c r="D212" s="11">
        <v>0</v>
      </c>
      <c r="E212" s="11">
        <v>189.89</v>
      </c>
      <c r="F212" s="11">
        <v>4.24050916E-2</v>
      </c>
      <c r="G212" s="12">
        <v>40907</v>
      </c>
      <c r="H212" s="11">
        <f t="shared" si="5"/>
        <v>189.89</v>
      </c>
      <c r="I212" s="24"/>
    </row>
    <row r="213" spans="1:9">
      <c r="A213" s="4" t="s">
        <v>24</v>
      </c>
      <c r="B213" s="4">
        <v>21040390008</v>
      </c>
      <c r="C213" s="4" t="s">
        <v>165</v>
      </c>
      <c r="D213" s="11">
        <v>0</v>
      </c>
      <c r="E213" s="11">
        <v>8956000044.7800007</v>
      </c>
      <c r="F213" s="11">
        <v>2000000.01</v>
      </c>
      <c r="G213" s="12">
        <v>40907</v>
      </c>
      <c r="H213" s="11">
        <f t="shared" si="5"/>
        <v>8956000044.7800007</v>
      </c>
      <c r="I213" s="24"/>
    </row>
    <row r="214" spans="1:9">
      <c r="A214" s="4" t="s">
        <v>20</v>
      </c>
      <c r="B214" s="4">
        <v>21080000000</v>
      </c>
      <c r="C214" s="4" t="s">
        <v>166</v>
      </c>
      <c r="D214" s="11">
        <v>28810336.719999999</v>
      </c>
      <c r="E214" s="11">
        <v>52309980.899999999</v>
      </c>
      <c r="F214" s="11">
        <v>11681.55</v>
      </c>
      <c r="G214" s="12">
        <v>40907</v>
      </c>
      <c r="H214" s="11">
        <f t="shared" si="5"/>
        <v>81120317.620000005</v>
      </c>
      <c r="I214" s="24"/>
    </row>
    <row r="215" spans="1:9">
      <c r="A215" s="4" t="s">
        <v>22</v>
      </c>
      <c r="B215" s="4">
        <v>21080134000</v>
      </c>
      <c r="C215" s="4" t="s">
        <v>167</v>
      </c>
      <c r="D215" s="11">
        <v>28810336.719999999</v>
      </c>
      <c r="E215" s="11">
        <v>52309980.899999999</v>
      </c>
      <c r="F215" s="11">
        <v>11681.55</v>
      </c>
      <c r="G215" s="12">
        <v>40907</v>
      </c>
      <c r="H215" s="11">
        <f t="shared" si="5"/>
        <v>81120317.620000005</v>
      </c>
      <c r="I215" s="24"/>
    </row>
    <row r="216" spans="1:9">
      <c r="A216" s="4" t="s">
        <v>24</v>
      </c>
      <c r="B216" s="4">
        <v>21080134084</v>
      </c>
      <c r="C216" s="4" t="s">
        <v>168</v>
      </c>
      <c r="D216" s="11">
        <v>28810336.719999999</v>
      </c>
      <c r="E216" s="11">
        <v>39614850.899999999</v>
      </c>
      <c r="F216" s="11">
        <v>8846.5499999999993</v>
      </c>
      <c r="G216" s="12">
        <v>40907</v>
      </c>
      <c r="H216" s="11">
        <f t="shared" si="5"/>
        <v>68425187.620000005</v>
      </c>
      <c r="I216" s="24"/>
    </row>
    <row r="217" spans="1:9">
      <c r="A217" s="4" t="s">
        <v>24</v>
      </c>
      <c r="B217" s="4">
        <v>21080134085</v>
      </c>
      <c r="C217" s="4" t="s">
        <v>1059</v>
      </c>
      <c r="D217" s="11">
        <v>0</v>
      </c>
      <c r="E217" s="11">
        <v>12695130</v>
      </c>
      <c r="F217" s="11">
        <v>2835</v>
      </c>
      <c r="G217" s="12">
        <v>40907</v>
      </c>
      <c r="H217" s="11">
        <f t="shared" si="5"/>
        <v>12695130</v>
      </c>
      <c r="I217" s="24"/>
    </row>
    <row r="218" spans="1:9">
      <c r="A218" s="4" t="s">
        <v>18</v>
      </c>
      <c r="B218" s="4">
        <v>22000000000</v>
      </c>
      <c r="C218" s="4" t="s">
        <v>169</v>
      </c>
      <c r="D218" s="11">
        <v>433373487190.69</v>
      </c>
      <c r="E218" s="11">
        <v>589257137690.52002</v>
      </c>
      <c r="F218" s="11">
        <v>131589356.34</v>
      </c>
      <c r="G218" s="12">
        <v>40907</v>
      </c>
      <c r="H218" s="11">
        <f t="shared" si="5"/>
        <v>1022630624881.21</v>
      </c>
      <c r="I218" s="24"/>
    </row>
    <row r="219" spans="1:9">
      <c r="A219" s="4" t="s">
        <v>20</v>
      </c>
      <c r="B219" s="4">
        <v>22010000000</v>
      </c>
      <c r="C219" s="4" t="s">
        <v>170</v>
      </c>
      <c r="D219" s="11">
        <v>332412842395.90997</v>
      </c>
      <c r="E219" s="11">
        <v>546110847236.56</v>
      </c>
      <c r="F219" s="11">
        <v>121954186.52</v>
      </c>
      <c r="G219" s="12">
        <v>40907</v>
      </c>
      <c r="H219" s="11">
        <f t="shared" si="5"/>
        <v>878523689632.46997</v>
      </c>
      <c r="I219" s="24"/>
    </row>
    <row r="220" spans="1:9">
      <c r="A220" s="4" t="s">
        <v>22</v>
      </c>
      <c r="B220" s="4">
        <v>22010136000</v>
      </c>
      <c r="C220" s="4" t="s">
        <v>171</v>
      </c>
      <c r="D220" s="11">
        <v>158930295114.73999</v>
      </c>
      <c r="E220" s="11">
        <v>199630131480.23999</v>
      </c>
      <c r="F220" s="11">
        <v>44580199.079999998</v>
      </c>
      <c r="G220" s="12">
        <v>40907</v>
      </c>
      <c r="H220" s="11">
        <f t="shared" si="5"/>
        <v>358560426594.97998</v>
      </c>
      <c r="I220" s="24"/>
    </row>
    <row r="221" spans="1:9">
      <c r="A221" s="4" t="s">
        <v>24</v>
      </c>
      <c r="B221" s="4">
        <v>22010136002</v>
      </c>
      <c r="C221" s="4" t="s">
        <v>45</v>
      </c>
      <c r="D221" s="11">
        <v>158808676159.10999</v>
      </c>
      <c r="E221" s="11">
        <v>192152057765.04001</v>
      </c>
      <c r="F221" s="11">
        <v>42910240.68</v>
      </c>
      <c r="G221" s="12">
        <v>40907</v>
      </c>
      <c r="H221" s="11">
        <f t="shared" si="5"/>
        <v>350960733924.15002</v>
      </c>
      <c r="I221" s="24"/>
    </row>
    <row r="222" spans="1:9">
      <c r="A222" s="4" t="s">
        <v>24</v>
      </c>
      <c r="B222" s="4">
        <v>22010136003</v>
      </c>
      <c r="C222" s="4" t="s">
        <v>172</v>
      </c>
      <c r="D222" s="11">
        <v>121618955.63</v>
      </c>
      <c r="E222" s="11">
        <v>7478073715.1999998</v>
      </c>
      <c r="F222" s="11">
        <v>1669958.4</v>
      </c>
      <c r="G222" s="12">
        <v>40907</v>
      </c>
      <c r="H222" s="11">
        <f t="shared" si="5"/>
        <v>7599692670.8299999</v>
      </c>
      <c r="I222" s="24"/>
    </row>
    <row r="223" spans="1:9">
      <c r="A223" s="4" t="s">
        <v>22</v>
      </c>
      <c r="B223" s="4">
        <v>22010138000</v>
      </c>
      <c r="C223" s="4" t="s">
        <v>173</v>
      </c>
      <c r="D223" s="11">
        <v>113560230141.28999</v>
      </c>
      <c r="E223" s="11">
        <v>252236741235.10001</v>
      </c>
      <c r="F223" s="11">
        <v>56327990.450000003</v>
      </c>
      <c r="G223" s="12">
        <v>40907</v>
      </c>
      <c r="H223" s="11">
        <f t="shared" si="5"/>
        <v>365796971376.39001</v>
      </c>
      <c r="I223" s="24"/>
    </row>
    <row r="224" spans="1:9">
      <c r="A224" s="4" t="s">
        <v>24</v>
      </c>
      <c r="B224" s="4">
        <v>22010138002</v>
      </c>
      <c r="C224" s="4" t="s">
        <v>45</v>
      </c>
      <c r="D224" s="11">
        <v>111540032881.02</v>
      </c>
      <c r="E224" s="11">
        <v>247404797831.32001</v>
      </c>
      <c r="F224" s="11">
        <v>55248949.939999998</v>
      </c>
      <c r="G224" s="12">
        <v>40907</v>
      </c>
      <c r="H224" s="11">
        <f t="shared" si="5"/>
        <v>358944830712.34003</v>
      </c>
      <c r="I224" s="24"/>
    </row>
    <row r="225" spans="1:9">
      <c r="A225" s="4" t="s">
        <v>24</v>
      </c>
      <c r="B225" s="4">
        <v>22010138003</v>
      </c>
      <c r="C225" s="4" t="s">
        <v>172</v>
      </c>
      <c r="D225" s="11">
        <v>0</v>
      </c>
      <c r="E225" s="11">
        <v>174823403.78</v>
      </c>
      <c r="F225" s="11">
        <v>39040.51</v>
      </c>
      <c r="G225" s="12">
        <v>40907</v>
      </c>
      <c r="H225" s="11">
        <f t="shared" si="5"/>
        <v>174823403.78</v>
      </c>
      <c r="I225" s="24"/>
    </row>
    <row r="226" spans="1:9">
      <c r="A226" s="4" t="s">
        <v>24</v>
      </c>
      <c r="B226" s="4">
        <v>22010138004</v>
      </c>
      <c r="C226" s="4" t="s">
        <v>174</v>
      </c>
      <c r="D226" s="11">
        <v>2020197260.27</v>
      </c>
      <c r="E226" s="11">
        <v>4657120000</v>
      </c>
      <c r="F226" s="11">
        <v>1040000</v>
      </c>
      <c r="G226" s="12">
        <v>40907</v>
      </c>
      <c r="H226" s="11">
        <f t="shared" si="5"/>
        <v>6677317260.2700005</v>
      </c>
      <c r="I226" s="24"/>
    </row>
    <row r="227" spans="1:9">
      <c r="A227" s="4" t="s">
        <v>24</v>
      </c>
      <c r="B227" s="4">
        <v>22010140001</v>
      </c>
      <c r="C227" s="4" t="s">
        <v>175</v>
      </c>
      <c r="D227" s="11">
        <v>0</v>
      </c>
      <c r="E227" s="11">
        <v>0</v>
      </c>
      <c r="F227" s="11">
        <v>0</v>
      </c>
      <c r="G227" s="12">
        <v>40907</v>
      </c>
      <c r="H227" s="11">
        <f t="shared" si="5"/>
        <v>0</v>
      </c>
      <c r="I227" s="24"/>
    </row>
    <row r="228" spans="1:9">
      <c r="A228" s="4" t="s">
        <v>22</v>
      </c>
      <c r="B228" s="4">
        <v>22010144000</v>
      </c>
      <c r="C228" s="4" t="s">
        <v>176</v>
      </c>
      <c r="D228" s="11">
        <v>1226783031.1700001</v>
      </c>
      <c r="E228" s="11">
        <v>877681686.01999998</v>
      </c>
      <c r="F228" s="11">
        <v>195998.59</v>
      </c>
      <c r="G228" s="12">
        <v>40907</v>
      </c>
      <c r="H228" s="11">
        <f t="shared" si="5"/>
        <v>2104464717.1900001</v>
      </c>
      <c r="I228" s="24"/>
    </row>
    <row r="229" spans="1:9">
      <c r="A229" s="4" t="s">
        <v>24</v>
      </c>
      <c r="B229" s="4">
        <v>22010144002</v>
      </c>
      <c r="C229" s="4" t="s">
        <v>45</v>
      </c>
      <c r="D229" s="11">
        <v>1226783031.1700001</v>
      </c>
      <c r="E229" s="11">
        <v>877681686.01999998</v>
      </c>
      <c r="F229" s="11">
        <v>195998.59</v>
      </c>
      <c r="G229" s="12">
        <v>40907</v>
      </c>
      <c r="H229" s="11">
        <f t="shared" si="5"/>
        <v>2104464717.1900001</v>
      </c>
      <c r="I229" s="24"/>
    </row>
    <row r="230" spans="1:9">
      <c r="A230" s="4" t="s">
        <v>22</v>
      </c>
      <c r="B230" s="4">
        <v>22010146000</v>
      </c>
      <c r="C230" s="4" t="s">
        <v>177</v>
      </c>
      <c r="D230" s="11">
        <v>0</v>
      </c>
      <c r="E230" s="11">
        <v>223900000</v>
      </c>
      <c r="F230" s="11">
        <v>50000</v>
      </c>
      <c r="G230" s="12">
        <v>40907</v>
      </c>
      <c r="H230" s="11">
        <f t="shared" ref="H230:H293" si="6">(+D230+E230)</f>
        <v>223900000</v>
      </c>
      <c r="I230" s="24"/>
    </row>
    <row r="231" spans="1:9">
      <c r="A231" s="4" t="s">
        <v>24</v>
      </c>
      <c r="B231" s="4">
        <v>22010146002</v>
      </c>
      <c r="C231" s="4" t="s">
        <v>45</v>
      </c>
      <c r="D231" s="11">
        <v>0</v>
      </c>
      <c r="E231" s="11">
        <v>223900000</v>
      </c>
      <c r="F231" s="11">
        <v>50000</v>
      </c>
      <c r="G231" s="12">
        <v>40907</v>
      </c>
      <c r="H231" s="11">
        <f t="shared" si="6"/>
        <v>223900000</v>
      </c>
      <c r="I231" s="24"/>
    </row>
    <row r="232" spans="1:9">
      <c r="A232" s="4" t="s">
        <v>22</v>
      </c>
      <c r="B232" s="4">
        <v>22010152000</v>
      </c>
      <c r="C232" s="4" t="s">
        <v>178</v>
      </c>
      <c r="D232" s="11">
        <v>29198965204.919998</v>
      </c>
      <c r="E232" s="11">
        <v>40030377954</v>
      </c>
      <c r="F232" s="11">
        <v>8939343</v>
      </c>
      <c r="G232" s="12">
        <v>40907</v>
      </c>
      <c r="H232" s="11">
        <f t="shared" si="6"/>
        <v>69229343158.919998</v>
      </c>
      <c r="I232" s="24"/>
    </row>
    <row r="233" spans="1:9">
      <c r="A233" s="4" t="s">
        <v>24</v>
      </c>
      <c r="B233" s="4">
        <v>22010152002</v>
      </c>
      <c r="C233" s="4" t="s">
        <v>45</v>
      </c>
      <c r="D233" s="11">
        <v>29198965204.919998</v>
      </c>
      <c r="E233" s="11">
        <v>40030377954</v>
      </c>
      <c r="F233" s="11">
        <v>8939343</v>
      </c>
      <c r="G233" s="12">
        <v>40907</v>
      </c>
      <c r="H233" s="11">
        <f t="shared" si="6"/>
        <v>69229343158.919998</v>
      </c>
      <c r="I233" s="24"/>
    </row>
    <row r="234" spans="1:9">
      <c r="A234" s="4" t="s">
        <v>22</v>
      </c>
      <c r="B234" s="4">
        <v>22010156000</v>
      </c>
      <c r="C234" s="4" t="s">
        <v>179</v>
      </c>
      <c r="D234" s="11">
        <v>29496568903.790001</v>
      </c>
      <c r="E234" s="11">
        <v>53112014881.199997</v>
      </c>
      <c r="F234" s="11">
        <v>11860655.4</v>
      </c>
      <c r="G234" s="12">
        <v>40907</v>
      </c>
      <c r="H234" s="11">
        <f t="shared" si="6"/>
        <v>82608583784.98999</v>
      </c>
      <c r="I234" s="24"/>
    </row>
    <row r="235" spans="1:9">
      <c r="A235" s="4" t="s">
        <v>24</v>
      </c>
      <c r="B235" s="4">
        <v>22010156002</v>
      </c>
      <c r="C235" s="4" t="s">
        <v>45</v>
      </c>
      <c r="D235" s="11">
        <v>29496568903.790001</v>
      </c>
      <c r="E235" s="11">
        <v>53112014881.199997</v>
      </c>
      <c r="F235" s="11">
        <v>11860655.4</v>
      </c>
      <c r="G235" s="12">
        <v>40907</v>
      </c>
      <c r="H235" s="11">
        <f t="shared" si="6"/>
        <v>82608583784.98999</v>
      </c>
      <c r="I235" s="24"/>
    </row>
    <row r="236" spans="1:9">
      <c r="A236" s="4" t="s">
        <v>20</v>
      </c>
      <c r="B236" s="4">
        <v>22020000000</v>
      </c>
      <c r="C236" s="4" t="s">
        <v>180</v>
      </c>
      <c r="D236" s="11">
        <v>904365</v>
      </c>
      <c r="E236" s="11">
        <v>1216180.02</v>
      </c>
      <c r="F236" s="11">
        <v>271.58999999999997</v>
      </c>
      <c r="G236" s="12">
        <v>40907</v>
      </c>
      <c r="H236" s="11">
        <f t="shared" si="6"/>
        <v>2120545.02</v>
      </c>
      <c r="I236" s="24"/>
    </row>
    <row r="237" spans="1:9">
      <c r="A237" s="4" t="s">
        <v>22</v>
      </c>
      <c r="B237" s="4">
        <v>22020174000</v>
      </c>
      <c r="C237" s="4" t="s">
        <v>181</v>
      </c>
      <c r="D237" s="11">
        <v>904365</v>
      </c>
      <c r="E237" s="11">
        <v>1216180.02</v>
      </c>
      <c r="F237" s="11">
        <v>271.58999999999997</v>
      </c>
      <c r="G237" s="12">
        <v>40907</v>
      </c>
      <c r="H237" s="11">
        <f t="shared" si="6"/>
        <v>2120545.02</v>
      </c>
      <c r="I237" s="24"/>
    </row>
    <row r="238" spans="1:9">
      <c r="A238" s="4" t="s">
        <v>24</v>
      </c>
      <c r="B238" s="4">
        <v>22020174002</v>
      </c>
      <c r="C238" s="4" t="s">
        <v>45</v>
      </c>
      <c r="D238" s="11">
        <v>904365</v>
      </c>
      <c r="E238" s="11">
        <v>1216180.02</v>
      </c>
      <c r="F238" s="11">
        <v>271.58999999999997</v>
      </c>
      <c r="G238" s="12">
        <v>40907</v>
      </c>
      <c r="H238" s="11">
        <f t="shared" si="6"/>
        <v>2120545.02</v>
      </c>
      <c r="I238" s="24"/>
    </row>
    <row r="239" spans="1:9">
      <c r="A239" s="4" t="s">
        <v>20</v>
      </c>
      <c r="B239" s="4">
        <v>22030000000</v>
      </c>
      <c r="C239" s="4" t="s">
        <v>66</v>
      </c>
      <c r="D239" s="11">
        <v>29142039236.610001</v>
      </c>
      <c r="E239" s="11">
        <v>33629780000</v>
      </c>
      <c r="F239" s="11">
        <v>7510000</v>
      </c>
      <c r="G239" s="12">
        <v>40907</v>
      </c>
      <c r="H239" s="11">
        <f t="shared" si="6"/>
        <v>62771819236.610001</v>
      </c>
      <c r="I239" s="24"/>
    </row>
    <row r="240" spans="1:9">
      <c r="A240" s="4" t="s">
        <v>22</v>
      </c>
      <c r="B240" s="4">
        <v>22030180000</v>
      </c>
      <c r="C240" s="4" t="s">
        <v>182</v>
      </c>
      <c r="D240" s="11">
        <v>0</v>
      </c>
      <c r="E240" s="11">
        <v>33629780000</v>
      </c>
      <c r="F240" s="11">
        <v>7510000</v>
      </c>
      <c r="G240" s="12">
        <v>40907</v>
      </c>
      <c r="H240" s="11">
        <f t="shared" si="6"/>
        <v>33629780000</v>
      </c>
      <c r="I240" s="24"/>
    </row>
    <row r="241" spans="1:9">
      <c r="A241" s="4" t="s">
        <v>24</v>
      </c>
      <c r="B241" s="4">
        <v>22030180002</v>
      </c>
      <c r="C241" s="4" t="s">
        <v>45</v>
      </c>
      <c r="D241" s="11">
        <v>0</v>
      </c>
      <c r="E241" s="11">
        <v>33629780000</v>
      </c>
      <c r="F241" s="11">
        <v>7510000</v>
      </c>
      <c r="G241" s="12">
        <v>40907</v>
      </c>
      <c r="H241" s="11">
        <f t="shared" si="6"/>
        <v>33629780000</v>
      </c>
      <c r="I241" s="24"/>
    </row>
    <row r="242" spans="1:9">
      <c r="A242" s="4" t="s">
        <v>22</v>
      </c>
      <c r="B242" s="4">
        <v>22030190000</v>
      </c>
      <c r="C242" s="4" t="s">
        <v>159</v>
      </c>
      <c r="D242" s="11">
        <v>28744400000</v>
      </c>
      <c r="E242" s="11">
        <v>0</v>
      </c>
      <c r="F242" s="11">
        <v>0</v>
      </c>
      <c r="G242" s="12">
        <v>40907</v>
      </c>
      <c r="H242" s="11">
        <f t="shared" si="6"/>
        <v>28744400000</v>
      </c>
      <c r="I242" s="24"/>
    </row>
    <row r="243" spans="1:9">
      <c r="A243" s="4" t="s">
        <v>24</v>
      </c>
      <c r="B243" s="4">
        <v>22030190002</v>
      </c>
      <c r="C243" s="4" t="s">
        <v>45</v>
      </c>
      <c r="D243" s="11">
        <v>28744400000</v>
      </c>
      <c r="E243" s="11">
        <v>0</v>
      </c>
      <c r="F243" s="11">
        <v>0</v>
      </c>
      <c r="G243" s="12">
        <v>40907</v>
      </c>
      <c r="H243" s="11">
        <f t="shared" si="6"/>
        <v>28744400000</v>
      </c>
      <c r="I243" s="24"/>
    </row>
    <row r="244" spans="1:9">
      <c r="A244" s="4" t="s">
        <v>22</v>
      </c>
      <c r="B244" s="4">
        <v>22030194000</v>
      </c>
      <c r="C244" s="4" t="s">
        <v>184</v>
      </c>
      <c r="D244" s="11">
        <v>397639236.61000001</v>
      </c>
      <c r="E244" s="11">
        <v>0</v>
      </c>
      <c r="F244" s="11">
        <v>0</v>
      </c>
      <c r="G244" s="12">
        <v>40907</v>
      </c>
      <c r="H244" s="11">
        <f t="shared" si="6"/>
        <v>397639236.61000001</v>
      </c>
      <c r="I244" s="24"/>
    </row>
    <row r="245" spans="1:9">
      <c r="A245" s="4" t="s">
        <v>24</v>
      </c>
      <c r="B245" s="4">
        <v>22030194002</v>
      </c>
      <c r="C245" s="4" t="s">
        <v>185</v>
      </c>
      <c r="D245" s="11">
        <v>397639236.61000001</v>
      </c>
      <c r="E245" s="11">
        <v>0</v>
      </c>
      <c r="F245" s="11">
        <v>0</v>
      </c>
      <c r="G245" s="12">
        <v>40907</v>
      </c>
      <c r="H245" s="11">
        <f t="shared" si="6"/>
        <v>397639236.61000001</v>
      </c>
      <c r="I245" s="24"/>
    </row>
    <row r="246" spans="1:9">
      <c r="A246" s="4" t="s">
        <v>20</v>
      </c>
      <c r="B246" s="4">
        <v>22040000000</v>
      </c>
      <c r="C246" s="4" t="s">
        <v>186</v>
      </c>
      <c r="D246" s="11">
        <v>71061107497.220001</v>
      </c>
      <c r="E246" s="11">
        <v>9076456364.0200005</v>
      </c>
      <c r="F246" s="11">
        <v>2026899.59</v>
      </c>
      <c r="G246" s="12">
        <v>40907</v>
      </c>
      <c r="H246" s="11">
        <f t="shared" si="6"/>
        <v>80137563861.240005</v>
      </c>
      <c r="I246" s="24"/>
    </row>
    <row r="247" spans="1:9">
      <c r="A247" s="4" t="s">
        <v>22</v>
      </c>
      <c r="B247" s="4">
        <v>22040290000</v>
      </c>
      <c r="C247" s="4" t="s">
        <v>171</v>
      </c>
      <c r="D247" s="11">
        <v>5191027694.9399996</v>
      </c>
      <c r="E247" s="11">
        <v>291275540.19999999</v>
      </c>
      <c r="F247" s="11">
        <v>65045.9</v>
      </c>
      <c r="G247" s="12">
        <v>40907</v>
      </c>
      <c r="H247" s="11">
        <f t="shared" si="6"/>
        <v>5482303235.1399994</v>
      </c>
      <c r="I247" s="24"/>
    </row>
    <row r="248" spans="1:9">
      <c r="A248" s="4" t="s">
        <v>24</v>
      </c>
      <c r="B248" s="4">
        <v>22040290002</v>
      </c>
      <c r="C248" s="4" t="s">
        <v>187</v>
      </c>
      <c r="D248" s="11">
        <v>2225891400</v>
      </c>
      <c r="E248" s="11">
        <v>0</v>
      </c>
      <c r="F248" s="11">
        <v>0</v>
      </c>
      <c r="G248" s="12">
        <v>40907</v>
      </c>
      <c r="H248" s="11">
        <f t="shared" si="6"/>
        <v>2225891400</v>
      </c>
      <c r="I248" s="24"/>
    </row>
    <row r="249" spans="1:9">
      <c r="A249" s="4" t="s">
        <v>24</v>
      </c>
      <c r="B249" s="4">
        <v>22040290004</v>
      </c>
      <c r="C249" s="4" t="s">
        <v>188</v>
      </c>
      <c r="D249" s="11">
        <v>2526831871.9400001</v>
      </c>
      <c r="E249" s="11">
        <v>246495540.19999999</v>
      </c>
      <c r="F249" s="11">
        <v>55045.9</v>
      </c>
      <c r="G249" s="12">
        <v>40907</v>
      </c>
      <c r="H249" s="11">
        <f t="shared" si="6"/>
        <v>2773327412.1399999</v>
      </c>
      <c r="I249" s="24"/>
    </row>
    <row r="250" spans="1:9">
      <c r="A250" s="4" t="s">
        <v>24</v>
      </c>
      <c r="B250" s="4">
        <v>22040290006</v>
      </c>
      <c r="C250" s="4" t="s">
        <v>189</v>
      </c>
      <c r="D250" s="11">
        <v>15000000</v>
      </c>
      <c r="E250" s="11">
        <v>0</v>
      </c>
      <c r="F250" s="11">
        <v>0</v>
      </c>
      <c r="G250" s="12">
        <v>40907</v>
      </c>
      <c r="H250" s="11">
        <f t="shared" si="6"/>
        <v>15000000</v>
      </c>
      <c r="I250" s="24"/>
    </row>
    <row r="251" spans="1:9">
      <c r="A251" s="4" t="s">
        <v>24</v>
      </c>
      <c r="B251" s="4">
        <v>22040290008</v>
      </c>
      <c r="C251" s="4" t="s">
        <v>190</v>
      </c>
      <c r="D251" s="11">
        <v>121151010</v>
      </c>
      <c r="E251" s="11">
        <v>0</v>
      </c>
      <c r="F251" s="11">
        <v>0</v>
      </c>
      <c r="G251" s="12">
        <v>40907</v>
      </c>
      <c r="H251" s="11">
        <f t="shared" si="6"/>
        <v>121151010</v>
      </c>
      <c r="I251" s="24"/>
    </row>
    <row r="252" spans="1:9">
      <c r="A252" s="4" t="s">
        <v>24</v>
      </c>
      <c r="B252" s="4">
        <v>22040290010</v>
      </c>
      <c r="C252" s="4" t="s">
        <v>191</v>
      </c>
      <c r="D252" s="11">
        <v>302153413</v>
      </c>
      <c r="E252" s="11">
        <v>44780000</v>
      </c>
      <c r="F252" s="11">
        <v>10000</v>
      </c>
      <c r="G252" s="12">
        <v>40907</v>
      </c>
      <c r="H252" s="11">
        <f t="shared" si="6"/>
        <v>346933413</v>
      </c>
      <c r="I252" s="24"/>
    </row>
    <row r="253" spans="1:9">
      <c r="A253" s="4" t="s">
        <v>22</v>
      </c>
      <c r="B253" s="4">
        <v>22040292000</v>
      </c>
      <c r="C253" s="4" t="s">
        <v>173</v>
      </c>
      <c r="D253" s="11">
        <v>65870079802.279999</v>
      </c>
      <c r="E253" s="11">
        <v>8785180823.8199997</v>
      </c>
      <c r="F253" s="11">
        <v>1961853.69</v>
      </c>
      <c r="G253" s="12">
        <v>40907</v>
      </c>
      <c r="H253" s="11">
        <f t="shared" si="6"/>
        <v>74655260626.100006</v>
      </c>
      <c r="I253" s="24"/>
    </row>
    <row r="254" spans="1:9">
      <c r="A254" s="4" t="s">
        <v>24</v>
      </c>
      <c r="B254" s="4">
        <v>22040292004</v>
      </c>
      <c r="C254" s="4" t="s">
        <v>188</v>
      </c>
      <c r="D254" s="11">
        <v>102957956.77</v>
      </c>
      <c r="E254" s="11">
        <v>434278813.33999997</v>
      </c>
      <c r="F254" s="11">
        <v>96980.53</v>
      </c>
      <c r="G254" s="12">
        <v>40907</v>
      </c>
      <c r="H254" s="11">
        <f t="shared" si="6"/>
        <v>537236770.11000001</v>
      </c>
      <c r="I254" s="24"/>
    </row>
    <row r="255" spans="1:9">
      <c r="A255" s="4" t="s">
        <v>24</v>
      </c>
      <c r="B255" s="4">
        <v>22040292006</v>
      </c>
      <c r="C255" s="4" t="s">
        <v>189</v>
      </c>
      <c r="D255" s="11">
        <v>31779844277.259998</v>
      </c>
      <c r="E255" s="11">
        <v>44732936.219999999</v>
      </c>
      <c r="F255" s="11">
        <v>9989.49</v>
      </c>
      <c r="G255" s="12">
        <v>40907</v>
      </c>
      <c r="H255" s="11">
        <f t="shared" si="6"/>
        <v>31824577213.48</v>
      </c>
      <c r="I255" s="24"/>
    </row>
    <row r="256" spans="1:9">
      <c r="A256" s="4" t="s">
        <v>24</v>
      </c>
      <c r="B256" s="4">
        <v>22040292008</v>
      </c>
      <c r="C256" s="4" t="s">
        <v>190</v>
      </c>
      <c r="D256" s="11">
        <v>354768321.06999999</v>
      </c>
      <c r="E256" s="11">
        <v>0</v>
      </c>
      <c r="F256" s="11">
        <v>0</v>
      </c>
      <c r="G256" s="12">
        <v>40907</v>
      </c>
      <c r="H256" s="11">
        <f t="shared" si="6"/>
        <v>354768321.06999999</v>
      </c>
      <c r="I256" s="24"/>
    </row>
    <row r="257" spans="1:9">
      <c r="A257" s="4" t="s">
        <v>24</v>
      </c>
      <c r="B257" s="4">
        <v>22040292010</v>
      </c>
      <c r="C257" s="4" t="s">
        <v>191</v>
      </c>
      <c r="D257" s="11">
        <v>33632509247.18</v>
      </c>
      <c r="E257" s="11">
        <v>8306169074.2600002</v>
      </c>
      <c r="F257" s="11">
        <v>1854883.67</v>
      </c>
      <c r="G257" s="12">
        <v>40907</v>
      </c>
      <c r="H257" s="11">
        <f t="shared" si="6"/>
        <v>41938678321.440002</v>
      </c>
      <c r="I257" s="24"/>
    </row>
    <row r="258" spans="1:9">
      <c r="A258" s="4" t="s">
        <v>20</v>
      </c>
      <c r="B258" s="4">
        <v>22080000000</v>
      </c>
      <c r="C258" s="4" t="s">
        <v>166</v>
      </c>
      <c r="D258" s="11">
        <v>756593695.95000005</v>
      </c>
      <c r="E258" s="11">
        <v>438837909.92000002</v>
      </c>
      <c r="F258" s="11">
        <v>97998.64</v>
      </c>
      <c r="G258" s="12">
        <v>40907</v>
      </c>
      <c r="H258" s="11">
        <f t="shared" si="6"/>
        <v>1195431605.8700001</v>
      </c>
      <c r="I258" s="24"/>
    </row>
    <row r="259" spans="1:9">
      <c r="A259" s="4" t="s">
        <v>22</v>
      </c>
      <c r="B259" s="4">
        <v>22080224000</v>
      </c>
      <c r="C259" s="4" t="s">
        <v>192</v>
      </c>
      <c r="D259" s="11">
        <v>756593695.95000005</v>
      </c>
      <c r="E259" s="11">
        <v>438837909.92000002</v>
      </c>
      <c r="F259" s="11">
        <v>97998.64</v>
      </c>
      <c r="G259" s="12">
        <v>40907</v>
      </c>
      <c r="H259" s="11">
        <f t="shared" si="6"/>
        <v>1195431605.8700001</v>
      </c>
      <c r="I259" s="24"/>
    </row>
    <row r="260" spans="1:9">
      <c r="A260" s="4" t="s">
        <v>24</v>
      </c>
      <c r="B260" s="4">
        <v>22080224084</v>
      </c>
      <c r="C260" s="4" t="s">
        <v>193</v>
      </c>
      <c r="D260" s="11">
        <v>756593695.95000005</v>
      </c>
      <c r="E260" s="11">
        <v>438828147.88</v>
      </c>
      <c r="F260" s="11">
        <v>97996.46</v>
      </c>
      <c r="G260" s="12">
        <v>40907</v>
      </c>
      <c r="H260" s="11">
        <f t="shared" si="6"/>
        <v>1195421843.8299999</v>
      </c>
      <c r="I260" s="24"/>
    </row>
    <row r="261" spans="1:9">
      <c r="A261" s="4" t="s">
        <v>24</v>
      </c>
      <c r="B261" s="4">
        <v>22080224085</v>
      </c>
      <c r="C261" s="4" t="s">
        <v>1060</v>
      </c>
      <c r="D261" s="11">
        <v>0</v>
      </c>
      <c r="E261" s="11">
        <v>9762.0400000000009</v>
      </c>
      <c r="F261" s="11">
        <v>2.1800000000000002</v>
      </c>
      <c r="G261" s="12">
        <v>40907</v>
      </c>
      <c r="H261" s="11">
        <f t="shared" si="6"/>
        <v>9762.0400000000009</v>
      </c>
      <c r="I261" s="24"/>
    </row>
    <row r="262" spans="1:9">
      <c r="A262" s="4" t="s">
        <v>22</v>
      </c>
      <c r="B262" s="4">
        <v>22080230000</v>
      </c>
      <c r="C262" s="4" t="s">
        <v>194</v>
      </c>
      <c r="D262" s="11">
        <v>0</v>
      </c>
      <c r="E262" s="11">
        <v>0</v>
      </c>
      <c r="F262" s="11">
        <v>0</v>
      </c>
      <c r="G262" s="12">
        <v>40907</v>
      </c>
      <c r="H262" s="11">
        <f t="shared" si="6"/>
        <v>0</v>
      </c>
      <c r="I262" s="24"/>
    </row>
    <row r="263" spans="1:9">
      <c r="A263" s="4" t="s">
        <v>24</v>
      </c>
      <c r="B263" s="4">
        <v>22080230084</v>
      </c>
      <c r="C263" s="4" t="s">
        <v>193</v>
      </c>
      <c r="D263" s="11">
        <v>0</v>
      </c>
      <c r="E263" s="11">
        <v>0</v>
      </c>
      <c r="F263" s="11">
        <v>0</v>
      </c>
      <c r="G263" s="12">
        <v>40907</v>
      </c>
      <c r="H263" s="11">
        <f t="shared" si="6"/>
        <v>0</v>
      </c>
      <c r="I263" s="24"/>
    </row>
    <row r="264" spans="1:9">
      <c r="A264" s="4" t="s">
        <v>18</v>
      </c>
      <c r="B264" s="4">
        <v>24000000000</v>
      </c>
      <c r="C264" s="4" t="s">
        <v>196</v>
      </c>
      <c r="D264" s="11">
        <v>17218590447.194</v>
      </c>
      <c r="E264" s="11">
        <v>170832286833.31</v>
      </c>
      <c r="F264" s="11">
        <v>38149237.792163901</v>
      </c>
      <c r="G264" s="12">
        <v>40907</v>
      </c>
      <c r="H264" s="11">
        <f t="shared" si="6"/>
        <v>188050877280.504</v>
      </c>
      <c r="I264" s="24"/>
    </row>
    <row r="265" spans="1:9">
      <c r="A265" s="4" t="s">
        <v>20</v>
      </c>
      <c r="B265" s="4">
        <v>24010000000</v>
      </c>
      <c r="C265" s="4" t="s">
        <v>197</v>
      </c>
      <c r="D265" s="11">
        <v>868500069.824</v>
      </c>
      <c r="E265" s="11">
        <v>910574745.46000004</v>
      </c>
      <c r="F265" s="11">
        <v>203344.07</v>
      </c>
      <c r="G265" s="12">
        <v>40907</v>
      </c>
      <c r="H265" s="11">
        <f t="shared" si="6"/>
        <v>1779074815.2839999</v>
      </c>
      <c r="I265" s="24"/>
    </row>
    <row r="266" spans="1:9">
      <c r="A266" s="4" t="s">
        <v>24</v>
      </c>
      <c r="B266" s="4">
        <v>24010242001</v>
      </c>
      <c r="C266" s="4" t="s">
        <v>198</v>
      </c>
      <c r="D266" s="11">
        <v>4.0000000000000001E-3</v>
      </c>
      <c r="E266" s="11">
        <v>0</v>
      </c>
      <c r="F266" s="11">
        <v>0</v>
      </c>
      <c r="G266" s="12">
        <v>40907</v>
      </c>
      <c r="H266" s="11">
        <f t="shared" si="6"/>
        <v>4.0000000000000001E-3</v>
      </c>
      <c r="I266" s="24"/>
    </row>
    <row r="267" spans="1:9">
      <c r="A267" s="4" t="s">
        <v>24</v>
      </c>
      <c r="B267" s="4">
        <v>24010244001</v>
      </c>
      <c r="C267" s="4" t="s">
        <v>199</v>
      </c>
      <c r="D267" s="11">
        <v>721875472.82000005</v>
      </c>
      <c r="E267" s="11">
        <v>376695987.44</v>
      </c>
      <c r="F267" s="11">
        <v>84121.48</v>
      </c>
      <c r="G267" s="12">
        <v>40907</v>
      </c>
      <c r="H267" s="11">
        <f t="shared" si="6"/>
        <v>1098571460.26</v>
      </c>
      <c r="I267" s="24"/>
    </row>
    <row r="268" spans="1:9">
      <c r="A268" s="4" t="s">
        <v>24</v>
      </c>
      <c r="B268" s="4">
        <v>24010246001</v>
      </c>
      <c r="C268" s="4" t="s">
        <v>200</v>
      </c>
      <c r="D268" s="11">
        <v>146624597</v>
      </c>
      <c r="E268" s="11">
        <v>533878758.01999998</v>
      </c>
      <c r="F268" s="11">
        <v>119222.59</v>
      </c>
      <c r="G268" s="12">
        <v>40907</v>
      </c>
      <c r="H268" s="11">
        <f t="shared" si="6"/>
        <v>680503355.01999998</v>
      </c>
      <c r="I268" s="24"/>
    </row>
    <row r="269" spans="1:9">
      <c r="A269" s="4" t="s">
        <v>20</v>
      </c>
      <c r="B269" s="4">
        <v>24040000000</v>
      </c>
      <c r="C269" s="4" t="s">
        <v>201</v>
      </c>
      <c r="D269" s="11">
        <v>16350090377.370001</v>
      </c>
      <c r="E269" s="11">
        <v>169921712087.85001</v>
      </c>
      <c r="F269" s="11">
        <v>37945893.722163901</v>
      </c>
      <c r="G269" s="12">
        <v>40907</v>
      </c>
      <c r="H269" s="11">
        <f t="shared" si="6"/>
        <v>186271802465.22</v>
      </c>
      <c r="I269" s="24"/>
    </row>
    <row r="270" spans="1:9">
      <c r="A270" s="4" t="s">
        <v>22</v>
      </c>
      <c r="B270" s="4">
        <v>24040258000</v>
      </c>
      <c r="C270" s="4" t="s">
        <v>202</v>
      </c>
      <c r="D270" s="11">
        <v>519943097.88</v>
      </c>
      <c r="E270" s="11">
        <v>1398771096.9200001</v>
      </c>
      <c r="F270" s="11">
        <v>312365.14</v>
      </c>
      <c r="G270" s="12">
        <v>40907</v>
      </c>
      <c r="H270" s="11">
        <f t="shared" si="6"/>
        <v>1918714194.8000002</v>
      </c>
      <c r="I270" s="24"/>
    </row>
    <row r="271" spans="1:9">
      <c r="A271" s="4" t="s">
        <v>24</v>
      </c>
      <c r="B271" s="4">
        <v>24040258002</v>
      </c>
      <c r="C271" s="4" t="s">
        <v>45</v>
      </c>
      <c r="D271" s="11">
        <v>519943097.88</v>
      </c>
      <c r="E271" s="11">
        <v>1398771096.9200001</v>
      </c>
      <c r="F271" s="11">
        <v>312365.14</v>
      </c>
      <c r="G271" s="12">
        <v>40907</v>
      </c>
      <c r="H271" s="11">
        <f t="shared" si="6"/>
        <v>1918714194.8000002</v>
      </c>
      <c r="I271" s="24"/>
    </row>
    <row r="272" spans="1:9">
      <c r="A272" s="4" t="s">
        <v>22</v>
      </c>
      <c r="B272" s="4">
        <v>24040260000</v>
      </c>
      <c r="C272" s="4" t="s">
        <v>103</v>
      </c>
      <c r="D272" s="11">
        <v>15830147279.49</v>
      </c>
      <c r="E272" s="11">
        <v>168522940990.92999</v>
      </c>
      <c r="F272" s="11">
        <v>37633528.5821639</v>
      </c>
      <c r="G272" s="12">
        <v>40907</v>
      </c>
      <c r="H272" s="11">
        <f t="shared" si="6"/>
        <v>184353088270.41998</v>
      </c>
      <c r="I272" s="24"/>
    </row>
    <row r="273" spans="1:9">
      <c r="A273" s="4" t="s">
        <v>24</v>
      </c>
      <c r="B273" s="4">
        <v>24040260002</v>
      </c>
      <c r="C273" s="4" t="s">
        <v>45</v>
      </c>
      <c r="D273" s="11">
        <v>15830147279.49</v>
      </c>
      <c r="E273" s="11">
        <v>168522940990.92999</v>
      </c>
      <c r="F273" s="11">
        <v>37633528.5821639</v>
      </c>
      <c r="G273" s="12">
        <v>40907</v>
      </c>
      <c r="H273" s="11">
        <f t="shared" si="6"/>
        <v>184353088270.41998</v>
      </c>
      <c r="I273" s="24"/>
    </row>
    <row r="274" spans="1:9">
      <c r="A274" s="4" t="s">
        <v>20</v>
      </c>
      <c r="B274" s="4">
        <v>24050000000</v>
      </c>
      <c r="C274" s="4" t="s">
        <v>203</v>
      </c>
      <c r="D274" s="11">
        <v>0</v>
      </c>
      <c r="E274" s="11">
        <v>0</v>
      </c>
      <c r="F274" s="11">
        <v>0</v>
      </c>
      <c r="G274" s="12">
        <v>40907</v>
      </c>
      <c r="H274" s="11">
        <f t="shared" si="6"/>
        <v>0</v>
      </c>
      <c r="I274" s="24"/>
    </row>
    <row r="275" spans="1:9">
      <c r="A275" s="4" t="s">
        <v>22</v>
      </c>
      <c r="B275" s="4">
        <v>24050262000</v>
      </c>
      <c r="C275" s="4" t="s">
        <v>204</v>
      </c>
      <c r="D275" s="11">
        <v>0</v>
      </c>
      <c r="E275" s="11">
        <v>0</v>
      </c>
      <c r="F275" s="11">
        <v>0</v>
      </c>
      <c r="G275" s="12">
        <v>40907</v>
      </c>
      <c r="H275" s="11">
        <f t="shared" si="6"/>
        <v>0</v>
      </c>
      <c r="I275" s="24"/>
    </row>
    <row r="276" spans="1:9">
      <c r="A276" s="4" t="s">
        <v>24</v>
      </c>
      <c r="B276" s="4">
        <v>24050262002</v>
      </c>
      <c r="C276" s="4" t="s">
        <v>45</v>
      </c>
      <c r="D276" s="11">
        <v>0</v>
      </c>
      <c r="E276" s="11">
        <v>0</v>
      </c>
      <c r="F276" s="11">
        <v>0</v>
      </c>
      <c r="G276" s="12">
        <v>40907</v>
      </c>
      <c r="H276" s="11">
        <f t="shared" si="6"/>
        <v>0</v>
      </c>
      <c r="I276" s="24"/>
    </row>
    <row r="277" spans="1:9">
      <c r="A277" s="4" t="s">
        <v>18</v>
      </c>
      <c r="B277" s="4">
        <v>25000000000</v>
      </c>
      <c r="C277" s="4" t="s">
        <v>205</v>
      </c>
      <c r="D277" s="11">
        <v>17651023458.220001</v>
      </c>
      <c r="E277" s="11">
        <v>3495196054.9200001</v>
      </c>
      <c r="F277" s="11">
        <v>780526.14</v>
      </c>
      <c r="G277" s="12">
        <v>40907</v>
      </c>
      <c r="H277" s="11">
        <f t="shared" si="6"/>
        <v>21146219513.139999</v>
      </c>
      <c r="I277" s="24"/>
    </row>
    <row r="278" spans="1:9">
      <c r="A278" s="4" t="s">
        <v>20</v>
      </c>
      <c r="B278" s="4">
        <v>25010000000</v>
      </c>
      <c r="C278" s="4" t="s">
        <v>206</v>
      </c>
      <c r="D278" s="11">
        <v>15079671084.219999</v>
      </c>
      <c r="E278" s="11">
        <v>3121157670.9200001</v>
      </c>
      <c r="F278" s="11">
        <v>696998.14</v>
      </c>
      <c r="G278" s="12">
        <v>40907</v>
      </c>
      <c r="H278" s="11">
        <f t="shared" si="6"/>
        <v>18200828755.139999</v>
      </c>
      <c r="I278" s="24"/>
    </row>
    <row r="279" spans="1:9">
      <c r="A279" s="4" t="s">
        <v>24</v>
      </c>
      <c r="B279" s="4">
        <v>25010270001</v>
      </c>
      <c r="C279" s="4" t="s">
        <v>207</v>
      </c>
      <c r="D279" s="11">
        <v>2542382575.5</v>
      </c>
      <c r="E279" s="11">
        <v>0</v>
      </c>
      <c r="F279" s="11">
        <v>0</v>
      </c>
      <c r="G279" s="12">
        <v>40907</v>
      </c>
      <c r="H279" s="11">
        <f t="shared" si="6"/>
        <v>2542382575.5</v>
      </c>
      <c r="I279" s="24"/>
    </row>
    <row r="280" spans="1:9">
      <c r="A280" s="4" t="s">
        <v>24</v>
      </c>
      <c r="B280" s="4">
        <v>25010272001</v>
      </c>
      <c r="C280" s="4" t="s">
        <v>208</v>
      </c>
      <c r="D280" s="11">
        <v>12537288508.719999</v>
      </c>
      <c r="E280" s="11">
        <v>3121157670.9200001</v>
      </c>
      <c r="F280" s="11">
        <v>696998.14</v>
      </c>
      <c r="G280" s="12">
        <v>40907</v>
      </c>
      <c r="H280" s="11">
        <f t="shared" si="6"/>
        <v>15658446179.639999</v>
      </c>
      <c r="I280" s="24"/>
    </row>
    <row r="281" spans="1:9">
      <c r="A281" s="4" t="s">
        <v>20</v>
      </c>
      <c r="B281" s="4">
        <v>25020000000</v>
      </c>
      <c r="C281" s="4" t="s">
        <v>209</v>
      </c>
      <c r="D281" s="11">
        <v>2571352374</v>
      </c>
      <c r="E281" s="11">
        <v>374038384</v>
      </c>
      <c r="F281" s="11">
        <v>83528</v>
      </c>
      <c r="G281" s="12">
        <v>40907</v>
      </c>
      <c r="H281" s="11">
        <f t="shared" si="6"/>
        <v>2945390758</v>
      </c>
      <c r="I281" s="24"/>
    </row>
    <row r="282" spans="1:9">
      <c r="A282" s="4" t="s">
        <v>24</v>
      </c>
      <c r="B282" s="4">
        <v>25020276001</v>
      </c>
      <c r="C282" s="4" t="s">
        <v>210</v>
      </c>
      <c r="D282" s="11">
        <v>2162859675</v>
      </c>
      <c r="E282" s="11">
        <v>0</v>
      </c>
      <c r="F282" s="11">
        <v>0</v>
      </c>
      <c r="G282" s="12">
        <v>40907</v>
      </c>
      <c r="H282" s="11">
        <f t="shared" si="6"/>
        <v>2162859675</v>
      </c>
      <c r="I282" s="24"/>
    </row>
    <row r="283" spans="1:9">
      <c r="A283" s="4" t="s">
        <v>24</v>
      </c>
      <c r="B283" s="4">
        <v>25020278001</v>
      </c>
      <c r="C283" s="4" t="s">
        <v>211</v>
      </c>
      <c r="D283" s="11">
        <v>408492699</v>
      </c>
      <c r="E283" s="11">
        <v>374038384</v>
      </c>
      <c r="F283" s="11">
        <v>83528</v>
      </c>
      <c r="G283" s="12">
        <v>40907</v>
      </c>
      <c r="H283" s="11">
        <f t="shared" si="6"/>
        <v>782531083</v>
      </c>
      <c r="I283" s="24"/>
    </row>
    <row r="284" spans="1:9">
      <c r="A284" s="4" t="s">
        <v>16</v>
      </c>
      <c r="B284" s="4">
        <v>30000000000</v>
      </c>
      <c r="C284" s="4" t="s">
        <v>212</v>
      </c>
      <c r="D284" s="11">
        <v>200336799030.73999</v>
      </c>
      <c r="E284" s="11">
        <v>0</v>
      </c>
      <c r="F284" s="11">
        <v>0</v>
      </c>
      <c r="G284" s="12">
        <v>40907</v>
      </c>
      <c r="H284" s="11">
        <f t="shared" si="6"/>
        <v>200336799030.73999</v>
      </c>
      <c r="I284" s="24"/>
    </row>
    <row r="285" spans="1:9">
      <c r="A285" s="4" t="s">
        <v>18</v>
      </c>
      <c r="B285" s="4">
        <v>31000000000</v>
      </c>
      <c r="C285" s="4" t="s">
        <v>212</v>
      </c>
      <c r="D285" s="11">
        <v>200336799030.73999</v>
      </c>
      <c r="E285" s="11">
        <v>0</v>
      </c>
      <c r="F285" s="11">
        <v>0</v>
      </c>
      <c r="G285" s="12">
        <v>40907</v>
      </c>
      <c r="H285" s="11">
        <f t="shared" si="6"/>
        <v>200336799030.73999</v>
      </c>
      <c r="I285" s="24"/>
    </row>
    <row r="286" spans="1:9">
      <c r="A286" s="4" t="s">
        <v>20</v>
      </c>
      <c r="B286" s="4">
        <v>31010000000</v>
      </c>
      <c r="C286" s="4" t="s">
        <v>213</v>
      </c>
      <c r="D286" s="11">
        <v>40000000000</v>
      </c>
      <c r="E286" s="11">
        <v>0</v>
      </c>
      <c r="F286" s="11">
        <v>0</v>
      </c>
      <c r="G286" s="12">
        <v>40907</v>
      </c>
      <c r="H286" s="11">
        <f t="shared" si="6"/>
        <v>40000000000</v>
      </c>
      <c r="I286" s="24"/>
    </row>
    <row r="287" spans="1:9">
      <c r="A287" s="4" t="s">
        <v>24</v>
      </c>
      <c r="B287" s="4">
        <v>31010400001</v>
      </c>
      <c r="C287" s="4" t="s">
        <v>214</v>
      </c>
      <c r="D287" s="11">
        <v>40000000000</v>
      </c>
      <c r="E287" s="11">
        <v>0</v>
      </c>
      <c r="F287" s="11">
        <v>0</v>
      </c>
      <c r="G287" s="12">
        <v>40907</v>
      </c>
      <c r="H287" s="11">
        <f t="shared" si="6"/>
        <v>40000000000</v>
      </c>
      <c r="I287" s="24"/>
    </row>
    <row r="288" spans="1:9">
      <c r="A288" s="4" t="s">
        <v>20</v>
      </c>
      <c r="B288" s="4">
        <v>31030000000</v>
      </c>
      <c r="C288" s="4" t="s">
        <v>215</v>
      </c>
      <c r="D288" s="11">
        <v>53098367005.790001</v>
      </c>
      <c r="E288" s="11">
        <v>0</v>
      </c>
      <c r="F288" s="11">
        <v>0</v>
      </c>
      <c r="G288" s="12">
        <v>40907</v>
      </c>
      <c r="H288" s="11">
        <f t="shared" si="6"/>
        <v>53098367005.790001</v>
      </c>
      <c r="I288" s="24"/>
    </row>
    <row r="289" spans="1:9">
      <c r="A289" s="4" t="s">
        <v>24</v>
      </c>
      <c r="B289" s="4">
        <v>31030408001</v>
      </c>
      <c r="C289" s="4" t="s">
        <v>216</v>
      </c>
      <c r="D289" s="11">
        <v>53098367005.790001</v>
      </c>
      <c r="E289" s="11">
        <v>0</v>
      </c>
      <c r="F289" s="11">
        <v>0</v>
      </c>
      <c r="G289" s="12">
        <v>40907</v>
      </c>
      <c r="H289" s="11">
        <f t="shared" si="6"/>
        <v>53098367005.790001</v>
      </c>
      <c r="I289" s="24"/>
    </row>
    <row r="290" spans="1:9">
      <c r="A290" s="4" t="s">
        <v>20</v>
      </c>
      <c r="B290" s="4">
        <v>31040000000</v>
      </c>
      <c r="C290" s="4" t="s">
        <v>217</v>
      </c>
      <c r="D290" s="11">
        <v>52133566606.5</v>
      </c>
      <c r="E290" s="11">
        <v>0</v>
      </c>
      <c r="F290" s="11">
        <v>0</v>
      </c>
      <c r="G290" s="12">
        <v>40907</v>
      </c>
      <c r="H290" s="11">
        <f t="shared" si="6"/>
        <v>52133566606.5</v>
      </c>
      <c r="I290" s="24"/>
    </row>
    <row r="291" spans="1:9">
      <c r="A291" s="4" t="s">
        <v>24</v>
      </c>
      <c r="B291" s="4">
        <v>31040424001</v>
      </c>
      <c r="C291" s="4" t="s">
        <v>218</v>
      </c>
      <c r="D291" s="11">
        <v>52133566606.5</v>
      </c>
      <c r="E291" s="11">
        <v>0</v>
      </c>
      <c r="F291" s="11">
        <v>0</v>
      </c>
      <c r="G291" s="12">
        <v>40907</v>
      </c>
      <c r="H291" s="11">
        <f t="shared" si="6"/>
        <v>52133566606.5</v>
      </c>
      <c r="I291" s="24"/>
    </row>
    <row r="292" spans="1:9">
      <c r="A292" s="4" t="s">
        <v>20</v>
      </c>
      <c r="B292" s="4">
        <v>31050000000</v>
      </c>
      <c r="C292" s="4" t="s">
        <v>219</v>
      </c>
      <c r="D292" s="11">
        <v>25226191761.560001</v>
      </c>
      <c r="E292" s="11">
        <v>0</v>
      </c>
      <c r="F292" s="11">
        <v>0</v>
      </c>
      <c r="G292" s="12">
        <v>40907</v>
      </c>
      <c r="H292" s="11">
        <f t="shared" si="6"/>
        <v>25226191761.560001</v>
      </c>
      <c r="I292" s="24"/>
    </row>
    <row r="293" spans="1:9">
      <c r="A293" s="4" t="s">
        <v>24</v>
      </c>
      <c r="B293" s="4">
        <v>31050416001</v>
      </c>
      <c r="C293" s="4" t="s">
        <v>220</v>
      </c>
      <c r="D293" s="11">
        <v>25226191761.560001</v>
      </c>
      <c r="E293" s="11">
        <v>0</v>
      </c>
      <c r="F293" s="11">
        <v>0</v>
      </c>
      <c r="G293" s="12">
        <v>40907</v>
      </c>
      <c r="H293" s="11">
        <f t="shared" si="6"/>
        <v>25226191761.560001</v>
      </c>
      <c r="I293" s="24"/>
    </row>
    <row r="294" spans="1:9">
      <c r="A294" s="4" t="s">
        <v>20</v>
      </c>
      <c r="B294" s="4">
        <v>31060000000</v>
      </c>
      <c r="C294" s="4" t="s">
        <v>221</v>
      </c>
      <c r="D294" s="11">
        <v>29878673656.889999</v>
      </c>
      <c r="E294" s="11">
        <v>0</v>
      </c>
      <c r="F294" s="11">
        <v>0</v>
      </c>
      <c r="G294" s="12">
        <v>40907</v>
      </c>
      <c r="H294" s="11">
        <f t="shared" ref="H294:H357" si="7">(+D294+E294)</f>
        <v>29878673656.889999</v>
      </c>
      <c r="I294" s="24"/>
    </row>
    <row r="295" spans="1:9">
      <c r="A295" s="4" t="s">
        <v>222</v>
      </c>
      <c r="B295" s="4">
        <v>31060418001</v>
      </c>
      <c r="C295" s="4" t="s">
        <v>223</v>
      </c>
      <c r="D295" s="11">
        <v>29878673656.889999</v>
      </c>
      <c r="E295" s="11">
        <v>0</v>
      </c>
      <c r="F295" s="11">
        <v>0</v>
      </c>
      <c r="G295" s="12">
        <v>40907</v>
      </c>
      <c r="H295" s="11">
        <f t="shared" si="7"/>
        <v>29878673656.889999</v>
      </c>
      <c r="I295" s="24"/>
    </row>
    <row r="296" spans="1:9">
      <c r="A296" s="4" t="s">
        <v>16</v>
      </c>
      <c r="B296" s="4">
        <v>40000000000</v>
      </c>
      <c r="C296" s="4" t="s">
        <v>224</v>
      </c>
      <c r="D296" s="11">
        <v>-120417548542.64999</v>
      </c>
      <c r="E296" s="11">
        <v>-61731632894.800003</v>
      </c>
      <c r="F296" s="11">
        <v>-13785536.6</v>
      </c>
      <c r="G296" s="12">
        <v>40907</v>
      </c>
      <c r="H296" s="11">
        <f t="shared" si="7"/>
        <v>-182149181437.45001</v>
      </c>
      <c r="I296" s="24"/>
    </row>
    <row r="297" spans="1:9">
      <c r="A297" s="4" t="s">
        <v>18</v>
      </c>
      <c r="B297" s="4">
        <v>41000000000</v>
      </c>
      <c r="C297" s="4" t="s">
        <v>225</v>
      </c>
      <c r="D297" s="11">
        <v>-120417548542.64999</v>
      </c>
      <c r="E297" s="11">
        <v>-61731632894.800003</v>
      </c>
      <c r="F297" s="11">
        <v>-13785536.6</v>
      </c>
      <c r="G297" s="12">
        <v>40907</v>
      </c>
      <c r="H297" s="11">
        <f t="shared" si="7"/>
        <v>-182149181437.45001</v>
      </c>
      <c r="I297" s="24"/>
    </row>
    <row r="298" spans="1:9">
      <c r="A298" s="4" t="s">
        <v>20</v>
      </c>
      <c r="B298" s="4">
        <v>41010000000</v>
      </c>
      <c r="C298" s="4" t="s">
        <v>225</v>
      </c>
      <c r="D298" s="11">
        <v>-120417548542.64999</v>
      </c>
      <c r="E298" s="11">
        <v>-61731632894.800003</v>
      </c>
      <c r="F298" s="11">
        <v>-13785536.6</v>
      </c>
      <c r="G298" s="12">
        <v>40907</v>
      </c>
      <c r="H298" s="11">
        <f t="shared" si="7"/>
        <v>-182149181437.45001</v>
      </c>
      <c r="I298" s="24"/>
    </row>
    <row r="299" spans="1:9">
      <c r="A299" s="4" t="s">
        <v>22</v>
      </c>
      <c r="B299" s="4">
        <v>41010607000</v>
      </c>
      <c r="C299" s="4" t="s">
        <v>226</v>
      </c>
      <c r="D299" s="11">
        <v>-11601641743</v>
      </c>
      <c r="E299" s="11">
        <v>-61543339264</v>
      </c>
      <c r="F299" s="11">
        <v>-13743488</v>
      </c>
      <c r="G299" s="12">
        <v>40907</v>
      </c>
      <c r="H299" s="11">
        <f t="shared" si="7"/>
        <v>-73144981007</v>
      </c>
      <c r="I299" s="24"/>
    </row>
    <row r="300" spans="1:9">
      <c r="A300" s="4" t="s">
        <v>24</v>
      </c>
      <c r="B300" s="4">
        <v>41010607002</v>
      </c>
      <c r="C300" s="4" t="s">
        <v>45</v>
      </c>
      <c r="D300" s="11">
        <v>-7394057479</v>
      </c>
      <c r="E300" s="11">
        <v>-61543339264</v>
      </c>
      <c r="F300" s="11">
        <v>-13743488</v>
      </c>
      <c r="G300" s="12">
        <v>40907</v>
      </c>
      <c r="H300" s="11">
        <f t="shared" si="7"/>
        <v>-68937396743</v>
      </c>
      <c r="I300" s="24"/>
    </row>
    <row r="301" spans="1:9">
      <c r="A301" s="4" t="s">
        <v>24</v>
      </c>
      <c r="B301" s="4">
        <v>41010607003</v>
      </c>
      <c r="C301" s="4" t="s">
        <v>172</v>
      </c>
      <c r="D301" s="11">
        <v>-4207584264</v>
      </c>
      <c r="E301" s="11">
        <v>0</v>
      </c>
      <c r="F301" s="11">
        <v>0</v>
      </c>
      <c r="G301" s="12">
        <v>40907</v>
      </c>
      <c r="H301" s="11">
        <f t="shared" si="7"/>
        <v>-4207584264</v>
      </c>
      <c r="I301" s="24"/>
    </row>
    <row r="302" spans="1:9">
      <c r="A302" s="4" t="s">
        <v>22</v>
      </c>
      <c r="B302" s="4">
        <v>41010609000</v>
      </c>
      <c r="C302" s="4" t="s">
        <v>227</v>
      </c>
      <c r="D302" s="11">
        <v>0</v>
      </c>
      <c r="E302" s="11">
        <v>-188293630.80000001</v>
      </c>
      <c r="F302" s="11">
        <v>-42048.6</v>
      </c>
      <c r="G302" s="12">
        <v>40907</v>
      </c>
      <c r="H302" s="11">
        <f t="shared" si="7"/>
        <v>-188293630.80000001</v>
      </c>
      <c r="I302" s="24"/>
    </row>
    <row r="303" spans="1:9">
      <c r="A303" s="4" t="s">
        <v>24</v>
      </c>
      <c r="B303" s="4">
        <v>41010609002</v>
      </c>
      <c r="C303" s="4" t="s">
        <v>450</v>
      </c>
      <c r="D303" s="11">
        <v>0</v>
      </c>
      <c r="E303" s="11">
        <v>-188293630.80000001</v>
      </c>
      <c r="F303" s="11">
        <v>-42048.6</v>
      </c>
      <c r="G303" s="12">
        <v>40907</v>
      </c>
      <c r="H303" s="11">
        <f t="shared" si="7"/>
        <v>-188293630.80000001</v>
      </c>
      <c r="I303" s="24"/>
    </row>
    <row r="304" spans="1:9">
      <c r="A304" s="4" t="s">
        <v>22</v>
      </c>
      <c r="B304" s="4">
        <v>41010617000</v>
      </c>
      <c r="C304" s="4" t="s">
        <v>532</v>
      </c>
      <c r="D304" s="11">
        <v>-108815906799.64999</v>
      </c>
      <c r="E304" s="11">
        <v>0</v>
      </c>
      <c r="F304" s="11">
        <v>0</v>
      </c>
      <c r="G304" s="12">
        <v>40907</v>
      </c>
      <c r="H304" s="11">
        <f t="shared" si="7"/>
        <v>-108815906799.64999</v>
      </c>
      <c r="I304" s="24"/>
    </row>
    <row r="305" spans="1:9">
      <c r="A305" s="4" t="s">
        <v>24</v>
      </c>
      <c r="B305" s="4">
        <v>41010617002</v>
      </c>
      <c r="C305" s="4" t="s">
        <v>45</v>
      </c>
      <c r="D305" s="11">
        <v>-108815906799.64999</v>
      </c>
      <c r="E305" s="11">
        <v>0</v>
      </c>
      <c r="F305" s="11">
        <v>0</v>
      </c>
      <c r="G305" s="12">
        <v>40907</v>
      </c>
      <c r="H305" s="11">
        <f t="shared" si="7"/>
        <v>-108815906799.64999</v>
      </c>
      <c r="I305" s="24"/>
    </row>
    <row r="306" spans="1:9">
      <c r="A306" s="4" t="s">
        <v>18</v>
      </c>
      <c r="B306" s="4">
        <v>42000000000</v>
      </c>
      <c r="C306" s="4" t="s">
        <v>229</v>
      </c>
      <c r="D306" s="11">
        <v>120417548542.64999</v>
      </c>
      <c r="E306" s="11">
        <v>61731632894.800003</v>
      </c>
      <c r="F306" s="11">
        <v>13785536.6</v>
      </c>
      <c r="G306" s="12">
        <v>40907</v>
      </c>
      <c r="H306" s="11">
        <f t="shared" si="7"/>
        <v>182149181437.45001</v>
      </c>
      <c r="I306" s="24"/>
    </row>
    <row r="307" spans="1:9">
      <c r="A307" s="4" t="s">
        <v>20</v>
      </c>
      <c r="B307" s="4">
        <v>42010000000</v>
      </c>
      <c r="C307" s="4" t="s">
        <v>229</v>
      </c>
      <c r="D307" s="11">
        <v>120417548542.64999</v>
      </c>
      <c r="E307" s="11">
        <v>61731632894.800003</v>
      </c>
      <c r="F307" s="11">
        <v>13785536.6</v>
      </c>
      <c r="G307" s="12">
        <v>40907</v>
      </c>
      <c r="H307" s="11">
        <f t="shared" si="7"/>
        <v>182149181437.45001</v>
      </c>
      <c r="I307" s="24"/>
    </row>
    <row r="308" spans="1:9">
      <c r="A308" s="4" t="s">
        <v>22</v>
      </c>
      <c r="B308" s="4">
        <v>42010606000</v>
      </c>
      <c r="C308" s="4" t="s">
        <v>230</v>
      </c>
      <c r="D308" s="11">
        <v>11601641743</v>
      </c>
      <c r="E308" s="11">
        <v>61731632894.800003</v>
      </c>
      <c r="F308" s="11">
        <v>13785536.6</v>
      </c>
      <c r="G308" s="12">
        <v>40907</v>
      </c>
      <c r="H308" s="11">
        <f t="shared" si="7"/>
        <v>73333274637.800003</v>
      </c>
      <c r="I308" s="24"/>
    </row>
    <row r="309" spans="1:9">
      <c r="A309" s="4" t="s">
        <v>24</v>
      </c>
      <c r="B309" s="4">
        <v>42010606002</v>
      </c>
      <c r="C309" s="4" t="s">
        <v>45</v>
      </c>
      <c r="D309" s="11">
        <v>7394057479</v>
      </c>
      <c r="E309" s="11">
        <v>61731632894.800003</v>
      </c>
      <c r="F309" s="11">
        <v>13785536.6</v>
      </c>
      <c r="G309" s="12">
        <v>40907</v>
      </c>
      <c r="H309" s="11">
        <f t="shared" si="7"/>
        <v>69125690373.800003</v>
      </c>
      <c r="I309" s="24"/>
    </row>
    <row r="310" spans="1:9">
      <c r="A310" s="4" t="s">
        <v>24</v>
      </c>
      <c r="B310" s="4">
        <v>42010606003</v>
      </c>
      <c r="C310" s="4" t="s">
        <v>172</v>
      </c>
      <c r="D310" s="11">
        <v>4207584264</v>
      </c>
      <c r="E310" s="11">
        <v>0</v>
      </c>
      <c r="F310" s="11">
        <v>0</v>
      </c>
      <c r="G310" s="12">
        <v>40907</v>
      </c>
      <c r="H310" s="11">
        <f t="shared" si="7"/>
        <v>4207584264</v>
      </c>
      <c r="I310" s="24"/>
    </row>
    <row r="311" spans="1:9">
      <c r="A311" s="4" t="s">
        <v>24</v>
      </c>
      <c r="B311" s="4">
        <v>42010616001</v>
      </c>
      <c r="C311" s="4" t="s">
        <v>1061</v>
      </c>
      <c r="D311" s="11">
        <v>108815906799.64999</v>
      </c>
      <c r="E311" s="11">
        <v>0</v>
      </c>
      <c r="F311" s="11">
        <v>0</v>
      </c>
      <c r="G311" s="12">
        <v>40907</v>
      </c>
      <c r="H311" s="11">
        <f t="shared" si="7"/>
        <v>108815906799.64999</v>
      </c>
      <c r="I311" s="24"/>
    </row>
    <row r="312" spans="1:9">
      <c r="A312" s="4" t="s">
        <v>16</v>
      </c>
      <c r="B312" s="4">
        <v>50000000000</v>
      </c>
      <c r="C312" s="4" t="s">
        <v>231</v>
      </c>
      <c r="D312" s="11">
        <v>-374079388226.67999</v>
      </c>
      <c r="E312" s="11">
        <v>-956499726710.31995</v>
      </c>
      <c r="F312" s="11">
        <v>-213599760.31941</v>
      </c>
      <c r="G312" s="12">
        <v>40907</v>
      </c>
      <c r="H312" s="11">
        <f t="shared" si="7"/>
        <v>-1330579114937</v>
      </c>
      <c r="I312" s="24"/>
    </row>
    <row r="313" spans="1:9">
      <c r="A313" s="4" t="s">
        <v>18</v>
      </c>
      <c r="B313" s="4">
        <v>51000000000</v>
      </c>
      <c r="C313" s="4" t="s">
        <v>232</v>
      </c>
      <c r="D313" s="11">
        <v>-374079388226.67999</v>
      </c>
      <c r="E313" s="11">
        <v>-956499726710.31995</v>
      </c>
      <c r="F313" s="11">
        <v>-213599760.31941</v>
      </c>
      <c r="G313" s="12">
        <v>40907</v>
      </c>
      <c r="H313" s="11">
        <f t="shared" si="7"/>
        <v>-1330579114937</v>
      </c>
      <c r="I313" s="24"/>
    </row>
    <row r="314" spans="1:9">
      <c r="A314" s="4" t="s">
        <v>20</v>
      </c>
      <c r="B314" s="4">
        <v>51010000000</v>
      </c>
      <c r="C314" s="4" t="s">
        <v>233</v>
      </c>
      <c r="D314" s="11">
        <v>-140020978016.60001</v>
      </c>
      <c r="E314" s="11">
        <v>-434267962339.96002</v>
      </c>
      <c r="F314" s="11">
        <v>-96978106.819999993</v>
      </c>
      <c r="G314" s="12">
        <v>40907</v>
      </c>
      <c r="H314" s="11">
        <f t="shared" si="7"/>
        <v>-574288940356.56006</v>
      </c>
      <c r="I314" s="24"/>
    </row>
    <row r="315" spans="1:9">
      <c r="A315" s="4" t="s">
        <v>22</v>
      </c>
      <c r="B315" s="4">
        <v>51010651000</v>
      </c>
      <c r="C315" s="4" t="s">
        <v>234</v>
      </c>
      <c r="D315" s="11">
        <v>-19539850000</v>
      </c>
      <c r="E315" s="11">
        <v>-303327531197.46002</v>
      </c>
      <c r="F315" s="11">
        <v>-67737278.069999993</v>
      </c>
      <c r="G315" s="12">
        <v>40907</v>
      </c>
      <c r="H315" s="11">
        <f t="shared" si="7"/>
        <v>-322867381197.46002</v>
      </c>
      <c r="I315" s="24"/>
    </row>
    <row r="316" spans="1:9">
      <c r="A316" s="4" t="s">
        <v>24</v>
      </c>
      <c r="B316" s="4">
        <v>51010651002</v>
      </c>
      <c r="C316" s="4" t="s">
        <v>235</v>
      </c>
      <c r="D316" s="11">
        <v>-410000000</v>
      </c>
      <c r="E316" s="11">
        <v>-5136713800</v>
      </c>
      <c r="F316" s="11">
        <v>-1147100</v>
      </c>
      <c r="G316" s="12">
        <v>40907</v>
      </c>
      <c r="H316" s="11">
        <f t="shared" si="7"/>
        <v>-5546713800</v>
      </c>
      <c r="I316" s="24"/>
    </row>
    <row r="317" spans="1:9">
      <c r="A317" s="4" t="s">
        <v>24</v>
      </c>
      <c r="B317" s="4">
        <v>51010651004</v>
      </c>
      <c r="C317" s="4" t="s">
        <v>236</v>
      </c>
      <c r="D317" s="11">
        <v>-221200000</v>
      </c>
      <c r="E317" s="11">
        <v>-178415155142.62</v>
      </c>
      <c r="F317" s="11">
        <v>-39842598.289999999</v>
      </c>
      <c r="G317" s="12">
        <v>40907</v>
      </c>
      <c r="H317" s="11">
        <f t="shared" si="7"/>
        <v>-178636355142.62</v>
      </c>
      <c r="I317" s="24"/>
    </row>
    <row r="318" spans="1:9">
      <c r="A318" s="4" t="s">
        <v>24</v>
      </c>
      <c r="B318" s="4">
        <v>51010651006</v>
      </c>
      <c r="C318" s="4" t="s">
        <v>237</v>
      </c>
      <c r="D318" s="11">
        <v>-9158650000</v>
      </c>
      <c r="E318" s="11">
        <v>-56223088857.379997</v>
      </c>
      <c r="F318" s="11">
        <v>-12555401.710000001</v>
      </c>
      <c r="G318" s="12">
        <v>40907</v>
      </c>
      <c r="H318" s="11">
        <f t="shared" si="7"/>
        <v>-65381738857.379997</v>
      </c>
      <c r="I318" s="24"/>
    </row>
    <row r="319" spans="1:9">
      <c r="A319" s="4" t="s">
        <v>24</v>
      </c>
      <c r="B319" s="4">
        <v>51010651007</v>
      </c>
      <c r="C319" s="4" t="s">
        <v>238</v>
      </c>
      <c r="D319" s="11">
        <v>0</v>
      </c>
      <c r="E319" s="11">
        <v>-23969422169.900002</v>
      </c>
      <c r="F319" s="11">
        <v>-5352707.05</v>
      </c>
      <c r="G319" s="12">
        <v>40907</v>
      </c>
      <c r="H319" s="11">
        <f t="shared" si="7"/>
        <v>-23969422169.900002</v>
      </c>
      <c r="I319" s="24"/>
    </row>
    <row r="320" spans="1:9">
      <c r="A320" s="4" t="s">
        <v>24</v>
      </c>
      <c r="B320" s="4">
        <v>51010651009</v>
      </c>
      <c r="C320" s="4" t="s">
        <v>453</v>
      </c>
      <c r="D320" s="11">
        <v>0</v>
      </c>
      <c r="E320" s="11">
        <v>-66242830.100000001</v>
      </c>
      <c r="F320" s="11">
        <v>-14792.95</v>
      </c>
      <c r="G320" s="12">
        <v>40907</v>
      </c>
      <c r="H320" s="11">
        <f t="shared" si="7"/>
        <v>-66242830.100000001</v>
      </c>
      <c r="I320" s="24"/>
    </row>
    <row r="321" spans="1:9">
      <c r="A321" s="4" t="s">
        <v>24</v>
      </c>
      <c r="B321" s="4">
        <v>51010651010</v>
      </c>
      <c r="C321" s="4" t="s">
        <v>239</v>
      </c>
      <c r="D321" s="11">
        <v>-9750000000</v>
      </c>
      <c r="E321" s="11">
        <v>-39516908397.459999</v>
      </c>
      <c r="F321" s="11">
        <v>-8824678.0700000003</v>
      </c>
      <c r="G321" s="12">
        <v>40907</v>
      </c>
      <c r="H321" s="11">
        <f t="shared" si="7"/>
        <v>-49266908397.459999</v>
      </c>
      <c r="I321" s="24"/>
    </row>
    <row r="322" spans="1:9">
      <c r="A322" s="4" t="s">
        <v>24</v>
      </c>
      <c r="B322" s="4">
        <v>51010653001</v>
      </c>
      <c r="C322" s="4" t="s">
        <v>240</v>
      </c>
      <c r="D322" s="11">
        <v>-120481128016.60001</v>
      </c>
      <c r="E322" s="11">
        <v>-130940431142.5</v>
      </c>
      <c r="F322" s="11">
        <v>-29240828.75</v>
      </c>
      <c r="G322" s="12">
        <v>40907</v>
      </c>
      <c r="H322" s="11">
        <f t="shared" si="7"/>
        <v>-251421559159.10001</v>
      </c>
      <c r="I322" s="24"/>
    </row>
    <row r="323" spans="1:9">
      <c r="A323" s="4" t="s">
        <v>20</v>
      </c>
      <c r="B323" s="4">
        <v>51020000000</v>
      </c>
      <c r="C323" s="4" t="s">
        <v>241</v>
      </c>
      <c r="D323" s="11">
        <v>-44406831445</v>
      </c>
      <c r="E323" s="11">
        <v>-315609503274.14001</v>
      </c>
      <c r="F323" s="11">
        <v>-70480014.129999995</v>
      </c>
      <c r="G323" s="12">
        <v>40907</v>
      </c>
      <c r="H323" s="11">
        <f t="shared" si="7"/>
        <v>-360016334719.14001</v>
      </c>
      <c r="I323" s="24"/>
    </row>
    <row r="324" spans="1:9">
      <c r="A324" s="4" t="s">
        <v>22</v>
      </c>
      <c r="B324" s="4">
        <v>51020655000</v>
      </c>
      <c r="C324" s="4" t="s">
        <v>242</v>
      </c>
      <c r="D324" s="11">
        <v>-44406831445</v>
      </c>
      <c r="E324" s="11">
        <v>-315609503274.14001</v>
      </c>
      <c r="F324" s="11">
        <v>-70480014.129999995</v>
      </c>
      <c r="G324" s="12">
        <v>40907</v>
      </c>
      <c r="H324" s="11">
        <f t="shared" si="7"/>
        <v>-360016334719.14001</v>
      </c>
      <c r="I324" s="24"/>
    </row>
    <row r="325" spans="1:9">
      <c r="A325" s="4" t="s">
        <v>24</v>
      </c>
      <c r="B325" s="4">
        <v>51020655002</v>
      </c>
      <c r="C325" s="4" t="s">
        <v>243</v>
      </c>
      <c r="D325" s="11">
        <v>-23800000000</v>
      </c>
      <c r="E325" s="11">
        <v>0</v>
      </c>
      <c r="F325" s="11">
        <v>0</v>
      </c>
      <c r="G325" s="12">
        <v>40907</v>
      </c>
      <c r="H325" s="11">
        <f t="shared" si="7"/>
        <v>-23800000000</v>
      </c>
      <c r="I325" s="24"/>
    </row>
    <row r="326" spans="1:9">
      <c r="A326" s="4" t="s">
        <v>24</v>
      </c>
      <c r="B326" s="4">
        <v>51020655004</v>
      </c>
      <c r="C326" s="4" t="s">
        <v>244</v>
      </c>
      <c r="D326" s="11">
        <v>-20606831445</v>
      </c>
      <c r="E326" s="11">
        <v>-315609503274.14001</v>
      </c>
      <c r="F326" s="11">
        <v>-70480014.129999995</v>
      </c>
      <c r="G326" s="12">
        <v>40907</v>
      </c>
      <c r="H326" s="11">
        <f t="shared" si="7"/>
        <v>-336216334719.14001</v>
      </c>
      <c r="I326" s="24"/>
    </row>
    <row r="327" spans="1:9">
      <c r="A327" s="4" t="s">
        <v>20</v>
      </c>
      <c r="B327" s="4">
        <v>51030000000</v>
      </c>
      <c r="C327" s="4" t="s">
        <v>245</v>
      </c>
      <c r="D327" s="11">
        <v>0</v>
      </c>
      <c r="E327" s="11">
        <v>-40204922781.400002</v>
      </c>
      <c r="F327" s="11">
        <v>-8978321.3000000007</v>
      </c>
      <c r="G327" s="12">
        <v>40907</v>
      </c>
      <c r="H327" s="11">
        <f t="shared" si="7"/>
        <v>-40204922781.400002</v>
      </c>
      <c r="I327" s="24"/>
    </row>
    <row r="328" spans="1:9">
      <c r="A328" s="4" t="s">
        <v>24</v>
      </c>
      <c r="B328" s="4">
        <v>51030665001</v>
      </c>
      <c r="C328" s="4" t="s">
        <v>246</v>
      </c>
      <c r="D328" s="11">
        <v>0</v>
      </c>
      <c r="E328" s="11">
        <v>-5985349834.6199999</v>
      </c>
      <c r="F328" s="11">
        <v>-1336612.29</v>
      </c>
      <c r="G328" s="12">
        <v>40907</v>
      </c>
      <c r="H328" s="11">
        <f t="shared" si="7"/>
        <v>-5985349834.6199999</v>
      </c>
      <c r="I328" s="24"/>
    </row>
    <row r="329" spans="1:9">
      <c r="A329" s="4" t="s">
        <v>24</v>
      </c>
      <c r="B329" s="4">
        <v>51030693001</v>
      </c>
      <c r="C329" s="4" t="s">
        <v>249</v>
      </c>
      <c r="D329" s="11">
        <v>0</v>
      </c>
      <c r="E329" s="11">
        <v>-34219572946.779999</v>
      </c>
      <c r="F329" s="11">
        <v>-7641709.0099999998</v>
      </c>
      <c r="G329" s="12">
        <v>40907</v>
      </c>
      <c r="H329" s="11">
        <f t="shared" si="7"/>
        <v>-34219572946.779999</v>
      </c>
      <c r="I329" s="24"/>
    </row>
    <row r="330" spans="1:9">
      <c r="A330" s="4" t="s">
        <v>20</v>
      </c>
      <c r="B330" s="4">
        <v>51040000000</v>
      </c>
      <c r="C330" s="4" t="s">
        <v>250</v>
      </c>
      <c r="D330" s="11">
        <v>-189651578765.07999</v>
      </c>
      <c r="E330" s="11">
        <v>-166417338314.82001</v>
      </c>
      <c r="F330" s="11">
        <v>-37163318.069410399</v>
      </c>
      <c r="G330" s="12">
        <v>40907</v>
      </c>
      <c r="H330" s="11">
        <f t="shared" si="7"/>
        <v>-356068917079.90002</v>
      </c>
      <c r="I330" s="24"/>
    </row>
    <row r="331" spans="1:9">
      <c r="A331" s="4" t="s">
        <v>22</v>
      </c>
      <c r="B331" s="4">
        <v>51040675000</v>
      </c>
      <c r="C331" s="4" t="s">
        <v>251</v>
      </c>
      <c r="D331" s="11">
        <v>-82161045025.520004</v>
      </c>
      <c r="E331" s="11">
        <v>-114030332635.44</v>
      </c>
      <c r="F331" s="11">
        <v>-25464567.359410401</v>
      </c>
      <c r="G331" s="12">
        <v>40907</v>
      </c>
      <c r="H331" s="11">
        <f t="shared" si="7"/>
        <v>-196191377660.96002</v>
      </c>
      <c r="I331" s="24"/>
    </row>
    <row r="332" spans="1:9">
      <c r="A332" s="4" t="s">
        <v>24</v>
      </c>
      <c r="B332" s="4">
        <v>51040675008</v>
      </c>
      <c r="C332" s="4" t="s">
        <v>103</v>
      </c>
      <c r="D332" s="11">
        <v>-58709000000</v>
      </c>
      <c r="E332" s="11">
        <v>-88384312784.940002</v>
      </c>
      <c r="F332" s="11">
        <v>-19737452.609410401</v>
      </c>
      <c r="G332" s="12">
        <v>40907</v>
      </c>
      <c r="H332" s="11">
        <f t="shared" si="7"/>
        <v>-147093312784.94</v>
      </c>
      <c r="I332" s="24"/>
    </row>
    <row r="333" spans="1:9">
      <c r="A333" s="4" t="s">
        <v>24</v>
      </c>
      <c r="B333" s="4">
        <v>51040675010</v>
      </c>
      <c r="C333" s="4" t="s">
        <v>252</v>
      </c>
      <c r="D333" s="11">
        <v>-23452045025.52</v>
      </c>
      <c r="E333" s="11">
        <v>-25646019850.5</v>
      </c>
      <c r="F333" s="11">
        <v>-5727114.75</v>
      </c>
      <c r="G333" s="12">
        <v>40907</v>
      </c>
      <c r="H333" s="11">
        <f t="shared" si="7"/>
        <v>-49098064876.020004</v>
      </c>
      <c r="I333" s="24"/>
    </row>
    <row r="334" spans="1:9">
      <c r="A334" s="4" t="s">
        <v>24</v>
      </c>
      <c r="B334" s="4">
        <v>51040681001</v>
      </c>
      <c r="C334" s="4" t="s">
        <v>253</v>
      </c>
      <c r="D334" s="11">
        <v>-8318239697</v>
      </c>
      <c r="E334" s="11">
        <v>0</v>
      </c>
      <c r="F334" s="11">
        <v>0</v>
      </c>
      <c r="G334" s="12">
        <v>40907</v>
      </c>
      <c r="H334" s="11">
        <f t="shared" si="7"/>
        <v>-8318239697</v>
      </c>
      <c r="I334" s="24"/>
    </row>
    <row r="335" spans="1:9">
      <c r="A335" s="4" t="s">
        <v>24</v>
      </c>
      <c r="B335" s="4">
        <v>51040689001</v>
      </c>
      <c r="C335" s="4" t="s">
        <v>254</v>
      </c>
      <c r="D335" s="11">
        <v>-20255008609.610001</v>
      </c>
      <c r="E335" s="11">
        <v>-52387005724.160004</v>
      </c>
      <c r="F335" s="11">
        <v>-11698750.720000001</v>
      </c>
      <c r="G335" s="12">
        <v>40907</v>
      </c>
      <c r="H335" s="11">
        <f t="shared" si="7"/>
        <v>-72642014333.770004</v>
      </c>
      <c r="I335" s="24"/>
    </row>
    <row r="336" spans="1:9">
      <c r="A336" s="4" t="s">
        <v>22</v>
      </c>
      <c r="B336" s="4">
        <v>51040691000</v>
      </c>
      <c r="C336" s="4" t="s">
        <v>255</v>
      </c>
      <c r="D336" s="11">
        <v>-78917285432.949997</v>
      </c>
      <c r="E336" s="11">
        <v>44.78</v>
      </c>
      <c r="F336" s="11">
        <v>0.01</v>
      </c>
      <c r="G336" s="12">
        <v>40907</v>
      </c>
      <c r="H336" s="11">
        <f t="shared" si="7"/>
        <v>-78917285388.169998</v>
      </c>
      <c r="I336" s="24"/>
    </row>
    <row r="337" spans="1:9">
      <c r="A337" s="4" t="s">
        <v>24</v>
      </c>
      <c r="B337" s="4">
        <v>51040691002</v>
      </c>
      <c r="C337" s="4" t="s">
        <v>256</v>
      </c>
      <c r="D337" s="11">
        <v>-78917285432.949997</v>
      </c>
      <c r="E337" s="11">
        <v>44.78</v>
      </c>
      <c r="F337" s="11">
        <v>0.01</v>
      </c>
      <c r="G337" s="12">
        <v>40907</v>
      </c>
      <c r="H337" s="11">
        <f t="shared" si="7"/>
        <v>-78917285388.169998</v>
      </c>
      <c r="I337" s="24"/>
    </row>
    <row r="338" spans="1:9">
      <c r="A338" s="4" t="s">
        <v>18</v>
      </c>
      <c r="B338" s="4">
        <v>52000000000</v>
      </c>
      <c r="C338" s="4" t="s">
        <v>258</v>
      </c>
      <c r="D338" s="11">
        <v>374079388226.67999</v>
      </c>
      <c r="E338" s="11">
        <v>956499726710.31995</v>
      </c>
      <c r="F338" s="11">
        <v>213599760.31941</v>
      </c>
      <c r="G338" s="12">
        <v>40907</v>
      </c>
      <c r="H338" s="11">
        <f t="shared" si="7"/>
        <v>1330579114937</v>
      </c>
      <c r="I338" s="24"/>
    </row>
    <row r="339" spans="1:9">
      <c r="A339" s="4" t="s">
        <v>20</v>
      </c>
      <c r="B339" s="4">
        <v>52010000000</v>
      </c>
      <c r="C339" s="4" t="s">
        <v>259</v>
      </c>
      <c r="D339" s="11">
        <v>140020978016.60001</v>
      </c>
      <c r="E339" s="11">
        <v>434267962339.96002</v>
      </c>
      <c r="F339" s="11">
        <v>96978106.819999993</v>
      </c>
      <c r="G339" s="12">
        <v>40907</v>
      </c>
      <c r="H339" s="11">
        <f t="shared" si="7"/>
        <v>574288940356.56006</v>
      </c>
      <c r="I339" s="24"/>
    </row>
    <row r="340" spans="1:9">
      <c r="A340" s="4" t="s">
        <v>22</v>
      </c>
      <c r="B340" s="4">
        <v>52010652000</v>
      </c>
      <c r="C340" s="4" t="s">
        <v>260</v>
      </c>
      <c r="D340" s="11">
        <v>19539850000</v>
      </c>
      <c r="E340" s="11">
        <v>303327531197.46002</v>
      </c>
      <c r="F340" s="11">
        <v>67737278.069999993</v>
      </c>
      <c r="G340" s="12">
        <v>40907</v>
      </c>
      <c r="H340" s="11">
        <f t="shared" si="7"/>
        <v>322867381197.46002</v>
      </c>
      <c r="I340" s="24"/>
    </row>
    <row r="341" spans="1:9">
      <c r="A341" s="4" t="s">
        <v>24</v>
      </c>
      <c r="B341" s="4">
        <v>52010652002</v>
      </c>
      <c r="C341" s="4" t="s">
        <v>45</v>
      </c>
      <c r="D341" s="11">
        <v>19229850000</v>
      </c>
      <c r="E341" s="11">
        <v>303327531197.46002</v>
      </c>
      <c r="F341" s="11">
        <v>67737278.069999993</v>
      </c>
      <c r="G341" s="12">
        <v>40907</v>
      </c>
      <c r="H341" s="11">
        <f t="shared" si="7"/>
        <v>322557381197.46002</v>
      </c>
      <c r="I341" s="24"/>
    </row>
    <row r="342" spans="1:9">
      <c r="A342" s="4" t="s">
        <v>24</v>
      </c>
      <c r="B342" s="4">
        <v>52010652003</v>
      </c>
      <c r="C342" s="4" t="s">
        <v>172</v>
      </c>
      <c r="D342" s="11">
        <v>310000000</v>
      </c>
      <c r="E342" s="11">
        <v>0</v>
      </c>
      <c r="F342" s="11">
        <v>0</v>
      </c>
      <c r="G342" s="12">
        <v>40907</v>
      </c>
      <c r="H342" s="11">
        <f t="shared" si="7"/>
        <v>310000000</v>
      </c>
      <c r="I342" s="24"/>
    </row>
    <row r="343" spans="1:9">
      <c r="A343" s="4" t="s">
        <v>22</v>
      </c>
      <c r="B343" s="4">
        <v>52010654000</v>
      </c>
      <c r="C343" s="4" t="s">
        <v>261</v>
      </c>
      <c r="D343" s="11">
        <v>120481128016.60001</v>
      </c>
      <c r="E343" s="11">
        <v>130940431142.5</v>
      </c>
      <c r="F343" s="11">
        <v>29240828.75</v>
      </c>
      <c r="G343" s="12">
        <v>40907</v>
      </c>
      <c r="H343" s="11">
        <f t="shared" si="7"/>
        <v>251421559159.10001</v>
      </c>
      <c r="I343" s="24"/>
    </row>
    <row r="344" spans="1:9">
      <c r="A344" s="4" t="s">
        <v>24</v>
      </c>
      <c r="B344" s="4">
        <v>52010654002</v>
      </c>
      <c r="C344" s="4" t="s">
        <v>45</v>
      </c>
      <c r="D344" s="11">
        <v>120481128016.60001</v>
      </c>
      <c r="E344" s="11">
        <v>130940431142.5</v>
      </c>
      <c r="F344" s="11">
        <v>29240828.75</v>
      </c>
      <c r="G344" s="12">
        <v>40907</v>
      </c>
      <c r="H344" s="11">
        <f t="shared" si="7"/>
        <v>251421559159.10001</v>
      </c>
      <c r="I344" s="24"/>
    </row>
    <row r="345" spans="1:9">
      <c r="A345" s="4" t="s">
        <v>20</v>
      </c>
      <c r="B345" s="4">
        <v>52020000000</v>
      </c>
      <c r="C345" s="4" t="s">
        <v>262</v>
      </c>
      <c r="D345" s="11">
        <v>44406831445</v>
      </c>
      <c r="E345" s="11">
        <v>315609503274.14001</v>
      </c>
      <c r="F345" s="11">
        <v>70480014.129999995</v>
      </c>
      <c r="G345" s="12">
        <v>40907</v>
      </c>
      <c r="H345" s="11">
        <f t="shared" si="7"/>
        <v>360016334719.14001</v>
      </c>
      <c r="I345" s="24"/>
    </row>
    <row r="346" spans="1:9">
      <c r="A346" s="4" t="s">
        <v>22</v>
      </c>
      <c r="B346" s="4">
        <v>52020660000</v>
      </c>
      <c r="C346" s="4" t="s">
        <v>263</v>
      </c>
      <c r="D346" s="11">
        <v>44406831445</v>
      </c>
      <c r="E346" s="11">
        <v>315609503274.14001</v>
      </c>
      <c r="F346" s="11">
        <v>70480014.129999995</v>
      </c>
      <c r="G346" s="12">
        <v>40907</v>
      </c>
      <c r="H346" s="11">
        <f t="shared" si="7"/>
        <v>360016334719.14001</v>
      </c>
      <c r="I346" s="24"/>
    </row>
    <row r="347" spans="1:9">
      <c r="A347" s="4" t="s">
        <v>24</v>
      </c>
      <c r="B347" s="4">
        <v>52020660002</v>
      </c>
      <c r="C347" s="4" t="s">
        <v>264</v>
      </c>
      <c r="D347" s="11">
        <v>23800000000</v>
      </c>
      <c r="E347" s="11">
        <v>0</v>
      </c>
      <c r="F347" s="11">
        <v>0</v>
      </c>
      <c r="G347" s="12">
        <v>40907</v>
      </c>
      <c r="H347" s="11">
        <f t="shared" si="7"/>
        <v>23800000000</v>
      </c>
      <c r="I347" s="24"/>
    </row>
    <row r="348" spans="1:9">
      <c r="A348" s="4" t="s">
        <v>24</v>
      </c>
      <c r="B348" s="4">
        <v>52020660004</v>
      </c>
      <c r="C348" s="4" t="s">
        <v>265</v>
      </c>
      <c r="D348" s="11">
        <v>20606831445</v>
      </c>
      <c r="E348" s="11">
        <v>315609503274.14001</v>
      </c>
      <c r="F348" s="11">
        <v>70480014.129999995</v>
      </c>
      <c r="G348" s="12">
        <v>40907</v>
      </c>
      <c r="H348" s="11">
        <f t="shared" si="7"/>
        <v>336216334719.14001</v>
      </c>
      <c r="I348" s="24"/>
    </row>
    <row r="349" spans="1:9">
      <c r="A349" s="4" t="s">
        <v>20</v>
      </c>
      <c r="B349" s="4">
        <v>52030000000</v>
      </c>
      <c r="C349" s="4" t="s">
        <v>266</v>
      </c>
      <c r="D349" s="11">
        <v>0</v>
      </c>
      <c r="E349" s="11">
        <v>41080335912.620003</v>
      </c>
      <c r="F349" s="11">
        <v>9173813.2899999991</v>
      </c>
      <c r="G349" s="12">
        <v>40907</v>
      </c>
      <c r="H349" s="11">
        <f t="shared" si="7"/>
        <v>41080335912.620003</v>
      </c>
      <c r="I349" s="24"/>
    </row>
    <row r="350" spans="1:9">
      <c r="A350" s="4" t="s">
        <v>24</v>
      </c>
      <c r="B350" s="4">
        <v>52030666001</v>
      </c>
      <c r="C350" s="4" t="s">
        <v>268</v>
      </c>
      <c r="D350" s="11">
        <v>0</v>
      </c>
      <c r="E350" s="11">
        <v>6860763010.6199999</v>
      </c>
      <c r="F350" s="11">
        <v>1532104.29</v>
      </c>
      <c r="G350" s="12">
        <v>40907</v>
      </c>
      <c r="H350" s="11">
        <f t="shared" si="7"/>
        <v>6860763010.6199999</v>
      </c>
      <c r="I350" s="24"/>
    </row>
    <row r="351" spans="1:9">
      <c r="A351" s="4" t="s">
        <v>24</v>
      </c>
      <c r="B351" s="4">
        <v>52030668001</v>
      </c>
      <c r="C351" s="4" t="s">
        <v>269</v>
      </c>
      <c r="D351" s="11">
        <v>0</v>
      </c>
      <c r="E351" s="11">
        <v>34219572902</v>
      </c>
      <c r="F351" s="11">
        <v>7641709</v>
      </c>
      <c r="G351" s="12">
        <v>40907</v>
      </c>
      <c r="H351" s="11">
        <f t="shared" si="7"/>
        <v>34219572902</v>
      </c>
      <c r="I351" s="24"/>
    </row>
    <row r="352" spans="1:9">
      <c r="A352" s="4" t="s">
        <v>20</v>
      </c>
      <c r="B352" s="4">
        <v>52040000000</v>
      </c>
      <c r="C352" s="4" t="s">
        <v>270</v>
      </c>
      <c r="D352" s="11">
        <v>189651578765.07999</v>
      </c>
      <c r="E352" s="11">
        <v>165541925183.60001</v>
      </c>
      <c r="F352" s="11">
        <v>36967826.079410397</v>
      </c>
      <c r="G352" s="12">
        <v>40907</v>
      </c>
      <c r="H352" s="11">
        <f t="shared" si="7"/>
        <v>355193503948.67999</v>
      </c>
      <c r="I352" s="24"/>
    </row>
    <row r="353" spans="1:9">
      <c r="A353" s="4" t="s">
        <v>24</v>
      </c>
      <c r="B353" s="4">
        <v>52040674001</v>
      </c>
      <c r="C353" s="4" t="s">
        <v>271</v>
      </c>
      <c r="D353" s="11">
        <v>8318239697</v>
      </c>
      <c r="E353" s="11">
        <v>0</v>
      </c>
      <c r="F353" s="11">
        <v>0</v>
      </c>
      <c r="G353" s="12">
        <v>40907</v>
      </c>
      <c r="H353" s="11">
        <f t="shared" si="7"/>
        <v>8318239697</v>
      </c>
      <c r="I353" s="24"/>
    </row>
    <row r="354" spans="1:9">
      <c r="A354" s="4" t="s">
        <v>22</v>
      </c>
      <c r="B354" s="4">
        <v>52040680000</v>
      </c>
      <c r="C354" s="4" t="s">
        <v>272</v>
      </c>
      <c r="D354" s="11">
        <v>82161045025.520004</v>
      </c>
      <c r="E354" s="11">
        <v>113154919459.44</v>
      </c>
      <c r="F354" s="11">
        <v>25269075.359410401</v>
      </c>
      <c r="G354" s="12">
        <v>40907</v>
      </c>
      <c r="H354" s="11">
        <f t="shared" si="7"/>
        <v>195315964484.96002</v>
      </c>
      <c r="I354" s="24"/>
    </row>
    <row r="355" spans="1:9">
      <c r="A355" s="4" t="s">
        <v>24</v>
      </c>
      <c r="B355" s="4">
        <v>52040680008</v>
      </c>
      <c r="C355" s="4" t="s">
        <v>103</v>
      </c>
      <c r="D355" s="11">
        <v>58709000000</v>
      </c>
      <c r="E355" s="11">
        <v>88384312784.940002</v>
      </c>
      <c r="F355" s="11">
        <v>19737452.609410401</v>
      </c>
      <c r="G355" s="12">
        <v>40907</v>
      </c>
      <c r="H355" s="11">
        <f t="shared" si="7"/>
        <v>147093312784.94</v>
      </c>
      <c r="I355" s="24"/>
    </row>
    <row r="356" spans="1:9">
      <c r="A356" s="4" t="s">
        <v>24</v>
      </c>
      <c r="B356" s="4">
        <v>52040680010</v>
      </c>
      <c r="C356" s="4" t="s">
        <v>252</v>
      </c>
      <c r="D356" s="11">
        <v>23452045025.52</v>
      </c>
      <c r="E356" s="11">
        <v>24770606674.5</v>
      </c>
      <c r="F356" s="11">
        <v>5531622.75</v>
      </c>
      <c r="G356" s="12">
        <v>40907</v>
      </c>
      <c r="H356" s="11">
        <f t="shared" si="7"/>
        <v>48222651700.020004</v>
      </c>
      <c r="I356" s="24"/>
    </row>
    <row r="357" spans="1:9">
      <c r="A357" s="4" t="s">
        <v>24</v>
      </c>
      <c r="B357" s="4">
        <v>52040688001</v>
      </c>
      <c r="C357" s="4" t="s">
        <v>273</v>
      </c>
      <c r="D357" s="11">
        <v>20255008609.610001</v>
      </c>
      <c r="E357" s="11">
        <v>52387005724.160004</v>
      </c>
      <c r="F357" s="11">
        <v>11698750.720000001</v>
      </c>
      <c r="G357" s="12">
        <v>40907</v>
      </c>
      <c r="H357" s="11">
        <f t="shared" si="7"/>
        <v>72642014333.770004</v>
      </c>
      <c r="I357" s="24"/>
    </row>
    <row r="358" spans="1:9">
      <c r="A358" s="4" t="s">
        <v>22</v>
      </c>
      <c r="B358" s="4">
        <v>52040690000</v>
      </c>
      <c r="C358" s="4" t="s">
        <v>255</v>
      </c>
      <c r="D358" s="11">
        <v>78917285432.949997</v>
      </c>
      <c r="E358" s="11">
        <v>0</v>
      </c>
      <c r="F358" s="11">
        <v>0</v>
      </c>
      <c r="G358" s="12">
        <v>40907</v>
      </c>
      <c r="H358" s="11">
        <f t="shared" ref="H358:H421" si="8">(+D358+E358)</f>
        <v>78917285432.949997</v>
      </c>
      <c r="I358" s="24"/>
    </row>
    <row r="359" spans="1:9">
      <c r="A359" s="4" t="s">
        <v>24</v>
      </c>
      <c r="B359" s="4">
        <v>52040690002</v>
      </c>
      <c r="C359" s="4" t="s">
        <v>256</v>
      </c>
      <c r="D359" s="11">
        <v>78917285432.949997</v>
      </c>
      <c r="E359" s="11">
        <v>0</v>
      </c>
      <c r="F359" s="11">
        <v>0</v>
      </c>
      <c r="G359" s="12">
        <v>40907</v>
      </c>
      <c r="H359" s="11">
        <f t="shared" si="8"/>
        <v>78917285432.949997</v>
      </c>
      <c r="I359" s="24"/>
    </row>
    <row r="360" spans="1:9">
      <c r="A360" s="4" t="s">
        <v>16</v>
      </c>
      <c r="B360" s="4">
        <v>60000000000</v>
      </c>
      <c r="C360" s="4" t="s">
        <v>274</v>
      </c>
      <c r="D360" s="11">
        <v>951511545246.94995</v>
      </c>
      <c r="E360" s="11">
        <v>0</v>
      </c>
      <c r="F360" s="11">
        <v>0</v>
      </c>
      <c r="G360" s="12">
        <v>40907</v>
      </c>
      <c r="H360" s="11">
        <f t="shared" si="8"/>
        <v>951511545246.94995</v>
      </c>
      <c r="I360" s="24"/>
    </row>
    <row r="361" spans="1:9">
      <c r="A361" s="4" t="s">
        <v>18</v>
      </c>
      <c r="B361" s="4">
        <v>61000000000</v>
      </c>
      <c r="C361" s="4" t="s">
        <v>275</v>
      </c>
      <c r="D361" s="11">
        <v>785114218460.41003</v>
      </c>
      <c r="E361" s="11">
        <v>0</v>
      </c>
      <c r="F361" s="11">
        <v>0</v>
      </c>
      <c r="G361" s="12">
        <v>40907</v>
      </c>
      <c r="H361" s="11">
        <f t="shared" si="8"/>
        <v>785114218460.41003</v>
      </c>
      <c r="I361" s="24"/>
    </row>
    <row r="362" spans="1:9">
      <c r="A362" s="4" t="s">
        <v>20</v>
      </c>
      <c r="B362" s="239">
        <v>61010000000</v>
      </c>
      <c r="C362" s="239" t="s">
        <v>276</v>
      </c>
      <c r="D362" s="11">
        <v>25004116235.560001</v>
      </c>
      <c r="E362" s="11">
        <v>0</v>
      </c>
      <c r="F362" s="11">
        <v>0</v>
      </c>
      <c r="G362" s="12">
        <v>40907</v>
      </c>
      <c r="H362" s="240">
        <f t="shared" si="8"/>
        <v>25004116235.560001</v>
      </c>
      <c r="I362" s="24"/>
    </row>
    <row r="363" spans="1:9">
      <c r="A363" s="4" t="s">
        <v>22</v>
      </c>
      <c r="B363" s="4">
        <v>61010702000</v>
      </c>
      <c r="C363" s="4" t="s">
        <v>277</v>
      </c>
      <c r="D363" s="11">
        <v>13727445742.530001</v>
      </c>
      <c r="E363" s="11">
        <v>0</v>
      </c>
      <c r="F363" s="11">
        <v>0</v>
      </c>
      <c r="G363" s="12">
        <v>40907</v>
      </c>
      <c r="H363" s="11">
        <f t="shared" si="8"/>
        <v>13727445742.530001</v>
      </c>
      <c r="I363" s="24"/>
    </row>
    <row r="364" spans="1:9">
      <c r="A364" s="4" t="s">
        <v>24</v>
      </c>
      <c r="B364" s="4">
        <v>61010702002</v>
      </c>
      <c r="C364" s="4" t="s">
        <v>278</v>
      </c>
      <c r="D364" s="11">
        <v>13251465774.16</v>
      </c>
      <c r="E364" s="11">
        <v>0</v>
      </c>
      <c r="F364" s="11">
        <v>0</v>
      </c>
      <c r="G364" s="12">
        <v>40907</v>
      </c>
      <c r="H364" s="11">
        <f t="shared" si="8"/>
        <v>13251465774.16</v>
      </c>
      <c r="I364" s="24"/>
    </row>
    <row r="365" spans="1:9">
      <c r="A365" s="4" t="s">
        <v>24</v>
      </c>
      <c r="B365" s="4">
        <v>61010702003</v>
      </c>
      <c r="C365" s="4" t="s">
        <v>279</v>
      </c>
      <c r="D365" s="11">
        <v>475979968.37</v>
      </c>
      <c r="E365" s="11">
        <v>0</v>
      </c>
      <c r="F365" s="11">
        <v>0</v>
      </c>
      <c r="G365" s="12">
        <v>40907</v>
      </c>
      <c r="H365" s="11">
        <f t="shared" si="8"/>
        <v>475979968.37</v>
      </c>
      <c r="I365" s="24"/>
    </row>
    <row r="366" spans="1:9">
      <c r="A366" s="4" t="s">
        <v>22</v>
      </c>
      <c r="B366" s="4">
        <v>61010708000</v>
      </c>
      <c r="C366" s="4" t="s">
        <v>280</v>
      </c>
      <c r="D366" s="11">
        <v>11276670493.030001</v>
      </c>
      <c r="E366" s="11">
        <v>0</v>
      </c>
      <c r="F366" s="11">
        <v>0</v>
      </c>
      <c r="G366" s="12">
        <v>40907</v>
      </c>
      <c r="H366" s="11">
        <f t="shared" si="8"/>
        <v>11276670493.030001</v>
      </c>
      <c r="I366" s="24"/>
    </row>
    <row r="367" spans="1:9">
      <c r="A367" s="4" t="s">
        <v>24</v>
      </c>
      <c r="B367" s="4">
        <v>61010708002</v>
      </c>
      <c r="C367" s="4" t="s">
        <v>281</v>
      </c>
      <c r="D367" s="11">
        <v>10529357274.110001</v>
      </c>
      <c r="E367" s="11">
        <v>0</v>
      </c>
      <c r="F367" s="11">
        <v>0</v>
      </c>
      <c r="G367" s="12">
        <v>40907</v>
      </c>
      <c r="H367" s="11">
        <f t="shared" si="8"/>
        <v>10529357274.110001</v>
      </c>
      <c r="I367" s="24"/>
    </row>
    <row r="368" spans="1:9">
      <c r="A368" s="4" t="s">
        <v>24</v>
      </c>
      <c r="B368" s="4">
        <v>61010708004</v>
      </c>
      <c r="C368" s="4" t="s">
        <v>623</v>
      </c>
      <c r="D368" s="11">
        <v>361702993.19999999</v>
      </c>
      <c r="E368" s="11">
        <v>0</v>
      </c>
      <c r="F368" s="11">
        <v>0</v>
      </c>
      <c r="G368" s="12">
        <v>40907</v>
      </c>
      <c r="H368" s="11">
        <f t="shared" si="8"/>
        <v>361702993.19999999</v>
      </c>
      <c r="I368" s="24"/>
    </row>
    <row r="369" spans="1:9">
      <c r="A369" s="4" t="s">
        <v>24</v>
      </c>
      <c r="B369" s="4">
        <v>61010708006</v>
      </c>
      <c r="C369" s="4" t="s">
        <v>282</v>
      </c>
      <c r="D369" s="11">
        <v>370999365.57999998</v>
      </c>
      <c r="E369" s="11">
        <v>0</v>
      </c>
      <c r="F369" s="11">
        <v>0</v>
      </c>
      <c r="G369" s="12">
        <v>40907</v>
      </c>
      <c r="H369" s="11">
        <f t="shared" si="8"/>
        <v>370999365.57999998</v>
      </c>
      <c r="I369" s="24"/>
    </row>
    <row r="370" spans="1:9">
      <c r="A370" s="4" t="s">
        <v>24</v>
      </c>
      <c r="B370" s="4">
        <v>61010708007</v>
      </c>
      <c r="C370" s="4" t="s">
        <v>283</v>
      </c>
      <c r="D370" s="11">
        <v>14610860.140000001</v>
      </c>
      <c r="E370" s="11">
        <v>0</v>
      </c>
      <c r="F370" s="11">
        <v>0</v>
      </c>
      <c r="G370" s="12">
        <v>40907</v>
      </c>
      <c r="H370" s="11">
        <f t="shared" si="8"/>
        <v>14610860.140000001</v>
      </c>
      <c r="I370" s="24"/>
    </row>
    <row r="371" spans="1:9">
      <c r="A371" s="4" t="s">
        <v>20</v>
      </c>
      <c r="B371" s="239">
        <v>61020000000</v>
      </c>
      <c r="C371" s="239" t="s">
        <v>284</v>
      </c>
      <c r="D371" s="11">
        <v>38449400102.540001</v>
      </c>
      <c r="E371" s="11">
        <v>0</v>
      </c>
      <c r="F371" s="11">
        <v>0</v>
      </c>
      <c r="G371" s="12">
        <v>40907</v>
      </c>
      <c r="H371" s="240">
        <f t="shared" si="8"/>
        <v>38449400102.540001</v>
      </c>
      <c r="I371" s="24"/>
    </row>
    <row r="372" spans="1:9">
      <c r="A372" s="4" t="s">
        <v>22</v>
      </c>
      <c r="B372" s="4">
        <v>61020712000</v>
      </c>
      <c r="C372" s="4" t="s">
        <v>285</v>
      </c>
      <c r="D372" s="11">
        <v>11915918986.16</v>
      </c>
      <c r="E372" s="11">
        <v>0</v>
      </c>
      <c r="F372" s="11">
        <v>0</v>
      </c>
      <c r="G372" s="12">
        <v>40907</v>
      </c>
      <c r="H372" s="11">
        <f t="shared" si="8"/>
        <v>11915918986.16</v>
      </c>
      <c r="I372" s="24"/>
    </row>
    <row r="373" spans="1:9">
      <c r="A373" s="4" t="s">
        <v>24</v>
      </c>
      <c r="B373" s="4">
        <v>61020712002</v>
      </c>
      <c r="C373" s="4" t="s">
        <v>278</v>
      </c>
      <c r="D373" s="11">
        <v>11915918986.16</v>
      </c>
      <c r="E373" s="11">
        <v>0</v>
      </c>
      <c r="F373" s="11">
        <v>0</v>
      </c>
      <c r="G373" s="12">
        <v>40907</v>
      </c>
      <c r="H373" s="11">
        <f t="shared" si="8"/>
        <v>11915918986.16</v>
      </c>
      <c r="I373" s="24"/>
    </row>
    <row r="374" spans="1:9">
      <c r="A374" s="4" t="s">
        <v>22</v>
      </c>
      <c r="B374" s="4">
        <v>61020714000</v>
      </c>
      <c r="C374" s="4" t="s">
        <v>286</v>
      </c>
      <c r="D374" s="11">
        <v>13067828734.540001</v>
      </c>
      <c r="E374" s="11">
        <v>0</v>
      </c>
      <c r="F374" s="11">
        <v>0</v>
      </c>
      <c r="G374" s="12">
        <v>40907</v>
      </c>
      <c r="H374" s="11">
        <f t="shared" si="8"/>
        <v>13067828734.540001</v>
      </c>
      <c r="I374" s="24"/>
    </row>
    <row r="375" spans="1:9">
      <c r="A375" s="4" t="s">
        <v>24</v>
      </c>
      <c r="B375" s="4">
        <v>61020714002</v>
      </c>
      <c r="C375" s="4" t="s">
        <v>278</v>
      </c>
      <c r="D375" s="11">
        <v>13067828734.540001</v>
      </c>
      <c r="E375" s="11">
        <v>0</v>
      </c>
      <c r="F375" s="11">
        <v>0</v>
      </c>
      <c r="G375" s="12">
        <v>40907</v>
      </c>
      <c r="H375" s="11">
        <f t="shared" si="8"/>
        <v>13067828734.540001</v>
      </c>
      <c r="I375" s="24"/>
    </row>
    <row r="376" spans="1:9">
      <c r="A376" s="4" t="s">
        <v>22</v>
      </c>
      <c r="B376" s="4">
        <v>61020722000</v>
      </c>
      <c r="C376" s="4" t="s">
        <v>288</v>
      </c>
      <c r="D376" s="11">
        <v>2095930882.97</v>
      </c>
      <c r="E376" s="11">
        <v>0</v>
      </c>
      <c r="F376" s="11">
        <v>0</v>
      </c>
      <c r="G376" s="12">
        <v>40907</v>
      </c>
      <c r="H376" s="11">
        <f t="shared" si="8"/>
        <v>2095930882.97</v>
      </c>
      <c r="I376" s="24"/>
    </row>
    <row r="377" spans="1:9">
      <c r="A377" s="4" t="s">
        <v>24</v>
      </c>
      <c r="B377" s="4">
        <v>61020722002</v>
      </c>
      <c r="C377" s="4" t="s">
        <v>45</v>
      </c>
      <c r="D377" s="11">
        <v>2095924338.97</v>
      </c>
      <c r="E377" s="11">
        <v>0</v>
      </c>
      <c r="F377" s="11">
        <v>0</v>
      </c>
      <c r="G377" s="12">
        <v>40907</v>
      </c>
      <c r="H377" s="11">
        <f t="shared" si="8"/>
        <v>2095924338.97</v>
      </c>
      <c r="I377" s="24"/>
    </row>
    <row r="378" spans="1:9">
      <c r="A378" s="4" t="s">
        <v>24</v>
      </c>
      <c r="B378" s="4">
        <v>61020722003</v>
      </c>
      <c r="C378" s="4" t="s">
        <v>172</v>
      </c>
      <c r="D378" s="11">
        <v>6544</v>
      </c>
      <c r="E378" s="11">
        <v>0</v>
      </c>
      <c r="F378" s="11">
        <v>0</v>
      </c>
      <c r="G378" s="12">
        <v>40907</v>
      </c>
      <c r="H378" s="11">
        <f t="shared" si="8"/>
        <v>6544</v>
      </c>
      <c r="I378" s="24"/>
    </row>
    <row r="379" spans="1:9">
      <c r="A379" s="4" t="s">
        <v>22</v>
      </c>
      <c r="B379" s="4">
        <v>61020732000</v>
      </c>
      <c r="C379" s="4" t="s">
        <v>454</v>
      </c>
      <c r="D379" s="11">
        <v>5696243721.1199999</v>
      </c>
      <c r="E379" s="11">
        <v>0</v>
      </c>
      <c r="F379" s="11">
        <v>0</v>
      </c>
      <c r="G379" s="12">
        <v>40907</v>
      </c>
      <c r="H379" s="11">
        <f t="shared" si="8"/>
        <v>5696243721.1199999</v>
      </c>
      <c r="I379" s="24"/>
    </row>
    <row r="380" spans="1:9">
      <c r="A380" s="4" t="s">
        <v>24</v>
      </c>
      <c r="B380" s="4">
        <v>61020732002</v>
      </c>
      <c r="C380" s="4" t="s">
        <v>45</v>
      </c>
      <c r="D380" s="11">
        <v>5696243721.1199999</v>
      </c>
      <c r="E380" s="11">
        <v>0</v>
      </c>
      <c r="F380" s="11">
        <v>0</v>
      </c>
      <c r="G380" s="12">
        <v>40907</v>
      </c>
      <c r="H380" s="11">
        <f t="shared" si="8"/>
        <v>5696243721.1199999</v>
      </c>
      <c r="I380" s="24"/>
    </row>
    <row r="381" spans="1:9">
      <c r="A381" s="4" t="s">
        <v>22</v>
      </c>
      <c r="B381" s="4">
        <v>61020734000</v>
      </c>
      <c r="C381" s="4" t="s">
        <v>289</v>
      </c>
      <c r="D381" s="11">
        <v>991713760.53999996</v>
      </c>
      <c r="E381" s="11">
        <v>0</v>
      </c>
      <c r="F381" s="11">
        <v>0</v>
      </c>
      <c r="G381" s="12">
        <v>40907</v>
      </c>
      <c r="H381" s="11">
        <f t="shared" si="8"/>
        <v>991713760.53999996</v>
      </c>
      <c r="I381" s="24"/>
    </row>
    <row r="382" spans="1:9">
      <c r="A382" s="4" t="s">
        <v>24</v>
      </c>
      <c r="B382" s="4">
        <v>61020734002</v>
      </c>
      <c r="C382" s="4" t="s">
        <v>290</v>
      </c>
      <c r="D382" s="11">
        <v>991713760.53999996</v>
      </c>
      <c r="E382" s="11">
        <v>0</v>
      </c>
      <c r="F382" s="11">
        <v>0</v>
      </c>
      <c r="G382" s="12">
        <v>40907</v>
      </c>
      <c r="H382" s="11">
        <f t="shared" si="8"/>
        <v>991713760.53999996</v>
      </c>
      <c r="I382" s="24"/>
    </row>
    <row r="383" spans="1:9">
      <c r="A383" s="4" t="s">
        <v>22</v>
      </c>
      <c r="B383" s="4">
        <v>61020738000</v>
      </c>
      <c r="C383" s="4" t="s">
        <v>291</v>
      </c>
      <c r="D383" s="11">
        <v>4681764017.21</v>
      </c>
      <c r="E383" s="11">
        <v>0</v>
      </c>
      <c r="F383" s="11">
        <v>0</v>
      </c>
      <c r="G383" s="12">
        <v>40907</v>
      </c>
      <c r="H383" s="11">
        <f t="shared" si="8"/>
        <v>4681764017.21</v>
      </c>
      <c r="I383" s="24"/>
    </row>
    <row r="384" spans="1:9">
      <c r="A384" s="4" t="s">
        <v>24</v>
      </c>
      <c r="B384" s="4">
        <v>61020738002</v>
      </c>
      <c r="C384" s="4" t="s">
        <v>281</v>
      </c>
      <c r="D384" s="11">
        <v>4646150105.8900003</v>
      </c>
      <c r="E384" s="11">
        <v>0</v>
      </c>
      <c r="F384" s="11">
        <v>0</v>
      </c>
      <c r="G384" s="12">
        <v>40907</v>
      </c>
      <c r="H384" s="11">
        <f t="shared" si="8"/>
        <v>4646150105.8900003</v>
      </c>
      <c r="I384" s="24"/>
    </row>
    <row r="385" spans="1:9">
      <c r="A385" s="4" t="s">
        <v>24</v>
      </c>
      <c r="B385" s="4">
        <v>61020738006</v>
      </c>
      <c r="C385" s="4" t="s">
        <v>282</v>
      </c>
      <c r="D385" s="11">
        <v>35613911.32</v>
      </c>
      <c r="E385" s="11">
        <v>0</v>
      </c>
      <c r="F385" s="11">
        <v>0</v>
      </c>
      <c r="G385" s="12">
        <v>40907</v>
      </c>
      <c r="H385" s="11">
        <f t="shared" si="8"/>
        <v>35613911.32</v>
      </c>
      <c r="I385" s="24"/>
    </row>
    <row r="386" spans="1:9">
      <c r="A386" s="4" t="s">
        <v>20</v>
      </c>
      <c r="B386" s="239">
        <v>61030000000</v>
      </c>
      <c r="C386" s="239" t="s">
        <v>292</v>
      </c>
      <c r="D386" s="11">
        <v>263566631.31</v>
      </c>
      <c r="E386" s="11">
        <v>0</v>
      </c>
      <c r="F386" s="11">
        <v>0</v>
      </c>
      <c r="G386" s="12">
        <v>40907</v>
      </c>
      <c r="H386" s="240">
        <f t="shared" si="8"/>
        <v>263566631.31</v>
      </c>
      <c r="I386" s="24"/>
    </row>
    <row r="387" spans="1:9">
      <c r="A387" s="4" t="s">
        <v>22</v>
      </c>
      <c r="B387" s="4">
        <v>61030752000</v>
      </c>
      <c r="C387" s="4" t="s">
        <v>293</v>
      </c>
      <c r="D387" s="11">
        <v>263566631.31</v>
      </c>
      <c r="E387" s="11">
        <v>0</v>
      </c>
      <c r="F387" s="11">
        <v>0</v>
      </c>
      <c r="G387" s="12">
        <v>40907</v>
      </c>
      <c r="H387" s="11">
        <f t="shared" si="8"/>
        <v>263566631.31</v>
      </c>
      <c r="I387" s="24"/>
    </row>
    <row r="388" spans="1:9">
      <c r="A388" s="4" t="s">
        <v>24</v>
      </c>
      <c r="B388" s="4">
        <v>61030752002</v>
      </c>
      <c r="C388" s="4" t="s">
        <v>294</v>
      </c>
      <c r="D388" s="11">
        <v>263566631.31</v>
      </c>
      <c r="E388" s="11">
        <v>0</v>
      </c>
      <c r="F388" s="11">
        <v>0</v>
      </c>
      <c r="G388" s="12">
        <v>40907</v>
      </c>
      <c r="H388" s="11">
        <f t="shared" si="8"/>
        <v>263566631.31</v>
      </c>
      <c r="I388" s="24"/>
    </row>
    <row r="389" spans="1:9">
      <c r="A389" s="4" t="s">
        <v>20</v>
      </c>
      <c r="B389" s="239">
        <v>61060000000</v>
      </c>
      <c r="C389" s="239" t="s">
        <v>295</v>
      </c>
      <c r="D389" s="11">
        <v>698981103540.90002</v>
      </c>
      <c r="E389" s="11">
        <v>0</v>
      </c>
      <c r="F389" s="11">
        <v>0</v>
      </c>
      <c r="G389" s="12">
        <v>40907</v>
      </c>
      <c r="H389" s="240">
        <f t="shared" si="8"/>
        <v>698981103540.90002</v>
      </c>
      <c r="I389" s="24"/>
    </row>
    <row r="390" spans="1:9">
      <c r="A390" s="4" t="s">
        <v>22</v>
      </c>
      <c r="B390" s="4">
        <v>61060766000</v>
      </c>
      <c r="C390" s="4" t="s">
        <v>296</v>
      </c>
      <c r="D390" s="11">
        <v>389149404079.66998</v>
      </c>
      <c r="E390" s="11">
        <v>0</v>
      </c>
      <c r="F390" s="11">
        <v>0</v>
      </c>
      <c r="G390" s="12">
        <v>40907</v>
      </c>
      <c r="H390" s="11">
        <f t="shared" si="8"/>
        <v>389149404079.66998</v>
      </c>
      <c r="I390" s="24"/>
    </row>
    <row r="391" spans="1:9">
      <c r="A391" s="4" t="s">
        <v>24</v>
      </c>
      <c r="B391" s="4">
        <v>61060766002</v>
      </c>
      <c r="C391" s="4" t="s">
        <v>297</v>
      </c>
      <c r="D391" s="11">
        <v>4025200947.3200002</v>
      </c>
      <c r="E391" s="11">
        <v>0</v>
      </c>
      <c r="F391" s="11">
        <v>0</v>
      </c>
      <c r="G391" s="12">
        <v>40907</v>
      </c>
      <c r="H391" s="11">
        <f t="shared" si="8"/>
        <v>4025200947.3200002</v>
      </c>
      <c r="I391" s="24"/>
    </row>
    <row r="392" spans="1:9">
      <c r="A392" s="4" t="s">
        <v>24</v>
      </c>
      <c r="B392" s="4">
        <v>61060766003</v>
      </c>
      <c r="C392" s="4" t="s">
        <v>298</v>
      </c>
      <c r="D392" s="11">
        <v>16185392122.52</v>
      </c>
      <c r="E392" s="11">
        <v>0</v>
      </c>
      <c r="F392" s="11">
        <v>0</v>
      </c>
      <c r="G392" s="12">
        <v>40907</v>
      </c>
      <c r="H392" s="11">
        <f t="shared" si="8"/>
        <v>16185392122.52</v>
      </c>
      <c r="I392" s="24"/>
    </row>
    <row r="393" spans="1:9">
      <c r="A393" s="4" t="s">
        <v>24</v>
      </c>
      <c r="B393" s="4">
        <v>61060766004</v>
      </c>
      <c r="C393" s="4" t="s">
        <v>299</v>
      </c>
      <c r="D393" s="11">
        <v>36774119303.730003</v>
      </c>
      <c r="E393" s="11">
        <v>0</v>
      </c>
      <c r="F393" s="11">
        <v>0</v>
      </c>
      <c r="G393" s="12">
        <v>40907</v>
      </c>
      <c r="H393" s="11">
        <f t="shared" si="8"/>
        <v>36774119303.730003</v>
      </c>
      <c r="I393" s="24"/>
    </row>
    <row r="394" spans="1:9">
      <c r="A394" s="4" t="s">
        <v>24</v>
      </c>
      <c r="B394" s="4">
        <v>61060766005</v>
      </c>
      <c r="C394" s="4" t="s">
        <v>300</v>
      </c>
      <c r="D394" s="11">
        <v>180065857238.47</v>
      </c>
      <c r="E394" s="11">
        <v>0</v>
      </c>
      <c r="F394" s="11">
        <v>0</v>
      </c>
      <c r="G394" s="12">
        <v>40907</v>
      </c>
      <c r="H394" s="11">
        <f t="shared" si="8"/>
        <v>180065857238.47</v>
      </c>
      <c r="I394" s="24"/>
    </row>
    <row r="395" spans="1:9">
      <c r="A395" s="4" t="s">
        <v>24</v>
      </c>
      <c r="B395" s="4">
        <v>61060766006</v>
      </c>
      <c r="C395" s="4" t="s">
        <v>301</v>
      </c>
      <c r="D395" s="11">
        <v>150102001212.69</v>
      </c>
      <c r="E395" s="11">
        <v>0</v>
      </c>
      <c r="F395" s="11">
        <v>0</v>
      </c>
      <c r="G395" s="12">
        <v>40907</v>
      </c>
      <c r="H395" s="11">
        <f t="shared" si="8"/>
        <v>150102001212.69</v>
      </c>
      <c r="I395" s="24"/>
    </row>
    <row r="396" spans="1:9">
      <c r="A396" s="4" t="s">
        <v>24</v>
      </c>
      <c r="B396" s="4">
        <v>61060766007</v>
      </c>
      <c r="C396" s="4" t="s">
        <v>302</v>
      </c>
      <c r="D396" s="11">
        <v>18.329999999999998</v>
      </c>
      <c r="E396" s="11">
        <v>0</v>
      </c>
      <c r="F396" s="11">
        <v>0</v>
      </c>
      <c r="G396" s="12">
        <v>40907</v>
      </c>
      <c r="H396" s="11">
        <f t="shared" si="8"/>
        <v>18.329999999999998</v>
      </c>
      <c r="I396" s="24"/>
    </row>
    <row r="397" spans="1:9">
      <c r="A397" s="4" t="s">
        <v>24</v>
      </c>
      <c r="B397" s="4">
        <v>61060766008</v>
      </c>
      <c r="C397" s="4" t="s">
        <v>303</v>
      </c>
      <c r="D397" s="11">
        <v>1929928.47</v>
      </c>
      <c r="E397" s="11">
        <v>0</v>
      </c>
      <c r="F397" s="11">
        <v>0</v>
      </c>
      <c r="G397" s="12">
        <v>40907</v>
      </c>
      <c r="H397" s="11">
        <f t="shared" si="8"/>
        <v>1929928.47</v>
      </c>
      <c r="I397" s="24"/>
    </row>
    <row r="398" spans="1:9">
      <c r="A398" s="4" t="s">
        <v>24</v>
      </c>
      <c r="B398" s="4">
        <v>61060766010</v>
      </c>
      <c r="C398" s="4" t="s">
        <v>48</v>
      </c>
      <c r="D398" s="11">
        <v>1994903308.1400001</v>
      </c>
      <c r="E398" s="11">
        <v>0</v>
      </c>
      <c r="F398" s="11">
        <v>0</v>
      </c>
      <c r="G398" s="12">
        <v>40907</v>
      </c>
      <c r="H398" s="11">
        <f t="shared" si="8"/>
        <v>1994903308.1400001</v>
      </c>
      <c r="I398" s="24"/>
    </row>
    <row r="399" spans="1:9">
      <c r="A399" s="4" t="s">
        <v>22</v>
      </c>
      <c r="B399" s="4">
        <v>61060768000</v>
      </c>
      <c r="C399" s="4" t="s">
        <v>304</v>
      </c>
      <c r="D399" s="11">
        <v>309831699461.22998</v>
      </c>
      <c r="E399" s="11">
        <v>0</v>
      </c>
      <c r="F399" s="11">
        <v>0</v>
      </c>
      <c r="G399" s="12">
        <v>40907</v>
      </c>
      <c r="H399" s="11">
        <f t="shared" si="8"/>
        <v>309831699461.22998</v>
      </c>
      <c r="I399" s="24"/>
    </row>
    <row r="400" spans="1:9">
      <c r="A400" s="4" t="s">
        <v>24</v>
      </c>
      <c r="B400" s="4">
        <v>61060768002</v>
      </c>
      <c r="C400" s="4" t="s">
        <v>305</v>
      </c>
      <c r="D400" s="11">
        <v>40001911807.620003</v>
      </c>
      <c r="E400" s="11">
        <v>0</v>
      </c>
      <c r="F400" s="11">
        <v>0</v>
      </c>
      <c r="G400" s="12">
        <v>40907</v>
      </c>
      <c r="H400" s="11">
        <f t="shared" si="8"/>
        <v>40001911807.620003</v>
      </c>
      <c r="I400" s="24"/>
    </row>
    <row r="401" spans="1:9">
      <c r="A401" s="4" t="s">
        <v>24</v>
      </c>
      <c r="B401" s="4">
        <v>61060768003</v>
      </c>
      <c r="C401" s="4" t="s">
        <v>306</v>
      </c>
      <c r="D401" s="11">
        <v>5834720370.5100002</v>
      </c>
      <c r="E401" s="11">
        <v>0</v>
      </c>
      <c r="F401" s="11">
        <v>0</v>
      </c>
      <c r="G401" s="12">
        <v>40907</v>
      </c>
      <c r="H401" s="11">
        <f t="shared" si="8"/>
        <v>5834720370.5100002</v>
      </c>
      <c r="I401" s="24"/>
    </row>
    <row r="402" spans="1:9">
      <c r="A402" s="4" t="s">
        <v>24</v>
      </c>
      <c r="B402" s="4">
        <v>61060768004</v>
      </c>
      <c r="C402" s="4" t="s">
        <v>307</v>
      </c>
      <c r="D402" s="11">
        <v>263995066615.92001</v>
      </c>
      <c r="E402" s="11">
        <v>0</v>
      </c>
      <c r="F402" s="11">
        <v>0</v>
      </c>
      <c r="G402" s="12">
        <v>40907</v>
      </c>
      <c r="H402" s="11">
        <f t="shared" si="8"/>
        <v>263995066615.92001</v>
      </c>
      <c r="I402" s="24"/>
    </row>
    <row r="403" spans="1:9">
      <c r="A403" s="4" t="s">
        <v>24</v>
      </c>
      <c r="B403" s="4">
        <v>61060768005</v>
      </c>
      <c r="C403" s="4" t="s">
        <v>1062</v>
      </c>
      <c r="D403" s="11">
        <v>667.18</v>
      </c>
      <c r="E403" s="11">
        <v>0</v>
      </c>
      <c r="F403" s="11">
        <v>0</v>
      </c>
      <c r="G403" s="12">
        <v>40907</v>
      </c>
      <c r="H403" s="11">
        <f t="shared" si="8"/>
        <v>667.18</v>
      </c>
      <c r="I403" s="24"/>
    </row>
    <row r="404" spans="1:9">
      <c r="A404" s="4" t="s">
        <v>20</v>
      </c>
      <c r="B404" s="239">
        <v>61070000000</v>
      </c>
      <c r="C404" s="239" t="s">
        <v>308</v>
      </c>
      <c r="D404" s="11">
        <v>20619152890.029999</v>
      </c>
      <c r="E404" s="11">
        <v>0</v>
      </c>
      <c r="F404" s="11">
        <v>0</v>
      </c>
      <c r="G404" s="12">
        <v>40907</v>
      </c>
      <c r="H404" s="240">
        <f t="shared" si="8"/>
        <v>20619152890.029999</v>
      </c>
      <c r="I404" s="24"/>
    </row>
    <row r="405" spans="1:9">
      <c r="A405" s="4" t="s">
        <v>22</v>
      </c>
      <c r="B405" s="4">
        <v>61070770000</v>
      </c>
      <c r="C405" s="4" t="s">
        <v>309</v>
      </c>
      <c r="D405" s="11">
        <v>20044104849.220001</v>
      </c>
      <c r="E405" s="11">
        <v>0</v>
      </c>
      <c r="F405" s="11">
        <v>0</v>
      </c>
      <c r="G405" s="12">
        <v>40907</v>
      </c>
      <c r="H405" s="11">
        <f t="shared" si="8"/>
        <v>20044104849.220001</v>
      </c>
      <c r="I405" s="24"/>
    </row>
    <row r="406" spans="1:9">
      <c r="A406" s="4" t="s">
        <v>24</v>
      </c>
      <c r="B406" s="4">
        <v>61070770002</v>
      </c>
      <c r="C406" s="4" t="s">
        <v>310</v>
      </c>
      <c r="D406" s="11">
        <v>20044104849.220001</v>
      </c>
      <c r="E406" s="11">
        <v>0</v>
      </c>
      <c r="F406" s="11">
        <v>0</v>
      </c>
      <c r="G406" s="12">
        <v>40907</v>
      </c>
      <c r="H406" s="11">
        <f t="shared" si="8"/>
        <v>20044104849.220001</v>
      </c>
      <c r="I406" s="24"/>
    </row>
    <row r="407" spans="1:9">
      <c r="A407" s="4" t="s">
        <v>22</v>
      </c>
      <c r="B407" s="4">
        <v>61070846000</v>
      </c>
      <c r="C407" s="4" t="s">
        <v>311</v>
      </c>
      <c r="D407" s="11">
        <v>575048040.80999994</v>
      </c>
      <c r="E407" s="11">
        <v>0</v>
      </c>
      <c r="F407" s="11">
        <v>0</v>
      </c>
      <c r="G407" s="12">
        <v>40907</v>
      </c>
      <c r="H407" s="11">
        <f t="shared" si="8"/>
        <v>575048040.80999994</v>
      </c>
      <c r="I407" s="24"/>
    </row>
    <row r="408" spans="1:9">
      <c r="A408" s="4" t="s">
        <v>24</v>
      </c>
      <c r="B408" s="4">
        <v>61070846002</v>
      </c>
      <c r="C408" s="4" t="s">
        <v>312</v>
      </c>
      <c r="D408" s="11">
        <v>575048040.80999994</v>
      </c>
      <c r="E408" s="11">
        <v>0</v>
      </c>
      <c r="F408" s="11">
        <v>0</v>
      </c>
      <c r="G408" s="12">
        <v>40907</v>
      </c>
      <c r="H408" s="11">
        <f t="shared" si="8"/>
        <v>575048040.80999994</v>
      </c>
      <c r="I408" s="24"/>
    </row>
    <row r="409" spans="1:9">
      <c r="A409" s="4" t="s">
        <v>20</v>
      </c>
      <c r="B409" s="239">
        <v>61080000000</v>
      </c>
      <c r="C409" s="239" t="s">
        <v>313</v>
      </c>
      <c r="D409" s="11">
        <v>1796879060.0699999</v>
      </c>
      <c r="E409" s="11">
        <v>0</v>
      </c>
      <c r="F409" s="11">
        <v>0</v>
      </c>
      <c r="G409" s="12">
        <v>40907</v>
      </c>
      <c r="H409" s="240">
        <f t="shared" si="8"/>
        <v>1796879060.0699999</v>
      </c>
      <c r="I409" s="24"/>
    </row>
    <row r="410" spans="1:9">
      <c r="A410" s="4" t="s">
        <v>22</v>
      </c>
      <c r="B410" s="4">
        <v>61080772000</v>
      </c>
      <c r="C410" s="4" t="s">
        <v>314</v>
      </c>
      <c r="D410" s="11">
        <v>1796879060.0699999</v>
      </c>
      <c r="E410" s="11">
        <v>0</v>
      </c>
      <c r="F410" s="11">
        <v>0</v>
      </c>
      <c r="G410" s="12">
        <v>40907</v>
      </c>
      <c r="H410" s="11">
        <f t="shared" si="8"/>
        <v>1796879060.0699999</v>
      </c>
      <c r="I410" s="24"/>
    </row>
    <row r="411" spans="1:9">
      <c r="A411" s="4" t="s">
        <v>24</v>
      </c>
      <c r="B411" s="4">
        <v>61080772002</v>
      </c>
      <c r="C411" s="4" t="s">
        <v>45</v>
      </c>
      <c r="D411" s="11">
        <v>1796879060.0699999</v>
      </c>
      <c r="E411" s="11">
        <v>0</v>
      </c>
      <c r="F411" s="11">
        <v>0</v>
      </c>
      <c r="G411" s="12">
        <v>40907</v>
      </c>
      <c r="H411" s="11">
        <f t="shared" si="8"/>
        <v>1796879060.0699999</v>
      </c>
      <c r="I411" s="24"/>
    </row>
    <row r="412" spans="1:9">
      <c r="A412" s="4" t="s">
        <v>18</v>
      </c>
      <c r="B412" s="4">
        <v>62000000000</v>
      </c>
      <c r="C412" s="4" t="s">
        <v>315</v>
      </c>
      <c r="D412" s="11">
        <v>49753074650.190002</v>
      </c>
      <c r="E412" s="11">
        <v>0</v>
      </c>
      <c r="F412" s="11">
        <v>0</v>
      </c>
      <c r="G412" s="12">
        <v>40907</v>
      </c>
      <c r="H412" s="11">
        <f t="shared" si="8"/>
        <v>49753074650.190002</v>
      </c>
      <c r="I412" s="24"/>
    </row>
    <row r="413" spans="1:9">
      <c r="A413" s="4" t="s">
        <v>20</v>
      </c>
      <c r="B413" s="239">
        <v>62010000000</v>
      </c>
      <c r="C413" s="239" t="s">
        <v>315</v>
      </c>
      <c r="D413" s="11">
        <v>49753074650.190002</v>
      </c>
      <c r="E413" s="11">
        <v>0</v>
      </c>
      <c r="F413" s="11">
        <v>0</v>
      </c>
      <c r="G413" s="12">
        <v>40907</v>
      </c>
      <c r="H413" s="240">
        <f t="shared" si="8"/>
        <v>49753074650.190002</v>
      </c>
      <c r="I413" s="24"/>
    </row>
    <row r="414" spans="1:9">
      <c r="A414" s="4" t="s">
        <v>22</v>
      </c>
      <c r="B414" s="4">
        <v>62010776000</v>
      </c>
      <c r="C414" s="4" t="s">
        <v>457</v>
      </c>
      <c r="D414" s="11">
        <v>4225353921.1500001</v>
      </c>
      <c r="E414" s="11">
        <v>0</v>
      </c>
      <c r="F414" s="11">
        <v>0</v>
      </c>
      <c r="G414" s="12">
        <v>40907</v>
      </c>
      <c r="H414" s="11">
        <f t="shared" si="8"/>
        <v>4225353921.1500001</v>
      </c>
      <c r="I414" s="24"/>
    </row>
    <row r="415" spans="1:9">
      <c r="A415" s="4" t="s">
        <v>24</v>
      </c>
      <c r="B415" s="4">
        <v>62010776002</v>
      </c>
      <c r="C415" s="4" t="s">
        <v>45</v>
      </c>
      <c r="D415" s="11">
        <v>3503415735.6799998</v>
      </c>
      <c r="E415" s="11">
        <v>0</v>
      </c>
      <c r="F415" s="11">
        <v>0</v>
      </c>
      <c r="G415" s="12">
        <v>40907</v>
      </c>
      <c r="H415" s="11">
        <f t="shared" si="8"/>
        <v>3503415735.6799998</v>
      </c>
      <c r="I415" s="24"/>
    </row>
    <row r="416" spans="1:9">
      <c r="A416" s="4" t="s">
        <v>24</v>
      </c>
      <c r="B416" s="4">
        <v>62010776003</v>
      </c>
      <c r="C416" s="4" t="s">
        <v>172</v>
      </c>
      <c r="D416" s="11">
        <v>721938185.47000003</v>
      </c>
      <c r="E416" s="11">
        <v>0</v>
      </c>
      <c r="F416" s="11">
        <v>0</v>
      </c>
      <c r="G416" s="12">
        <v>40907</v>
      </c>
      <c r="H416" s="11">
        <f t="shared" si="8"/>
        <v>721938185.47000003</v>
      </c>
      <c r="I416" s="24"/>
    </row>
    <row r="417" spans="1:9">
      <c r="A417" s="4" t="s">
        <v>22</v>
      </c>
      <c r="B417" s="4">
        <v>62010778000</v>
      </c>
      <c r="C417" s="4" t="s">
        <v>316</v>
      </c>
      <c r="D417" s="11">
        <v>12289250</v>
      </c>
      <c r="E417" s="11">
        <v>0</v>
      </c>
      <c r="F417" s="11">
        <v>0</v>
      </c>
      <c r="G417" s="12">
        <v>40907</v>
      </c>
      <c r="H417" s="11">
        <f t="shared" si="8"/>
        <v>12289250</v>
      </c>
      <c r="I417" s="24"/>
    </row>
    <row r="418" spans="1:9">
      <c r="A418" s="4" t="s">
        <v>24</v>
      </c>
      <c r="B418" s="4">
        <v>62010778002</v>
      </c>
      <c r="C418" s="4" t="s">
        <v>45</v>
      </c>
      <c r="D418" s="11">
        <v>12289250</v>
      </c>
      <c r="E418" s="11">
        <v>0</v>
      </c>
      <c r="F418" s="11">
        <v>0</v>
      </c>
      <c r="G418" s="12">
        <v>40907</v>
      </c>
      <c r="H418" s="11">
        <f t="shared" si="8"/>
        <v>12289250</v>
      </c>
      <c r="I418" s="24"/>
    </row>
    <row r="419" spans="1:9">
      <c r="A419" s="4" t="s">
        <v>22</v>
      </c>
      <c r="B419" s="4">
        <v>62010780000</v>
      </c>
      <c r="C419" s="4" t="s">
        <v>262</v>
      </c>
      <c r="D419" s="11">
        <v>54214968.340000004</v>
      </c>
      <c r="E419" s="11">
        <v>0</v>
      </c>
      <c r="F419" s="11">
        <v>0</v>
      </c>
      <c r="G419" s="12">
        <v>40907</v>
      </c>
      <c r="H419" s="11">
        <f t="shared" si="8"/>
        <v>54214968.340000004</v>
      </c>
      <c r="I419" s="24"/>
    </row>
    <row r="420" spans="1:9">
      <c r="A420" s="4" t="s">
        <v>24</v>
      </c>
      <c r="B420" s="4">
        <v>62010780002</v>
      </c>
      <c r="C420" s="4" t="s">
        <v>45</v>
      </c>
      <c r="D420" s="11">
        <v>54214968.340000004</v>
      </c>
      <c r="E420" s="11">
        <v>0</v>
      </c>
      <c r="F420" s="11">
        <v>0</v>
      </c>
      <c r="G420" s="12">
        <v>40907</v>
      </c>
      <c r="H420" s="11">
        <f t="shared" si="8"/>
        <v>54214968.340000004</v>
      </c>
      <c r="I420" s="24"/>
    </row>
    <row r="421" spans="1:9">
      <c r="A421" s="4" t="s">
        <v>22</v>
      </c>
      <c r="B421" s="4">
        <v>62010782000</v>
      </c>
      <c r="C421" s="4" t="s">
        <v>317</v>
      </c>
      <c r="D421" s="11">
        <v>43614045.899999999</v>
      </c>
      <c r="E421" s="11">
        <v>0</v>
      </c>
      <c r="F421" s="11">
        <v>0</v>
      </c>
      <c r="G421" s="12">
        <v>40907</v>
      </c>
      <c r="H421" s="11">
        <f t="shared" si="8"/>
        <v>43614045.899999999</v>
      </c>
      <c r="I421" s="24"/>
    </row>
    <row r="422" spans="1:9">
      <c r="A422" s="4" t="s">
        <v>24</v>
      </c>
      <c r="B422" s="4">
        <v>62010782002</v>
      </c>
      <c r="C422" s="4" t="s">
        <v>45</v>
      </c>
      <c r="D422" s="11">
        <v>43614045.899999999</v>
      </c>
      <c r="E422" s="11">
        <v>0</v>
      </c>
      <c r="F422" s="11">
        <v>0</v>
      </c>
      <c r="G422" s="12">
        <v>40907</v>
      </c>
      <c r="H422" s="11">
        <f t="shared" ref="H422:H485" si="9">(+D422+E422)</f>
        <v>43614045.899999999</v>
      </c>
      <c r="I422" s="24"/>
    </row>
    <row r="423" spans="1:9">
      <c r="A423" s="4" t="s">
        <v>22</v>
      </c>
      <c r="B423" s="4">
        <v>62010784000</v>
      </c>
      <c r="C423" s="4" t="s">
        <v>318</v>
      </c>
      <c r="D423" s="11">
        <v>899914811.03999996</v>
      </c>
      <c r="E423" s="11">
        <v>0</v>
      </c>
      <c r="F423" s="11">
        <v>0</v>
      </c>
      <c r="G423" s="12">
        <v>40907</v>
      </c>
      <c r="H423" s="11">
        <f t="shared" si="9"/>
        <v>899914811.03999996</v>
      </c>
      <c r="I423" s="24"/>
    </row>
    <row r="424" spans="1:9">
      <c r="A424" s="4" t="s">
        <v>24</v>
      </c>
      <c r="B424" s="4">
        <v>62010784002</v>
      </c>
      <c r="C424" s="4" t="s">
        <v>45</v>
      </c>
      <c r="D424" s="11">
        <v>899914811.03999996</v>
      </c>
      <c r="E424" s="11">
        <v>0</v>
      </c>
      <c r="F424" s="11">
        <v>0</v>
      </c>
      <c r="G424" s="12">
        <v>40907</v>
      </c>
      <c r="H424" s="11">
        <f t="shared" si="9"/>
        <v>899914811.03999996</v>
      </c>
      <c r="I424" s="24"/>
    </row>
    <row r="425" spans="1:9">
      <c r="A425" s="4" t="s">
        <v>22</v>
      </c>
      <c r="B425" s="4">
        <v>62010786000</v>
      </c>
      <c r="C425" s="4" t="s">
        <v>319</v>
      </c>
      <c r="D425" s="11">
        <v>755100</v>
      </c>
      <c r="E425" s="11">
        <v>0</v>
      </c>
      <c r="F425" s="11">
        <v>0</v>
      </c>
      <c r="G425" s="12">
        <v>40907</v>
      </c>
      <c r="H425" s="11">
        <f t="shared" si="9"/>
        <v>755100</v>
      </c>
      <c r="I425" s="24"/>
    </row>
    <row r="426" spans="1:9">
      <c r="A426" s="4" t="s">
        <v>24</v>
      </c>
      <c r="B426" s="4">
        <v>62010786002</v>
      </c>
      <c r="C426" s="4" t="s">
        <v>45</v>
      </c>
      <c r="D426" s="11">
        <v>755100</v>
      </c>
      <c r="E426" s="11">
        <v>0</v>
      </c>
      <c r="F426" s="11">
        <v>0</v>
      </c>
      <c r="G426" s="12">
        <v>40907</v>
      </c>
      <c r="H426" s="11">
        <f t="shared" si="9"/>
        <v>755100</v>
      </c>
      <c r="I426" s="24"/>
    </row>
    <row r="427" spans="1:9">
      <c r="A427" s="4" t="s">
        <v>22</v>
      </c>
      <c r="B427" s="4">
        <v>62010790000</v>
      </c>
      <c r="C427" s="4" t="s">
        <v>320</v>
      </c>
      <c r="D427" s="11">
        <v>2000806257.51</v>
      </c>
      <c r="E427" s="11">
        <v>0</v>
      </c>
      <c r="F427" s="11">
        <v>0</v>
      </c>
      <c r="G427" s="12">
        <v>40907</v>
      </c>
      <c r="H427" s="11">
        <f t="shared" si="9"/>
        <v>2000806257.51</v>
      </c>
      <c r="I427" s="24"/>
    </row>
    <row r="428" spans="1:9">
      <c r="A428" s="4" t="s">
        <v>24</v>
      </c>
      <c r="B428" s="4">
        <v>62010790002</v>
      </c>
      <c r="C428" s="4" t="s">
        <v>45</v>
      </c>
      <c r="D428" s="11">
        <v>2000806257.51</v>
      </c>
      <c r="E428" s="11">
        <v>0</v>
      </c>
      <c r="F428" s="11">
        <v>0</v>
      </c>
      <c r="G428" s="12">
        <v>40907</v>
      </c>
      <c r="H428" s="11">
        <f t="shared" si="9"/>
        <v>2000806257.51</v>
      </c>
      <c r="I428" s="24"/>
    </row>
    <row r="429" spans="1:9">
      <c r="A429" s="4" t="s">
        <v>22</v>
      </c>
      <c r="B429" s="4">
        <v>62010796000</v>
      </c>
      <c r="C429" s="4" t="s">
        <v>321</v>
      </c>
      <c r="D429" s="11">
        <v>385104740.01999998</v>
      </c>
      <c r="E429" s="11">
        <v>0</v>
      </c>
      <c r="F429" s="11">
        <v>0</v>
      </c>
      <c r="G429" s="12">
        <v>40907</v>
      </c>
      <c r="H429" s="11">
        <f t="shared" si="9"/>
        <v>385104740.01999998</v>
      </c>
      <c r="I429" s="24"/>
    </row>
    <row r="430" spans="1:9">
      <c r="A430" s="4" t="s">
        <v>24</v>
      </c>
      <c r="B430" s="4">
        <v>62010796002</v>
      </c>
      <c r="C430" s="4" t="s">
        <v>45</v>
      </c>
      <c r="D430" s="11">
        <v>385104740.01999998</v>
      </c>
      <c r="E430" s="11">
        <v>0</v>
      </c>
      <c r="F430" s="11">
        <v>0</v>
      </c>
      <c r="G430" s="12">
        <v>40907</v>
      </c>
      <c r="H430" s="11">
        <f t="shared" si="9"/>
        <v>385104740.01999998</v>
      </c>
      <c r="I430" s="24"/>
    </row>
    <row r="431" spans="1:9">
      <c r="A431" s="4" t="s">
        <v>22</v>
      </c>
      <c r="B431" s="4">
        <v>62010798000</v>
      </c>
      <c r="C431" s="4" t="s">
        <v>322</v>
      </c>
      <c r="D431" s="11">
        <v>257400552.80000001</v>
      </c>
      <c r="E431" s="11">
        <v>0</v>
      </c>
      <c r="F431" s="11">
        <v>0</v>
      </c>
      <c r="G431" s="12">
        <v>40907</v>
      </c>
      <c r="H431" s="11">
        <f t="shared" si="9"/>
        <v>257400552.80000001</v>
      </c>
      <c r="I431" s="24"/>
    </row>
    <row r="432" spans="1:9">
      <c r="A432" s="4" t="s">
        <v>24</v>
      </c>
      <c r="B432" s="4">
        <v>62010798002</v>
      </c>
      <c r="C432" s="4" t="s">
        <v>45</v>
      </c>
      <c r="D432" s="11">
        <v>257400552.80000001</v>
      </c>
      <c r="E432" s="11">
        <v>0</v>
      </c>
      <c r="F432" s="11">
        <v>0</v>
      </c>
      <c r="G432" s="12">
        <v>40907</v>
      </c>
      <c r="H432" s="11">
        <f t="shared" si="9"/>
        <v>257400552.80000001</v>
      </c>
      <c r="I432" s="24"/>
    </row>
    <row r="433" spans="1:9">
      <c r="A433" s="4" t="s">
        <v>22</v>
      </c>
      <c r="B433" s="4">
        <v>62010806000</v>
      </c>
      <c r="C433" s="4" t="s">
        <v>103</v>
      </c>
      <c r="D433" s="11">
        <v>41873621003.43</v>
      </c>
      <c r="E433" s="11">
        <v>0</v>
      </c>
      <c r="F433" s="11">
        <v>0</v>
      </c>
      <c r="G433" s="12">
        <v>40907</v>
      </c>
      <c r="H433" s="11">
        <f t="shared" si="9"/>
        <v>41873621003.43</v>
      </c>
      <c r="I433" s="24"/>
    </row>
    <row r="434" spans="1:9">
      <c r="A434" s="4" t="s">
        <v>24</v>
      </c>
      <c r="B434" s="4">
        <v>62010806002</v>
      </c>
      <c r="C434" s="4" t="s">
        <v>45</v>
      </c>
      <c r="D434" s="11">
        <v>41873621003.43</v>
      </c>
      <c r="E434" s="11">
        <v>0</v>
      </c>
      <c r="F434" s="11">
        <v>0</v>
      </c>
      <c r="G434" s="12">
        <v>40907</v>
      </c>
      <c r="H434" s="11">
        <f t="shared" si="9"/>
        <v>41873621003.43</v>
      </c>
      <c r="I434" s="24"/>
    </row>
    <row r="435" spans="1:9">
      <c r="A435" s="4" t="s">
        <v>18</v>
      </c>
      <c r="B435" s="4">
        <v>63000000000</v>
      </c>
      <c r="C435" s="4" t="s">
        <v>323</v>
      </c>
      <c r="D435" s="11">
        <v>105001078094.32001</v>
      </c>
      <c r="E435" s="11">
        <v>0</v>
      </c>
      <c r="F435" s="11">
        <v>0</v>
      </c>
      <c r="G435" s="12">
        <v>40907</v>
      </c>
      <c r="H435" s="11">
        <f t="shared" si="9"/>
        <v>105001078094.32001</v>
      </c>
      <c r="I435" s="24"/>
    </row>
    <row r="436" spans="1:9">
      <c r="A436" s="4" t="s">
        <v>20</v>
      </c>
      <c r="B436" s="239">
        <v>63010000000</v>
      </c>
      <c r="C436" s="239" t="s">
        <v>324</v>
      </c>
      <c r="D436" s="11">
        <v>8651593504.4500008</v>
      </c>
      <c r="E436" s="11">
        <v>0</v>
      </c>
      <c r="F436" s="11">
        <v>0</v>
      </c>
      <c r="G436" s="12">
        <v>40907</v>
      </c>
      <c r="H436" s="240">
        <f t="shared" si="9"/>
        <v>8651593504.4500008</v>
      </c>
      <c r="I436" s="24"/>
    </row>
    <row r="437" spans="1:9">
      <c r="A437" s="4" t="s">
        <v>22</v>
      </c>
      <c r="B437" s="4">
        <v>63010810000</v>
      </c>
      <c r="C437" s="4" t="s">
        <v>325</v>
      </c>
      <c r="D437" s="11">
        <v>8651593504.4500008</v>
      </c>
      <c r="E437" s="11">
        <v>0</v>
      </c>
      <c r="F437" s="11">
        <v>0</v>
      </c>
      <c r="G437" s="12">
        <v>40907</v>
      </c>
      <c r="H437" s="11">
        <f t="shared" si="9"/>
        <v>8651593504.4500008</v>
      </c>
      <c r="I437" s="24"/>
    </row>
    <row r="438" spans="1:9">
      <c r="A438" s="4" t="s">
        <v>24</v>
      </c>
      <c r="B438" s="4">
        <v>63010810002</v>
      </c>
      <c r="C438" s="4" t="s">
        <v>326</v>
      </c>
      <c r="D438" s="11">
        <v>8651593504.4500008</v>
      </c>
      <c r="E438" s="11">
        <v>0</v>
      </c>
      <c r="F438" s="11">
        <v>0</v>
      </c>
      <c r="G438" s="12">
        <v>40907</v>
      </c>
      <c r="H438" s="11">
        <f t="shared" si="9"/>
        <v>8651593504.4500008</v>
      </c>
      <c r="I438" s="24"/>
    </row>
    <row r="439" spans="1:9">
      <c r="A439" s="4" t="s">
        <v>20</v>
      </c>
      <c r="B439" s="239">
        <v>63020000000</v>
      </c>
      <c r="C439" s="239" t="s">
        <v>327</v>
      </c>
      <c r="D439" s="11">
        <v>424902897.94999999</v>
      </c>
      <c r="E439" s="11">
        <v>0</v>
      </c>
      <c r="F439" s="11">
        <v>0</v>
      </c>
      <c r="G439" s="12">
        <v>40907</v>
      </c>
      <c r="H439" s="240">
        <f t="shared" si="9"/>
        <v>424902897.94999999</v>
      </c>
      <c r="I439" s="24"/>
    </row>
    <row r="440" spans="1:9">
      <c r="A440" s="4" t="s">
        <v>22</v>
      </c>
      <c r="B440" s="4">
        <v>63020814000</v>
      </c>
      <c r="C440" s="4" t="s">
        <v>327</v>
      </c>
      <c r="D440" s="11">
        <v>424902897.94999999</v>
      </c>
      <c r="E440" s="11">
        <v>0</v>
      </c>
      <c r="F440" s="11">
        <v>0</v>
      </c>
      <c r="G440" s="12">
        <v>40907</v>
      </c>
      <c r="H440" s="11">
        <f t="shared" si="9"/>
        <v>424902897.94999999</v>
      </c>
      <c r="I440" s="24"/>
    </row>
    <row r="441" spans="1:9">
      <c r="A441" s="4" t="s">
        <v>24</v>
      </c>
      <c r="B441" s="4">
        <v>63020814002</v>
      </c>
      <c r="C441" s="4" t="s">
        <v>328</v>
      </c>
      <c r="D441" s="11">
        <v>424902897.94999999</v>
      </c>
      <c r="E441" s="11">
        <v>0</v>
      </c>
      <c r="F441" s="11">
        <v>0</v>
      </c>
      <c r="G441" s="12">
        <v>40907</v>
      </c>
      <c r="H441" s="11">
        <f t="shared" si="9"/>
        <v>424902897.94999999</v>
      </c>
      <c r="I441" s="24"/>
    </row>
    <row r="442" spans="1:9">
      <c r="A442" s="4" t="s">
        <v>20</v>
      </c>
      <c r="B442" s="239">
        <v>63040000000</v>
      </c>
      <c r="C442" s="239" t="s">
        <v>295</v>
      </c>
      <c r="D442" s="11">
        <v>95924581691.919998</v>
      </c>
      <c r="E442" s="11">
        <v>0</v>
      </c>
      <c r="F442" s="11">
        <v>0</v>
      </c>
      <c r="G442" s="12">
        <v>40907</v>
      </c>
      <c r="H442" s="240">
        <f t="shared" si="9"/>
        <v>95924581691.919998</v>
      </c>
      <c r="I442" s="24"/>
    </row>
    <row r="443" spans="1:9">
      <c r="A443" s="4" t="s">
        <v>22</v>
      </c>
      <c r="B443" s="4">
        <v>63040820000</v>
      </c>
      <c r="C443" s="4" t="s">
        <v>329</v>
      </c>
      <c r="D443" s="11">
        <v>22745793762.580002</v>
      </c>
      <c r="E443" s="11">
        <v>0</v>
      </c>
      <c r="F443" s="11">
        <v>0</v>
      </c>
      <c r="G443" s="12">
        <v>40907</v>
      </c>
      <c r="H443" s="11">
        <f t="shared" si="9"/>
        <v>22745793762.580002</v>
      </c>
      <c r="I443" s="24"/>
    </row>
    <row r="444" spans="1:9">
      <c r="A444" s="4" t="s">
        <v>24</v>
      </c>
      <c r="B444" s="4">
        <v>63040820004</v>
      </c>
      <c r="C444" s="4" t="s">
        <v>330</v>
      </c>
      <c r="D444" s="11">
        <v>22745793762.580002</v>
      </c>
      <c r="E444" s="11">
        <v>0</v>
      </c>
      <c r="F444" s="11">
        <v>0</v>
      </c>
      <c r="G444" s="12">
        <v>40907</v>
      </c>
      <c r="H444" s="11">
        <f t="shared" si="9"/>
        <v>22745793762.580002</v>
      </c>
      <c r="I444" s="24"/>
    </row>
    <row r="445" spans="1:9">
      <c r="A445" s="4" t="s">
        <v>22</v>
      </c>
      <c r="B445" s="4">
        <v>63040822000</v>
      </c>
      <c r="C445" s="4" t="s">
        <v>331</v>
      </c>
      <c r="D445" s="11">
        <v>73178787929.339996</v>
      </c>
      <c r="E445" s="11">
        <v>0</v>
      </c>
      <c r="F445" s="11">
        <v>0</v>
      </c>
      <c r="G445" s="12">
        <v>40907</v>
      </c>
      <c r="H445" s="11">
        <f t="shared" si="9"/>
        <v>73178787929.339996</v>
      </c>
      <c r="I445" s="24"/>
    </row>
    <row r="446" spans="1:9">
      <c r="A446" s="4" t="s">
        <v>24</v>
      </c>
      <c r="B446" s="4">
        <v>63040822002</v>
      </c>
      <c r="C446" s="4" t="s">
        <v>332</v>
      </c>
      <c r="D446" s="11">
        <v>72098820517.600006</v>
      </c>
      <c r="E446" s="11">
        <v>0</v>
      </c>
      <c r="F446" s="11">
        <v>0</v>
      </c>
      <c r="G446" s="12">
        <v>40907</v>
      </c>
      <c r="H446" s="11">
        <f t="shared" si="9"/>
        <v>72098820517.600006</v>
      </c>
      <c r="I446" s="24"/>
    </row>
    <row r="447" spans="1:9">
      <c r="A447" s="4" t="s">
        <v>24</v>
      </c>
      <c r="B447" s="4">
        <v>63040822004</v>
      </c>
      <c r="C447" s="4" t="s">
        <v>206</v>
      </c>
      <c r="D447" s="11">
        <v>1079967411.74</v>
      </c>
      <c r="E447" s="11">
        <v>0</v>
      </c>
      <c r="F447" s="11">
        <v>0</v>
      </c>
      <c r="G447" s="12">
        <v>40907</v>
      </c>
      <c r="H447" s="11">
        <f t="shared" si="9"/>
        <v>1079967411.74</v>
      </c>
      <c r="I447" s="24"/>
    </row>
    <row r="448" spans="1:9">
      <c r="A448" s="4" t="s">
        <v>18</v>
      </c>
      <c r="B448" s="4">
        <v>64000000000</v>
      </c>
      <c r="C448" s="4" t="s">
        <v>334</v>
      </c>
      <c r="D448" s="11">
        <v>3458386723.25</v>
      </c>
      <c r="E448" s="11">
        <v>0</v>
      </c>
      <c r="F448" s="11">
        <v>0</v>
      </c>
      <c r="G448" s="12">
        <v>40907</v>
      </c>
      <c r="H448" s="11">
        <f t="shared" si="9"/>
        <v>3458386723.25</v>
      </c>
      <c r="I448" s="24"/>
    </row>
    <row r="449" spans="1:9">
      <c r="A449" s="4" t="s">
        <v>20</v>
      </c>
      <c r="B449" s="239">
        <v>64010000000</v>
      </c>
      <c r="C449" s="239" t="s">
        <v>334</v>
      </c>
      <c r="D449" s="11">
        <v>3458386723.25</v>
      </c>
      <c r="E449" s="11">
        <v>0</v>
      </c>
      <c r="F449" s="11">
        <v>0</v>
      </c>
      <c r="G449" s="12">
        <v>40907</v>
      </c>
      <c r="H449" s="240">
        <f t="shared" si="9"/>
        <v>3458386723.25</v>
      </c>
      <c r="I449" s="24"/>
    </row>
    <row r="450" spans="1:9">
      <c r="A450" s="4" t="s">
        <v>24</v>
      </c>
      <c r="B450" s="4">
        <v>64010828001</v>
      </c>
      <c r="C450" s="4" t="s">
        <v>335</v>
      </c>
      <c r="D450" s="11">
        <v>48407040.799999997</v>
      </c>
      <c r="E450" s="11">
        <v>0</v>
      </c>
      <c r="F450" s="11">
        <v>0</v>
      </c>
      <c r="G450" s="12">
        <v>40907</v>
      </c>
      <c r="H450" s="11">
        <f t="shared" si="9"/>
        <v>48407040.799999997</v>
      </c>
      <c r="I450" s="24"/>
    </row>
    <row r="451" spans="1:9">
      <c r="A451" s="4" t="s">
        <v>24</v>
      </c>
      <c r="B451" s="4">
        <v>64010830001</v>
      </c>
      <c r="C451" s="4" t="s">
        <v>336</v>
      </c>
      <c r="D451" s="11">
        <v>5454545.54</v>
      </c>
      <c r="E451" s="11">
        <v>0</v>
      </c>
      <c r="F451" s="11">
        <v>0</v>
      </c>
      <c r="G451" s="12">
        <v>40907</v>
      </c>
      <c r="H451" s="11">
        <f t="shared" si="9"/>
        <v>5454545.54</v>
      </c>
      <c r="I451" s="24"/>
    </row>
    <row r="452" spans="1:9">
      <c r="A452" s="4" t="s">
        <v>24</v>
      </c>
      <c r="B452" s="4">
        <v>64010832001</v>
      </c>
      <c r="C452" s="4" t="s">
        <v>103</v>
      </c>
      <c r="D452" s="11">
        <v>3404525136.9099998</v>
      </c>
      <c r="E452" s="11">
        <v>0</v>
      </c>
      <c r="F452" s="11">
        <v>0</v>
      </c>
      <c r="G452" s="12">
        <v>40907</v>
      </c>
      <c r="H452" s="11">
        <f t="shared" si="9"/>
        <v>3404525136.9099998</v>
      </c>
      <c r="I452" s="24"/>
    </row>
    <row r="453" spans="1:9">
      <c r="A453" s="4" t="s">
        <v>18</v>
      </c>
      <c r="B453" s="4">
        <v>65000000000</v>
      </c>
      <c r="C453" s="4" t="s">
        <v>337</v>
      </c>
      <c r="D453" s="11">
        <v>8184787318.7799997</v>
      </c>
      <c r="E453" s="11">
        <v>0</v>
      </c>
      <c r="F453" s="11">
        <v>0</v>
      </c>
      <c r="G453" s="12">
        <v>40907</v>
      </c>
      <c r="H453" s="11">
        <f t="shared" si="9"/>
        <v>8184787318.7799997</v>
      </c>
      <c r="I453" s="24"/>
    </row>
    <row r="454" spans="1:9">
      <c r="A454" s="4" t="s">
        <v>20</v>
      </c>
      <c r="B454" s="239">
        <v>65010000000</v>
      </c>
      <c r="C454" s="239" t="s">
        <v>338</v>
      </c>
      <c r="D454" s="11">
        <v>8184787318.7799997</v>
      </c>
      <c r="E454" s="11">
        <v>0</v>
      </c>
      <c r="F454" s="11">
        <v>0</v>
      </c>
      <c r="G454" s="12">
        <v>40907</v>
      </c>
      <c r="H454" s="240">
        <f t="shared" si="9"/>
        <v>8184787318.7799997</v>
      </c>
      <c r="I454" s="24"/>
    </row>
    <row r="455" spans="1:9">
      <c r="A455" s="4" t="s">
        <v>22</v>
      </c>
      <c r="B455" s="4">
        <v>65010834000</v>
      </c>
      <c r="C455" s="4" t="s">
        <v>339</v>
      </c>
      <c r="D455" s="11">
        <v>8184787318.7799997</v>
      </c>
      <c r="E455" s="11">
        <v>0</v>
      </c>
      <c r="F455" s="11">
        <v>0</v>
      </c>
      <c r="G455" s="12">
        <v>40907</v>
      </c>
      <c r="H455" s="11">
        <f t="shared" si="9"/>
        <v>8184787318.7799997</v>
      </c>
      <c r="I455" s="24"/>
    </row>
    <row r="456" spans="1:9">
      <c r="A456" s="4" t="s">
        <v>24</v>
      </c>
      <c r="B456" s="4">
        <v>65010834006</v>
      </c>
      <c r="C456" s="4" t="s">
        <v>342</v>
      </c>
      <c r="D456" s="11">
        <v>8184787318.7799997</v>
      </c>
      <c r="E456" s="11">
        <v>0</v>
      </c>
      <c r="F456" s="11">
        <v>0</v>
      </c>
      <c r="G456" s="12">
        <v>40907</v>
      </c>
      <c r="H456" s="11">
        <f t="shared" si="9"/>
        <v>8184787318.7799997</v>
      </c>
      <c r="I456" s="24"/>
    </row>
    <row r="457" spans="1:9">
      <c r="A457" s="4" t="s">
        <v>16</v>
      </c>
      <c r="B457" s="4">
        <v>70000000000</v>
      </c>
      <c r="C457" s="4" t="s">
        <v>343</v>
      </c>
      <c r="D457" s="11">
        <v>-921632871590.06006</v>
      </c>
      <c r="E457" s="11">
        <v>0</v>
      </c>
      <c r="F457" s="11">
        <v>0</v>
      </c>
      <c r="G457" s="12">
        <v>40907</v>
      </c>
      <c r="H457" s="11">
        <f t="shared" si="9"/>
        <v>-921632871590.06006</v>
      </c>
      <c r="I457" s="24"/>
    </row>
    <row r="458" spans="1:9">
      <c r="A458" s="4" t="s">
        <v>18</v>
      </c>
      <c r="B458" s="4">
        <v>71000000000</v>
      </c>
      <c r="C458" s="4" t="s">
        <v>344</v>
      </c>
      <c r="D458" s="11">
        <v>-697575461443.58997</v>
      </c>
      <c r="E458" s="11">
        <v>0</v>
      </c>
      <c r="F458" s="11">
        <v>0</v>
      </c>
      <c r="G458" s="12">
        <v>40907</v>
      </c>
      <c r="H458" s="11">
        <f t="shared" si="9"/>
        <v>-697575461443.58997</v>
      </c>
      <c r="I458" s="24"/>
    </row>
    <row r="459" spans="1:9">
      <c r="A459" s="4" t="s">
        <v>20</v>
      </c>
      <c r="B459" s="4">
        <v>71010000000</v>
      </c>
      <c r="C459" s="4" t="s">
        <v>345</v>
      </c>
      <c r="D459" s="11">
        <v>-2429906533.4299998</v>
      </c>
      <c r="E459" s="11">
        <v>0</v>
      </c>
      <c r="F459" s="11">
        <v>0</v>
      </c>
      <c r="G459" s="12">
        <v>40907</v>
      </c>
      <c r="H459" s="240">
        <f t="shared" si="9"/>
        <v>-2429906533.4299998</v>
      </c>
      <c r="I459" s="24"/>
    </row>
    <row r="460" spans="1:9">
      <c r="A460" s="4" t="s">
        <v>22</v>
      </c>
      <c r="B460" s="4">
        <v>71010701000</v>
      </c>
      <c r="C460" s="4" t="s">
        <v>346</v>
      </c>
      <c r="D460" s="11">
        <v>-1554830308.3399999</v>
      </c>
      <c r="E460" s="11">
        <v>0</v>
      </c>
      <c r="F460" s="11">
        <v>0</v>
      </c>
      <c r="G460" s="12">
        <v>40907</v>
      </c>
      <c r="H460" s="11">
        <f t="shared" si="9"/>
        <v>-1554830308.3399999</v>
      </c>
      <c r="I460" s="24"/>
    </row>
    <row r="461" spans="1:9">
      <c r="A461" s="4" t="s">
        <v>24</v>
      </c>
      <c r="B461" s="4">
        <v>71010701002</v>
      </c>
      <c r="C461" s="4" t="s">
        <v>278</v>
      </c>
      <c r="D461" s="11">
        <v>-1552710352.3499999</v>
      </c>
      <c r="E461" s="11">
        <v>0</v>
      </c>
      <c r="F461" s="11">
        <v>0</v>
      </c>
      <c r="G461" s="12">
        <v>40907</v>
      </c>
      <c r="H461" s="11">
        <f t="shared" si="9"/>
        <v>-1552710352.3499999</v>
      </c>
      <c r="I461" s="24"/>
    </row>
    <row r="462" spans="1:9">
      <c r="A462" s="4" t="s">
        <v>24</v>
      </c>
      <c r="B462" s="4">
        <v>71010701003</v>
      </c>
      <c r="C462" s="4" t="s">
        <v>279</v>
      </c>
      <c r="D462" s="11">
        <v>-2119955.9900000002</v>
      </c>
      <c r="E462" s="11">
        <v>0</v>
      </c>
      <c r="F462" s="11">
        <v>0</v>
      </c>
      <c r="G462" s="12">
        <v>40907</v>
      </c>
      <c r="H462" s="11">
        <f t="shared" si="9"/>
        <v>-2119955.9900000002</v>
      </c>
      <c r="I462" s="24"/>
    </row>
    <row r="463" spans="1:9">
      <c r="A463" s="4" t="s">
        <v>22</v>
      </c>
      <c r="B463" s="4">
        <v>71010705000</v>
      </c>
      <c r="C463" s="4" t="s">
        <v>347</v>
      </c>
      <c r="D463" s="11">
        <v>-12555165</v>
      </c>
      <c r="E463" s="11">
        <v>0</v>
      </c>
      <c r="F463" s="11">
        <v>0</v>
      </c>
      <c r="G463" s="12">
        <v>40907</v>
      </c>
      <c r="H463" s="11">
        <f t="shared" si="9"/>
        <v>-12555165</v>
      </c>
      <c r="I463" s="24"/>
    </row>
    <row r="464" spans="1:9">
      <c r="A464" s="4" t="s">
        <v>24</v>
      </c>
      <c r="B464" s="4">
        <v>71010705005</v>
      </c>
      <c r="C464" s="4" t="s">
        <v>348</v>
      </c>
      <c r="D464" s="11">
        <v>-12555165</v>
      </c>
      <c r="E464" s="11">
        <v>0</v>
      </c>
      <c r="F464" s="11">
        <v>0</v>
      </c>
      <c r="G464" s="12">
        <v>40907</v>
      </c>
      <c r="H464" s="11">
        <f t="shared" si="9"/>
        <v>-12555165</v>
      </c>
      <c r="I464" s="24"/>
    </row>
    <row r="465" spans="1:9">
      <c r="A465" s="4" t="s">
        <v>22</v>
      </c>
      <c r="B465" s="4">
        <v>71010707000</v>
      </c>
      <c r="C465" s="4" t="s">
        <v>349</v>
      </c>
      <c r="D465" s="11">
        <v>-862521060.09000003</v>
      </c>
      <c r="E465" s="11">
        <v>0</v>
      </c>
      <c r="F465" s="11">
        <v>0</v>
      </c>
      <c r="G465" s="12">
        <v>40907</v>
      </c>
      <c r="H465" s="11">
        <f t="shared" si="9"/>
        <v>-862521060.09000003</v>
      </c>
      <c r="I465" s="24"/>
    </row>
    <row r="466" spans="1:9">
      <c r="A466" s="4" t="s">
        <v>24</v>
      </c>
      <c r="B466" s="4">
        <v>71010707002</v>
      </c>
      <c r="C466" s="4" t="s">
        <v>282</v>
      </c>
      <c r="D466" s="11">
        <v>-122449245.12</v>
      </c>
      <c r="E466" s="11">
        <v>0</v>
      </c>
      <c r="F466" s="11">
        <v>0</v>
      </c>
      <c r="G466" s="12">
        <v>40907</v>
      </c>
      <c r="H466" s="11">
        <f t="shared" si="9"/>
        <v>-122449245.12</v>
      </c>
      <c r="I466" s="24"/>
    </row>
    <row r="467" spans="1:9">
      <c r="A467" s="4" t="s">
        <v>24</v>
      </c>
      <c r="B467" s="4">
        <v>71010707003</v>
      </c>
      <c r="C467" s="4" t="s">
        <v>283</v>
      </c>
      <c r="D467" s="11">
        <v>-504995316.29000002</v>
      </c>
      <c r="E467" s="11">
        <v>0</v>
      </c>
      <c r="F467" s="11">
        <v>0</v>
      </c>
      <c r="G467" s="12">
        <v>40907</v>
      </c>
      <c r="H467" s="11">
        <f t="shared" si="9"/>
        <v>-504995316.29000002</v>
      </c>
      <c r="I467" s="24"/>
    </row>
    <row r="468" spans="1:9">
      <c r="A468" s="4" t="s">
        <v>24</v>
      </c>
      <c r="B468" s="4">
        <v>71010707004</v>
      </c>
      <c r="C468" s="4" t="s">
        <v>350</v>
      </c>
      <c r="D468" s="11">
        <v>-235076498.68000001</v>
      </c>
      <c r="E468" s="11">
        <v>0</v>
      </c>
      <c r="F468" s="11">
        <v>0</v>
      </c>
      <c r="G468" s="12">
        <v>40907</v>
      </c>
      <c r="H468" s="11">
        <f t="shared" si="9"/>
        <v>-235076498.68000001</v>
      </c>
      <c r="I468" s="24"/>
    </row>
    <row r="469" spans="1:9">
      <c r="A469" s="4" t="s">
        <v>20</v>
      </c>
      <c r="B469" s="4">
        <v>71020000000</v>
      </c>
      <c r="C469" s="4" t="s">
        <v>351</v>
      </c>
      <c r="D469" s="11">
        <v>-10856557374.07</v>
      </c>
      <c r="E469" s="11">
        <v>0</v>
      </c>
      <c r="F469" s="11">
        <v>0</v>
      </c>
      <c r="G469" s="12">
        <v>40907</v>
      </c>
      <c r="H469" s="240">
        <f t="shared" si="9"/>
        <v>-10856557374.07</v>
      </c>
      <c r="I469" s="24"/>
    </row>
    <row r="470" spans="1:9">
      <c r="A470" s="4" t="s">
        <v>22</v>
      </c>
      <c r="B470" s="4">
        <v>71020711000</v>
      </c>
      <c r="C470" s="4" t="s">
        <v>352</v>
      </c>
      <c r="D470" s="11">
        <v>-179564652.37</v>
      </c>
      <c r="E470" s="11">
        <v>0</v>
      </c>
      <c r="F470" s="11">
        <v>0</v>
      </c>
      <c r="G470" s="12">
        <v>40907</v>
      </c>
      <c r="H470" s="11">
        <f t="shared" si="9"/>
        <v>-179564652.37</v>
      </c>
      <c r="I470" s="24"/>
    </row>
    <row r="471" spans="1:9">
      <c r="A471" s="4" t="s">
        <v>24</v>
      </c>
      <c r="B471" s="4">
        <v>71020711002</v>
      </c>
      <c r="C471" s="4" t="s">
        <v>45</v>
      </c>
      <c r="D471" s="11">
        <v>-179537902.37</v>
      </c>
      <c r="E471" s="11">
        <v>0</v>
      </c>
      <c r="F471" s="11">
        <v>0</v>
      </c>
      <c r="G471" s="12">
        <v>40907</v>
      </c>
      <c r="H471" s="11">
        <f t="shared" si="9"/>
        <v>-179537902.37</v>
      </c>
      <c r="I471" s="24"/>
    </row>
    <row r="472" spans="1:9">
      <c r="A472" s="4" t="s">
        <v>24</v>
      </c>
      <c r="B472" s="4">
        <v>71020711003</v>
      </c>
      <c r="C472" s="4" t="s">
        <v>172</v>
      </c>
      <c r="D472" s="11">
        <v>-26750</v>
      </c>
      <c r="E472" s="11">
        <v>0</v>
      </c>
      <c r="F472" s="11">
        <v>0</v>
      </c>
      <c r="G472" s="12">
        <v>40907</v>
      </c>
      <c r="H472" s="11">
        <f t="shared" si="9"/>
        <v>-26750</v>
      </c>
      <c r="I472" s="24"/>
    </row>
    <row r="473" spans="1:9">
      <c r="A473" s="4" t="s">
        <v>22</v>
      </c>
      <c r="B473" s="4">
        <v>71020713000</v>
      </c>
      <c r="C473" s="4" t="s">
        <v>353</v>
      </c>
      <c r="D473" s="11">
        <v>-2357543194.4099998</v>
      </c>
      <c r="E473" s="11">
        <v>0</v>
      </c>
      <c r="F473" s="11">
        <v>0</v>
      </c>
      <c r="G473" s="12">
        <v>40907</v>
      </c>
      <c r="H473" s="11">
        <f t="shared" si="9"/>
        <v>-2357543194.4099998</v>
      </c>
      <c r="I473" s="24"/>
    </row>
    <row r="474" spans="1:9">
      <c r="A474" s="4" t="s">
        <v>24</v>
      </c>
      <c r="B474" s="4">
        <v>71020713002</v>
      </c>
      <c r="C474" s="4" t="s">
        <v>294</v>
      </c>
      <c r="D474" s="11">
        <v>-2357543194.4099998</v>
      </c>
      <c r="E474" s="11">
        <v>0</v>
      </c>
      <c r="F474" s="11">
        <v>0</v>
      </c>
      <c r="G474" s="12">
        <v>40907</v>
      </c>
      <c r="H474" s="11">
        <f t="shared" si="9"/>
        <v>-2357543194.4099998</v>
      </c>
      <c r="I474" s="24"/>
    </row>
    <row r="475" spans="1:9">
      <c r="A475" s="4" t="s">
        <v>22</v>
      </c>
      <c r="B475" s="4">
        <v>71020715000</v>
      </c>
      <c r="C475" s="4" t="s">
        <v>354</v>
      </c>
      <c r="D475" s="11">
        <v>-3607075606.7600002</v>
      </c>
      <c r="E475" s="11">
        <v>0</v>
      </c>
      <c r="F475" s="11">
        <v>0</v>
      </c>
      <c r="G475" s="12">
        <v>40907</v>
      </c>
      <c r="H475" s="11">
        <f t="shared" si="9"/>
        <v>-3607075606.7600002</v>
      </c>
      <c r="I475" s="24"/>
    </row>
    <row r="476" spans="1:9">
      <c r="A476" s="4" t="s">
        <v>24</v>
      </c>
      <c r="B476" s="4">
        <v>71020715002</v>
      </c>
      <c r="C476" s="4" t="s">
        <v>294</v>
      </c>
      <c r="D476" s="11">
        <v>-3607075606.7600002</v>
      </c>
      <c r="E476" s="11">
        <v>0</v>
      </c>
      <c r="F476" s="11">
        <v>0</v>
      </c>
      <c r="G476" s="12">
        <v>40907</v>
      </c>
      <c r="H476" s="11">
        <f t="shared" si="9"/>
        <v>-3607075606.7600002</v>
      </c>
      <c r="I476" s="24"/>
    </row>
    <row r="477" spans="1:9">
      <c r="A477" s="4" t="s">
        <v>22</v>
      </c>
      <c r="B477" s="4">
        <v>71020727000</v>
      </c>
      <c r="C477" s="4" t="s">
        <v>349</v>
      </c>
      <c r="D477" s="11">
        <v>-661749998.03999996</v>
      </c>
      <c r="E477" s="11">
        <v>0</v>
      </c>
      <c r="F477" s="11">
        <v>0</v>
      </c>
      <c r="G477" s="12">
        <v>40907</v>
      </c>
      <c r="H477" s="11">
        <f t="shared" si="9"/>
        <v>-661749998.03999996</v>
      </c>
      <c r="I477" s="24"/>
    </row>
    <row r="478" spans="1:9">
      <c r="A478" s="4" t="s">
        <v>24</v>
      </c>
      <c r="B478" s="4">
        <v>71020727002</v>
      </c>
      <c r="C478" s="4" t="s">
        <v>282</v>
      </c>
      <c r="D478" s="11">
        <v>-643729610.28999996</v>
      </c>
      <c r="E478" s="11">
        <v>0</v>
      </c>
      <c r="F478" s="11">
        <v>0</v>
      </c>
      <c r="G478" s="12">
        <v>40907</v>
      </c>
      <c r="H478" s="11">
        <f t="shared" si="9"/>
        <v>-643729610.28999996</v>
      </c>
      <c r="I478" s="24"/>
    </row>
    <row r="479" spans="1:9">
      <c r="A479" s="4" t="s">
        <v>24</v>
      </c>
      <c r="B479" s="4">
        <v>71020727006</v>
      </c>
      <c r="C479" s="4" t="s">
        <v>281</v>
      </c>
      <c r="D479" s="11">
        <v>-18020387.75</v>
      </c>
      <c r="E479" s="11">
        <v>0</v>
      </c>
      <c r="F479" s="11">
        <v>0</v>
      </c>
      <c r="G479" s="12">
        <v>40907</v>
      </c>
      <c r="H479" s="11">
        <f t="shared" si="9"/>
        <v>-18020387.75</v>
      </c>
      <c r="I479" s="24"/>
    </row>
    <row r="480" spans="1:9">
      <c r="A480" s="4" t="s">
        <v>24</v>
      </c>
      <c r="B480" s="4">
        <v>71020729001</v>
      </c>
      <c r="C480" s="4" t="s">
        <v>355</v>
      </c>
      <c r="D480" s="11">
        <v>-4050623922.4899998</v>
      </c>
      <c r="E480" s="11">
        <v>0</v>
      </c>
      <c r="F480" s="11">
        <v>0</v>
      </c>
      <c r="G480" s="12">
        <v>40907</v>
      </c>
      <c r="H480" s="11">
        <f t="shared" si="9"/>
        <v>-4050623922.4899998</v>
      </c>
      <c r="I480" s="24"/>
    </row>
    <row r="481" spans="1:9">
      <c r="A481" s="4" t="s">
        <v>20</v>
      </c>
      <c r="B481" s="4">
        <v>71040000000</v>
      </c>
      <c r="C481" s="4" t="s">
        <v>356</v>
      </c>
      <c r="D481" s="11">
        <v>-681343562807.18005</v>
      </c>
      <c r="E481" s="11">
        <v>0</v>
      </c>
      <c r="F481" s="11">
        <v>0</v>
      </c>
      <c r="G481" s="12">
        <v>40907</v>
      </c>
      <c r="H481" s="240">
        <f t="shared" si="9"/>
        <v>-681343562807.18005</v>
      </c>
      <c r="I481" s="24">
        <f>+H389+H481</f>
        <v>17637540733.719971</v>
      </c>
    </row>
    <row r="482" spans="1:9">
      <c r="A482" s="4" t="s">
        <v>22</v>
      </c>
      <c r="B482" s="4">
        <v>71040739000</v>
      </c>
      <c r="C482" s="4" t="s">
        <v>357</v>
      </c>
      <c r="D482" s="11">
        <v>-379562281309.02002</v>
      </c>
      <c r="E482" s="11">
        <v>0</v>
      </c>
      <c r="F482" s="11">
        <v>0</v>
      </c>
      <c r="G482" s="12">
        <v>40907</v>
      </c>
      <c r="H482" s="11">
        <f t="shared" si="9"/>
        <v>-379562281309.02002</v>
      </c>
      <c r="I482" s="24"/>
    </row>
    <row r="483" spans="1:9">
      <c r="A483" s="4" t="s">
        <v>24</v>
      </c>
      <c r="B483" s="4">
        <v>71040739002</v>
      </c>
      <c r="C483" s="4" t="s">
        <v>297</v>
      </c>
      <c r="D483" s="11">
        <v>-4137597367.0300002</v>
      </c>
      <c r="E483" s="11">
        <v>0</v>
      </c>
      <c r="F483" s="11">
        <v>0</v>
      </c>
      <c r="G483" s="12">
        <v>40907</v>
      </c>
      <c r="H483" s="11">
        <f t="shared" si="9"/>
        <v>-4137597367.0300002</v>
      </c>
      <c r="I483" s="24"/>
    </row>
    <row r="484" spans="1:9">
      <c r="A484" s="4" t="s">
        <v>24</v>
      </c>
      <c r="B484" s="4">
        <v>71040739003</v>
      </c>
      <c r="C484" s="4" t="s">
        <v>298</v>
      </c>
      <c r="D484" s="11">
        <v>-16227693340.790001</v>
      </c>
      <c r="E484" s="11">
        <v>0</v>
      </c>
      <c r="F484" s="11">
        <v>0</v>
      </c>
      <c r="G484" s="12">
        <v>40907</v>
      </c>
      <c r="H484" s="11">
        <f t="shared" si="9"/>
        <v>-16227693340.790001</v>
      </c>
      <c r="I484" s="24"/>
    </row>
    <row r="485" spans="1:9">
      <c r="A485" s="4" t="s">
        <v>24</v>
      </c>
      <c r="B485" s="4">
        <v>71040739004</v>
      </c>
      <c r="C485" s="4" t="s">
        <v>358</v>
      </c>
      <c r="D485" s="11">
        <v>-30992667278.119999</v>
      </c>
      <c r="E485" s="11">
        <v>0</v>
      </c>
      <c r="F485" s="11">
        <v>0</v>
      </c>
      <c r="G485" s="12">
        <v>40907</v>
      </c>
      <c r="H485" s="11">
        <f t="shared" si="9"/>
        <v>-30992667278.119999</v>
      </c>
      <c r="I485" s="24"/>
    </row>
    <row r="486" spans="1:9">
      <c r="A486" s="4" t="s">
        <v>24</v>
      </c>
      <c r="B486" s="4">
        <v>71040739005</v>
      </c>
      <c r="C486" s="4" t="s">
        <v>359</v>
      </c>
      <c r="D486" s="11">
        <v>-185110313294.22</v>
      </c>
      <c r="E486" s="11">
        <v>0</v>
      </c>
      <c r="F486" s="11">
        <v>0</v>
      </c>
      <c r="G486" s="12">
        <v>40907</v>
      </c>
      <c r="H486" s="11">
        <f t="shared" ref="H486:H549" si="10">(+D486+E486)</f>
        <v>-185110313294.22</v>
      </c>
      <c r="I486" s="24"/>
    </row>
    <row r="487" spans="1:9">
      <c r="A487" s="4" t="s">
        <v>24</v>
      </c>
      <c r="B487" s="4">
        <v>71040739006</v>
      </c>
      <c r="C487" s="4" t="s">
        <v>360</v>
      </c>
      <c r="D487" s="11">
        <v>-142452210636.64999</v>
      </c>
      <c r="E487" s="11">
        <v>0</v>
      </c>
      <c r="F487" s="11">
        <v>0</v>
      </c>
      <c r="G487" s="12">
        <v>40907</v>
      </c>
      <c r="H487" s="11">
        <f t="shared" si="10"/>
        <v>-142452210636.64999</v>
      </c>
      <c r="I487" s="24"/>
    </row>
    <row r="488" spans="1:9">
      <c r="A488" s="4" t="s">
        <v>24</v>
      </c>
      <c r="B488" s="4">
        <v>71040739007</v>
      </c>
      <c r="C488" s="4" t="s">
        <v>361</v>
      </c>
      <c r="D488" s="11">
        <v>-301.99</v>
      </c>
      <c r="E488" s="11">
        <v>0</v>
      </c>
      <c r="F488" s="11">
        <v>0</v>
      </c>
      <c r="G488" s="12">
        <v>40907</v>
      </c>
      <c r="H488" s="11">
        <f t="shared" si="10"/>
        <v>-301.99</v>
      </c>
      <c r="I488" s="24"/>
    </row>
    <row r="489" spans="1:9">
      <c r="A489" s="4" t="s">
        <v>24</v>
      </c>
      <c r="B489" s="4">
        <v>71040739008</v>
      </c>
      <c r="C489" s="4" t="s">
        <v>362</v>
      </c>
      <c r="D489" s="11">
        <v>-641799090.22000003</v>
      </c>
      <c r="E489" s="11">
        <v>0</v>
      </c>
      <c r="F489" s="11">
        <v>0</v>
      </c>
      <c r="G489" s="12">
        <v>40907</v>
      </c>
      <c r="H489" s="11">
        <f t="shared" si="10"/>
        <v>-641799090.22000003</v>
      </c>
      <c r="I489" s="24"/>
    </row>
    <row r="490" spans="1:9">
      <c r="A490" s="4" t="s">
        <v>22</v>
      </c>
      <c r="B490" s="4">
        <v>71040741000</v>
      </c>
      <c r="C490" s="4" t="s">
        <v>363</v>
      </c>
      <c r="D490" s="11">
        <v>-301781281498.15997</v>
      </c>
      <c r="E490" s="11">
        <v>0</v>
      </c>
      <c r="F490" s="11">
        <v>0</v>
      </c>
      <c r="G490" s="12">
        <v>40907</v>
      </c>
      <c r="H490" s="11">
        <f t="shared" si="10"/>
        <v>-301781281498.15997</v>
      </c>
      <c r="I490" s="24"/>
    </row>
    <row r="491" spans="1:9">
      <c r="A491" s="4" t="s">
        <v>24</v>
      </c>
      <c r="B491" s="4">
        <v>71040741002</v>
      </c>
      <c r="C491" s="4" t="s">
        <v>364</v>
      </c>
      <c r="D491" s="11">
        <v>-41691060661.849998</v>
      </c>
      <c r="E491" s="11">
        <v>0</v>
      </c>
      <c r="F491" s="11">
        <v>0</v>
      </c>
      <c r="G491" s="12">
        <v>40907</v>
      </c>
      <c r="H491" s="11">
        <f t="shared" si="10"/>
        <v>-41691060661.849998</v>
      </c>
      <c r="I491" s="24"/>
    </row>
    <row r="492" spans="1:9">
      <c r="A492" s="4" t="s">
        <v>24</v>
      </c>
      <c r="B492" s="4">
        <v>71040741003</v>
      </c>
      <c r="C492" s="4" t="s">
        <v>365</v>
      </c>
      <c r="D492" s="11">
        <v>-5133847355.5299997</v>
      </c>
      <c r="E492" s="11">
        <v>0</v>
      </c>
      <c r="F492" s="11">
        <v>0</v>
      </c>
      <c r="G492" s="12">
        <v>40907</v>
      </c>
      <c r="H492" s="11">
        <f t="shared" si="10"/>
        <v>-5133847355.5299997</v>
      </c>
      <c r="I492" s="24"/>
    </row>
    <row r="493" spans="1:9">
      <c r="A493" s="4" t="s">
        <v>24</v>
      </c>
      <c r="B493" s="4">
        <v>71040741004</v>
      </c>
      <c r="C493" s="4" t="s">
        <v>366</v>
      </c>
      <c r="D493" s="11">
        <v>-254956372144.23001</v>
      </c>
      <c r="E493" s="11">
        <v>0</v>
      </c>
      <c r="F493" s="11">
        <v>0</v>
      </c>
      <c r="G493" s="12">
        <v>40907</v>
      </c>
      <c r="H493" s="11">
        <f t="shared" si="10"/>
        <v>-254956372144.23001</v>
      </c>
      <c r="I493" s="24"/>
    </row>
    <row r="494" spans="1:9">
      <c r="A494" s="4" t="s">
        <v>24</v>
      </c>
      <c r="B494" s="4">
        <v>71040741005</v>
      </c>
      <c r="C494" s="4" t="s">
        <v>458</v>
      </c>
      <c r="D494" s="11">
        <v>-1336.55</v>
      </c>
      <c r="E494" s="11">
        <v>0</v>
      </c>
      <c r="F494" s="11">
        <v>0</v>
      </c>
      <c r="G494" s="12">
        <v>40907</v>
      </c>
      <c r="H494" s="11">
        <f t="shared" si="10"/>
        <v>-1336.55</v>
      </c>
      <c r="I494" s="24"/>
    </row>
    <row r="495" spans="1:9">
      <c r="A495" s="4" t="s">
        <v>20</v>
      </c>
      <c r="B495" s="4">
        <v>71050000000</v>
      </c>
      <c r="C495" s="4" t="s">
        <v>367</v>
      </c>
      <c r="D495" s="11">
        <v>-2945434728.9099998</v>
      </c>
      <c r="E495" s="11">
        <v>0</v>
      </c>
      <c r="F495" s="11">
        <v>0</v>
      </c>
      <c r="G495" s="12">
        <v>40907</v>
      </c>
      <c r="H495" s="240">
        <f t="shared" si="10"/>
        <v>-2945434728.9099998</v>
      </c>
      <c r="I495" s="24"/>
    </row>
    <row r="496" spans="1:9">
      <c r="A496" s="4" t="s">
        <v>22</v>
      </c>
      <c r="B496" s="4">
        <v>71050743000</v>
      </c>
      <c r="C496" s="4" t="s">
        <v>368</v>
      </c>
      <c r="D496" s="11">
        <v>-2945434728.9099998</v>
      </c>
      <c r="E496" s="11">
        <v>0</v>
      </c>
      <c r="F496" s="11">
        <v>0</v>
      </c>
      <c r="G496" s="12">
        <v>40907</v>
      </c>
      <c r="H496" s="11">
        <f t="shared" si="10"/>
        <v>-2945434728.9099998</v>
      </c>
      <c r="I496" s="24"/>
    </row>
    <row r="497" spans="1:9">
      <c r="A497" s="4" t="s">
        <v>24</v>
      </c>
      <c r="B497" s="4">
        <v>71050743002</v>
      </c>
      <c r="C497" s="4" t="s">
        <v>45</v>
      </c>
      <c r="D497" s="11">
        <v>-2945434728.9099998</v>
      </c>
      <c r="E497" s="11">
        <v>0</v>
      </c>
      <c r="F497" s="11">
        <v>0</v>
      </c>
      <c r="G497" s="12">
        <v>40907</v>
      </c>
      <c r="H497" s="11">
        <f t="shared" si="10"/>
        <v>-2945434728.9099998</v>
      </c>
      <c r="I497" s="24"/>
    </row>
    <row r="498" spans="1:9">
      <c r="A498" s="4" t="s">
        <v>18</v>
      </c>
      <c r="B498" s="4">
        <v>72000000000</v>
      </c>
      <c r="C498" s="4" t="s">
        <v>369</v>
      </c>
      <c r="D498" s="11">
        <v>-34594394018.800003</v>
      </c>
      <c r="E498" s="11">
        <v>0</v>
      </c>
      <c r="F498" s="11">
        <v>0</v>
      </c>
      <c r="G498" s="12">
        <v>40907</v>
      </c>
      <c r="H498" s="11">
        <f t="shared" si="10"/>
        <v>-34594394018.800003</v>
      </c>
      <c r="I498" s="24"/>
    </row>
    <row r="499" spans="1:9">
      <c r="A499" s="4" t="s">
        <v>20</v>
      </c>
      <c r="B499" s="4">
        <v>72010000000</v>
      </c>
      <c r="C499" s="4" t="s">
        <v>370</v>
      </c>
      <c r="D499" s="11">
        <v>-34594394018.800003</v>
      </c>
      <c r="E499" s="11">
        <v>0</v>
      </c>
      <c r="F499" s="11">
        <v>0</v>
      </c>
      <c r="G499" s="12">
        <v>40907</v>
      </c>
      <c r="H499" s="240">
        <f t="shared" si="10"/>
        <v>-34594394018.800003</v>
      </c>
      <c r="I499" s="24"/>
    </row>
    <row r="500" spans="1:9">
      <c r="A500" s="4" t="s">
        <v>22</v>
      </c>
      <c r="B500" s="4">
        <v>72010757000</v>
      </c>
      <c r="C500" s="4" t="s">
        <v>103</v>
      </c>
      <c r="D500" s="11">
        <v>-34594394018.800003</v>
      </c>
      <c r="E500" s="11">
        <v>0</v>
      </c>
      <c r="F500" s="11">
        <v>0</v>
      </c>
      <c r="G500" s="12">
        <v>40907</v>
      </c>
      <c r="H500" s="11">
        <f t="shared" si="10"/>
        <v>-34594394018.800003</v>
      </c>
      <c r="I500" s="24"/>
    </row>
    <row r="501" spans="1:9">
      <c r="A501" s="4" t="s">
        <v>24</v>
      </c>
      <c r="B501" s="4">
        <v>72010757002</v>
      </c>
      <c r="C501" s="4" t="s">
        <v>45</v>
      </c>
      <c r="D501" s="11">
        <v>-34286200583.189999</v>
      </c>
      <c r="E501" s="11">
        <v>0</v>
      </c>
      <c r="F501" s="11">
        <v>0</v>
      </c>
      <c r="G501" s="12">
        <v>40907</v>
      </c>
      <c r="H501" s="11">
        <f t="shared" si="10"/>
        <v>-34286200583.189999</v>
      </c>
      <c r="I501" s="24"/>
    </row>
    <row r="502" spans="1:9">
      <c r="A502" s="4" t="s">
        <v>24</v>
      </c>
      <c r="B502" s="4">
        <v>72010757003</v>
      </c>
      <c r="C502" s="4" t="s">
        <v>172</v>
      </c>
      <c r="D502" s="11">
        <v>-308193435.61000001</v>
      </c>
      <c r="E502" s="11">
        <v>0</v>
      </c>
      <c r="F502" s="11">
        <v>0</v>
      </c>
      <c r="G502" s="12">
        <v>40907</v>
      </c>
      <c r="H502" s="11">
        <f t="shared" si="10"/>
        <v>-308193435.61000001</v>
      </c>
      <c r="I502" s="24"/>
    </row>
    <row r="503" spans="1:9">
      <c r="A503" s="4" t="s">
        <v>18</v>
      </c>
      <c r="B503" s="4">
        <v>73000000000</v>
      </c>
      <c r="C503" s="4" t="s">
        <v>372</v>
      </c>
      <c r="D503" s="11">
        <v>-187647414487.20999</v>
      </c>
      <c r="E503" s="11">
        <v>0</v>
      </c>
      <c r="F503" s="11">
        <v>0</v>
      </c>
      <c r="G503" s="12">
        <v>40907</v>
      </c>
      <c r="H503" s="11">
        <f t="shared" si="10"/>
        <v>-187647414487.20999</v>
      </c>
      <c r="I503" s="24"/>
    </row>
    <row r="504" spans="1:9">
      <c r="A504" s="4" t="s">
        <v>20</v>
      </c>
      <c r="B504" s="4">
        <v>73010000000</v>
      </c>
      <c r="C504" s="4" t="s">
        <v>373</v>
      </c>
      <c r="D504" s="11">
        <v>-67537964714.709999</v>
      </c>
      <c r="E504" s="11">
        <v>0</v>
      </c>
      <c r="F504" s="11">
        <v>0</v>
      </c>
      <c r="G504" s="12">
        <v>40907</v>
      </c>
      <c r="H504" s="11">
        <f t="shared" si="10"/>
        <v>-67537964714.709999</v>
      </c>
      <c r="I504" s="24"/>
    </row>
    <row r="505" spans="1:9">
      <c r="A505" s="4" t="s">
        <v>22</v>
      </c>
      <c r="B505" s="4">
        <v>73010759000</v>
      </c>
      <c r="C505" s="4" t="s">
        <v>374</v>
      </c>
      <c r="D505" s="11">
        <v>-23102761388.950001</v>
      </c>
      <c r="E505" s="11">
        <v>0</v>
      </c>
      <c r="F505" s="11">
        <v>0</v>
      </c>
      <c r="G505" s="12">
        <v>40907</v>
      </c>
      <c r="H505" s="11">
        <f t="shared" si="10"/>
        <v>-23102761388.950001</v>
      </c>
      <c r="I505" s="24"/>
    </row>
    <row r="506" spans="1:9">
      <c r="A506" s="4" t="s">
        <v>24</v>
      </c>
      <c r="B506" s="4">
        <v>73010759004</v>
      </c>
      <c r="C506" s="4" t="s">
        <v>375</v>
      </c>
      <c r="D506" s="11">
        <v>-14766749040</v>
      </c>
      <c r="E506" s="11">
        <v>0</v>
      </c>
      <c r="F506" s="11">
        <v>0</v>
      </c>
      <c r="G506" s="12">
        <v>40907</v>
      </c>
      <c r="H506" s="11">
        <f t="shared" si="10"/>
        <v>-14766749040</v>
      </c>
      <c r="I506" s="24"/>
    </row>
    <row r="507" spans="1:9">
      <c r="A507" s="4" t="s">
        <v>24</v>
      </c>
      <c r="B507" s="4">
        <v>73010759006</v>
      </c>
      <c r="C507" s="4" t="s">
        <v>376</v>
      </c>
      <c r="D507" s="11">
        <v>-1861960921</v>
      </c>
      <c r="E507" s="11">
        <v>0</v>
      </c>
      <c r="F507" s="11">
        <v>0</v>
      </c>
      <c r="G507" s="12">
        <v>40907</v>
      </c>
      <c r="H507" s="11">
        <f t="shared" si="10"/>
        <v>-1861960921</v>
      </c>
      <c r="I507" s="24"/>
    </row>
    <row r="508" spans="1:9">
      <c r="A508" s="4" t="s">
        <v>24</v>
      </c>
      <c r="B508" s="4">
        <v>73010759008</v>
      </c>
      <c r="C508" s="4" t="s">
        <v>377</v>
      </c>
      <c r="D508" s="11">
        <v>-665854496</v>
      </c>
      <c r="E508" s="11">
        <v>0</v>
      </c>
      <c r="F508" s="11">
        <v>0</v>
      </c>
      <c r="G508" s="12">
        <v>40907</v>
      </c>
      <c r="H508" s="11">
        <f t="shared" si="10"/>
        <v>-665854496</v>
      </c>
      <c r="I508" s="24"/>
    </row>
    <row r="509" spans="1:9">
      <c r="A509" s="4" t="s">
        <v>24</v>
      </c>
      <c r="B509" s="4">
        <v>73010759014</v>
      </c>
      <c r="C509" s="4" t="s">
        <v>378</v>
      </c>
      <c r="D509" s="11">
        <v>-32971356</v>
      </c>
      <c r="E509" s="11">
        <v>0</v>
      </c>
      <c r="F509" s="11">
        <v>0</v>
      </c>
      <c r="G509" s="12">
        <v>40907</v>
      </c>
      <c r="H509" s="11">
        <f t="shared" si="10"/>
        <v>-32971356</v>
      </c>
      <c r="I509" s="24"/>
    </row>
    <row r="510" spans="1:9">
      <c r="A510" s="4" t="s">
        <v>24</v>
      </c>
      <c r="B510" s="4">
        <v>73010759016</v>
      </c>
      <c r="C510" s="4" t="s">
        <v>379</v>
      </c>
      <c r="D510" s="11">
        <v>-677438221</v>
      </c>
      <c r="E510" s="11">
        <v>0</v>
      </c>
      <c r="F510" s="11">
        <v>0</v>
      </c>
      <c r="G510" s="12">
        <v>40907</v>
      </c>
      <c r="H510" s="11">
        <f t="shared" si="10"/>
        <v>-677438221</v>
      </c>
      <c r="I510" s="24"/>
    </row>
    <row r="511" spans="1:9">
      <c r="A511" s="4" t="s">
        <v>24</v>
      </c>
      <c r="B511" s="4">
        <v>73010759020</v>
      </c>
      <c r="C511" s="4" t="s">
        <v>381</v>
      </c>
      <c r="D511" s="11">
        <v>-3539613187.9499998</v>
      </c>
      <c r="E511" s="11">
        <v>0</v>
      </c>
      <c r="F511" s="11">
        <v>0</v>
      </c>
      <c r="G511" s="12">
        <v>40907</v>
      </c>
      <c r="H511" s="11">
        <f t="shared" si="10"/>
        <v>-3539613187.9499998</v>
      </c>
      <c r="I511" s="24"/>
    </row>
    <row r="512" spans="1:9">
      <c r="A512" s="4" t="s">
        <v>24</v>
      </c>
      <c r="B512" s="4">
        <v>73010759022</v>
      </c>
      <c r="C512" s="4" t="s">
        <v>382</v>
      </c>
      <c r="D512" s="11">
        <v>-1558174167</v>
      </c>
      <c r="E512" s="11">
        <v>0</v>
      </c>
      <c r="F512" s="11">
        <v>0</v>
      </c>
      <c r="G512" s="12">
        <v>40907</v>
      </c>
      <c r="H512" s="11">
        <f t="shared" si="10"/>
        <v>-1558174167</v>
      </c>
      <c r="I512" s="24"/>
    </row>
    <row r="513" spans="1:9">
      <c r="A513" s="4" t="s">
        <v>22</v>
      </c>
      <c r="B513" s="4">
        <v>73010761000</v>
      </c>
      <c r="C513" s="4" t="s">
        <v>383</v>
      </c>
      <c r="D513" s="11">
        <v>-6038727.7800000003</v>
      </c>
      <c r="E513" s="11">
        <v>0</v>
      </c>
      <c r="F513" s="11">
        <v>0</v>
      </c>
      <c r="G513" s="12">
        <v>40907</v>
      </c>
      <c r="H513" s="11">
        <f t="shared" si="10"/>
        <v>-6038727.7800000003</v>
      </c>
      <c r="I513" s="24"/>
    </row>
    <row r="514" spans="1:9">
      <c r="A514" s="4" t="s">
        <v>24</v>
      </c>
      <c r="B514" s="4">
        <v>73010761002</v>
      </c>
      <c r="C514" s="4" t="s">
        <v>384</v>
      </c>
      <c r="D514" s="11">
        <v>-6038727.7800000003</v>
      </c>
      <c r="E514" s="11">
        <v>0</v>
      </c>
      <c r="F514" s="11">
        <v>0</v>
      </c>
      <c r="G514" s="12">
        <v>40907</v>
      </c>
      <c r="H514" s="11">
        <f t="shared" si="10"/>
        <v>-6038727.7800000003</v>
      </c>
      <c r="I514" s="24"/>
    </row>
    <row r="515" spans="1:9">
      <c r="A515" s="4" t="s">
        <v>22</v>
      </c>
      <c r="B515" s="4">
        <v>73010763000</v>
      </c>
      <c r="C515" s="4" t="s">
        <v>385</v>
      </c>
      <c r="D515" s="11">
        <v>-1123927974.5</v>
      </c>
      <c r="E515" s="11">
        <v>0</v>
      </c>
      <c r="F515" s="11">
        <v>0</v>
      </c>
      <c r="G515" s="12">
        <v>40907</v>
      </c>
      <c r="H515" s="11">
        <f t="shared" si="10"/>
        <v>-1123927974.5</v>
      </c>
      <c r="I515" s="24"/>
    </row>
    <row r="516" spans="1:9">
      <c r="A516" s="4" t="s">
        <v>24</v>
      </c>
      <c r="B516" s="4">
        <v>73010763002</v>
      </c>
      <c r="C516" s="4" t="s">
        <v>120</v>
      </c>
      <c r="D516" s="11">
        <v>-307087204</v>
      </c>
      <c r="E516" s="11">
        <v>0</v>
      </c>
      <c r="F516" s="11">
        <v>0</v>
      </c>
      <c r="G516" s="12">
        <v>40907</v>
      </c>
      <c r="H516" s="11">
        <f t="shared" si="10"/>
        <v>-307087204</v>
      </c>
      <c r="I516" s="24"/>
    </row>
    <row r="517" spans="1:9">
      <c r="A517" s="4" t="s">
        <v>24</v>
      </c>
      <c r="B517" s="4">
        <v>73010763004</v>
      </c>
      <c r="C517" s="4" t="s">
        <v>386</v>
      </c>
      <c r="D517" s="11">
        <v>-87408815.5</v>
      </c>
      <c r="E517" s="11">
        <v>0</v>
      </c>
      <c r="F517" s="11">
        <v>0</v>
      </c>
      <c r="G517" s="12">
        <v>40907</v>
      </c>
      <c r="H517" s="11">
        <f t="shared" si="10"/>
        <v>-87408815.5</v>
      </c>
      <c r="I517" s="24"/>
    </row>
    <row r="518" spans="1:9">
      <c r="A518" s="4" t="s">
        <v>24</v>
      </c>
      <c r="B518" s="4">
        <v>73010763006</v>
      </c>
      <c r="C518" s="4" t="s">
        <v>127</v>
      </c>
      <c r="D518" s="11">
        <v>-549588724</v>
      </c>
      <c r="E518" s="11">
        <v>0</v>
      </c>
      <c r="F518" s="11">
        <v>0</v>
      </c>
      <c r="G518" s="12">
        <v>40907</v>
      </c>
      <c r="H518" s="11">
        <f t="shared" si="10"/>
        <v>-549588724</v>
      </c>
      <c r="I518" s="24"/>
    </row>
    <row r="519" spans="1:9">
      <c r="A519" s="4" t="s">
        <v>24</v>
      </c>
      <c r="B519" s="4">
        <v>73010763010</v>
      </c>
      <c r="C519" s="4" t="s">
        <v>130</v>
      </c>
      <c r="D519" s="11">
        <v>-179843231</v>
      </c>
      <c r="E519" s="11">
        <v>0</v>
      </c>
      <c r="F519" s="11">
        <v>0</v>
      </c>
      <c r="G519" s="12">
        <v>40907</v>
      </c>
      <c r="H519" s="11">
        <f t="shared" si="10"/>
        <v>-179843231</v>
      </c>
      <c r="I519" s="24"/>
    </row>
    <row r="520" spans="1:9">
      <c r="A520" s="4" t="s">
        <v>22</v>
      </c>
      <c r="B520" s="4">
        <v>73010765000</v>
      </c>
      <c r="C520" s="4" t="s">
        <v>387</v>
      </c>
      <c r="D520" s="11">
        <v>-28286454</v>
      </c>
      <c r="E520" s="11">
        <v>0</v>
      </c>
      <c r="F520" s="11">
        <v>0</v>
      </c>
      <c r="G520" s="12">
        <v>40907</v>
      </c>
      <c r="H520" s="11">
        <f t="shared" si="10"/>
        <v>-28286454</v>
      </c>
      <c r="I520" s="24"/>
    </row>
    <row r="521" spans="1:9">
      <c r="A521" s="4" t="s">
        <v>24</v>
      </c>
      <c r="B521" s="4">
        <v>73010765006</v>
      </c>
      <c r="C521" s="4" t="s">
        <v>388</v>
      </c>
      <c r="D521" s="11">
        <v>-28286454</v>
      </c>
      <c r="E521" s="11">
        <v>0</v>
      </c>
      <c r="F521" s="11">
        <v>0</v>
      </c>
      <c r="G521" s="12">
        <v>40907</v>
      </c>
      <c r="H521" s="11">
        <f t="shared" si="10"/>
        <v>-28286454</v>
      </c>
      <c r="I521" s="24"/>
    </row>
    <row r="522" spans="1:9">
      <c r="A522" s="4" t="s">
        <v>22</v>
      </c>
      <c r="B522" s="4">
        <v>73010769000</v>
      </c>
      <c r="C522" s="4" t="s">
        <v>389</v>
      </c>
      <c r="D522" s="11">
        <v>-6648250830.9200001</v>
      </c>
      <c r="E522" s="11">
        <v>0</v>
      </c>
      <c r="F522" s="11">
        <v>0</v>
      </c>
      <c r="G522" s="12">
        <v>40907</v>
      </c>
      <c r="H522" s="11">
        <f t="shared" si="10"/>
        <v>-6648250830.9200001</v>
      </c>
      <c r="I522" s="24"/>
    </row>
    <row r="523" spans="1:9">
      <c r="A523" s="4" t="s">
        <v>24</v>
      </c>
      <c r="B523" s="4">
        <v>73010769002</v>
      </c>
      <c r="C523" s="4" t="s">
        <v>390</v>
      </c>
      <c r="D523" s="11">
        <v>-3432012602.9299998</v>
      </c>
      <c r="E523" s="11">
        <v>0</v>
      </c>
      <c r="F523" s="11">
        <v>0</v>
      </c>
      <c r="G523" s="12">
        <v>40907</v>
      </c>
      <c r="H523" s="11">
        <f t="shared" si="10"/>
        <v>-3432012602.9299998</v>
      </c>
      <c r="I523" s="24"/>
    </row>
    <row r="524" spans="1:9">
      <c r="A524" s="4" t="s">
        <v>24</v>
      </c>
      <c r="B524" s="4">
        <v>73010769006</v>
      </c>
      <c r="C524" s="4" t="s">
        <v>391</v>
      </c>
      <c r="D524" s="11">
        <v>-2352849725.9899998</v>
      </c>
      <c r="E524" s="11">
        <v>0</v>
      </c>
      <c r="F524" s="11">
        <v>0</v>
      </c>
      <c r="G524" s="12">
        <v>40907</v>
      </c>
      <c r="H524" s="11">
        <f t="shared" si="10"/>
        <v>-2352849725.9899998</v>
      </c>
      <c r="I524" s="24"/>
    </row>
    <row r="525" spans="1:9">
      <c r="A525" s="4" t="s">
        <v>24</v>
      </c>
      <c r="B525" s="4">
        <v>73010769010</v>
      </c>
      <c r="C525" s="4" t="s">
        <v>392</v>
      </c>
      <c r="D525" s="11">
        <v>-863388502</v>
      </c>
      <c r="E525" s="11">
        <v>0</v>
      </c>
      <c r="F525" s="11">
        <v>0</v>
      </c>
      <c r="G525" s="12">
        <v>40907</v>
      </c>
      <c r="H525" s="11">
        <f t="shared" si="10"/>
        <v>-863388502</v>
      </c>
      <c r="I525" s="24"/>
    </row>
    <row r="526" spans="1:9">
      <c r="A526" s="4" t="s">
        <v>22</v>
      </c>
      <c r="B526" s="4">
        <v>73010771000</v>
      </c>
      <c r="C526" s="4" t="s">
        <v>393</v>
      </c>
      <c r="D526" s="11">
        <v>-36184051431.230003</v>
      </c>
      <c r="E526" s="11">
        <v>0</v>
      </c>
      <c r="F526" s="11">
        <v>0</v>
      </c>
      <c r="G526" s="12">
        <v>40907</v>
      </c>
      <c r="H526" s="11">
        <f t="shared" si="10"/>
        <v>-36184051431.230003</v>
      </c>
      <c r="I526" s="24"/>
    </row>
    <row r="527" spans="1:9">
      <c r="A527" s="4" t="s">
        <v>24</v>
      </c>
      <c r="B527" s="4">
        <v>73010771002</v>
      </c>
      <c r="C527" s="4" t="s">
        <v>394</v>
      </c>
      <c r="D527" s="11">
        <v>-207322510</v>
      </c>
      <c r="E527" s="11">
        <v>0</v>
      </c>
      <c r="F527" s="11">
        <v>0</v>
      </c>
      <c r="G527" s="12">
        <v>40907</v>
      </c>
      <c r="H527" s="11">
        <f t="shared" si="10"/>
        <v>-207322510</v>
      </c>
      <c r="I527" s="24"/>
    </row>
    <row r="528" spans="1:9">
      <c r="A528" s="4" t="s">
        <v>24</v>
      </c>
      <c r="B528" s="4">
        <v>73010771006</v>
      </c>
      <c r="C528" s="4" t="s">
        <v>395</v>
      </c>
      <c r="D528" s="11">
        <v>-338122434</v>
      </c>
      <c r="E528" s="11">
        <v>0</v>
      </c>
      <c r="F528" s="11">
        <v>0</v>
      </c>
      <c r="G528" s="12">
        <v>40907</v>
      </c>
      <c r="H528" s="11">
        <f t="shared" si="10"/>
        <v>-338122434</v>
      </c>
      <c r="I528" s="24"/>
    </row>
    <row r="529" spans="1:9">
      <c r="A529" s="4" t="s">
        <v>24</v>
      </c>
      <c r="B529" s="4">
        <v>73010771008</v>
      </c>
      <c r="C529" s="4" t="s">
        <v>396</v>
      </c>
      <c r="D529" s="11">
        <v>-213282292</v>
      </c>
      <c r="E529" s="11">
        <v>0</v>
      </c>
      <c r="F529" s="11">
        <v>0</v>
      </c>
      <c r="G529" s="12">
        <v>40907</v>
      </c>
      <c r="H529" s="11">
        <f t="shared" si="10"/>
        <v>-213282292</v>
      </c>
      <c r="I529" s="24"/>
    </row>
    <row r="530" spans="1:9">
      <c r="A530" s="4" t="s">
        <v>24</v>
      </c>
      <c r="B530" s="4">
        <v>73010771012</v>
      </c>
      <c r="C530" s="4" t="s">
        <v>397</v>
      </c>
      <c r="D530" s="11">
        <v>-67611584</v>
      </c>
      <c r="E530" s="11">
        <v>0</v>
      </c>
      <c r="F530" s="11">
        <v>0</v>
      </c>
      <c r="G530" s="12">
        <v>40907</v>
      </c>
      <c r="H530" s="11">
        <f t="shared" si="10"/>
        <v>-67611584</v>
      </c>
      <c r="I530" s="24"/>
    </row>
    <row r="531" spans="1:9">
      <c r="A531" s="4" t="s">
        <v>24</v>
      </c>
      <c r="B531" s="4">
        <v>73010771014</v>
      </c>
      <c r="C531" s="4" t="s">
        <v>398</v>
      </c>
      <c r="D531" s="11">
        <v>-401718841.08999997</v>
      </c>
      <c r="E531" s="11">
        <v>0</v>
      </c>
      <c r="F531" s="11">
        <v>0</v>
      </c>
      <c r="G531" s="12">
        <v>40907</v>
      </c>
      <c r="H531" s="11">
        <f t="shared" si="10"/>
        <v>-401718841.08999997</v>
      </c>
      <c r="I531" s="24"/>
    </row>
    <row r="532" spans="1:9">
      <c r="A532" s="4" t="s">
        <v>24</v>
      </c>
      <c r="B532" s="4">
        <v>73010771016</v>
      </c>
      <c r="C532" s="4" t="s">
        <v>399</v>
      </c>
      <c r="D532" s="11">
        <v>-3260593287.4200001</v>
      </c>
      <c r="E532" s="11">
        <v>0</v>
      </c>
      <c r="F532" s="11">
        <v>0</v>
      </c>
      <c r="G532" s="12">
        <v>40907</v>
      </c>
      <c r="H532" s="11">
        <f t="shared" si="10"/>
        <v>-3260593287.4200001</v>
      </c>
      <c r="I532" s="24"/>
    </row>
    <row r="533" spans="1:9">
      <c r="A533" s="4" t="s">
        <v>24</v>
      </c>
      <c r="B533" s="4">
        <v>73010771018</v>
      </c>
      <c r="C533" s="4" t="s">
        <v>400</v>
      </c>
      <c r="D533" s="11">
        <v>-509370747.23000002</v>
      </c>
      <c r="E533" s="11">
        <v>0</v>
      </c>
      <c r="F533" s="11">
        <v>0</v>
      </c>
      <c r="G533" s="12">
        <v>40907</v>
      </c>
      <c r="H533" s="11">
        <f t="shared" si="10"/>
        <v>-509370747.23000002</v>
      </c>
      <c r="I533" s="24"/>
    </row>
    <row r="534" spans="1:9">
      <c r="A534" s="4" t="s">
        <v>24</v>
      </c>
      <c r="B534" s="4">
        <v>73010771020</v>
      </c>
      <c r="C534" s="4" t="s">
        <v>401</v>
      </c>
      <c r="D534" s="11">
        <v>-1623332956.5999999</v>
      </c>
      <c r="E534" s="11">
        <v>0</v>
      </c>
      <c r="F534" s="11">
        <v>0</v>
      </c>
      <c r="G534" s="12">
        <v>40907</v>
      </c>
      <c r="H534" s="11">
        <f t="shared" si="10"/>
        <v>-1623332956.5999999</v>
      </c>
      <c r="I534" s="24"/>
    </row>
    <row r="535" spans="1:9">
      <c r="A535" s="4" t="s">
        <v>24</v>
      </c>
      <c r="B535" s="4">
        <v>73010771022</v>
      </c>
      <c r="C535" s="4" t="s">
        <v>402</v>
      </c>
      <c r="D535" s="11">
        <v>-295028127</v>
      </c>
      <c r="E535" s="11">
        <v>0</v>
      </c>
      <c r="F535" s="11">
        <v>0</v>
      </c>
      <c r="G535" s="12">
        <v>40907</v>
      </c>
      <c r="H535" s="11">
        <f t="shared" si="10"/>
        <v>-295028127</v>
      </c>
      <c r="I535" s="24"/>
    </row>
    <row r="536" spans="1:9">
      <c r="A536" s="4" t="s">
        <v>24</v>
      </c>
      <c r="B536" s="4">
        <v>73010771024</v>
      </c>
      <c r="C536" s="4" t="s">
        <v>403</v>
      </c>
      <c r="D536" s="11">
        <v>-25486539</v>
      </c>
      <c r="E536" s="11">
        <v>0</v>
      </c>
      <c r="F536" s="11">
        <v>0</v>
      </c>
      <c r="G536" s="12">
        <v>40907</v>
      </c>
      <c r="H536" s="11">
        <f t="shared" si="10"/>
        <v>-25486539</v>
      </c>
      <c r="I536" s="24"/>
    </row>
    <row r="537" spans="1:9">
      <c r="A537" s="4" t="s">
        <v>24</v>
      </c>
      <c r="B537" s="4">
        <v>73010771026</v>
      </c>
      <c r="C537" s="4" t="s">
        <v>404</v>
      </c>
      <c r="D537" s="11">
        <v>-810887796</v>
      </c>
      <c r="E537" s="11">
        <v>0</v>
      </c>
      <c r="F537" s="11">
        <v>0</v>
      </c>
      <c r="G537" s="12">
        <v>40907</v>
      </c>
      <c r="H537" s="11">
        <f t="shared" si="10"/>
        <v>-810887796</v>
      </c>
      <c r="I537" s="24"/>
    </row>
    <row r="538" spans="1:9">
      <c r="A538" s="4" t="s">
        <v>24</v>
      </c>
      <c r="B538" s="4">
        <v>73010771028</v>
      </c>
      <c r="C538" s="4" t="s">
        <v>405</v>
      </c>
      <c r="D538" s="11">
        <v>-245865243.06999999</v>
      </c>
      <c r="E538" s="11">
        <v>0</v>
      </c>
      <c r="F538" s="11">
        <v>0</v>
      </c>
      <c r="G538" s="12">
        <v>40907</v>
      </c>
      <c r="H538" s="11">
        <f t="shared" si="10"/>
        <v>-245865243.06999999</v>
      </c>
      <c r="I538" s="24"/>
    </row>
    <row r="539" spans="1:9">
      <c r="A539" s="4" t="s">
        <v>24</v>
      </c>
      <c r="B539" s="4">
        <v>73010771030</v>
      </c>
      <c r="C539" s="4" t="s">
        <v>406</v>
      </c>
      <c r="D539" s="11">
        <v>-2013489929.98</v>
      </c>
      <c r="E539" s="11">
        <v>0</v>
      </c>
      <c r="F539" s="11">
        <v>0</v>
      </c>
      <c r="G539" s="12">
        <v>40907</v>
      </c>
      <c r="H539" s="11">
        <f t="shared" si="10"/>
        <v>-2013489929.98</v>
      </c>
      <c r="I539" s="24"/>
    </row>
    <row r="540" spans="1:9">
      <c r="A540" s="4" t="s">
        <v>24</v>
      </c>
      <c r="B540" s="4">
        <v>73010771032</v>
      </c>
      <c r="C540" s="4" t="s">
        <v>407</v>
      </c>
      <c r="D540" s="11">
        <v>-61247135</v>
      </c>
      <c r="E540" s="11">
        <v>0</v>
      </c>
      <c r="F540" s="11">
        <v>0</v>
      </c>
      <c r="G540" s="12">
        <v>40907</v>
      </c>
      <c r="H540" s="11">
        <f t="shared" si="10"/>
        <v>-61247135</v>
      </c>
      <c r="I540" s="24"/>
    </row>
    <row r="541" spans="1:9">
      <c r="A541" s="4" t="s">
        <v>24</v>
      </c>
      <c r="B541" s="4">
        <v>73010771040</v>
      </c>
      <c r="C541" s="4" t="s">
        <v>408</v>
      </c>
      <c r="D541" s="11">
        <v>-212877179.11000001</v>
      </c>
      <c r="E541" s="11">
        <v>0</v>
      </c>
      <c r="F541" s="11">
        <v>0</v>
      </c>
      <c r="G541" s="12">
        <v>40907</v>
      </c>
      <c r="H541" s="11">
        <f t="shared" si="10"/>
        <v>-212877179.11000001</v>
      </c>
      <c r="I541" s="24"/>
    </row>
    <row r="542" spans="1:9">
      <c r="A542" s="4" t="s">
        <v>24</v>
      </c>
      <c r="B542" s="4">
        <v>73010771042</v>
      </c>
      <c r="C542" s="4" t="s">
        <v>409</v>
      </c>
      <c r="D542" s="11">
        <v>-1470545</v>
      </c>
      <c r="E542" s="11">
        <v>0</v>
      </c>
      <c r="F542" s="11">
        <v>0</v>
      </c>
      <c r="G542" s="12">
        <v>40907</v>
      </c>
      <c r="H542" s="11">
        <f t="shared" si="10"/>
        <v>-1470545</v>
      </c>
      <c r="I542" s="24"/>
    </row>
    <row r="543" spans="1:9">
      <c r="A543" s="4" t="s">
        <v>24</v>
      </c>
      <c r="B543" s="4">
        <v>73010771044</v>
      </c>
      <c r="C543" s="4" t="s">
        <v>103</v>
      </c>
      <c r="D543" s="11">
        <v>-20872669978.939999</v>
      </c>
      <c r="E543" s="11">
        <v>0</v>
      </c>
      <c r="F543" s="11">
        <v>0</v>
      </c>
      <c r="G543" s="12">
        <v>40907</v>
      </c>
      <c r="H543" s="11">
        <f t="shared" si="10"/>
        <v>-20872669978.939999</v>
      </c>
      <c r="I543" s="24"/>
    </row>
    <row r="544" spans="1:9">
      <c r="A544" s="4" t="s">
        <v>24</v>
      </c>
      <c r="B544" s="4">
        <v>73010771046</v>
      </c>
      <c r="C544" s="4" t="s">
        <v>410</v>
      </c>
      <c r="D544" s="11">
        <v>-5023674305.79</v>
      </c>
      <c r="E544" s="11">
        <v>0</v>
      </c>
      <c r="F544" s="11">
        <v>0</v>
      </c>
      <c r="G544" s="12">
        <v>40907</v>
      </c>
      <c r="H544" s="11">
        <f t="shared" si="10"/>
        <v>-5023674305.79</v>
      </c>
      <c r="I544" s="24"/>
    </row>
    <row r="545" spans="1:9">
      <c r="A545" s="4" t="s">
        <v>22</v>
      </c>
      <c r="B545" s="4">
        <v>73010773000</v>
      </c>
      <c r="C545" s="4" t="s">
        <v>411</v>
      </c>
      <c r="D545" s="11">
        <v>-192300845.56999999</v>
      </c>
      <c r="E545" s="11">
        <v>0</v>
      </c>
      <c r="F545" s="11">
        <v>0</v>
      </c>
      <c r="G545" s="12">
        <v>40907</v>
      </c>
      <c r="H545" s="11">
        <f t="shared" si="10"/>
        <v>-192300845.56999999</v>
      </c>
      <c r="I545" s="24"/>
    </row>
    <row r="546" spans="1:9">
      <c r="A546" s="4" t="s">
        <v>24</v>
      </c>
      <c r="B546" s="4">
        <v>73010773002</v>
      </c>
      <c r="C546" s="4" t="s">
        <v>412</v>
      </c>
      <c r="D546" s="11">
        <v>-192300000</v>
      </c>
      <c r="E546" s="11">
        <v>0</v>
      </c>
      <c r="F546" s="11">
        <v>0</v>
      </c>
      <c r="G546" s="12">
        <v>40907</v>
      </c>
      <c r="H546" s="11">
        <f t="shared" si="10"/>
        <v>-192300000</v>
      </c>
      <c r="I546" s="24"/>
    </row>
    <row r="547" spans="1:9">
      <c r="A547" s="4" t="s">
        <v>24</v>
      </c>
      <c r="B547" s="4">
        <v>73010773004</v>
      </c>
      <c r="C547" s="4" t="s">
        <v>1063</v>
      </c>
      <c r="D547" s="11">
        <v>-845.57</v>
      </c>
      <c r="E547" s="11">
        <v>0</v>
      </c>
      <c r="F547" s="11">
        <v>0</v>
      </c>
      <c r="G547" s="12">
        <v>40907</v>
      </c>
      <c r="H547" s="11">
        <f t="shared" si="10"/>
        <v>-845.57</v>
      </c>
      <c r="I547" s="24"/>
    </row>
    <row r="548" spans="1:9">
      <c r="A548" s="4" t="s">
        <v>22</v>
      </c>
      <c r="B548" s="4">
        <v>73010775000</v>
      </c>
      <c r="C548" s="4" t="s">
        <v>413</v>
      </c>
      <c r="D548" s="11">
        <v>-252347061.75999999</v>
      </c>
      <c r="E548" s="11">
        <v>0</v>
      </c>
      <c r="F548" s="11">
        <v>0</v>
      </c>
      <c r="G548" s="12">
        <v>40907</v>
      </c>
      <c r="H548" s="11">
        <f t="shared" si="10"/>
        <v>-252347061.75999999</v>
      </c>
      <c r="I548" s="24"/>
    </row>
    <row r="549" spans="1:9">
      <c r="A549" s="4" t="s">
        <v>24</v>
      </c>
      <c r="B549" s="4">
        <v>73010775006</v>
      </c>
      <c r="C549" s="4" t="s">
        <v>414</v>
      </c>
      <c r="D549" s="11">
        <v>-252347061.75999999</v>
      </c>
      <c r="E549" s="11">
        <v>0</v>
      </c>
      <c r="F549" s="11">
        <v>0</v>
      </c>
      <c r="G549" s="12">
        <v>40907</v>
      </c>
      <c r="H549" s="11">
        <f t="shared" si="10"/>
        <v>-252347061.75999999</v>
      </c>
      <c r="I549" s="24"/>
    </row>
    <row r="550" spans="1:9">
      <c r="A550" s="4" t="s">
        <v>20</v>
      </c>
      <c r="B550" s="4">
        <v>73020000000</v>
      </c>
      <c r="C550" s="4" t="s">
        <v>356</v>
      </c>
      <c r="D550" s="11">
        <v>-120109449772.5</v>
      </c>
      <c r="E550" s="11">
        <v>0</v>
      </c>
      <c r="F550" s="11">
        <v>0</v>
      </c>
      <c r="G550" s="12">
        <v>40907</v>
      </c>
      <c r="H550" s="11">
        <f t="shared" ref="H550:H563" si="11">(+D550+E550)</f>
        <v>-120109449772.5</v>
      </c>
      <c r="I550" s="24">
        <f>+H550+H442</f>
        <v>-24184868080.580002</v>
      </c>
    </row>
    <row r="551" spans="1:9">
      <c r="A551" s="4" t="s">
        <v>22</v>
      </c>
      <c r="B551" s="4">
        <v>73020779000</v>
      </c>
      <c r="C551" s="4" t="s">
        <v>415</v>
      </c>
      <c r="D551" s="11">
        <v>-29591189965.57</v>
      </c>
      <c r="E551" s="11">
        <v>0</v>
      </c>
      <c r="F551" s="11">
        <v>0</v>
      </c>
      <c r="G551" s="12">
        <v>40907</v>
      </c>
      <c r="H551" s="11">
        <f t="shared" si="11"/>
        <v>-29591189965.57</v>
      </c>
      <c r="I551" s="24"/>
    </row>
    <row r="552" spans="1:9">
      <c r="A552" s="4" t="s">
        <v>24</v>
      </c>
      <c r="B552" s="4">
        <v>73020779004</v>
      </c>
      <c r="C552" s="4" t="s">
        <v>330</v>
      </c>
      <c r="D552" s="11">
        <v>-29499286464.740002</v>
      </c>
      <c r="E552" s="11">
        <v>0</v>
      </c>
      <c r="F552" s="11">
        <v>0</v>
      </c>
      <c r="G552" s="12">
        <v>40907</v>
      </c>
      <c r="H552" s="11">
        <f t="shared" si="11"/>
        <v>-29499286464.740002</v>
      </c>
      <c r="I552" s="24"/>
    </row>
    <row r="553" spans="1:9">
      <c r="A553" s="4" t="s">
        <v>24</v>
      </c>
      <c r="B553" s="4">
        <v>73020779005</v>
      </c>
      <c r="C553" s="4" t="s">
        <v>1064</v>
      </c>
      <c r="D553" s="11">
        <v>-91903500.829999998</v>
      </c>
      <c r="E553" s="11">
        <v>0</v>
      </c>
      <c r="F553" s="11">
        <v>0</v>
      </c>
      <c r="G553" s="12">
        <v>40907</v>
      </c>
      <c r="H553" s="11">
        <f t="shared" si="11"/>
        <v>-91903500.829999998</v>
      </c>
      <c r="I553" s="24"/>
    </row>
    <row r="554" spans="1:9">
      <c r="A554" s="4" t="s">
        <v>22</v>
      </c>
      <c r="B554" s="4">
        <v>73020781000</v>
      </c>
      <c r="C554" s="4" t="s">
        <v>416</v>
      </c>
      <c r="D554" s="11">
        <v>-90518259806.929993</v>
      </c>
      <c r="E554" s="11">
        <v>0</v>
      </c>
      <c r="F554" s="11">
        <v>0</v>
      </c>
      <c r="G554" s="12">
        <v>40907</v>
      </c>
      <c r="H554" s="11">
        <f t="shared" si="11"/>
        <v>-90518259806.929993</v>
      </c>
      <c r="I554" s="24"/>
    </row>
    <row r="555" spans="1:9">
      <c r="A555" s="4" t="s">
        <v>24</v>
      </c>
      <c r="B555" s="4">
        <v>73020781002</v>
      </c>
      <c r="C555" s="4" t="s">
        <v>332</v>
      </c>
      <c r="D555" s="11">
        <v>-89157052355.300003</v>
      </c>
      <c r="E555" s="11">
        <v>0</v>
      </c>
      <c r="F555" s="11">
        <v>0</v>
      </c>
      <c r="G555" s="12">
        <v>40907</v>
      </c>
      <c r="H555" s="11">
        <f t="shared" si="11"/>
        <v>-89157052355.300003</v>
      </c>
      <c r="I555" s="24"/>
    </row>
    <row r="556" spans="1:9">
      <c r="A556" s="4" t="s">
        <v>24</v>
      </c>
      <c r="B556" s="4">
        <v>73020781004</v>
      </c>
      <c r="C556" s="4" t="s">
        <v>206</v>
      </c>
      <c r="D556" s="11">
        <v>-1361207451.6300001</v>
      </c>
      <c r="E556" s="11">
        <v>0</v>
      </c>
      <c r="F556" s="11">
        <v>0</v>
      </c>
      <c r="G556" s="12">
        <v>40907</v>
      </c>
      <c r="H556" s="11">
        <f t="shared" si="11"/>
        <v>-1361207451.6300001</v>
      </c>
      <c r="I556" s="24"/>
    </row>
    <row r="557" spans="1:9">
      <c r="A557" s="4" t="s">
        <v>18</v>
      </c>
      <c r="B557" s="4">
        <v>75000000000</v>
      </c>
      <c r="C557" s="4" t="s">
        <v>418</v>
      </c>
      <c r="D557" s="11">
        <v>-1815601640.46</v>
      </c>
      <c r="E557" s="11">
        <v>0</v>
      </c>
      <c r="F557" s="11">
        <v>0</v>
      </c>
      <c r="G557" s="12">
        <v>40907</v>
      </c>
      <c r="H557" s="11">
        <f t="shared" si="11"/>
        <v>-1815601640.46</v>
      </c>
      <c r="I557" s="24"/>
    </row>
    <row r="558" spans="1:9">
      <c r="A558" s="4" t="s">
        <v>20</v>
      </c>
      <c r="B558" s="4">
        <v>75010000000</v>
      </c>
      <c r="C558" s="4" t="s">
        <v>419</v>
      </c>
      <c r="D558" s="11">
        <v>-1815601640.46</v>
      </c>
      <c r="E558" s="11">
        <v>0</v>
      </c>
      <c r="F558" s="11">
        <v>0</v>
      </c>
      <c r="G558" s="12">
        <v>40907</v>
      </c>
      <c r="H558" s="240">
        <f t="shared" si="11"/>
        <v>-1815601640.46</v>
      </c>
      <c r="I558" s="24"/>
    </row>
    <row r="559" spans="1:9">
      <c r="A559" s="4" t="s">
        <v>22</v>
      </c>
      <c r="B559" s="4">
        <v>75010795000</v>
      </c>
      <c r="C559" s="4" t="s">
        <v>420</v>
      </c>
      <c r="D559" s="11">
        <v>-1815601640.46</v>
      </c>
      <c r="E559" s="11">
        <v>0</v>
      </c>
      <c r="F559" s="11">
        <v>0</v>
      </c>
      <c r="G559" s="12">
        <v>40907</v>
      </c>
      <c r="H559" s="11">
        <f t="shared" si="11"/>
        <v>-1815601640.46</v>
      </c>
      <c r="I559" s="24"/>
    </row>
    <row r="560" spans="1:9">
      <c r="A560" s="4" t="s">
        <v>24</v>
      </c>
      <c r="B560" s="4">
        <v>75010795002</v>
      </c>
      <c r="C560" s="4" t="s">
        <v>460</v>
      </c>
      <c r="D560" s="11">
        <v>-135.88</v>
      </c>
      <c r="E560" s="11">
        <v>0</v>
      </c>
      <c r="F560" s="11">
        <v>0</v>
      </c>
      <c r="G560" s="12">
        <v>40907</v>
      </c>
      <c r="H560" s="11">
        <f t="shared" si="11"/>
        <v>-135.88</v>
      </c>
      <c r="I560" s="24"/>
    </row>
    <row r="561" spans="1:9">
      <c r="A561" s="4" t="s">
        <v>24</v>
      </c>
      <c r="B561" s="4">
        <v>75010795004</v>
      </c>
      <c r="C561" s="4" t="s">
        <v>422</v>
      </c>
      <c r="D561" s="11">
        <v>-2000000.4</v>
      </c>
      <c r="E561" s="11">
        <v>0</v>
      </c>
      <c r="F561" s="11">
        <v>0</v>
      </c>
      <c r="G561" s="12">
        <v>40907</v>
      </c>
      <c r="H561" s="11">
        <f t="shared" si="11"/>
        <v>-2000000.4</v>
      </c>
      <c r="I561" s="24"/>
    </row>
    <row r="562" spans="1:9">
      <c r="A562" s="4" t="s">
        <v>24</v>
      </c>
      <c r="B562" s="4">
        <v>75010795006</v>
      </c>
      <c r="C562" s="4" t="s">
        <v>423</v>
      </c>
      <c r="D562" s="11">
        <v>-1712151504.1800001</v>
      </c>
      <c r="E562" s="11">
        <v>0</v>
      </c>
      <c r="F562" s="11">
        <v>0</v>
      </c>
      <c r="G562" s="12">
        <v>40907</v>
      </c>
      <c r="H562" s="11">
        <f t="shared" si="11"/>
        <v>-1712151504.1800001</v>
      </c>
      <c r="I562" s="24"/>
    </row>
    <row r="563" spans="1:9">
      <c r="A563" s="4" t="s">
        <v>24</v>
      </c>
      <c r="B563" s="4">
        <v>75010795008</v>
      </c>
      <c r="C563" s="4" t="s">
        <v>417</v>
      </c>
      <c r="D563" s="11">
        <v>-101450000</v>
      </c>
      <c r="E563" s="11">
        <v>0</v>
      </c>
      <c r="F563" s="11">
        <v>0</v>
      </c>
      <c r="G563" s="12">
        <v>40907</v>
      </c>
      <c r="H563" s="11">
        <f t="shared" si="11"/>
        <v>-101450000</v>
      </c>
      <c r="I563" s="24"/>
    </row>
    <row r="564" spans="1:9">
      <c r="D564" s="11"/>
      <c r="E564" s="11"/>
      <c r="F564" s="11"/>
      <c r="G564" s="12"/>
      <c r="H564" s="11"/>
      <c r="I564" s="24"/>
    </row>
    <row r="565" spans="1:9">
      <c r="D565" s="11"/>
      <c r="E565" s="11"/>
      <c r="F565" s="11"/>
      <c r="G565" s="12"/>
      <c r="H565" s="11"/>
      <c r="I565" s="24"/>
    </row>
    <row r="566" spans="1:9">
      <c r="D566" s="11"/>
      <c r="E566" s="11"/>
      <c r="F566" s="11"/>
      <c r="G566" s="12"/>
      <c r="H566" s="11"/>
      <c r="I566" s="24"/>
    </row>
    <row r="567" spans="1:9">
      <c r="D567" s="11"/>
      <c r="E567" s="11"/>
      <c r="F567" s="11"/>
      <c r="G567" s="12"/>
      <c r="H567" s="11"/>
      <c r="I567" s="24"/>
    </row>
    <row r="568" spans="1:9">
      <c r="D568" s="11"/>
      <c r="E568" s="11"/>
      <c r="F568" s="11"/>
      <c r="G568" s="12"/>
      <c r="H568" s="11"/>
      <c r="I568" s="24"/>
    </row>
    <row r="569" spans="1:9">
      <c r="D569" s="11"/>
      <c r="E569" s="11"/>
      <c r="F569" s="11"/>
      <c r="G569" s="12"/>
      <c r="H569" s="11"/>
      <c r="I569" s="24"/>
    </row>
    <row r="570" spans="1:9">
      <c r="D570" s="11"/>
      <c r="E570" s="11"/>
      <c r="F570" s="11"/>
      <c r="G570" s="12"/>
      <c r="H570" s="11"/>
      <c r="I570" s="24"/>
    </row>
    <row r="571" spans="1:9">
      <c r="D571" s="11"/>
      <c r="E571" s="11"/>
      <c r="F571" s="11"/>
      <c r="G571" s="12"/>
      <c r="H571" s="11"/>
      <c r="I571" s="24"/>
    </row>
    <row r="572" spans="1:9">
      <c r="D572" s="11"/>
      <c r="E572" s="11"/>
      <c r="F572" s="11"/>
      <c r="G572" s="12"/>
      <c r="H572" s="11"/>
      <c r="I572" s="24"/>
    </row>
    <row r="573" spans="1:9">
      <c r="D573" s="11"/>
      <c r="E573" s="11"/>
      <c r="F573" s="11"/>
      <c r="G573" s="12"/>
      <c r="H573" s="11"/>
      <c r="I573" s="24"/>
    </row>
    <row r="574" spans="1:9">
      <c r="D574" s="11"/>
      <c r="E574" s="11"/>
      <c r="F574" s="11"/>
      <c r="G574" s="12"/>
      <c r="H574" s="11"/>
      <c r="I574" s="24"/>
    </row>
    <row r="575" spans="1:9">
      <c r="D575" s="11"/>
      <c r="E575" s="11"/>
      <c r="F575" s="11"/>
      <c r="G575" s="12"/>
      <c r="H575" s="11"/>
      <c r="I575" s="24"/>
    </row>
    <row r="576" spans="1:9">
      <c r="D576" s="11"/>
      <c r="E576" s="11"/>
      <c r="F576" s="11"/>
      <c r="G576" s="12"/>
      <c r="H576" s="11"/>
      <c r="I576" s="24"/>
    </row>
    <row r="577" spans="4:9">
      <c r="D577" s="11"/>
      <c r="E577" s="11"/>
      <c r="F577" s="11"/>
      <c r="G577" s="12"/>
      <c r="H577" s="11"/>
      <c r="I577" s="24"/>
    </row>
  </sheetData>
  <pageMargins left="0.70000000000000007" right="0.70000000000000007" top="1.5374015748031449" bottom="1.5374015748031449" header="1.1437007874015699" footer="1.1437007874015699"/>
  <pageSetup paperSize="0" fitToWidth="0" fitToHeight="0" orientation="portrait" horizontalDpi="0" verticalDpi="0" copies="0"/>
  <headerFooter alignWithMargins="0"/>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D6548-7D6A-4776-8D4D-7A67E5784A9E}">
  <dimension ref="A1"/>
  <sheetViews>
    <sheetView workbookViewId="0"/>
  </sheetViews>
  <sheetFormatPr baseColWidth="10" defaultColWidth="9" defaultRowHeight="14.25"/>
  <sheetData/>
  <pageMargins left="0.70000000000000007" right="0.70000000000000007" top="1.5374015748031449" bottom="1.5374015748031449" header="1.1437007874015699" footer="1.1437007874015699"/>
  <pageSetup paperSize="0" fitToWidth="0" fitToHeight="0" orientation="portrait" horizontalDpi="0" verticalDpi="0" copies="0"/>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19742A-C679-4D62-AE2F-BDA796292F24}">
  <dimension ref="A1:O33"/>
  <sheetViews>
    <sheetView workbookViewId="0"/>
  </sheetViews>
  <sheetFormatPr baseColWidth="10" defaultColWidth="9" defaultRowHeight="14.25"/>
  <cols>
    <col min="1" max="1" width="22.25" customWidth="1"/>
    <col min="2" max="2" width="25.125" customWidth="1"/>
    <col min="3" max="3" width="18.125" customWidth="1"/>
    <col min="4" max="4" width="5.5" customWidth="1"/>
    <col min="5" max="6" width="9" customWidth="1"/>
    <col min="7" max="7" width="4.875" customWidth="1"/>
    <col min="8" max="8" width="18.125" customWidth="1"/>
    <col min="9" max="9" width="2" customWidth="1"/>
    <col min="10" max="10" width="17.375" customWidth="1"/>
    <col min="11" max="11" width="24.625" customWidth="1"/>
    <col min="12" max="12" width="2.25" customWidth="1"/>
    <col min="13" max="13" width="2" customWidth="1"/>
    <col min="14" max="14" width="10" customWidth="1"/>
    <col min="15" max="15" width="2.625" customWidth="1"/>
  </cols>
  <sheetData>
    <row r="1" spans="1:15">
      <c r="A1">
        <v>2012</v>
      </c>
    </row>
    <row r="2" spans="1:15">
      <c r="A2" s="246" t="s">
        <v>1120</v>
      </c>
      <c r="B2" t="s">
        <v>1121</v>
      </c>
      <c r="C2" t="s">
        <v>1122</v>
      </c>
      <c r="D2" t="s">
        <v>1123</v>
      </c>
      <c r="E2" t="s">
        <v>1124</v>
      </c>
      <c r="F2" t="s">
        <v>1125</v>
      </c>
      <c r="G2" t="s">
        <v>1126</v>
      </c>
      <c r="H2" s="247" t="s">
        <v>1127</v>
      </c>
      <c r="I2" t="s">
        <v>1128</v>
      </c>
      <c r="J2" t="s">
        <v>1129</v>
      </c>
      <c r="K2" t="s">
        <v>1130</v>
      </c>
      <c r="L2" t="s">
        <v>1131</v>
      </c>
      <c r="M2" t="s">
        <v>1132</v>
      </c>
      <c r="N2" t="s">
        <v>1133</v>
      </c>
      <c r="O2" t="s">
        <v>1134</v>
      </c>
    </row>
    <row r="3" spans="1:15">
      <c r="A3" s="246" t="s">
        <v>1135</v>
      </c>
      <c r="B3" t="s">
        <v>220</v>
      </c>
      <c r="C3" t="s">
        <v>1136</v>
      </c>
      <c r="D3" t="s">
        <v>1137</v>
      </c>
      <c r="F3">
        <v>2010</v>
      </c>
      <c r="G3" t="s">
        <v>1138</v>
      </c>
      <c r="H3" s="248">
        <v>4047751060.54</v>
      </c>
      <c r="I3">
        <v>0</v>
      </c>
      <c r="J3">
        <v>240300112</v>
      </c>
      <c r="K3" t="s">
        <v>1139</v>
      </c>
      <c r="L3" t="s">
        <v>1140</v>
      </c>
      <c r="M3">
        <v>0</v>
      </c>
      <c r="N3" t="s">
        <v>1141</v>
      </c>
      <c r="O3" t="s">
        <v>1142</v>
      </c>
    </row>
    <row r="4" spans="1:15">
      <c r="A4" s="246" t="s">
        <v>1135</v>
      </c>
      <c r="B4" t="s">
        <v>220</v>
      </c>
      <c r="C4" t="s">
        <v>1136</v>
      </c>
      <c r="D4" t="s">
        <v>1137</v>
      </c>
      <c r="F4">
        <v>2011</v>
      </c>
      <c r="G4" t="s">
        <v>1138</v>
      </c>
      <c r="H4" s="247">
        <v>29878673656.889999</v>
      </c>
      <c r="I4">
        <v>0</v>
      </c>
      <c r="J4">
        <v>240300113</v>
      </c>
      <c r="K4" t="s">
        <v>1143</v>
      </c>
      <c r="L4" t="s">
        <v>1140</v>
      </c>
      <c r="M4">
        <v>0</v>
      </c>
      <c r="N4" t="s">
        <v>1141</v>
      </c>
      <c r="O4" t="s">
        <v>1142</v>
      </c>
    </row>
    <row r="6" spans="1:15">
      <c r="H6" s="249">
        <f>SUM(H3:H5)</f>
        <v>33926424717.43</v>
      </c>
    </row>
    <row r="8" spans="1:15">
      <c r="F8">
        <v>2012</v>
      </c>
      <c r="H8" s="191">
        <v>17240068984.669998</v>
      </c>
      <c r="J8" s="249"/>
      <c r="K8" s="250"/>
    </row>
    <row r="9" spans="1:15">
      <c r="G9" s="251" t="s">
        <v>1144</v>
      </c>
      <c r="H9" s="191">
        <v>1244640824</v>
      </c>
      <c r="J9" s="249"/>
      <c r="K9" s="250"/>
    </row>
    <row r="10" spans="1:15" ht="15" thickBot="1">
      <c r="G10" s="251" t="s">
        <v>1145</v>
      </c>
      <c r="H10" s="252">
        <f>+H8-H9</f>
        <v>15995428160.669998</v>
      </c>
      <c r="J10" s="249"/>
      <c r="K10" s="250"/>
    </row>
    <row r="11" spans="1:15" ht="15" thickTop="1"/>
    <row r="12" spans="1:15">
      <c r="H12" s="253">
        <f>+H6+H8</f>
        <v>51166493702.099998</v>
      </c>
      <c r="J12" s="250">
        <f>+H8-A29</f>
        <v>15995428160.669998</v>
      </c>
    </row>
    <row r="13" spans="1:15">
      <c r="J13" s="247">
        <v>15995428159.99</v>
      </c>
      <c r="K13" t="s">
        <v>1146</v>
      </c>
    </row>
    <row r="15" spans="1:15">
      <c r="H15" s="249"/>
    </row>
    <row r="16" spans="1:15">
      <c r="H16" s="249"/>
    </row>
    <row r="19" spans="1:8">
      <c r="H19" s="247">
        <v>25579417972</v>
      </c>
    </row>
    <row r="20" spans="1:8">
      <c r="H20" s="247">
        <v>4250807068</v>
      </c>
    </row>
    <row r="21" spans="1:8">
      <c r="H21" s="247">
        <f>+H19+H20</f>
        <v>29830225040</v>
      </c>
    </row>
    <row r="22" spans="1:8">
      <c r="H22" s="249">
        <f>+H21-H4</f>
        <v>-48448616.88999939</v>
      </c>
    </row>
    <row r="23" spans="1:8">
      <c r="H23" s="249">
        <f>+H21+H22</f>
        <v>29781776423.110001</v>
      </c>
    </row>
    <row r="24" spans="1:8">
      <c r="H24" s="247">
        <v>29830225040</v>
      </c>
    </row>
    <row r="25" spans="1:8">
      <c r="H25" s="250">
        <f>+H24-H4</f>
        <v>-48448616.88999939</v>
      </c>
    </row>
    <row r="27" spans="1:8">
      <c r="A27" t="s">
        <v>1147</v>
      </c>
    </row>
    <row r="28" spans="1:8">
      <c r="A28" s="247">
        <f>+H3</f>
        <v>4047751060.54</v>
      </c>
    </row>
    <row r="29" spans="1:8">
      <c r="A29" s="247">
        <v>1244640824</v>
      </c>
    </row>
    <row r="30" spans="1:8">
      <c r="A30" s="247">
        <f>+H4</f>
        <v>29878673656.889999</v>
      </c>
    </row>
    <row r="31" spans="1:8" ht="15" thickBot="1">
      <c r="A31" s="254">
        <f>SUM(A28:A30)</f>
        <v>35171065541.43</v>
      </c>
    </row>
    <row r="32" spans="1:8" ht="15" thickTop="1">
      <c r="A32" s="247">
        <v>-35171065542.129997</v>
      </c>
    </row>
    <row r="33" spans="1:1">
      <c r="A33" s="250">
        <f>+A31+A32</f>
        <v>-0.6999969482421875</v>
      </c>
    </row>
  </sheetData>
  <pageMargins left="0.70000000000000007" right="0.70000000000000007" top="1.5374015748031449" bottom="1.5374015748031449" header="1.1437007874015699" footer="1.1437007874015699"/>
  <pageSetup paperSize="0" fitToWidth="0" fitToHeight="0"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A52F-8A82-425C-A3A5-5D6B9D4CF4B1}">
  <dimension ref="A1:K578"/>
  <sheetViews>
    <sheetView workbookViewId="0"/>
  </sheetViews>
  <sheetFormatPr baseColWidth="10" defaultColWidth="9" defaultRowHeight="13.5"/>
  <cols>
    <col min="1" max="1" width="11.25" style="4" customWidth="1"/>
    <col min="2" max="2" width="10.375" style="4" customWidth="1"/>
    <col min="3" max="3" width="44.625" style="4" customWidth="1"/>
    <col min="4" max="5" width="15.875" style="4" customWidth="1"/>
    <col min="6" max="6" width="12.5" style="4" customWidth="1"/>
    <col min="7" max="7" width="12.375" style="4" customWidth="1"/>
    <col min="8" max="8" width="17.25" style="4" customWidth="1"/>
    <col min="9" max="9" width="16.75" style="23" customWidth="1"/>
    <col min="10" max="10" width="19" style="4" customWidth="1"/>
    <col min="11" max="11" width="13.375" style="4" customWidth="1"/>
    <col min="12" max="16384" width="9" style="4"/>
  </cols>
  <sheetData>
    <row r="1" spans="1:9">
      <c r="A1" s="1" t="s">
        <v>0</v>
      </c>
      <c r="B1" s="1" t="s">
        <v>1</v>
      </c>
      <c r="C1" s="1" t="s">
        <v>2</v>
      </c>
      <c r="D1" s="1" t="s">
        <v>3</v>
      </c>
      <c r="E1" s="1" t="s">
        <v>4</v>
      </c>
      <c r="F1" s="1" t="s">
        <v>5</v>
      </c>
      <c r="G1" s="1" t="s">
        <v>6</v>
      </c>
      <c r="H1" s="22" t="s">
        <v>424</v>
      </c>
    </row>
    <row r="2" spans="1:9">
      <c r="A2" s="4" t="s">
        <v>16</v>
      </c>
      <c r="B2" s="4">
        <v>10000000000</v>
      </c>
      <c r="C2" s="4" t="s">
        <v>17</v>
      </c>
      <c r="D2" s="11">
        <v>-712499290914.78003</v>
      </c>
      <c r="E2" s="11">
        <v>-793656122115.87</v>
      </c>
      <c r="F2" s="11">
        <v>-174123765.273</v>
      </c>
      <c r="G2" s="12">
        <v>40543</v>
      </c>
      <c r="H2" s="11">
        <f t="shared" ref="H2:H33" si="0">(+D2+E2)*-1</f>
        <v>1506155413030.6499</v>
      </c>
      <c r="I2" s="24"/>
    </row>
    <row r="3" spans="1:9">
      <c r="A3" s="4" t="s">
        <v>18</v>
      </c>
      <c r="B3" s="4">
        <v>11000000000</v>
      </c>
      <c r="C3" s="4" t="s">
        <v>19</v>
      </c>
      <c r="D3" s="11">
        <v>-195917309039</v>
      </c>
      <c r="E3" s="11">
        <v>-225397182302.72</v>
      </c>
      <c r="F3" s="11">
        <v>-49450895.634999998</v>
      </c>
      <c r="G3" s="12">
        <v>40543</v>
      </c>
      <c r="H3" s="11">
        <f t="shared" si="0"/>
        <v>421314491341.71997</v>
      </c>
      <c r="I3" s="24"/>
    </row>
    <row r="4" spans="1:9">
      <c r="A4" s="4" t="s">
        <v>20</v>
      </c>
      <c r="B4" s="4">
        <v>11010000000</v>
      </c>
      <c r="C4" s="4" t="s">
        <v>21</v>
      </c>
      <c r="D4" s="11">
        <v>-21371890672</v>
      </c>
      <c r="E4" s="11">
        <v>-8139605133.29</v>
      </c>
      <c r="F4" s="11">
        <v>-1785784.3640000001</v>
      </c>
      <c r="G4" s="12">
        <v>40543</v>
      </c>
      <c r="H4" s="11">
        <f t="shared" si="0"/>
        <v>29511495805.290001</v>
      </c>
    </row>
    <row r="5" spans="1:9">
      <c r="A5" s="4" t="s">
        <v>22</v>
      </c>
      <c r="B5" s="4">
        <v>11010101000</v>
      </c>
      <c r="C5" s="4" t="s">
        <v>23</v>
      </c>
      <c r="D5" s="11">
        <v>-14754696058</v>
      </c>
      <c r="E5" s="11">
        <v>-8070843145.29</v>
      </c>
      <c r="F5" s="11">
        <v>-1770698.3640000001</v>
      </c>
      <c r="G5" s="12">
        <v>40543</v>
      </c>
      <c r="H5" s="11">
        <f t="shared" si="0"/>
        <v>22825539203.290001</v>
      </c>
      <c r="I5" s="24"/>
    </row>
    <row r="6" spans="1:9">
      <c r="A6" s="4" t="s">
        <v>24</v>
      </c>
      <c r="B6" s="4">
        <v>11010101002</v>
      </c>
      <c r="C6" s="4" t="s">
        <v>25</v>
      </c>
      <c r="D6" s="11">
        <v>-14754696058</v>
      </c>
      <c r="E6" s="11">
        <v>-8070843145.29</v>
      </c>
      <c r="F6" s="11">
        <v>-1770698.3640000001</v>
      </c>
      <c r="G6" s="12">
        <v>40543</v>
      </c>
      <c r="H6" s="11">
        <f t="shared" si="0"/>
        <v>22825539203.290001</v>
      </c>
      <c r="I6" s="24"/>
    </row>
    <row r="7" spans="1:9">
      <c r="A7" s="4" t="s">
        <v>24</v>
      </c>
      <c r="B7" s="4">
        <v>11010103001</v>
      </c>
      <c r="C7" s="4" t="s">
        <v>26</v>
      </c>
      <c r="D7" s="11">
        <v>-6617194614</v>
      </c>
      <c r="E7" s="11">
        <v>-68761988</v>
      </c>
      <c r="F7" s="11">
        <v>-15086</v>
      </c>
      <c r="G7" s="12">
        <v>40543</v>
      </c>
      <c r="H7" s="11">
        <f t="shared" si="0"/>
        <v>6685956602</v>
      </c>
      <c r="I7" s="24"/>
    </row>
    <row r="8" spans="1:9">
      <c r="A8" s="4" t="s">
        <v>20</v>
      </c>
      <c r="B8" s="4">
        <v>11020000000</v>
      </c>
      <c r="C8" s="4" t="s">
        <v>27</v>
      </c>
      <c r="D8" s="11">
        <v>-174472505867</v>
      </c>
      <c r="E8" s="11">
        <v>-217248252732.09</v>
      </c>
      <c r="F8" s="11">
        <v>-47663065.539999999</v>
      </c>
      <c r="G8" s="12">
        <v>40543</v>
      </c>
      <c r="H8" s="11">
        <f t="shared" si="0"/>
        <v>391720758599.08997</v>
      </c>
    </row>
    <row r="9" spans="1:9">
      <c r="A9" s="4" t="s">
        <v>22</v>
      </c>
      <c r="B9" s="4">
        <v>11020105000</v>
      </c>
      <c r="C9" s="4" t="s">
        <v>28</v>
      </c>
      <c r="D9" s="11">
        <v>-171853416828</v>
      </c>
      <c r="E9" s="11">
        <v>-102535497389.05</v>
      </c>
      <c r="F9" s="11">
        <v>-22495721.234999999</v>
      </c>
      <c r="G9" s="12">
        <v>40543</v>
      </c>
      <c r="H9" s="11">
        <f t="shared" si="0"/>
        <v>274388914217.04999</v>
      </c>
      <c r="I9" s="24"/>
    </row>
    <row r="10" spans="1:9">
      <c r="A10" s="4" t="s">
        <v>24</v>
      </c>
      <c r="B10" s="4">
        <v>11020105002</v>
      </c>
      <c r="C10" s="4" t="s">
        <v>29</v>
      </c>
      <c r="D10" s="11">
        <v>-95905947722</v>
      </c>
      <c r="E10" s="4">
        <v>0</v>
      </c>
      <c r="F10" s="4">
        <v>0</v>
      </c>
      <c r="G10" s="12">
        <v>40543</v>
      </c>
      <c r="H10" s="11">
        <f t="shared" si="0"/>
        <v>95905947722</v>
      </c>
      <c r="I10" s="24"/>
    </row>
    <row r="11" spans="1:9">
      <c r="A11" s="4" t="s">
        <v>24</v>
      </c>
      <c r="B11" s="4">
        <v>11020105006</v>
      </c>
      <c r="C11" s="4" t="s">
        <v>31</v>
      </c>
      <c r="D11" s="4">
        <v>0</v>
      </c>
      <c r="E11" s="11">
        <v>-95883733574.740005</v>
      </c>
      <c r="F11" s="11">
        <v>-21036361.030000001</v>
      </c>
      <c r="G11" s="12">
        <v>40543</v>
      </c>
      <c r="H11" s="11">
        <f t="shared" si="0"/>
        <v>95883733574.740005</v>
      </c>
      <c r="I11" s="24"/>
    </row>
    <row r="12" spans="1:9">
      <c r="A12" s="4" t="s">
        <v>24</v>
      </c>
      <c r="B12" s="4">
        <v>11020105008</v>
      </c>
      <c r="C12" s="4" t="s">
        <v>32</v>
      </c>
      <c r="D12" s="11">
        <v>-3600000</v>
      </c>
      <c r="E12" s="4">
        <v>0</v>
      </c>
      <c r="F12" s="4">
        <v>0</v>
      </c>
      <c r="G12" s="12">
        <v>40543</v>
      </c>
      <c r="H12" s="11">
        <f t="shared" si="0"/>
        <v>3600000</v>
      </c>
      <c r="I12" s="24"/>
    </row>
    <row r="13" spans="1:9">
      <c r="A13" s="4" t="s">
        <v>24</v>
      </c>
      <c r="B13" s="4">
        <v>11020105010</v>
      </c>
      <c r="C13" s="4" t="s">
        <v>33</v>
      </c>
      <c r="D13" s="11">
        <v>-71605234106</v>
      </c>
      <c r="E13" s="4">
        <v>0</v>
      </c>
      <c r="F13" s="4">
        <v>0</v>
      </c>
      <c r="G13" s="12">
        <v>40543</v>
      </c>
      <c r="H13" s="11">
        <f t="shared" si="0"/>
        <v>71605234106</v>
      </c>
      <c r="I13" s="24"/>
    </row>
    <row r="14" spans="1:9">
      <c r="A14" s="4" t="s">
        <v>24</v>
      </c>
      <c r="B14" s="4">
        <v>11020105018</v>
      </c>
      <c r="C14" s="4" t="s">
        <v>34</v>
      </c>
      <c r="D14" s="4">
        <v>0</v>
      </c>
      <c r="E14" s="11">
        <v>-3385097859.21</v>
      </c>
      <c r="F14" s="11">
        <v>-742671.755</v>
      </c>
      <c r="G14" s="12">
        <v>40543</v>
      </c>
      <c r="H14" s="11">
        <f t="shared" si="0"/>
        <v>3385097859.21</v>
      </c>
      <c r="I14" s="24"/>
    </row>
    <row r="15" spans="1:9">
      <c r="A15" s="4" t="s">
        <v>24</v>
      </c>
      <c r="B15" s="4">
        <v>11020105030</v>
      </c>
      <c r="C15" s="4" t="s">
        <v>35</v>
      </c>
      <c r="D15" s="11">
        <v>-4338635000</v>
      </c>
      <c r="E15" s="4">
        <v>0</v>
      </c>
      <c r="F15" s="4">
        <v>0</v>
      </c>
      <c r="G15" s="12">
        <v>40543</v>
      </c>
      <c r="H15" s="11">
        <f t="shared" si="0"/>
        <v>4338635000</v>
      </c>
      <c r="I15" s="24"/>
    </row>
    <row r="16" spans="1:9">
      <c r="A16" s="4" t="s">
        <v>24</v>
      </c>
      <c r="B16" s="4">
        <v>11020105032</v>
      </c>
      <c r="C16" s="4" t="s">
        <v>36</v>
      </c>
      <c r="D16" s="4">
        <v>0</v>
      </c>
      <c r="E16" s="11">
        <v>-3266665955.0999999</v>
      </c>
      <c r="F16" s="11">
        <v>-716688.45</v>
      </c>
      <c r="G16" s="12">
        <v>40543</v>
      </c>
      <c r="H16" s="11">
        <f t="shared" si="0"/>
        <v>3266665955.0999999</v>
      </c>
      <c r="I16" s="24"/>
    </row>
    <row r="17" spans="1:9">
      <c r="A17" s="4" t="s">
        <v>22</v>
      </c>
      <c r="B17" s="4">
        <v>11020107000</v>
      </c>
      <c r="C17" s="4" t="s">
        <v>37</v>
      </c>
      <c r="D17" s="4">
        <v>0</v>
      </c>
      <c r="E17" s="11">
        <v>-102075122844.44</v>
      </c>
      <c r="F17" s="11">
        <v>-22394717.605</v>
      </c>
      <c r="G17" s="12">
        <v>40543</v>
      </c>
      <c r="H17" s="11">
        <f t="shared" si="0"/>
        <v>102075122844.44</v>
      </c>
      <c r="I17" s="24"/>
    </row>
    <row r="18" spans="1:9">
      <c r="A18" s="4" t="s">
        <v>24</v>
      </c>
      <c r="B18" s="4">
        <v>11020107003</v>
      </c>
      <c r="C18" s="4" t="s">
        <v>425</v>
      </c>
      <c r="D18" s="4">
        <v>0</v>
      </c>
      <c r="E18" s="11">
        <v>-55199538349.739998</v>
      </c>
      <c r="F18" s="11">
        <v>-12110473.529999999</v>
      </c>
      <c r="G18" s="12">
        <v>40543</v>
      </c>
      <c r="H18" s="11">
        <f t="shared" si="0"/>
        <v>55199538349.739998</v>
      </c>
      <c r="I18" s="24"/>
    </row>
    <row r="19" spans="1:9">
      <c r="A19" s="4" t="s">
        <v>24</v>
      </c>
      <c r="B19" s="4">
        <v>11020107005</v>
      </c>
      <c r="C19" s="4" t="s">
        <v>38</v>
      </c>
      <c r="D19" s="4">
        <v>0</v>
      </c>
      <c r="E19" s="11">
        <v>-46875584494.699997</v>
      </c>
      <c r="F19" s="11">
        <v>-10284244.074999999</v>
      </c>
      <c r="G19" s="12">
        <v>40543</v>
      </c>
      <c r="H19" s="11">
        <f t="shared" si="0"/>
        <v>46875584494.699997</v>
      </c>
      <c r="I19" s="24"/>
    </row>
    <row r="20" spans="1:9">
      <c r="A20" s="4" t="s">
        <v>22</v>
      </c>
      <c r="B20" s="4">
        <v>11020109000</v>
      </c>
      <c r="C20" s="4" t="s">
        <v>39</v>
      </c>
      <c r="D20" s="11">
        <v>-2614165343</v>
      </c>
      <c r="E20" s="11">
        <v>-12637632498.6</v>
      </c>
      <c r="F20" s="11">
        <v>-2772626.7</v>
      </c>
      <c r="G20" s="12">
        <v>40543</v>
      </c>
      <c r="H20" s="11">
        <f t="shared" si="0"/>
        <v>15251797841.6</v>
      </c>
      <c r="I20" s="24"/>
    </row>
    <row r="21" spans="1:9">
      <c r="A21" s="4" t="s">
        <v>24</v>
      </c>
      <c r="B21" s="4">
        <v>11020109004</v>
      </c>
      <c r="C21" s="4" t="s">
        <v>40</v>
      </c>
      <c r="D21" s="11">
        <v>-2614165343</v>
      </c>
      <c r="E21" s="11">
        <v>-12637632498.6</v>
      </c>
      <c r="F21" s="11">
        <v>-2772626.7</v>
      </c>
      <c r="G21" s="12">
        <v>40543</v>
      </c>
      <c r="H21" s="11">
        <f t="shared" si="0"/>
        <v>15251797841.6</v>
      </c>
      <c r="I21" s="24"/>
    </row>
    <row r="22" spans="1:9">
      <c r="A22" s="4" t="s">
        <v>22</v>
      </c>
      <c r="B22" s="4">
        <v>11020111000</v>
      </c>
      <c r="C22" s="4" t="s">
        <v>41</v>
      </c>
      <c r="D22" s="11">
        <v>-4923696</v>
      </c>
      <c r="E22" s="4">
        <v>0</v>
      </c>
      <c r="F22" s="4">
        <v>0</v>
      </c>
      <c r="G22" s="12">
        <v>40543</v>
      </c>
      <c r="H22" s="11">
        <f t="shared" si="0"/>
        <v>4923696</v>
      </c>
      <c r="I22" s="24"/>
    </row>
    <row r="23" spans="1:9">
      <c r="A23" s="4" t="s">
        <v>24</v>
      </c>
      <c r="B23" s="4">
        <v>11020111002</v>
      </c>
      <c r="C23" s="4" t="s">
        <v>42</v>
      </c>
      <c r="D23" s="4">
        <v>0</v>
      </c>
      <c r="E23" s="4">
        <v>0</v>
      </c>
      <c r="F23" s="4">
        <v>0</v>
      </c>
      <c r="G23" s="12">
        <v>40543</v>
      </c>
      <c r="H23" s="11">
        <f t="shared" si="0"/>
        <v>0</v>
      </c>
      <c r="I23" s="24"/>
    </row>
    <row r="24" spans="1:9">
      <c r="A24" s="4" t="s">
        <v>24</v>
      </c>
      <c r="B24" s="4">
        <v>11020111004</v>
      </c>
      <c r="C24" s="4" t="s">
        <v>40</v>
      </c>
      <c r="D24" s="11">
        <v>-4923696</v>
      </c>
      <c r="E24" s="4">
        <v>0</v>
      </c>
      <c r="F24" s="4">
        <v>0</v>
      </c>
      <c r="G24" s="12">
        <v>40543</v>
      </c>
      <c r="H24" s="11">
        <f t="shared" si="0"/>
        <v>4923696</v>
      </c>
      <c r="I24" s="24"/>
    </row>
    <row r="25" spans="1:9">
      <c r="A25" s="4" t="s">
        <v>20</v>
      </c>
      <c r="B25" s="4">
        <v>11080000000</v>
      </c>
      <c r="C25" s="4" t="s">
        <v>43</v>
      </c>
      <c r="D25" s="11">
        <v>-73000000</v>
      </c>
      <c r="E25" s="11">
        <v>-10939200</v>
      </c>
      <c r="F25" s="11">
        <v>-2400</v>
      </c>
      <c r="G25" s="12">
        <v>40543</v>
      </c>
      <c r="H25" s="11">
        <f t="shared" si="0"/>
        <v>83939200</v>
      </c>
    </row>
    <row r="26" spans="1:9">
      <c r="A26" s="4" t="s">
        <v>22</v>
      </c>
      <c r="B26" s="4">
        <v>11080119000</v>
      </c>
      <c r="C26" s="4" t="s">
        <v>44</v>
      </c>
      <c r="D26" s="11">
        <v>-73000000</v>
      </c>
      <c r="E26" s="11">
        <v>-10939200</v>
      </c>
      <c r="F26" s="11">
        <v>-2400</v>
      </c>
      <c r="G26" s="12">
        <v>40543</v>
      </c>
      <c r="H26" s="11">
        <f t="shared" si="0"/>
        <v>83939200</v>
      </c>
      <c r="I26" s="24"/>
    </row>
    <row r="27" spans="1:9">
      <c r="A27" s="4" t="s">
        <v>24</v>
      </c>
      <c r="B27" s="4">
        <v>11080119082</v>
      </c>
      <c r="C27" s="4" t="s">
        <v>45</v>
      </c>
      <c r="D27" s="11">
        <v>-73000000</v>
      </c>
      <c r="E27" s="11">
        <v>-10939200</v>
      </c>
      <c r="F27" s="11">
        <v>-2400</v>
      </c>
      <c r="G27" s="12">
        <v>40543</v>
      </c>
      <c r="H27" s="11">
        <f t="shared" si="0"/>
        <v>83939200</v>
      </c>
      <c r="I27" s="24"/>
    </row>
    <row r="28" spans="1:9">
      <c r="A28" s="4" t="s">
        <v>20</v>
      </c>
      <c r="B28" s="4">
        <v>11090000000</v>
      </c>
      <c r="C28" s="4" t="s">
        <v>92</v>
      </c>
      <c r="D28" s="11">
        <v>87500</v>
      </c>
      <c r="E28" s="11">
        <v>1614762.66</v>
      </c>
      <c r="F28" s="4">
        <v>354.27</v>
      </c>
      <c r="G28" s="12">
        <v>40543</v>
      </c>
      <c r="H28" s="11">
        <f t="shared" si="0"/>
        <v>-1702262.66</v>
      </c>
    </row>
    <row r="29" spans="1:9">
      <c r="A29" s="4" t="s">
        <v>22</v>
      </c>
      <c r="B29" s="4">
        <v>11090121000</v>
      </c>
      <c r="C29" s="4" t="s">
        <v>426</v>
      </c>
      <c r="D29" s="11">
        <v>87500</v>
      </c>
      <c r="E29" s="11">
        <v>1614762.66</v>
      </c>
      <c r="F29" s="4">
        <v>354.27</v>
      </c>
      <c r="G29" s="12">
        <v>40543</v>
      </c>
      <c r="H29" s="11">
        <f t="shared" si="0"/>
        <v>-1702262.66</v>
      </c>
      <c r="I29" s="24"/>
    </row>
    <row r="30" spans="1:9">
      <c r="A30" s="4" t="s">
        <v>24</v>
      </c>
      <c r="B30" s="4">
        <v>11090121092</v>
      </c>
      <c r="C30" s="4" t="s">
        <v>427</v>
      </c>
      <c r="D30" s="11">
        <v>87500</v>
      </c>
      <c r="E30" s="11">
        <v>1614762.66</v>
      </c>
      <c r="F30" s="4">
        <v>354.27</v>
      </c>
      <c r="G30" s="12">
        <v>40543</v>
      </c>
      <c r="H30" s="11">
        <f t="shared" si="0"/>
        <v>-1702262.66</v>
      </c>
      <c r="I30" s="24"/>
    </row>
    <row r="31" spans="1:9">
      <c r="A31" s="4" t="s">
        <v>18</v>
      </c>
      <c r="B31" s="4">
        <v>12000000000</v>
      </c>
      <c r="C31" s="4" t="s">
        <v>46</v>
      </c>
      <c r="D31" s="11">
        <v>-174903789233.60001</v>
      </c>
      <c r="E31" s="11">
        <v>-21937856511.939999</v>
      </c>
      <c r="F31" s="11">
        <v>-4813044.43</v>
      </c>
      <c r="G31" s="12">
        <v>40543</v>
      </c>
      <c r="H31" s="11">
        <f t="shared" si="0"/>
        <v>196841645745.54001</v>
      </c>
      <c r="I31" s="24"/>
    </row>
    <row r="32" spans="1:9">
      <c r="A32" s="4" t="s">
        <v>20</v>
      </c>
      <c r="B32" s="4">
        <v>12010000000</v>
      </c>
      <c r="C32" s="4" t="s">
        <v>47</v>
      </c>
      <c r="D32" s="11">
        <v>-167559296963</v>
      </c>
      <c r="E32" s="11">
        <v>-20511000000</v>
      </c>
      <c r="F32" s="11">
        <v>-4500000</v>
      </c>
      <c r="G32" s="12">
        <v>40543</v>
      </c>
      <c r="H32" s="11">
        <f t="shared" si="0"/>
        <v>188070296963</v>
      </c>
    </row>
    <row r="33" spans="1:9">
      <c r="A33" s="4" t="s">
        <v>22</v>
      </c>
      <c r="B33" s="4">
        <v>12010123000</v>
      </c>
      <c r="C33" s="4" t="s">
        <v>48</v>
      </c>
      <c r="D33" s="11">
        <v>-167559296963</v>
      </c>
      <c r="E33" s="11">
        <v>-20511000000</v>
      </c>
      <c r="F33" s="11">
        <v>-4500000</v>
      </c>
      <c r="G33" s="12">
        <v>40543</v>
      </c>
      <c r="H33" s="11">
        <f t="shared" si="0"/>
        <v>188070296963</v>
      </c>
      <c r="I33" s="24"/>
    </row>
    <row r="34" spans="1:9">
      <c r="A34" s="4" t="s">
        <v>24</v>
      </c>
      <c r="B34" s="4">
        <v>12010123006</v>
      </c>
      <c r="C34" s="4" t="s">
        <v>49</v>
      </c>
      <c r="D34" s="11">
        <v>-157559296963</v>
      </c>
      <c r="E34" s="4">
        <v>0</v>
      </c>
      <c r="F34" s="4">
        <v>0</v>
      </c>
      <c r="G34" s="12">
        <v>40543</v>
      </c>
      <c r="H34" s="11">
        <f t="shared" ref="H34:H65" si="1">(+D34+E34)*-1</f>
        <v>157559296963</v>
      </c>
      <c r="I34" s="24"/>
    </row>
    <row r="35" spans="1:9">
      <c r="A35" s="4" t="s">
        <v>24</v>
      </c>
      <c r="B35" s="4">
        <v>12010123012</v>
      </c>
      <c r="C35" s="4" t="s">
        <v>50</v>
      </c>
      <c r="D35" s="11">
        <v>-10000000000</v>
      </c>
      <c r="E35" s="11">
        <v>-20511000000</v>
      </c>
      <c r="F35" s="11">
        <v>-4500000</v>
      </c>
      <c r="G35" s="12">
        <v>40543</v>
      </c>
      <c r="H35" s="11">
        <f t="shared" si="1"/>
        <v>30511000000</v>
      </c>
      <c r="I35" s="24"/>
    </row>
    <row r="36" spans="1:9">
      <c r="A36" s="4" t="s">
        <v>20</v>
      </c>
      <c r="B36" s="4">
        <v>12020000000</v>
      </c>
      <c r="C36" s="4" t="s">
        <v>51</v>
      </c>
      <c r="D36" s="4">
        <v>0</v>
      </c>
      <c r="E36" s="11">
        <v>-912809146.24000001</v>
      </c>
      <c r="F36" s="11">
        <v>-200265.28</v>
      </c>
      <c r="G36" s="12">
        <v>40543</v>
      </c>
      <c r="H36" s="11">
        <f t="shared" si="1"/>
        <v>912809146.24000001</v>
      </c>
    </row>
    <row r="37" spans="1:9">
      <c r="A37" s="4" t="s">
        <v>22</v>
      </c>
      <c r="B37" s="4">
        <v>12020409000</v>
      </c>
      <c r="C37" s="4" t="s">
        <v>52</v>
      </c>
      <c r="D37" s="4">
        <v>0</v>
      </c>
      <c r="E37" s="11">
        <v>-912809146.24000001</v>
      </c>
      <c r="F37" s="11">
        <v>-200265.28</v>
      </c>
      <c r="G37" s="12">
        <v>40543</v>
      </c>
      <c r="H37" s="11">
        <f t="shared" si="1"/>
        <v>912809146.24000001</v>
      </c>
      <c r="I37" s="24"/>
    </row>
    <row r="38" spans="1:9">
      <c r="A38" s="4" t="s">
        <v>24</v>
      </c>
      <c r="B38" s="4">
        <v>12020409002</v>
      </c>
      <c r="C38" s="4" t="s">
        <v>53</v>
      </c>
      <c r="D38" s="4">
        <v>0</v>
      </c>
      <c r="E38" s="11">
        <v>-912809146.24000001</v>
      </c>
      <c r="F38" s="11">
        <v>-200265.28</v>
      </c>
      <c r="G38" s="12">
        <v>40543</v>
      </c>
      <c r="H38" s="11">
        <f t="shared" si="1"/>
        <v>912809146.24000001</v>
      </c>
      <c r="I38" s="24"/>
    </row>
    <row r="39" spans="1:9">
      <c r="A39" s="4" t="s">
        <v>20</v>
      </c>
      <c r="B39" s="4">
        <v>12080000000</v>
      </c>
      <c r="C39" s="4" t="s">
        <v>54</v>
      </c>
      <c r="D39" s="11">
        <v>-7344492270.6000004</v>
      </c>
      <c r="E39" s="11">
        <v>-514047365.69999999</v>
      </c>
      <c r="F39" s="11">
        <v>-112779.15</v>
      </c>
      <c r="G39" s="12">
        <v>40543</v>
      </c>
      <c r="H39" s="11">
        <f t="shared" si="1"/>
        <v>7858539636.3000002</v>
      </c>
    </row>
    <row r="40" spans="1:9">
      <c r="A40" s="4" t="s">
        <v>22</v>
      </c>
      <c r="B40" s="4">
        <v>12080127000</v>
      </c>
      <c r="C40" s="4" t="s">
        <v>55</v>
      </c>
      <c r="D40" s="11">
        <v>-7344492270.6000004</v>
      </c>
      <c r="E40" s="11">
        <v>-510858771.22000003</v>
      </c>
      <c r="F40" s="11">
        <v>-112079.59</v>
      </c>
      <c r="G40" s="12">
        <v>40543</v>
      </c>
      <c r="H40" s="11">
        <f t="shared" si="1"/>
        <v>7855351041.8200006</v>
      </c>
      <c r="I40" s="24"/>
    </row>
    <row r="41" spans="1:9">
      <c r="A41" s="4" t="s">
        <v>24</v>
      </c>
      <c r="B41" s="4">
        <v>12080127082</v>
      </c>
      <c r="C41" s="4" t="s">
        <v>56</v>
      </c>
      <c r="D41" s="11">
        <v>-10060566050.700001</v>
      </c>
      <c r="E41" s="11">
        <v>-833021948.77999997</v>
      </c>
      <c r="F41" s="11">
        <v>-182760.41</v>
      </c>
      <c r="G41" s="12">
        <v>40543</v>
      </c>
      <c r="H41" s="11">
        <f t="shared" si="1"/>
        <v>10893587999.480001</v>
      </c>
      <c r="I41" s="24"/>
    </row>
    <row r="42" spans="1:9">
      <c r="A42" s="4" t="s">
        <v>24</v>
      </c>
      <c r="B42" s="4">
        <v>12080127092</v>
      </c>
      <c r="C42" s="4" t="s">
        <v>57</v>
      </c>
      <c r="D42" s="11">
        <v>2716073780.0999999</v>
      </c>
      <c r="E42" s="11">
        <v>322163177.56</v>
      </c>
      <c r="F42" s="11">
        <v>70680.820000000007</v>
      </c>
      <c r="G42" s="12">
        <v>40543</v>
      </c>
      <c r="H42" s="11">
        <f t="shared" si="1"/>
        <v>-3038236957.6599998</v>
      </c>
      <c r="I42" s="24"/>
    </row>
    <row r="43" spans="1:9">
      <c r="A43" s="4" t="s">
        <v>22</v>
      </c>
      <c r="B43" s="4">
        <v>12080411000</v>
      </c>
      <c r="C43" s="4" t="s">
        <v>58</v>
      </c>
      <c r="D43" s="4">
        <v>0</v>
      </c>
      <c r="E43" s="11">
        <v>-3188594.48</v>
      </c>
      <c r="F43" s="4">
        <v>-699.56</v>
      </c>
      <c r="G43" s="12">
        <v>40543</v>
      </c>
      <c r="H43" s="11">
        <f t="shared" si="1"/>
        <v>3188594.48</v>
      </c>
      <c r="I43" s="24"/>
    </row>
    <row r="44" spans="1:9">
      <c r="A44" s="4" t="s">
        <v>24</v>
      </c>
      <c r="B44" s="4">
        <v>12080411082</v>
      </c>
      <c r="C44" s="4" t="s">
        <v>59</v>
      </c>
      <c r="D44" s="4">
        <v>0</v>
      </c>
      <c r="E44" s="11">
        <v>-3188594.48</v>
      </c>
      <c r="F44" s="4">
        <v>-699.56</v>
      </c>
      <c r="G44" s="12">
        <v>40543</v>
      </c>
      <c r="H44" s="11">
        <f t="shared" si="1"/>
        <v>3188594.48</v>
      </c>
      <c r="I44" s="24"/>
    </row>
    <row r="45" spans="1:9">
      <c r="A45" s="4" t="s">
        <v>18</v>
      </c>
      <c r="B45" s="4">
        <v>13000000000</v>
      </c>
      <c r="C45" s="4" t="s">
        <v>60</v>
      </c>
      <c r="D45" s="11">
        <v>-132925186208.64</v>
      </c>
      <c r="E45" s="11">
        <v>-268438915845.20999</v>
      </c>
      <c r="F45" s="11">
        <v>-58894014.006999999</v>
      </c>
      <c r="G45" s="12">
        <v>40543</v>
      </c>
      <c r="H45" s="11">
        <f t="shared" si="1"/>
        <v>401364102053.84998</v>
      </c>
      <c r="I45" s="24"/>
    </row>
    <row r="46" spans="1:9">
      <c r="A46" s="4" t="s">
        <v>20</v>
      </c>
      <c r="B46" s="4">
        <v>13010000000</v>
      </c>
      <c r="C46" s="4" t="s">
        <v>61</v>
      </c>
      <c r="D46" s="11">
        <v>-95787751118</v>
      </c>
      <c r="E46" s="11">
        <v>-260412892321.56</v>
      </c>
      <c r="F46" s="11">
        <v>-57133148.82</v>
      </c>
      <c r="G46" s="12">
        <v>40543</v>
      </c>
      <c r="H46" s="11">
        <f t="shared" si="1"/>
        <v>356200643439.56</v>
      </c>
    </row>
    <row r="47" spans="1:9">
      <c r="A47" s="4" t="s">
        <v>22</v>
      </c>
      <c r="B47" s="4">
        <v>13010131000</v>
      </c>
      <c r="C47" s="4" t="s">
        <v>62</v>
      </c>
      <c r="D47" s="11">
        <v>-95787751118</v>
      </c>
      <c r="E47" s="11">
        <v>-259468708000</v>
      </c>
      <c r="F47" s="11">
        <v>-56926000</v>
      </c>
      <c r="G47" s="12">
        <v>40543</v>
      </c>
      <c r="H47" s="11">
        <f t="shared" si="1"/>
        <v>355256459118</v>
      </c>
      <c r="I47" s="24"/>
    </row>
    <row r="48" spans="1:9">
      <c r="A48" s="4" t="s">
        <v>24</v>
      </c>
      <c r="B48" s="4">
        <v>13010131004</v>
      </c>
      <c r="C48" s="4" t="s">
        <v>40</v>
      </c>
      <c r="D48" s="11">
        <v>-61776640000</v>
      </c>
      <c r="E48" s="11">
        <v>-38743000000</v>
      </c>
      <c r="F48" s="11">
        <v>-8500000</v>
      </c>
      <c r="G48" s="12">
        <v>40543</v>
      </c>
      <c r="H48" s="11">
        <f t="shared" si="1"/>
        <v>100519640000</v>
      </c>
      <c r="I48" s="24"/>
    </row>
    <row r="49" spans="1:9">
      <c r="A49" s="4" t="s">
        <v>24</v>
      </c>
      <c r="B49" s="4">
        <v>13010131005</v>
      </c>
      <c r="C49" s="4" t="s">
        <v>38</v>
      </c>
      <c r="D49" s="4">
        <v>0</v>
      </c>
      <c r="E49" s="11">
        <v>-214226000000</v>
      </c>
      <c r="F49" s="11">
        <v>-47000000</v>
      </c>
      <c r="G49" s="12">
        <v>40543</v>
      </c>
      <c r="H49" s="11">
        <f t="shared" si="1"/>
        <v>214226000000</v>
      </c>
      <c r="I49" s="24"/>
    </row>
    <row r="50" spans="1:9">
      <c r="A50" s="4" t="s">
        <v>24</v>
      </c>
      <c r="B50" s="4">
        <v>13010131006</v>
      </c>
      <c r="C50" s="4" t="s">
        <v>63</v>
      </c>
      <c r="D50" s="11">
        <v>-20511111118</v>
      </c>
      <c r="E50" s="11">
        <v>-3764908000</v>
      </c>
      <c r="F50" s="11">
        <v>-826000</v>
      </c>
      <c r="G50" s="12">
        <v>40543</v>
      </c>
      <c r="H50" s="11">
        <f t="shared" si="1"/>
        <v>24276019118</v>
      </c>
      <c r="I50" s="24"/>
    </row>
    <row r="51" spans="1:9">
      <c r="A51" s="4" t="s">
        <v>24</v>
      </c>
      <c r="B51" s="4">
        <v>13010131024</v>
      </c>
      <c r="C51" s="4" t="s">
        <v>64</v>
      </c>
      <c r="D51" s="11">
        <v>-13500000000</v>
      </c>
      <c r="E51" s="11">
        <v>-2734800000</v>
      </c>
      <c r="F51" s="11">
        <v>-600000</v>
      </c>
      <c r="G51" s="12">
        <v>40543</v>
      </c>
      <c r="H51" s="11">
        <f t="shared" si="1"/>
        <v>16234800000</v>
      </c>
      <c r="I51" s="24"/>
    </row>
    <row r="52" spans="1:9">
      <c r="A52" s="4" t="s">
        <v>22</v>
      </c>
      <c r="B52" s="4">
        <v>13010141000</v>
      </c>
      <c r="C52" s="4" t="s">
        <v>428</v>
      </c>
      <c r="D52" s="4">
        <v>0</v>
      </c>
      <c r="E52" s="11">
        <v>-944184321.55999994</v>
      </c>
      <c r="F52" s="11">
        <v>-207148.82</v>
      </c>
      <c r="G52" s="12">
        <v>40543</v>
      </c>
      <c r="H52" s="11">
        <f t="shared" si="1"/>
        <v>944184321.55999994</v>
      </c>
      <c r="I52" s="24"/>
    </row>
    <row r="53" spans="1:9">
      <c r="A53" s="4" t="s">
        <v>24</v>
      </c>
      <c r="B53" s="4">
        <v>13010141007</v>
      </c>
      <c r="C53" s="4" t="s">
        <v>429</v>
      </c>
      <c r="D53" s="4">
        <v>0</v>
      </c>
      <c r="E53" s="11">
        <v>-944184321.55999994</v>
      </c>
      <c r="F53" s="11">
        <v>-207148.82</v>
      </c>
      <c r="G53" s="12">
        <v>40543</v>
      </c>
      <c r="H53" s="11">
        <f t="shared" si="1"/>
        <v>944184321.55999994</v>
      </c>
      <c r="I53" s="24"/>
    </row>
    <row r="54" spans="1:9">
      <c r="A54" s="4" t="s">
        <v>20</v>
      </c>
      <c r="B54" s="4">
        <v>13020000000</v>
      </c>
      <c r="C54" s="4" t="s">
        <v>66</v>
      </c>
      <c r="D54" s="11">
        <v>-36072600000</v>
      </c>
      <c r="E54" s="11">
        <v>-7050579572.0699997</v>
      </c>
      <c r="F54" s="11">
        <v>-1546858.1769999999</v>
      </c>
      <c r="G54" s="12">
        <v>40543</v>
      </c>
      <c r="H54" s="11">
        <f t="shared" si="1"/>
        <v>43123179572.07</v>
      </c>
    </row>
    <row r="55" spans="1:9">
      <c r="A55" s="4" t="s">
        <v>22</v>
      </c>
      <c r="B55" s="4">
        <v>13020145000</v>
      </c>
      <c r="C55" s="4" t="s">
        <v>67</v>
      </c>
      <c r="D55" s="4">
        <v>0</v>
      </c>
      <c r="E55" s="11">
        <v>-7050579572.0699997</v>
      </c>
      <c r="F55" s="11">
        <v>-1546858.1769999999</v>
      </c>
      <c r="G55" s="12">
        <v>40543</v>
      </c>
      <c r="H55" s="11">
        <f t="shared" si="1"/>
        <v>7050579572.0699997</v>
      </c>
      <c r="I55" s="24"/>
    </row>
    <row r="56" spans="1:9">
      <c r="A56" s="4" t="s">
        <v>24</v>
      </c>
      <c r="B56" s="4">
        <v>13020145003</v>
      </c>
      <c r="C56" s="4" t="s">
        <v>425</v>
      </c>
      <c r="D56" s="4">
        <v>0</v>
      </c>
      <c r="E56" s="11">
        <v>-7050579572.0699997</v>
      </c>
      <c r="F56" s="11">
        <v>-1546858.1769999999</v>
      </c>
      <c r="G56" s="12">
        <v>40543</v>
      </c>
      <c r="H56" s="11">
        <f t="shared" si="1"/>
        <v>7050579572.0699997</v>
      </c>
      <c r="I56" s="24"/>
    </row>
    <row r="57" spans="1:9">
      <c r="A57" s="4" t="s">
        <v>22</v>
      </c>
      <c r="B57" s="4">
        <v>13020155000</v>
      </c>
      <c r="C57" s="4" t="s">
        <v>88</v>
      </c>
      <c r="D57" s="11">
        <v>-36072600000</v>
      </c>
      <c r="E57" s="4">
        <v>0</v>
      </c>
      <c r="F57" s="4">
        <v>0</v>
      </c>
      <c r="G57" s="12">
        <v>40543</v>
      </c>
      <c r="H57" s="11">
        <f t="shared" si="1"/>
        <v>36072600000</v>
      </c>
      <c r="I57" s="24"/>
    </row>
    <row r="58" spans="1:9">
      <c r="A58" s="4" t="s">
        <v>24</v>
      </c>
      <c r="B58" s="4">
        <v>13020155004</v>
      </c>
      <c r="C58" s="4" t="s">
        <v>40</v>
      </c>
      <c r="D58" s="11">
        <v>-17420600000</v>
      </c>
      <c r="E58" s="4">
        <v>0</v>
      </c>
      <c r="F58" s="4">
        <v>0</v>
      </c>
      <c r="G58" s="12">
        <v>40543</v>
      </c>
      <c r="H58" s="11">
        <f t="shared" si="1"/>
        <v>17420600000</v>
      </c>
      <c r="I58" s="24"/>
    </row>
    <row r="59" spans="1:9">
      <c r="A59" s="4" t="s">
        <v>24</v>
      </c>
      <c r="B59" s="4">
        <v>13020155006</v>
      </c>
      <c r="C59" s="4" t="s">
        <v>63</v>
      </c>
      <c r="D59" s="11">
        <v>-18652000000</v>
      </c>
      <c r="E59" s="4">
        <v>0</v>
      </c>
      <c r="F59" s="4">
        <v>0</v>
      </c>
      <c r="G59" s="12">
        <v>40543</v>
      </c>
      <c r="H59" s="11">
        <f t="shared" si="1"/>
        <v>18652000000</v>
      </c>
      <c r="I59" s="24"/>
    </row>
    <row r="60" spans="1:9">
      <c r="A60" s="4" t="s">
        <v>20</v>
      </c>
      <c r="B60" s="4">
        <v>13030000000</v>
      </c>
      <c r="C60" s="4" t="s">
        <v>72</v>
      </c>
      <c r="D60" s="11">
        <v>-3236092.82</v>
      </c>
      <c r="E60" s="4">
        <v>0</v>
      </c>
      <c r="F60" s="4">
        <v>0</v>
      </c>
      <c r="G60" s="12">
        <v>40543</v>
      </c>
      <c r="H60" s="11">
        <f t="shared" si="1"/>
        <v>3236092.82</v>
      </c>
    </row>
    <row r="61" spans="1:9">
      <c r="A61" s="4" t="s">
        <v>22</v>
      </c>
      <c r="B61" s="4">
        <v>13030397000</v>
      </c>
      <c r="C61" s="4" t="s">
        <v>73</v>
      </c>
      <c r="D61" s="11">
        <v>-3236092.82</v>
      </c>
      <c r="E61" s="4">
        <v>0</v>
      </c>
      <c r="F61" s="4">
        <v>0</v>
      </c>
      <c r="G61" s="12">
        <v>40543</v>
      </c>
      <c r="H61" s="11">
        <f t="shared" si="1"/>
        <v>3236092.82</v>
      </c>
      <c r="I61" s="24"/>
    </row>
    <row r="62" spans="1:9">
      <c r="A62" s="4" t="s">
        <v>24</v>
      </c>
      <c r="B62" s="4">
        <v>13030397002</v>
      </c>
      <c r="C62" s="4" t="s">
        <v>45</v>
      </c>
      <c r="D62" s="11">
        <v>-3236092.82</v>
      </c>
      <c r="E62" s="4">
        <v>0</v>
      </c>
      <c r="F62" s="4">
        <v>0</v>
      </c>
      <c r="G62" s="12">
        <v>40543</v>
      </c>
      <c r="H62" s="11">
        <f t="shared" si="1"/>
        <v>3236092.82</v>
      </c>
      <c r="I62" s="24"/>
    </row>
    <row r="63" spans="1:9">
      <c r="A63" s="4" t="s">
        <v>20</v>
      </c>
      <c r="B63" s="4">
        <v>13080000000</v>
      </c>
      <c r="C63" s="4" t="s">
        <v>43</v>
      </c>
      <c r="D63" s="11">
        <v>-1061598997.8200001</v>
      </c>
      <c r="E63" s="11">
        <v>-975443951.58000004</v>
      </c>
      <c r="F63" s="11">
        <v>-214007.01</v>
      </c>
      <c r="G63" s="12">
        <v>40543</v>
      </c>
      <c r="H63" s="11">
        <f t="shared" si="1"/>
        <v>2037042949.4000001</v>
      </c>
    </row>
    <row r="64" spans="1:9">
      <c r="A64" s="4" t="s">
        <v>22</v>
      </c>
      <c r="B64" s="4">
        <v>13080161000</v>
      </c>
      <c r="C64" s="4" t="s">
        <v>74</v>
      </c>
      <c r="D64" s="11">
        <v>-1061598997.8200001</v>
      </c>
      <c r="E64" s="11">
        <v>-975443951.58000004</v>
      </c>
      <c r="F64" s="11">
        <v>-214007.01</v>
      </c>
      <c r="G64" s="12">
        <v>40543</v>
      </c>
      <c r="H64" s="11">
        <f t="shared" si="1"/>
        <v>2037042949.4000001</v>
      </c>
      <c r="I64" s="24"/>
    </row>
    <row r="65" spans="1:9">
      <c r="A65" s="4" t="s">
        <v>24</v>
      </c>
      <c r="B65" s="4">
        <v>13080161084</v>
      </c>
      <c r="C65" s="4" t="s">
        <v>76</v>
      </c>
      <c r="D65" s="11">
        <v>-1061598997.8200001</v>
      </c>
      <c r="E65" s="11">
        <v>-972097604.72000003</v>
      </c>
      <c r="F65" s="11">
        <v>-213272.84</v>
      </c>
      <c r="G65" s="12">
        <v>40543</v>
      </c>
      <c r="H65" s="11">
        <f t="shared" si="1"/>
        <v>2033696602.54</v>
      </c>
      <c r="I65" s="24"/>
    </row>
    <row r="66" spans="1:9">
      <c r="A66" s="4" t="s">
        <v>24</v>
      </c>
      <c r="B66" s="4">
        <v>13080161085</v>
      </c>
      <c r="C66" s="4" t="s">
        <v>77</v>
      </c>
      <c r="D66" s="4">
        <v>0</v>
      </c>
      <c r="E66" s="11">
        <v>-3346346.86</v>
      </c>
      <c r="F66" s="4">
        <v>-734.17</v>
      </c>
      <c r="G66" s="12">
        <v>40543</v>
      </c>
      <c r="H66" s="11">
        <f t="shared" ref="H66:H97" si="2">(+D66+E66)*-1</f>
        <v>3346346.86</v>
      </c>
      <c r="I66" s="24"/>
    </row>
    <row r="67" spans="1:9">
      <c r="A67" s="4" t="s">
        <v>18</v>
      </c>
      <c r="B67" s="4">
        <v>14000000000</v>
      </c>
      <c r="C67" s="4" t="s">
        <v>78</v>
      </c>
      <c r="D67" s="11">
        <v>-180157960534.54999</v>
      </c>
      <c r="E67" s="11">
        <v>-273549253916.54999</v>
      </c>
      <c r="F67" s="11">
        <v>-60015193.925999999</v>
      </c>
      <c r="G67" s="12">
        <v>40543</v>
      </c>
      <c r="H67" s="11">
        <f t="shared" si="2"/>
        <v>453707214451.09998</v>
      </c>
      <c r="I67" s="24"/>
    </row>
    <row r="68" spans="1:9">
      <c r="A68" s="4" t="s">
        <v>20</v>
      </c>
      <c r="B68" s="4">
        <v>14010000000</v>
      </c>
      <c r="C68" s="4" t="s">
        <v>79</v>
      </c>
      <c r="D68" s="11">
        <v>-179599906408.70001</v>
      </c>
      <c r="E68" s="11">
        <v>-239665710437.38</v>
      </c>
      <c r="F68" s="11">
        <v>-52581331.82</v>
      </c>
      <c r="G68" s="12">
        <v>40543</v>
      </c>
      <c r="H68" s="11">
        <f t="shared" si="2"/>
        <v>419265616846.08002</v>
      </c>
    </row>
    <row r="69" spans="1:9">
      <c r="A69" s="4" t="s">
        <v>22</v>
      </c>
      <c r="B69" s="4">
        <v>14010169000</v>
      </c>
      <c r="C69" s="4" t="s">
        <v>80</v>
      </c>
      <c r="D69" s="11">
        <v>-105940500000</v>
      </c>
      <c r="E69" s="11">
        <v>-91358373141.080002</v>
      </c>
      <c r="F69" s="11">
        <v>-20043521.969999999</v>
      </c>
      <c r="G69" s="12">
        <v>40543</v>
      </c>
      <c r="H69" s="11">
        <f t="shared" si="2"/>
        <v>197298873141.08002</v>
      </c>
      <c r="I69" s="24"/>
    </row>
    <row r="70" spans="1:9">
      <c r="A70" s="4" t="s">
        <v>24</v>
      </c>
      <c r="B70" s="4">
        <v>14010169002</v>
      </c>
      <c r="C70" s="4" t="s">
        <v>45</v>
      </c>
      <c r="D70" s="11">
        <v>-105940500000</v>
      </c>
      <c r="E70" s="11">
        <v>-91358373141.080002</v>
      </c>
      <c r="F70" s="11">
        <v>-20043521.969999999</v>
      </c>
      <c r="G70" s="12">
        <v>40543</v>
      </c>
      <c r="H70" s="11">
        <f t="shared" si="2"/>
        <v>197298873141.08002</v>
      </c>
      <c r="I70" s="24"/>
    </row>
    <row r="71" spans="1:9">
      <c r="A71" s="4" t="s">
        <v>22</v>
      </c>
      <c r="B71" s="4">
        <v>14010173000</v>
      </c>
      <c r="C71" s="4" t="s">
        <v>81</v>
      </c>
      <c r="D71" s="11">
        <v>-51694555618.980003</v>
      </c>
      <c r="E71" s="11">
        <v>-97371624168</v>
      </c>
      <c r="F71" s="11">
        <v>-21362796</v>
      </c>
      <c r="G71" s="12">
        <v>40543</v>
      </c>
      <c r="H71" s="11">
        <f t="shared" si="2"/>
        <v>149066179786.98001</v>
      </c>
      <c r="I71" s="24"/>
    </row>
    <row r="72" spans="1:9">
      <c r="A72" s="4" t="s">
        <v>24</v>
      </c>
      <c r="B72" s="4">
        <v>14010173002</v>
      </c>
      <c r="C72" s="4" t="s">
        <v>45</v>
      </c>
      <c r="D72" s="11">
        <v>-48685833341</v>
      </c>
      <c r="E72" s="11">
        <v>-97371624168</v>
      </c>
      <c r="F72" s="11">
        <v>-21362796</v>
      </c>
      <c r="G72" s="12">
        <v>40543</v>
      </c>
      <c r="H72" s="11">
        <f t="shared" si="2"/>
        <v>146057457509</v>
      </c>
      <c r="I72" s="24"/>
    </row>
    <row r="73" spans="1:9">
      <c r="A73" s="4" t="s">
        <v>24</v>
      </c>
      <c r="B73" s="4">
        <v>14010173004</v>
      </c>
      <c r="C73" s="4" t="s">
        <v>82</v>
      </c>
      <c r="D73" s="11">
        <v>-3008722277.98</v>
      </c>
      <c r="E73" s="4">
        <v>0</v>
      </c>
      <c r="F73" s="4">
        <v>0</v>
      </c>
      <c r="G73" s="12">
        <v>40543</v>
      </c>
      <c r="H73" s="11">
        <f t="shared" si="2"/>
        <v>3008722277.98</v>
      </c>
      <c r="I73" s="24"/>
    </row>
    <row r="74" spans="1:9">
      <c r="A74" s="4" t="s">
        <v>22</v>
      </c>
      <c r="B74" s="4">
        <v>14010175000</v>
      </c>
      <c r="C74" s="4" t="s">
        <v>84</v>
      </c>
      <c r="D74" s="4">
        <v>0</v>
      </c>
      <c r="E74" s="11">
        <v>-23168623989.580002</v>
      </c>
      <c r="F74" s="11">
        <v>-5083068.01</v>
      </c>
      <c r="G74" s="12">
        <v>40543</v>
      </c>
      <c r="H74" s="11">
        <f t="shared" si="2"/>
        <v>23168623989.580002</v>
      </c>
      <c r="I74" s="24"/>
    </row>
    <row r="75" spans="1:9">
      <c r="A75" s="4" t="s">
        <v>24</v>
      </c>
      <c r="B75" s="4">
        <v>14010175002</v>
      </c>
      <c r="C75" s="4" t="s">
        <v>45</v>
      </c>
      <c r="D75" s="4">
        <v>0</v>
      </c>
      <c r="E75" s="11">
        <v>-23168623989.580002</v>
      </c>
      <c r="F75" s="11">
        <v>-5083068.01</v>
      </c>
      <c r="G75" s="12">
        <v>40543</v>
      </c>
      <c r="H75" s="11">
        <f t="shared" si="2"/>
        <v>23168623989.580002</v>
      </c>
      <c r="I75" s="24"/>
    </row>
    <row r="76" spans="1:9">
      <c r="A76" s="4" t="s">
        <v>22</v>
      </c>
      <c r="B76" s="4">
        <v>14010189000</v>
      </c>
      <c r="C76" s="4" t="s">
        <v>85</v>
      </c>
      <c r="D76" s="11">
        <v>-14472179303.370001</v>
      </c>
      <c r="E76" s="11">
        <v>-718919711.58000004</v>
      </c>
      <c r="F76" s="11">
        <v>-157727.01</v>
      </c>
      <c r="G76" s="12">
        <v>40543</v>
      </c>
      <c r="H76" s="11">
        <f t="shared" si="2"/>
        <v>15191099014.950001</v>
      </c>
      <c r="I76" s="24"/>
    </row>
    <row r="77" spans="1:9">
      <c r="A77" s="4" t="s">
        <v>24</v>
      </c>
      <c r="B77" s="4">
        <v>14010189002</v>
      </c>
      <c r="C77" s="4" t="s">
        <v>45</v>
      </c>
      <c r="D77" s="11">
        <v>-14472179303.370001</v>
      </c>
      <c r="E77" s="11">
        <v>-718919711.58000004</v>
      </c>
      <c r="F77" s="11">
        <v>-157727.01</v>
      </c>
      <c r="G77" s="12">
        <v>40543</v>
      </c>
      <c r="H77" s="11">
        <f t="shared" si="2"/>
        <v>15191099014.950001</v>
      </c>
      <c r="I77" s="24"/>
    </row>
    <row r="78" spans="1:9">
      <c r="A78" s="4" t="s">
        <v>22</v>
      </c>
      <c r="B78" s="4">
        <v>14010193000</v>
      </c>
      <c r="C78" s="4" t="s">
        <v>430</v>
      </c>
      <c r="D78" s="4">
        <v>0</v>
      </c>
      <c r="E78" s="11">
        <v>-12614219420</v>
      </c>
      <c r="F78" s="11">
        <v>-2767490</v>
      </c>
      <c r="G78" s="12">
        <v>40543</v>
      </c>
      <c r="H78" s="11">
        <f t="shared" si="2"/>
        <v>12614219420</v>
      </c>
      <c r="I78" s="24"/>
    </row>
    <row r="79" spans="1:9">
      <c r="A79" s="4" t="s">
        <v>24</v>
      </c>
      <c r="B79" s="4">
        <v>14010193002</v>
      </c>
      <c r="C79" s="4" t="s">
        <v>45</v>
      </c>
      <c r="D79" s="4">
        <v>0</v>
      </c>
      <c r="E79" s="11">
        <v>-12614219420</v>
      </c>
      <c r="F79" s="11">
        <v>-2767490</v>
      </c>
      <c r="G79" s="12">
        <v>40543</v>
      </c>
      <c r="H79" s="11">
        <f t="shared" si="2"/>
        <v>12614219420</v>
      </c>
      <c r="I79" s="24"/>
    </row>
    <row r="80" spans="1:9">
      <c r="A80" s="4" t="s">
        <v>22</v>
      </c>
      <c r="B80" s="4">
        <v>14010205000</v>
      </c>
      <c r="C80" s="4" t="s">
        <v>431</v>
      </c>
      <c r="D80" s="11">
        <v>-7492671486.3500004</v>
      </c>
      <c r="E80" s="11">
        <v>-1519616643.4200001</v>
      </c>
      <c r="F80" s="11">
        <v>-333395.49</v>
      </c>
      <c r="G80" s="12">
        <v>40543</v>
      </c>
      <c r="H80" s="11">
        <f t="shared" si="2"/>
        <v>9012288129.7700005</v>
      </c>
      <c r="I80" s="24"/>
    </row>
    <row r="81" spans="1:9">
      <c r="A81" s="4" t="s">
        <v>24</v>
      </c>
      <c r="B81" s="4">
        <v>14010205002</v>
      </c>
      <c r="C81" s="4" t="s">
        <v>45</v>
      </c>
      <c r="D81" s="11">
        <v>-7492671486.3500004</v>
      </c>
      <c r="E81" s="11">
        <v>-1519616643.4200001</v>
      </c>
      <c r="F81" s="11">
        <v>-333395.49</v>
      </c>
      <c r="G81" s="12">
        <v>40543</v>
      </c>
      <c r="H81" s="11">
        <f t="shared" si="2"/>
        <v>9012288129.7700005</v>
      </c>
      <c r="I81" s="24"/>
    </row>
    <row r="82" spans="1:9">
      <c r="A82" s="4" t="s">
        <v>22</v>
      </c>
      <c r="B82" s="4">
        <v>14010209000</v>
      </c>
      <c r="C82" s="4" t="s">
        <v>86</v>
      </c>
      <c r="D82" s="4">
        <v>0</v>
      </c>
      <c r="E82" s="11">
        <v>-12914333363.719999</v>
      </c>
      <c r="F82" s="11">
        <v>-2833333.34</v>
      </c>
      <c r="G82" s="12">
        <v>40543</v>
      </c>
      <c r="H82" s="11">
        <f t="shared" si="2"/>
        <v>12914333363.719999</v>
      </c>
      <c r="I82" s="24"/>
    </row>
    <row r="83" spans="1:9">
      <c r="A83" s="4" t="s">
        <v>24</v>
      </c>
      <c r="B83" s="4">
        <v>14010209004</v>
      </c>
      <c r="C83" s="4" t="s">
        <v>87</v>
      </c>
      <c r="D83" s="4">
        <v>0</v>
      </c>
      <c r="E83" s="11">
        <v>-12914333363.719999</v>
      </c>
      <c r="F83" s="11">
        <v>-2833333.34</v>
      </c>
      <c r="G83" s="12">
        <v>40543</v>
      </c>
      <c r="H83" s="11">
        <f t="shared" si="2"/>
        <v>12914333363.719999</v>
      </c>
      <c r="I83" s="24"/>
    </row>
    <row r="84" spans="1:9">
      <c r="A84" s="4" t="s">
        <v>20</v>
      </c>
      <c r="B84" s="4">
        <v>14030000000</v>
      </c>
      <c r="C84" s="4" t="s">
        <v>66</v>
      </c>
      <c r="D84" s="11">
        <v>-68202644.299999997</v>
      </c>
      <c r="E84" s="11">
        <v>-33888968975.939999</v>
      </c>
      <c r="F84" s="11">
        <v>-7435052.4299999997</v>
      </c>
      <c r="G84" s="12">
        <v>40543</v>
      </c>
      <c r="H84" s="11">
        <f t="shared" si="2"/>
        <v>33957171620.239998</v>
      </c>
    </row>
    <row r="85" spans="1:9">
      <c r="A85" s="4" t="s">
        <v>22</v>
      </c>
      <c r="B85" s="4">
        <v>14030353000</v>
      </c>
      <c r="C85" s="4" t="s">
        <v>67</v>
      </c>
      <c r="D85" s="4">
        <v>0</v>
      </c>
      <c r="E85" s="11">
        <v>-22790000000</v>
      </c>
      <c r="F85" s="11">
        <v>-5000000</v>
      </c>
      <c r="G85" s="12">
        <v>40543</v>
      </c>
      <c r="H85" s="11">
        <f t="shared" si="2"/>
        <v>22790000000</v>
      </c>
      <c r="I85" s="24"/>
    </row>
    <row r="86" spans="1:9">
      <c r="A86" s="4" t="s">
        <v>24</v>
      </c>
      <c r="B86" s="4">
        <v>14030353002</v>
      </c>
      <c r="C86" s="4" t="s">
        <v>45</v>
      </c>
      <c r="D86" s="4">
        <v>0</v>
      </c>
      <c r="E86" s="11">
        <v>-22790000000</v>
      </c>
      <c r="F86" s="11">
        <v>-5000000</v>
      </c>
      <c r="G86" s="12">
        <v>40543</v>
      </c>
      <c r="H86" s="11">
        <f t="shared" si="2"/>
        <v>22790000000</v>
      </c>
      <c r="I86" s="24"/>
    </row>
    <row r="87" spans="1:9">
      <c r="A87" s="4" t="s">
        <v>22</v>
      </c>
      <c r="B87" s="4">
        <v>14030357000</v>
      </c>
      <c r="C87" s="4" t="s">
        <v>68</v>
      </c>
      <c r="D87" s="4">
        <v>0</v>
      </c>
      <c r="E87" s="11">
        <v>-4100484779.02</v>
      </c>
      <c r="F87" s="11">
        <v>-899623.69</v>
      </c>
      <c r="G87" s="12">
        <v>40543</v>
      </c>
      <c r="H87" s="11">
        <f t="shared" si="2"/>
        <v>4100484779.02</v>
      </c>
      <c r="I87" s="24"/>
    </row>
    <row r="88" spans="1:9">
      <c r="A88" s="4" t="s">
        <v>24</v>
      </c>
      <c r="B88" s="4">
        <v>14030357002</v>
      </c>
      <c r="C88" s="4" t="s">
        <v>45</v>
      </c>
      <c r="D88" s="4">
        <v>0</v>
      </c>
      <c r="E88" s="11">
        <v>-4100484779.02</v>
      </c>
      <c r="F88" s="11">
        <v>-899623.69</v>
      </c>
      <c r="G88" s="12">
        <v>40543</v>
      </c>
      <c r="H88" s="11">
        <f t="shared" si="2"/>
        <v>4100484779.02</v>
      </c>
      <c r="I88" s="24"/>
    </row>
    <row r="89" spans="1:9">
      <c r="A89" s="4" t="s">
        <v>22</v>
      </c>
      <c r="B89" s="4">
        <v>14030363000</v>
      </c>
      <c r="C89" s="4" t="s">
        <v>88</v>
      </c>
      <c r="D89" s="4">
        <v>0</v>
      </c>
      <c r="E89" s="11">
        <v>-6998484196.9200001</v>
      </c>
      <c r="F89" s="11">
        <v>-1535428.74</v>
      </c>
      <c r="G89" s="12">
        <v>40543</v>
      </c>
      <c r="H89" s="11">
        <f t="shared" si="2"/>
        <v>6998484196.9200001</v>
      </c>
      <c r="I89" s="24"/>
    </row>
    <row r="90" spans="1:9">
      <c r="A90" s="4" t="s">
        <v>24</v>
      </c>
      <c r="B90" s="4">
        <v>14030363002</v>
      </c>
      <c r="C90" s="4" t="s">
        <v>45</v>
      </c>
      <c r="D90" s="4">
        <v>0</v>
      </c>
      <c r="E90" s="11">
        <v>-6998484196.9200001</v>
      </c>
      <c r="F90" s="11">
        <v>-1535428.74</v>
      </c>
      <c r="G90" s="12">
        <v>40543</v>
      </c>
      <c r="H90" s="11">
        <f t="shared" si="2"/>
        <v>6998484196.9200001</v>
      </c>
      <c r="I90" s="24"/>
    </row>
    <row r="91" spans="1:9">
      <c r="A91" s="4" t="s">
        <v>22</v>
      </c>
      <c r="B91" s="4">
        <v>14030367000</v>
      </c>
      <c r="C91" s="4" t="s">
        <v>432</v>
      </c>
      <c r="D91" s="11">
        <v>-68202644.299999997</v>
      </c>
      <c r="E91" s="4">
        <v>0</v>
      </c>
      <c r="F91" s="4">
        <v>0</v>
      </c>
      <c r="G91" s="12">
        <v>40543</v>
      </c>
      <c r="H91" s="11">
        <f t="shared" si="2"/>
        <v>68202644.299999997</v>
      </c>
      <c r="I91" s="24"/>
    </row>
    <row r="92" spans="1:9">
      <c r="A92" s="4" t="s">
        <v>24</v>
      </c>
      <c r="B92" s="4">
        <v>14030367002</v>
      </c>
      <c r="C92" s="4" t="s">
        <v>433</v>
      </c>
      <c r="D92" s="11">
        <v>-66182258.07</v>
      </c>
      <c r="E92" s="4">
        <v>0</v>
      </c>
      <c r="F92" s="4">
        <v>0</v>
      </c>
      <c r="G92" s="12">
        <v>40543</v>
      </c>
      <c r="H92" s="11">
        <f t="shared" si="2"/>
        <v>66182258.07</v>
      </c>
      <c r="I92" s="24"/>
    </row>
    <row r="93" spans="1:9">
      <c r="A93" s="4" t="s">
        <v>24</v>
      </c>
      <c r="B93" s="4">
        <v>14030367006</v>
      </c>
      <c r="C93" s="4" t="s">
        <v>434</v>
      </c>
      <c r="D93" s="11">
        <v>-2020386.23</v>
      </c>
      <c r="E93" s="4">
        <v>0</v>
      </c>
      <c r="F93" s="4">
        <v>0</v>
      </c>
      <c r="G93" s="12">
        <v>40543</v>
      </c>
      <c r="H93" s="11">
        <f t="shared" si="2"/>
        <v>2020386.23</v>
      </c>
      <c r="I93" s="24"/>
    </row>
    <row r="94" spans="1:9">
      <c r="A94" s="4" t="s">
        <v>20</v>
      </c>
      <c r="B94" s="4">
        <v>14080000000</v>
      </c>
      <c r="C94" s="4" t="s">
        <v>43</v>
      </c>
      <c r="D94" s="11">
        <v>-1419850541.1500001</v>
      </c>
      <c r="E94" s="11">
        <v>-1193607721.3699999</v>
      </c>
      <c r="F94" s="11">
        <v>-261870.935</v>
      </c>
      <c r="G94" s="12">
        <v>40543</v>
      </c>
      <c r="H94" s="11">
        <f t="shared" si="2"/>
        <v>2613458262.52</v>
      </c>
    </row>
    <row r="95" spans="1:9">
      <c r="A95" s="4" t="s">
        <v>22</v>
      </c>
      <c r="B95" s="4">
        <v>14080225000</v>
      </c>
      <c r="C95" s="4" t="s">
        <v>89</v>
      </c>
      <c r="D95" s="11">
        <v>-1419850541.1500001</v>
      </c>
      <c r="E95" s="11">
        <v>-1193607721.3699999</v>
      </c>
      <c r="F95" s="11">
        <v>-261870.935</v>
      </c>
      <c r="G95" s="12">
        <v>40543</v>
      </c>
      <c r="H95" s="11">
        <f t="shared" si="2"/>
        <v>2613458262.52</v>
      </c>
      <c r="I95" s="24"/>
    </row>
    <row r="96" spans="1:9">
      <c r="A96" s="4" t="s">
        <v>24</v>
      </c>
      <c r="B96" s="4">
        <v>14080225084</v>
      </c>
      <c r="C96" s="4" t="s">
        <v>90</v>
      </c>
      <c r="D96" s="11">
        <v>-1419850541.1500001</v>
      </c>
      <c r="E96" s="11">
        <v>-1193607721.3699999</v>
      </c>
      <c r="F96" s="11">
        <v>-261870.935</v>
      </c>
      <c r="G96" s="12">
        <v>40543</v>
      </c>
      <c r="H96" s="11">
        <f t="shared" si="2"/>
        <v>2613458262.52</v>
      </c>
      <c r="I96" s="24"/>
    </row>
    <row r="97" spans="1:9">
      <c r="A97" s="4" t="s">
        <v>20</v>
      </c>
      <c r="B97" s="4">
        <v>14090000000</v>
      </c>
      <c r="C97" s="4" t="s">
        <v>92</v>
      </c>
      <c r="D97" s="11">
        <v>929999059.60000002</v>
      </c>
      <c r="E97" s="11">
        <v>1199033218.1400001</v>
      </c>
      <c r="F97" s="11">
        <v>263061.25900000002</v>
      </c>
      <c r="G97" s="12">
        <v>40543</v>
      </c>
      <c r="H97" s="11">
        <f t="shared" si="2"/>
        <v>-2129032277.7400002</v>
      </c>
    </row>
    <row r="98" spans="1:9">
      <c r="A98" s="4" t="s">
        <v>22</v>
      </c>
      <c r="B98" s="4">
        <v>14090231000</v>
      </c>
      <c r="C98" s="4" t="s">
        <v>93</v>
      </c>
      <c r="D98" s="11">
        <v>929999059.60000002</v>
      </c>
      <c r="E98" s="11">
        <v>1199033218.1400001</v>
      </c>
      <c r="F98" s="11">
        <v>263061.25900000002</v>
      </c>
      <c r="G98" s="12">
        <v>40543</v>
      </c>
      <c r="H98" s="11">
        <f t="shared" ref="H98:H129" si="3">(+D98+E98)*-1</f>
        <v>-2129032277.7400002</v>
      </c>
      <c r="I98" s="24"/>
    </row>
    <row r="99" spans="1:9">
      <c r="A99" s="4" t="s">
        <v>24</v>
      </c>
      <c r="B99" s="4">
        <v>14090231092</v>
      </c>
      <c r="C99" s="4" t="s">
        <v>45</v>
      </c>
      <c r="D99" s="11">
        <v>26082500</v>
      </c>
      <c r="E99" s="4">
        <v>0</v>
      </c>
      <c r="F99" s="4">
        <v>0</v>
      </c>
      <c r="G99" s="12">
        <v>40543</v>
      </c>
      <c r="H99" s="11">
        <f t="shared" si="3"/>
        <v>-26082500</v>
      </c>
      <c r="I99" s="24"/>
    </row>
    <row r="100" spans="1:9">
      <c r="A100" s="4" t="s">
        <v>24</v>
      </c>
      <c r="B100" s="4">
        <v>14090231094</v>
      </c>
      <c r="C100" s="4" t="s">
        <v>94</v>
      </c>
      <c r="D100" s="11">
        <v>903916559.60000002</v>
      </c>
      <c r="E100" s="11">
        <v>1199033218.1400001</v>
      </c>
      <c r="F100" s="11">
        <v>263061.25900000002</v>
      </c>
      <c r="G100" s="12">
        <v>40543</v>
      </c>
      <c r="H100" s="11">
        <f t="shared" si="3"/>
        <v>-2102949777.7400002</v>
      </c>
      <c r="I100" s="24"/>
    </row>
    <row r="101" spans="1:9">
      <c r="A101" s="4" t="s">
        <v>18</v>
      </c>
      <c r="B101" s="4">
        <v>15000000000</v>
      </c>
      <c r="C101" s="4" t="s">
        <v>95</v>
      </c>
      <c r="D101" s="11">
        <v>-15003547467.360001</v>
      </c>
      <c r="E101" s="11">
        <v>-4144159284.3299999</v>
      </c>
      <c r="F101" s="11">
        <v>-909205.63500000001</v>
      </c>
      <c r="G101" s="12">
        <v>40543</v>
      </c>
      <c r="H101" s="11">
        <f t="shared" si="3"/>
        <v>19147706751.690002</v>
      </c>
      <c r="I101" s="24"/>
    </row>
    <row r="102" spans="1:9">
      <c r="A102" s="4" t="s">
        <v>20</v>
      </c>
      <c r="B102" s="4">
        <v>15010000000</v>
      </c>
      <c r="C102" s="4" t="s">
        <v>95</v>
      </c>
      <c r="D102" s="11">
        <v>-15003547467.360001</v>
      </c>
      <c r="E102" s="11">
        <v>-4144159284.3299999</v>
      </c>
      <c r="F102" s="11">
        <v>-909205.63500000001</v>
      </c>
      <c r="G102" s="12">
        <v>40543</v>
      </c>
      <c r="H102" s="11">
        <f t="shared" si="3"/>
        <v>19147706751.690002</v>
      </c>
    </row>
    <row r="103" spans="1:9">
      <c r="A103" s="4" t="s">
        <v>22</v>
      </c>
      <c r="B103" s="4">
        <v>15010241000</v>
      </c>
      <c r="C103" s="4" t="s">
        <v>96</v>
      </c>
      <c r="D103" s="11">
        <v>-264350.5</v>
      </c>
      <c r="E103" s="11">
        <v>-115155180.78</v>
      </c>
      <c r="F103" s="11">
        <v>-25264.41</v>
      </c>
      <c r="G103" s="12">
        <v>40543</v>
      </c>
      <c r="H103" s="11">
        <f t="shared" si="3"/>
        <v>115419531.28</v>
      </c>
      <c r="I103" s="24"/>
    </row>
    <row r="104" spans="1:9">
      <c r="A104" s="4" t="s">
        <v>24</v>
      </c>
      <c r="B104" s="4">
        <v>15010241002</v>
      </c>
      <c r="C104" s="4" t="s">
        <v>45</v>
      </c>
      <c r="D104" s="11">
        <v>-264350.5</v>
      </c>
      <c r="E104" s="11">
        <v>-115155180.78</v>
      </c>
      <c r="F104" s="11">
        <v>-25264.41</v>
      </c>
      <c r="G104" s="12">
        <v>40543</v>
      </c>
      <c r="H104" s="11">
        <f t="shared" si="3"/>
        <v>115419531.28</v>
      </c>
      <c r="I104" s="24"/>
    </row>
    <row r="105" spans="1:9">
      <c r="A105" s="4" t="s">
        <v>24</v>
      </c>
      <c r="B105" s="4">
        <v>15010243001</v>
      </c>
      <c r="C105" s="4" t="s">
        <v>97</v>
      </c>
      <c r="D105" s="11">
        <v>-57806268</v>
      </c>
      <c r="E105" s="11">
        <v>-37962852.719999999</v>
      </c>
      <c r="F105" s="11">
        <v>-8328.84</v>
      </c>
      <c r="G105" s="12">
        <v>40543</v>
      </c>
      <c r="H105" s="11">
        <f t="shared" si="3"/>
        <v>95769120.719999999</v>
      </c>
      <c r="I105" s="24"/>
    </row>
    <row r="106" spans="1:9">
      <c r="A106" s="4" t="s">
        <v>22</v>
      </c>
      <c r="B106" s="4">
        <v>15010245000</v>
      </c>
      <c r="C106" s="4" t="s">
        <v>98</v>
      </c>
      <c r="D106" s="11">
        <v>-1754544130</v>
      </c>
      <c r="E106" s="4">
        <v>0</v>
      </c>
      <c r="F106" s="4">
        <v>0</v>
      </c>
      <c r="G106" s="12">
        <v>40543</v>
      </c>
      <c r="H106" s="11">
        <f t="shared" si="3"/>
        <v>1754544130</v>
      </c>
      <c r="I106" s="24"/>
    </row>
    <row r="107" spans="1:9">
      <c r="A107" s="4" t="s">
        <v>24</v>
      </c>
      <c r="B107" s="4">
        <v>15010245004</v>
      </c>
      <c r="C107" s="4" t="s">
        <v>99</v>
      </c>
      <c r="D107" s="11">
        <v>-1753290078</v>
      </c>
      <c r="E107" s="4">
        <v>0</v>
      </c>
      <c r="F107" s="4">
        <v>0</v>
      </c>
      <c r="G107" s="12">
        <v>40543</v>
      </c>
      <c r="H107" s="11">
        <f t="shared" si="3"/>
        <v>1753290078</v>
      </c>
      <c r="I107" s="24"/>
    </row>
    <row r="108" spans="1:9">
      <c r="A108" s="4" t="s">
        <v>24</v>
      </c>
      <c r="B108" s="4">
        <v>15010245006</v>
      </c>
      <c r="C108" s="4" t="s">
        <v>392</v>
      </c>
      <c r="D108" s="11">
        <v>-1254052</v>
      </c>
      <c r="E108" s="4">
        <v>0</v>
      </c>
      <c r="F108" s="4">
        <v>0</v>
      </c>
      <c r="G108" s="12">
        <v>40543</v>
      </c>
      <c r="H108" s="11">
        <f t="shared" si="3"/>
        <v>1254052</v>
      </c>
      <c r="I108" s="24"/>
    </row>
    <row r="109" spans="1:9">
      <c r="A109" s="4" t="s">
        <v>22</v>
      </c>
      <c r="B109" s="4">
        <v>15010247000</v>
      </c>
      <c r="C109" s="4" t="s">
        <v>100</v>
      </c>
      <c r="D109" s="11">
        <v>-529299229.01999998</v>
      </c>
      <c r="E109" s="11">
        <v>-201475382.43000001</v>
      </c>
      <c r="F109" s="11">
        <v>-44202.584999999999</v>
      </c>
      <c r="G109" s="12">
        <v>40543</v>
      </c>
      <c r="H109" s="11">
        <f t="shared" si="3"/>
        <v>730774611.45000005</v>
      </c>
      <c r="I109" s="24"/>
    </row>
    <row r="110" spans="1:9">
      <c r="A110" s="4" t="s">
        <v>24</v>
      </c>
      <c r="B110" s="4">
        <v>15010247002</v>
      </c>
      <c r="C110" s="4" t="s">
        <v>101</v>
      </c>
      <c r="D110" s="11">
        <v>-529299229.01999998</v>
      </c>
      <c r="E110" s="11">
        <v>-201475382.43000001</v>
      </c>
      <c r="F110" s="11">
        <v>-44202.584999999999</v>
      </c>
      <c r="G110" s="12">
        <v>40543</v>
      </c>
      <c r="H110" s="11">
        <f t="shared" si="3"/>
        <v>730774611.45000005</v>
      </c>
      <c r="I110" s="24"/>
    </row>
    <row r="111" spans="1:9">
      <c r="A111" s="4" t="s">
        <v>22</v>
      </c>
      <c r="B111" s="4">
        <v>15010253000</v>
      </c>
      <c r="C111" s="4" t="s">
        <v>102</v>
      </c>
      <c r="D111" s="11">
        <v>-47002692</v>
      </c>
      <c r="E111" s="11">
        <v>-10856882.52</v>
      </c>
      <c r="F111" s="11">
        <v>-2381.94</v>
      </c>
      <c r="G111" s="12">
        <v>40543</v>
      </c>
      <c r="H111" s="11">
        <f t="shared" si="3"/>
        <v>57859574.519999996</v>
      </c>
      <c r="I111" s="24"/>
    </row>
    <row r="112" spans="1:9">
      <c r="A112" s="4" t="s">
        <v>24</v>
      </c>
      <c r="B112" s="4">
        <v>15010253002</v>
      </c>
      <c r="C112" s="4" t="s">
        <v>45</v>
      </c>
      <c r="D112" s="11">
        <v>-47002692</v>
      </c>
      <c r="E112" s="11">
        <v>-10856882.52</v>
      </c>
      <c r="F112" s="11">
        <v>-2381.94</v>
      </c>
      <c r="G112" s="12">
        <v>40543</v>
      </c>
      <c r="H112" s="11">
        <f t="shared" si="3"/>
        <v>57859574.519999996</v>
      </c>
      <c r="I112" s="24"/>
    </row>
    <row r="113" spans="1:9">
      <c r="A113" s="4" t="s">
        <v>22</v>
      </c>
      <c r="B113" s="4">
        <v>15010257000</v>
      </c>
      <c r="C113" s="4" t="s">
        <v>103</v>
      </c>
      <c r="D113" s="11">
        <v>-12614630797.84</v>
      </c>
      <c r="E113" s="11">
        <v>-3778708985.8800001</v>
      </c>
      <c r="F113" s="11">
        <v>-829027.86</v>
      </c>
      <c r="G113" s="12">
        <v>40543</v>
      </c>
      <c r="H113" s="11">
        <f t="shared" si="3"/>
        <v>16393339783.720001</v>
      </c>
      <c r="I113" s="24"/>
    </row>
    <row r="114" spans="1:9">
      <c r="A114" s="4" t="s">
        <v>24</v>
      </c>
      <c r="B114" s="4">
        <v>15010257002</v>
      </c>
      <c r="C114" s="4" t="s">
        <v>45</v>
      </c>
      <c r="D114" s="11">
        <v>-12614630797.84</v>
      </c>
      <c r="E114" s="11">
        <v>-3778708985.8800001</v>
      </c>
      <c r="F114" s="11">
        <v>-829027.86</v>
      </c>
      <c r="G114" s="12">
        <v>40543</v>
      </c>
      <c r="H114" s="11">
        <f t="shared" si="3"/>
        <v>16393339783.720001</v>
      </c>
      <c r="I114" s="24"/>
    </row>
    <row r="115" spans="1:9">
      <c r="A115" s="4" t="s">
        <v>20</v>
      </c>
      <c r="B115" s="4">
        <v>15080000000</v>
      </c>
      <c r="C115" s="4" t="s">
        <v>104</v>
      </c>
      <c r="D115" s="4">
        <v>0</v>
      </c>
      <c r="E115" s="4">
        <v>0</v>
      </c>
      <c r="F115" s="4">
        <v>0</v>
      </c>
      <c r="G115" s="12">
        <v>40543</v>
      </c>
      <c r="H115" s="11">
        <f t="shared" si="3"/>
        <v>0</v>
      </c>
    </row>
    <row r="116" spans="1:9">
      <c r="A116" s="4" t="s">
        <v>22</v>
      </c>
      <c r="B116" s="4">
        <v>15080259000</v>
      </c>
      <c r="C116" s="4" t="s">
        <v>105</v>
      </c>
      <c r="D116" s="4">
        <v>0</v>
      </c>
      <c r="E116" s="4">
        <v>0</v>
      </c>
      <c r="F116" s="4">
        <v>0</v>
      </c>
      <c r="G116" s="12">
        <v>40543</v>
      </c>
      <c r="H116" s="11">
        <f t="shared" si="3"/>
        <v>0</v>
      </c>
      <c r="I116" s="24"/>
    </row>
    <row r="117" spans="1:9">
      <c r="A117" s="4" t="s">
        <v>24</v>
      </c>
      <c r="B117" s="4">
        <v>15080259082</v>
      </c>
      <c r="C117" s="4" t="s">
        <v>45</v>
      </c>
      <c r="D117" s="4">
        <v>0</v>
      </c>
      <c r="E117" s="4">
        <v>0</v>
      </c>
      <c r="F117" s="4">
        <v>0</v>
      </c>
      <c r="G117" s="12">
        <v>40543</v>
      </c>
      <c r="H117" s="11">
        <f t="shared" si="3"/>
        <v>0</v>
      </c>
      <c r="I117" s="24"/>
    </row>
    <row r="118" spans="1:9">
      <c r="A118" s="4" t="s">
        <v>18</v>
      </c>
      <c r="B118" s="4">
        <v>16000000000</v>
      </c>
      <c r="C118" s="4" t="s">
        <v>435</v>
      </c>
      <c r="D118" s="11">
        <v>-37745960.130000003</v>
      </c>
      <c r="E118" s="4">
        <v>0</v>
      </c>
      <c r="F118" s="4">
        <v>0</v>
      </c>
      <c r="G118" s="12">
        <v>40543</v>
      </c>
      <c r="H118" s="11">
        <f t="shared" si="3"/>
        <v>37745960.130000003</v>
      </c>
      <c r="I118" s="24"/>
    </row>
    <row r="119" spans="1:9">
      <c r="A119" s="4" t="s">
        <v>20</v>
      </c>
      <c r="B119" s="4">
        <v>16010000000</v>
      </c>
      <c r="C119" s="4" t="s">
        <v>436</v>
      </c>
      <c r="D119" s="11">
        <v>-39932250.130000003</v>
      </c>
      <c r="E119" s="4">
        <v>0</v>
      </c>
      <c r="F119" s="4">
        <v>0</v>
      </c>
      <c r="G119" s="12">
        <v>40543</v>
      </c>
      <c r="H119" s="11">
        <f t="shared" si="3"/>
        <v>39932250.130000003</v>
      </c>
    </row>
    <row r="120" spans="1:9">
      <c r="A120" s="4" t="s">
        <v>22</v>
      </c>
      <c r="B120" s="4">
        <v>16010265000</v>
      </c>
      <c r="C120" s="4" t="s">
        <v>437</v>
      </c>
      <c r="D120" s="11">
        <v>-39932250.130000003</v>
      </c>
      <c r="E120" s="4">
        <v>0</v>
      </c>
      <c r="F120" s="4">
        <v>0</v>
      </c>
      <c r="G120" s="12">
        <v>40543</v>
      </c>
      <c r="H120" s="11">
        <f t="shared" si="3"/>
        <v>39932250.130000003</v>
      </c>
      <c r="I120" s="24"/>
    </row>
    <row r="121" spans="1:9">
      <c r="A121" s="4" t="s">
        <v>24</v>
      </c>
      <c r="B121" s="4">
        <v>16010265002</v>
      </c>
      <c r="C121" s="4" t="s">
        <v>45</v>
      </c>
      <c r="D121" s="11">
        <v>-39932250.130000003</v>
      </c>
      <c r="E121" s="4">
        <v>0</v>
      </c>
      <c r="F121" s="4">
        <v>0</v>
      </c>
      <c r="G121" s="12">
        <v>40543</v>
      </c>
      <c r="H121" s="11">
        <f t="shared" si="3"/>
        <v>39932250.130000003</v>
      </c>
      <c r="I121" s="24"/>
    </row>
    <row r="122" spans="1:9">
      <c r="A122" s="4" t="s">
        <v>20</v>
      </c>
      <c r="B122" s="4">
        <v>16080000000</v>
      </c>
      <c r="C122" s="4" t="s">
        <v>43</v>
      </c>
      <c r="D122" s="4">
        <v>0</v>
      </c>
      <c r="E122" s="4">
        <v>0</v>
      </c>
      <c r="F122" s="4">
        <v>0</v>
      </c>
      <c r="G122" s="12">
        <v>40543</v>
      </c>
      <c r="H122" s="11">
        <f t="shared" si="3"/>
        <v>0</v>
      </c>
    </row>
    <row r="123" spans="1:9">
      <c r="A123" s="4" t="s">
        <v>22</v>
      </c>
      <c r="B123" s="4">
        <v>16080277000</v>
      </c>
      <c r="C123" s="4" t="s">
        <v>438</v>
      </c>
      <c r="D123" s="4">
        <v>0</v>
      </c>
      <c r="E123" s="4">
        <v>0</v>
      </c>
      <c r="F123" s="4">
        <v>0</v>
      </c>
      <c r="G123" s="12">
        <v>40543</v>
      </c>
      <c r="H123" s="11">
        <f t="shared" si="3"/>
        <v>0</v>
      </c>
      <c r="I123" s="24"/>
    </row>
    <row r="124" spans="1:9">
      <c r="A124" s="4" t="s">
        <v>24</v>
      </c>
      <c r="B124" s="4">
        <v>16080277084</v>
      </c>
      <c r="C124" s="4" t="s">
        <v>439</v>
      </c>
      <c r="D124" s="11">
        <v>-4387116.43</v>
      </c>
      <c r="E124" s="4">
        <v>0</v>
      </c>
      <c r="F124" s="4">
        <v>0</v>
      </c>
      <c r="G124" s="12">
        <v>40543</v>
      </c>
      <c r="H124" s="11">
        <f t="shared" si="3"/>
        <v>4387116.43</v>
      </c>
      <c r="I124" s="24"/>
    </row>
    <row r="125" spans="1:9">
      <c r="A125" s="4" t="s">
        <v>24</v>
      </c>
      <c r="B125" s="4">
        <v>16080277092</v>
      </c>
      <c r="C125" s="4" t="s">
        <v>91</v>
      </c>
      <c r="D125" s="11">
        <v>4387116.43</v>
      </c>
      <c r="E125" s="4">
        <v>0</v>
      </c>
      <c r="F125" s="4">
        <v>0</v>
      </c>
      <c r="G125" s="12">
        <v>40543</v>
      </c>
      <c r="H125" s="11">
        <f t="shared" si="3"/>
        <v>-4387116.43</v>
      </c>
      <c r="I125" s="24"/>
    </row>
    <row r="126" spans="1:9">
      <c r="A126" s="4" t="s">
        <v>22</v>
      </c>
      <c r="B126" s="4">
        <v>16080283000</v>
      </c>
      <c r="C126" s="4" t="s">
        <v>440</v>
      </c>
      <c r="D126" s="4">
        <v>0</v>
      </c>
      <c r="E126" s="4">
        <v>0</v>
      </c>
      <c r="F126" s="4">
        <v>0</v>
      </c>
      <c r="G126" s="12">
        <v>40543</v>
      </c>
      <c r="H126" s="11">
        <f t="shared" si="3"/>
        <v>0</v>
      </c>
      <c r="I126" s="24"/>
    </row>
    <row r="127" spans="1:9">
      <c r="A127" s="4" t="s">
        <v>24</v>
      </c>
      <c r="B127" s="4">
        <v>16080283084</v>
      </c>
      <c r="C127" s="4" t="s">
        <v>441</v>
      </c>
      <c r="D127" s="4">
        <v>0</v>
      </c>
      <c r="E127" s="4">
        <v>0</v>
      </c>
      <c r="F127" s="4">
        <v>0</v>
      </c>
      <c r="G127" s="12">
        <v>40543</v>
      </c>
      <c r="H127" s="11">
        <f t="shared" si="3"/>
        <v>0</v>
      </c>
      <c r="I127" s="24"/>
    </row>
    <row r="128" spans="1:9">
      <c r="A128" s="4" t="s">
        <v>20</v>
      </c>
      <c r="B128" s="4">
        <v>16090000000</v>
      </c>
      <c r="C128" s="4" t="s">
        <v>92</v>
      </c>
      <c r="D128" s="11">
        <v>2186290</v>
      </c>
      <c r="E128" s="4">
        <v>0</v>
      </c>
      <c r="F128" s="4">
        <v>0</v>
      </c>
      <c r="G128" s="12">
        <v>40543</v>
      </c>
      <c r="H128" s="11">
        <f t="shared" si="3"/>
        <v>-2186290</v>
      </c>
    </row>
    <row r="129" spans="1:9">
      <c r="A129" s="4" t="s">
        <v>22</v>
      </c>
      <c r="B129" s="4">
        <v>16090287000</v>
      </c>
      <c r="C129" s="4" t="s">
        <v>442</v>
      </c>
      <c r="D129" s="11">
        <v>2186290</v>
      </c>
      <c r="E129" s="4">
        <v>0</v>
      </c>
      <c r="F129" s="4">
        <v>0</v>
      </c>
      <c r="G129" s="12">
        <v>40543</v>
      </c>
      <c r="H129" s="11">
        <f t="shared" si="3"/>
        <v>-2186290</v>
      </c>
      <c r="I129" s="24"/>
    </row>
    <row r="130" spans="1:9">
      <c r="A130" s="4" t="s">
        <v>24</v>
      </c>
      <c r="B130" s="4">
        <v>16090287092</v>
      </c>
      <c r="C130" s="4" t="s">
        <v>45</v>
      </c>
      <c r="D130" s="11">
        <v>2186290</v>
      </c>
      <c r="E130" s="4">
        <v>0</v>
      </c>
      <c r="F130" s="4">
        <v>0</v>
      </c>
      <c r="G130" s="12">
        <v>40543</v>
      </c>
      <c r="H130" s="11">
        <f t="shared" ref="H130:H142" si="4">(+D130+E130)*-1</f>
        <v>-2186290</v>
      </c>
      <c r="I130" s="24"/>
    </row>
    <row r="131" spans="1:9">
      <c r="A131" s="4" t="s">
        <v>18</v>
      </c>
      <c r="B131" s="4">
        <v>17000000000</v>
      </c>
      <c r="C131" s="4" t="s">
        <v>106</v>
      </c>
      <c r="D131" s="11">
        <v>-2077008918.03</v>
      </c>
      <c r="E131" s="4">
        <v>0</v>
      </c>
      <c r="F131" s="4">
        <v>0</v>
      </c>
      <c r="G131" s="12">
        <v>40543</v>
      </c>
      <c r="H131" s="11">
        <f t="shared" si="4"/>
        <v>2077008918.03</v>
      </c>
      <c r="I131" s="24"/>
    </row>
    <row r="132" spans="1:9">
      <c r="A132" s="4" t="s">
        <v>20</v>
      </c>
      <c r="B132" s="4">
        <v>17010000000</v>
      </c>
      <c r="C132" s="4" t="s">
        <v>107</v>
      </c>
      <c r="D132" s="11">
        <v>-786224648.89999998</v>
      </c>
      <c r="E132" s="4">
        <v>0</v>
      </c>
      <c r="F132" s="4">
        <v>0</v>
      </c>
      <c r="G132" s="12">
        <v>40543</v>
      </c>
      <c r="H132" s="11">
        <f t="shared" si="4"/>
        <v>786224648.89999998</v>
      </c>
    </row>
    <row r="133" spans="1:9">
      <c r="A133" s="4" t="s">
        <v>22</v>
      </c>
      <c r="B133" s="4">
        <v>17010293000</v>
      </c>
      <c r="C133" s="4" t="s">
        <v>108</v>
      </c>
      <c r="D133" s="11">
        <v>-786224648.89999998</v>
      </c>
      <c r="E133" s="4">
        <v>0</v>
      </c>
      <c r="F133" s="4">
        <v>0</v>
      </c>
      <c r="G133" s="12">
        <v>40543</v>
      </c>
      <c r="H133" s="11">
        <f t="shared" si="4"/>
        <v>786224648.89999998</v>
      </c>
      <c r="I133" s="24"/>
    </row>
    <row r="134" spans="1:9">
      <c r="A134" s="4" t="s">
        <v>24</v>
      </c>
      <c r="B134" s="4">
        <v>17010293004</v>
      </c>
      <c r="C134" s="4" t="s">
        <v>110</v>
      </c>
      <c r="D134" s="11">
        <v>-786224648.89999998</v>
      </c>
      <c r="E134" s="4">
        <v>0</v>
      </c>
      <c r="F134" s="4">
        <v>0</v>
      </c>
      <c r="G134" s="12">
        <v>40543</v>
      </c>
      <c r="H134" s="11">
        <f t="shared" si="4"/>
        <v>786224648.89999998</v>
      </c>
      <c r="I134" s="24"/>
    </row>
    <row r="135" spans="1:9">
      <c r="A135" s="4" t="s">
        <v>20</v>
      </c>
      <c r="B135" s="4">
        <v>17020000000</v>
      </c>
      <c r="C135" s="4" t="s">
        <v>106</v>
      </c>
      <c r="D135" s="11">
        <v>-1975260000</v>
      </c>
      <c r="E135" s="4">
        <v>0</v>
      </c>
      <c r="F135" s="4">
        <v>0</v>
      </c>
      <c r="G135" s="12">
        <v>40543</v>
      </c>
      <c r="H135" s="11">
        <f t="shared" si="4"/>
        <v>1975260000</v>
      </c>
    </row>
    <row r="136" spans="1:9">
      <c r="A136" s="4" t="s">
        <v>22</v>
      </c>
      <c r="B136" s="4">
        <v>17020413000</v>
      </c>
      <c r="C136" s="4" t="s">
        <v>111</v>
      </c>
      <c r="D136" s="11">
        <v>-1975260000</v>
      </c>
      <c r="E136" s="4">
        <v>0</v>
      </c>
      <c r="F136" s="4">
        <v>0</v>
      </c>
      <c r="G136" s="12">
        <v>40543</v>
      </c>
      <c r="H136" s="11">
        <f t="shared" si="4"/>
        <v>1975260000</v>
      </c>
      <c r="I136" s="24"/>
    </row>
    <row r="137" spans="1:9">
      <c r="A137" s="4" t="s">
        <v>24</v>
      </c>
      <c r="B137" s="4">
        <v>17020413002</v>
      </c>
      <c r="C137" s="4" t="s">
        <v>112</v>
      </c>
      <c r="D137" s="11">
        <v>-1975260000</v>
      </c>
      <c r="E137" s="4">
        <v>0</v>
      </c>
      <c r="F137" s="4">
        <v>0</v>
      </c>
      <c r="G137" s="12">
        <v>40543</v>
      </c>
      <c r="H137" s="11">
        <f t="shared" si="4"/>
        <v>1975260000</v>
      </c>
      <c r="I137" s="24"/>
    </row>
    <row r="138" spans="1:9">
      <c r="A138" s="4" t="s">
        <v>20</v>
      </c>
      <c r="B138" s="4">
        <v>17050000000</v>
      </c>
      <c r="C138" s="4" t="s">
        <v>113</v>
      </c>
      <c r="D138" s="11">
        <v>-61748919</v>
      </c>
      <c r="E138" s="4">
        <v>0</v>
      </c>
      <c r="F138" s="4">
        <v>0</v>
      </c>
      <c r="G138" s="12">
        <v>40543</v>
      </c>
      <c r="H138" s="11">
        <f t="shared" si="4"/>
        <v>61748919</v>
      </c>
    </row>
    <row r="139" spans="1:9">
      <c r="A139" s="4" t="s">
        <v>24</v>
      </c>
      <c r="B139" s="4">
        <v>17050311001</v>
      </c>
      <c r="C139" s="4" t="s">
        <v>114</v>
      </c>
      <c r="D139" s="11">
        <v>-61748919</v>
      </c>
      <c r="E139" s="4">
        <v>0</v>
      </c>
      <c r="F139" s="4">
        <v>0</v>
      </c>
      <c r="G139" s="12">
        <v>40543</v>
      </c>
      <c r="H139" s="11">
        <f t="shared" si="4"/>
        <v>61748919</v>
      </c>
      <c r="I139" s="24"/>
    </row>
    <row r="140" spans="1:9">
      <c r="A140" s="4" t="s">
        <v>20</v>
      </c>
      <c r="B140" s="4">
        <v>17090000000</v>
      </c>
      <c r="C140" s="4" t="s">
        <v>92</v>
      </c>
      <c r="D140" s="11">
        <v>746224649.87</v>
      </c>
      <c r="E140" s="4">
        <v>0</v>
      </c>
      <c r="F140" s="4">
        <v>0</v>
      </c>
      <c r="G140" s="12">
        <v>40543</v>
      </c>
      <c r="H140" s="11">
        <f t="shared" si="4"/>
        <v>-746224649.87</v>
      </c>
    </row>
    <row r="141" spans="1:9">
      <c r="A141" s="4" t="s">
        <v>22</v>
      </c>
      <c r="B141" s="4">
        <v>17090317000</v>
      </c>
      <c r="C141" s="4" t="s">
        <v>115</v>
      </c>
      <c r="D141" s="11">
        <v>746224649.87</v>
      </c>
      <c r="E141" s="4">
        <v>0</v>
      </c>
      <c r="F141" s="4">
        <v>0</v>
      </c>
      <c r="G141" s="12">
        <v>40543</v>
      </c>
      <c r="H141" s="11">
        <f t="shared" si="4"/>
        <v>-746224649.87</v>
      </c>
      <c r="I141" s="24"/>
    </row>
    <row r="142" spans="1:9">
      <c r="A142" s="4" t="s">
        <v>24</v>
      </c>
      <c r="B142" s="4">
        <v>17090317098</v>
      </c>
      <c r="C142" s="4" t="s">
        <v>116</v>
      </c>
      <c r="D142" s="11">
        <v>746224649.87</v>
      </c>
      <c r="E142" s="4">
        <v>0</v>
      </c>
      <c r="F142" s="4">
        <v>0</v>
      </c>
      <c r="G142" s="12">
        <v>40543</v>
      </c>
      <c r="H142" s="11">
        <f t="shared" si="4"/>
        <v>-746224649.87</v>
      </c>
      <c r="I142" s="24"/>
    </row>
    <row r="143" spans="1:9">
      <c r="D143" s="11"/>
      <c r="G143" s="12"/>
      <c r="H143" s="11"/>
      <c r="I143" s="24"/>
    </row>
    <row r="144" spans="1:9">
      <c r="A144" s="4" t="s">
        <v>18</v>
      </c>
      <c r="B144" s="4">
        <v>18000000000</v>
      </c>
      <c r="C144" s="4" t="s">
        <v>117</v>
      </c>
      <c r="D144" s="11">
        <v>-11397139470.73</v>
      </c>
      <c r="E144" s="4">
        <v>0</v>
      </c>
      <c r="F144" s="4">
        <v>0</v>
      </c>
      <c r="G144" s="12">
        <v>40543</v>
      </c>
      <c r="H144" s="11">
        <f>+H145</f>
        <v>16762113943.73</v>
      </c>
      <c r="I144" s="24">
        <f>+D144+H144</f>
        <v>5364974473</v>
      </c>
    </row>
    <row r="145" spans="1:9">
      <c r="A145" s="4" t="s">
        <v>20</v>
      </c>
      <c r="B145" s="4">
        <v>18010000000</v>
      </c>
      <c r="C145" s="4" t="s">
        <v>119</v>
      </c>
      <c r="D145" s="11">
        <v>-11397139470.73</v>
      </c>
      <c r="E145" s="4">
        <v>0</v>
      </c>
      <c r="F145" s="4">
        <v>0</v>
      </c>
      <c r="G145" s="12">
        <v>40543</v>
      </c>
      <c r="H145" s="11">
        <f>+H146+H150+H153+H156+H159+H160</f>
        <v>16762113943.73</v>
      </c>
      <c r="I145" s="23">
        <v>5665021424</v>
      </c>
    </row>
    <row r="146" spans="1:9">
      <c r="A146" s="4" t="s">
        <v>22</v>
      </c>
      <c r="B146" s="4">
        <v>18010319000</v>
      </c>
      <c r="C146" s="4" t="s">
        <v>120</v>
      </c>
      <c r="D146" s="11">
        <v>-8517230403.96</v>
      </c>
      <c r="E146" s="4">
        <v>0</v>
      </c>
      <c r="F146" s="4">
        <v>0</v>
      </c>
      <c r="G146" s="12">
        <v>40543</v>
      </c>
      <c r="H146" s="11">
        <f>+H147+H148+H149</f>
        <v>13586403704.959999</v>
      </c>
      <c r="I146" s="24">
        <v>300046950</v>
      </c>
    </row>
    <row r="147" spans="1:9" s="25" customFormat="1">
      <c r="A147" s="25" t="s">
        <v>24</v>
      </c>
      <c r="B147" s="25">
        <v>18010319002</v>
      </c>
      <c r="C147" s="25" t="s">
        <v>121</v>
      </c>
      <c r="D147" s="26">
        <v>-13842987868.76</v>
      </c>
      <c r="E147" s="25">
        <v>0</v>
      </c>
      <c r="F147" s="25">
        <v>0</v>
      </c>
      <c r="G147" s="27">
        <v>40543</v>
      </c>
      <c r="H147" s="26">
        <f>(+D147+E147)*-1-144708411</f>
        <v>13698279457.76</v>
      </c>
      <c r="I147" s="28">
        <f>+I145-I146</f>
        <v>5364974474</v>
      </c>
    </row>
    <row r="148" spans="1:9" s="25" customFormat="1">
      <c r="A148" s="25" t="s">
        <v>24</v>
      </c>
      <c r="B148" s="25">
        <v>18010319004</v>
      </c>
      <c r="C148" s="25" t="s">
        <v>122</v>
      </c>
      <c r="D148" s="26">
        <v>-6507169885.3800001</v>
      </c>
      <c r="E148" s="25">
        <v>0</v>
      </c>
      <c r="F148" s="25">
        <v>0</v>
      </c>
      <c r="G148" s="27">
        <v>40543</v>
      </c>
      <c r="H148" s="26">
        <f>(+D148+E148)*-1-94791444</f>
        <v>6412378441.3800001</v>
      </c>
      <c r="I148" s="28">
        <f>+I147-I144</f>
        <v>1</v>
      </c>
    </row>
    <row r="149" spans="1:9" s="6" customFormat="1">
      <c r="A149" s="6" t="s">
        <v>24</v>
      </c>
      <c r="B149" s="6">
        <v>18010319092</v>
      </c>
      <c r="C149" s="6" t="s">
        <v>123</v>
      </c>
      <c r="D149" s="7">
        <v>11832927350.18</v>
      </c>
      <c r="E149" s="7">
        <v>0</v>
      </c>
      <c r="F149" s="6">
        <v>0</v>
      </c>
      <c r="G149" s="8">
        <v>40543</v>
      </c>
      <c r="H149" s="7">
        <f>(+D149+E149)*-1+5308673156</f>
        <v>-6524254194.1800003</v>
      </c>
      <c r="I149" s="29">
        <f>+H149+H152+H155+H158+H160+H166</f>
        <v>-33042729898.860001</v>
      </c>
    </row>
    <row r="150" spans="1:9">
      <c r="A150" s="4" t="s">
        <v>22</v>
      </c>
      <c r="B150" s="4">
        <v>18010321000</v>
      </c>
      <c r="C150" s="4" t="s">
        <v>124</v>
      </c>
      <c r="D150" s="11">
        <v>-233241795.63999999</v>
      </c>
      <c r="E150" s="23">
        <v>0</v>
      </c>
      <c r="F150" s="4">
        <v>0</v>
      </c>
      <c r="G150" s="12">
        <v>40543</v>
      </c>
      <c r="H150" s="11">
        <f>+H151+H152</f>
        <v>267867081.63999939</v>
      </c>
      <c r="I150" s="24"/>
    </row>
    <row r="151" spans="1:9" s="25" customFormat="1">
      <c r="A151" s="25" t="s">
        <v>24</v>
      </c>
      <c r="B151" s="25">
        <v>18010321002</v>
      </c>
      <c r="C151" s="25" t="s">
        <v>125</v>
      </c>
      <c r="D151" s="26">
        <v>-15630206774.5</v>
      </c>
      <c r="E151" s="26">
        <v>0</v>
      </c>
      <c r="F151" s="25">
        <v>0</v>
      </c>
      <c r="G151" s="27">
        <v>40543</v>
      </c>
      <c r="H151" s="26">
        <f>(+D151+E151)*-1-7909146-674996</f>
        <v>15621622632.5</v>
      </c>
      <c r="I151" s="28"/>
    </row>
    <row r="152" spans="1:9" s="6" customFormat="1">
      <c r="A152" s="6" t="s">
        <v>24</v>
      </c>
      <c r="B152" s="6">
        <v>18010321092</v>
      </c>
      <c r="C152" s="6" t="s">
        <v>126</v>
      </c>
      <c r="D152" s="7">
        <v>15396964978.860001</v>
      </c>
      <c r="F152" s="6">
        <v>0</v>
      </c>
      <c r="G152" s="8">
        <v>40543</v>
      </c>
      <c r="H152" s="7">
        <f>(+D152+E152)*-1+45711197-2501769</f>
        <v>-15353755550.860001</v>
      </c>
      <c r="I152" s="29"/>
    </row>
    <row r="153" spans="1:9">
      <c r="A153" s="4" t="s">
        <v>22</v>
      </c>
      <c r="B153" s="4">
        <v>18010323000</v>
      </c>
      <c r="C153" s="4" t="s">
        <v>127</v>
      </c>
      <c r="D153" s="11">
        <v>-1898885593.8399999</v>
      </c>
      <c r="E153" s="4">
        <v>0</v>
      </c>
      <c r="F153" s="4">
        <v>0</v>
      </c>
      <c r="G153" s="12">
        <v>40543</v>
      </c>
      <c r="H153" s="11">
        <f>+H154+H155</f>
        <v>2167813535.8400002</v>
      </c>
      <c r="I153" s="24"/>
    </row>
    <row r="154" spans="1:9">
      <c r="A154" s="4" t="s">
        <v>24</v>
      </c>
      <c r="B154" s="4">
        <v>18010323002</v>
      </c>
      <c r="C154" s="4" t="s">
        <v>128</v>
      </c>
      <c r="D154" s="11">
        <v>-12977795237.5</v>
      </c>
      <c r="E154" s="4">
        <v>0</v>
      </c>
      <c r="F154" s="4">
        <v>0</v>
      </c>
      <c r="G154" s="12">
        <v>40543</v>
      </c>
      <c r="H154" s="11">
        <f>(+D154+E154)*-1-39898051-4312846</f>
        <v>12933584340.5</v>
      </c>
      <c r="I154" s="24"/>
    </row>
    <row r="155" spans="1:9" s="6" customFormat="1">
      <c r="A155" s="6" t="s">
        <v>24</v>
      </c>
      <c r="B155" s="6">
        <v>18010323092</v>
      </c>
      <c r="C155" s="6" t="s">
        <v>129</v>
      </c>
      <c r="D155" s="7">
        <v>11078909643.66</v>
      </c>
      <c r="E155" s="6">
        <v>0</v>
      </c>
      <c r="F155" s="6">
        <v>0</v>
      </c>
      <c r="G155" s="8">
        <v>40543</v>
      </c>
      <c r="H155" s="7">
        <f>(+D155+E155)*-1+313138839</f>
        <v>-10765770804.66</v>
      </c>
      <c r="I155" s="29"/>
    </row>
    <row r="156" spans="1:9">
      <c r="A156" s="4" t="s">
        <v>22</v>
      </c>
      <c r="B156" s="4">
        <v>18010327000</v>
      </c>
      <c r="C156" s="4" t="s">
        <v>130</v>
      </c>
      <c r="D156" s="11">
        <v>-747781677.28999996</v>
      </c>
      <c r="E156" s="4">
        <v>0</v>
      </c>
      <c r="F156" s="4">
        <v>0</v>
      </c>
      <c r="G156" s="12">
        <v>40543</v>
      </c>
      <c r="H156" s="11">
        <f>+H157+H158</f>
        <v>740029621.28999996</v>
      </c>
      <c r="I156" s="24"/>
    </row>
    <row r="157" spans="1:9" s="25" customFormat="1">
      <c r="A157" s="25" t="s">
        <v>24</v>
      </c>
      <c r="B157" s="25">
        <v>18010327002</v>
      </c>
      <c r="C157" s="25" t="s">
        <v>131</v>
      </c>
      <c r="D157" s="26">
        <v>-1040321160.8</v>
      </c>
      <c r="E157" s="25">
        <v>0</v>
      </c>
      <c r="F157" s="25">
        <v>0</v>
      </c>
      <c r="G157" s="27">
        <v>40543</v>
      </c>
      <c r="H157" s="26">
        <f>(+D157+E157)*-1-7752056</f>
        <v>1032569104.8</v>
      </c>
      <c r="I157" s="28"/>
    </row>
    <row r="158" spans="1:9">
      <c r="A158" s="4" t="s">
        <v>24</v>
      </c>
      <c r="B158" s="4">
        <v>18010327092</v>
      </c>
      <c r="C158" s="4" t="s">
        <v>132</v>
      </c>
      <c r="D158" s="11">
        <v>292539483.50999999</v>
      </c>
      <c r="E158" s="4">
        <v>0</v>
      </c>
      <c r="F158" s="4">
        <v>0</v>
      </c>
      <c r="G158" s="12">
        <v>40543</v>
      </c>
      <c r="H158" s="11">
        <f>(+D158+E158)*-1</f>
        <v>-292539483.50999999</v>
      </c>
      <c r="I158" s="24"/>
    </row>
    <row r="159" spans="1:9">
      <c r="A159" s="4" t="s">
        <v>24</v>
      </c>
      <c r="B159" s="4">
        <v>18020333002</v>
      </c>
      <c r="C159" s="4" t="s">
        <v>135</v>
      </c>
      <c r="D159" s="11">
        <v>-71530560</v>
      </c>
      <c r="E159" s="4">
        <v>0</v>
      </c>
      <c r="F159" s="4">
        <v>0</v>
      </c>
      <c r="G159" s="12">
        <v>40543</v>
      </c>
      <c r="H159" s="11">
        <f>(+D159+E159)*-1</f>
        <v>71530560</v>
      </c>
      <c r="I159" s="24"/>
    </row>
    <row r="160" spans="1:9">
      <c r="A160" s="4" t="s">
        <v>24</v>
      </c>
      <c r="B160" s="4">
        <v>18020333092</v>
      </c>
      <c r="C160" s="4" t="s">
        <v>136</v>
      </c>
      <c r="D160" s="11">
        <v>71530560</v>
      </c>
      <c r="E160" s="4">
        <v>0</v>
      </c>
      <c r="F160" s="4">
        <v>0</v>
      </c>
      <c r="G160" s="12">
        <v>40543</v>
      </c>
      <c r="H160" s="11">
        <f>(+D160+E160)*-1</f>
        <v>-71530560</v>
      </c>
      <c r="I160" s="24"/>
    </row>
    <row r="161" spans="1:9">
      <c r="D161" s="11"/>
      <c r="G161" s="12"/>
      <c r="H161" s="11"/>
      <c r="I161" s="24"/>
    </row>
    <row r="162" spans="1:9">
      <c r="A162" s="4" t="s">
        <v>18</v>
      </c>
      <c r="B162" s="4">
        <v>19000000000</v>
      </c>
      <c r="C162" s="4" t="s">
        <v>137</v>
      </c>
      <c r="D162" s="11">
        <v>-79604082.739999995</v>
      </c>
      <c r="E162" s="11">
        <v>-188754255.12</v>
      </c>
      <c r="F162" s="11">
        <v>-41411.64</v>
      </c>
      <c r="G162" s="12">
        <v>40543</v>
      </c>
      <c r="H162" s="11">
        <f t="shared" ref="H162:H169" si="5">(+D162+E162)*-1</f>
        <v>268358337.86000001</v>
      </c>
      <c r="I162" s="24"/>
    </row>
    <row r="163" spans="1:9">
      <c r="A163" s="4" t="s">
        <v>20</v>
      </c>
      <c r="B163" s="4">
        <v>19010000000</v>
      </c>
      <c r="C163" s="4" t="s">
        <v>137</v>
      </c>
      <c r="D163" s="4">
        <v>-0.35</v>
      </c>
      <c r="E163" s="4">
        <v>0</v>
      </c>
      <c r="F163" s="4">
        <v>0</v>
      </c>
      <c r="G163" s="12">
        <v>40543</v>
      </c>
      <c r="H163" s="11">
        <f t="shared" si="5"/>
        <v>0.35</v>
      </c>
    </row>
    <row r="164" spans="1:9">
      <c r="A164" s="4" t="s">
        <v>22</v>
      </c>
      <c r="B164" s="4">
        <v>19010339000</v>
      </c>
      <c r="C164" s="4" t="s">
        <v>138</v>
      </c>
      <c r="D164" s="4">
        <v>-0.35</v>
      </c>
      <c r="E164" s="4">
        <v>0</v>
      </c>
      <c r="F164" s="4">
        <v>0</v>
      </c>
      <c r="G164" s="12">
        <v>40543</v>
      </c>
      <c r="H164" s="11">
        <f t="shared" si="5"/>
        <v>0.35</v>
      </c>
      <c r="I164" s="24"/>
    </row>
    <row r="165" spans="1:9">
      <c r="A165" s="4" t="s">
        <v>24</v>
      </c>
      <c r="B165" s="4">
        <v>19010339002</v>
      </c>
      <c r="C165" s="4" t="s">
        <v>139</v>
      </c>
      <c r="D165" s="11">
        <v>-34879306</v>
      </c>
      <c r="E165" s="4">
        <v>0</v>
      </c>
      <c r="F165" s="4">
        <v>0</v>
      </c>
      <c r="G165" s="12">
        <v>40543</v>
      </c>
      <c r="H165" s="11">
        <f t="shared" si="5"/>
        <v>34879306</v>
      </c>
      <c r="I165" s="24"/>
    </row>
    <row r="166" spans="1:9">
      <c r="A166" s="4" t="s">
        <v>24</v>
      </c>
      <c r="B166" s="4">
        <v>19010339092</v>
      </c>
      <c r="C166" s="4" t="s">
        <v>140</v>
      </c>
      <c r="D166" s="11">
        <v>34879305.649999999</v>
      </c>
      <c r="E166" s="4">
        <v>0</v>
      </c>
      <c r="F166" s="4">
        <v>0</v>
      </c>
      <c r="G166" s="12">
        <v>40543</v>
      </c>
      <c r="H166" s="11">
        <f t="shared" si="5"/>
        <v>-34879305.649999999</v>
      </c>
      <c r="I166" s="24"/>
    </row>
    <row r="167" spans="1:9">
      <c r="A167" s="4" t="s">
        <v>20</v>
      </c>
      <c r="B167" s="4">
        <v>19020000000</v>
      </c>
      <c r="C167" s="4" t="s">
        <v>141</v>
      </c>
      <c r="D167" s="11">
        <v>-79604082.390000001</v>
      </c>
      <c r="E167" s="11">
        <v>-188754255.12</v>
      </c>
      <c r="F167" s="11">
        <v>-41411.64</v>
      </c>
      <c r="G167" s="12">
        <v>40543</v>
      </c>
      <c r="H167" s="11">
        <f t="shared" si="5"/>
        <v>268358337.50999999</v>
      </c>
    </row>
    <row r="168" spans="1:9">
      <c r="A168" s="4" t="s">
        <v>22</v>
      </c>
      <c r="B168" s="4">
        <v>19020345000</v>
      </c>
      <c r="C168" s="4" t="s">
        <v>141</v>
      </c>
      <c r="D168" s="11">
        <v>-79604082.390000001</v>
      </c>
      <c r="E168" s="11">
        <v>-188754255.12</v>
      </c>
      <c r="F168" s="11">
        <v>-41411.64</v>
      </c>
      <c r="G168" s="12">
        <v>40543</v>
      </c>
      <c r="H168" s="11">
        <f t="shared" si="5"/>
        <v>268358337.50999999</v>
      </c>
      <c r="I168" s="24"/>
    </row>
    <row r="169" spans="1:9">
      <c r="A169" s="4" t="s">
        <v>24</v>
      </c>
      <c r="B169" s="4">
        <v>19020345002</v>
      </c>
      <c r="C169" s="4" t="s">
        <v>142</v>
      </c>
      <c r="D169" s="11">
        <v>-79604082.390000001</v>
      </c>
      <c r="E169" s="11">
        <v>-188754255.12</v>
      </c>
      <c r="F169" s="11">
        <v>-41411.64</v>
      </c>
      <c r="G169" s="12">
        <v>40543</v>
      </c>
      <c r="H169" s="11">
        <f t="shared" si="5"/>
        <v>268358337.50999999</v>
      </c>
      <c r="I169" s="24"/>
    </row>
    <row r="170" spans="1:9">
      <c r="A170" s="4" t="s">
        <v>16</v>
      </c>
      <c r="B170" s="4">
        <v>20000000000</v>
      </c>
      <c r="C170" s="4" t="s">
        <v>143</v>
      </c>
      <c r="D170" s="11">
        <v>599416647105.58398</v>
      </c>
      <c r="E170" s="11">
        <v>729447430346.23999</v>
      </c>
      <c r="F170" s="11">
        <v>160036733.292</v>
      </c>
      <c r="G170" s="12">
        <v>40543</v>
      </c>
      <c r="H170" s="11">
        <v>1328864077451.8201</v>
      </c>
      <c r="I170" s="24"/>
    </row>
    <row r="171" spans="1:9">
      <c r="A171" s="4" t="s">
        <v>18</v>
      </c>
      <c r="B171" s="4">
        <v>21000000000</v>
      </c>
      <c r="C171" s="4" t="s">
        <v>144</v>
      </c>
      <c r="D171" s="11">
        <v>107993237804.09</v>
      </c>
      <c r="E171" s="11">
        <v>130786231691.7</v>
      </c>
      <c r="F171" s="11">
        <v>28693776.149999999</v>
      </c>
      <c r="G171" s="12">
        <v>40543</v>
      </c>
      <c r="H171" s="11">
        <v>238779469495.79001</v>
      </c>
      <c r="I171" s="24"/>
    </row>
    <row r="172" spans="1:9">
      <c r="A172" s="4" t="s">
        <v>20</v>
      </c>
      <c r="B172" s="4">
        <v>21010000000</v>
      </c>
      <c r="C172" s="4" t="s">
        <v>145</v>
      </c>
      <c r="D172" s="11">
        <v>106972386790.49001</v>
      </c>
      <c r="E172" s="11">
        <v>63147985910.839996</v>
      </c>
      <c r="F172" s="11">
        <v>13854318.98</v>
      </c>
      <c r="G172" s="12">
        <v>40543</v>
      </c>
      <c r="H172" s="11">
        <v>170120372701.32999</v>
      </c>
    </row>
    <row r="173" spans="1:9">
      <c r="A173" s="4" t="s">
        <v>22</v>
      </c>
      <c r="B173" s="4">
        <v>21010100000</v>
      </c>
      <c r="C173" s="4" t="s">
        <v>146</v>
      </c>
      <c r="D173" s="11">
        <v>747558634.60000002</v>
      </c>
      <c r="E173" s="11">
        <v>577712096.72000003</v>
      </c>
      <c r="F173" s="11">
        <v>126746.84</v>
      </c>
      <c r="G173" s="12">
        <v>40543</v>
      </c>
      <c r="H173" s="11">
        <v>1325270731.3199999</v>
      </c>
    </row>
    <row r="174" spans="1:9">
      <c r="A174" s="4" t="s">
        <v>24</v>
      </c>
      <c r="B174" s="4">
        <v>21010100016</v>
      </c>
      <c r="C174" s="4" t="s">
        <v>147</v>
      </c>
      <c r="D174" s="11">
        <v>747558634.60000002</v>
      </c>
      <c r="E174" s="11">
        <v>577712096.72000003</v>
      </c>
      <c r="F174" s="11">
        <v>126746.84</v>
      </c>
      <c r="G174" s="12">
        <v>40543</v>
      </c>
      <c r="H174" s="11">
        <v>1325270731.3199999</v>
      </c>
    </row>
    <row r="175" spans="1:9">
      <c r="A175" s="4" t="s">
        <v>22</v>
      </c>
      <c r="B175" s="4">
        <v>21010102000</v>
      </c>
      <c r="C175" s="4" t="s">
        <v>148</v>
      </c>
      <c r="D175" s="11">
        <v>33885933296.66</v>
      </c>
      <c r="E175" s="11">
        <v>53066778361.239998</v>
      </c>
      <c r="F175" s="11">
        <v>11642557.779999999</v>
      </c>
      <c r="G175" s="12">
        <v>40543</v>
      </c>
      <c r="H175" s="11">
        <v>86952711657.899994</v>
      </c>
    </row>
    <row r="176" spans="1:9">
      <c r="A176" s="4" t="s">
        <v>24</v>
      </c>
      <c r="B176" s="4">
        <v>21010102002</v>
      </c>
      <c r="C176" s="4" t="s">
        <v>42</v>
      </c>
      <c r="D176" s="4">
        <v>0</v>
      </c>
      <c r="E176" s="11">
        <v>17184267581.400002</v>
      </c>
      <c r="F176" s="11">
        <v>3770133.3</v>
      </c>
      <c r="G176" s="12">
        <v>40543</v>
      </c>
      <c r="H176" s="11">
        <v>17184267581.400002</v>
      </c>
    </row>
    <row r="177" spans="1:8">
      <c r="A177" s="4" t="s">
        <v>24</v>
      </c>
      <c r="B177" s="4">
        <v>21010102004</v>
      </c>
      <c r="C177" s="4" t="s">
        <v>40</v>
      </c>
      <c r="D177" s="11">
        <v>3497154972.6500001</v>
      </c>
      <c r="E177" s="11">
        <v>6019564998.2399998</v>
      </c>
      <c r="F177" s="11">
        <v>1320659.28</v>
      </c>
      <c r="G177" s="12">
        <v>40543</v>
      </c>
      <c r="H177" s="11">
        <v>9516719970.8899994</v>
      </c>
    </row>
    <row r="178" spans="1:8">
      <c r="A178" s="4" t="s">
        <v>24</v>
      </c>
      <c r="B178" s="4">
        <v>21010102006</v>
      </c>
      <c r="C178" s="4" t="s">
        <v>149</v>
      </c>
      <c r="D178" s="11">
        <v>4744832852.0200005</v>
      </c>
      <c r="E178" s="11">
        <v>1551474465.3599999</v>
      </c>
      <c r="F178" s="11">
        <v>340384.92</v>
      </c>
      <c r="G178" s="12">
        <v>40543</v>
      </c>
      <c r="H178" s="11">
        <v>6296307317.3800001</v>
      </c>
    </row>
    <row r="179" spans="1:8">
      <c r="A179" s="4" t="s">
        <v>24</v>
      </c>
      <c r="B179" s="4">
        <v>21010102012</v>
      </c>
      <c r="C179" s="4" t="s">
        <v>150</v>
      </c>
      <c r="D179" s="11">
        <v>9532435562.0799999</v>
      </c>
      <c r="E179" s="4">
        <v>0</v>
      </c>
      <c r="F179" s="4">
        <v>0</v>
      </c>
      <c r="G179" s="12">
        <v>40543</v>
      </c>
      <c r="H179" s="11">
        <v>9532435562.0799999</v>
      </c>
    </row>
    <row r="180" spans="1:8">
      <c r="A180" s="4" t="s">
        <v>24</v>
      </c>
      <c r="B180" s="4">
        <v>21010102014</v>
      </c>
      <c r="C180" s="4" t="s">
        <v>151</v>
      </c>
      <c r="D180" s="11">
        <v>2181272687.5599999</v>
      </c>
      <c r="E180" s="4">
        <v>0</v>
      </c>
      <c r="F180" s="4">
        <v>0</v>
      </c>
      <c r="G180" s="12">
        <v>40543</v>
      </c>
      <c r="H180" s="11">
        <v>2181272687.5599999</v>
      </c>
    </row>
    <row r="181" spans="1:8">
      <c r="A181" s="4" t="s">
        <v>24</v>
      </c>
      <c r="B181" s="4">
        <v>21010102018</v>
      </c>
      <c r="C181" s="4" t="s">
        <v>152</v>
      </c>
      <c r="D181" s="11">
        <v>604607978.41999996</v>
      </c>
      <c r="E181" s="11">
        <v>262752063.30000001</v>
      </c>
      <c r="F181" s="11">
        <v>57646.35</v>
      </c>
      <c r="G181" s="12">
        <v>40543</v>
      </c>
      <c r="H181" s="11">
        <v>867360041.72000003</v>
      </c>
    </row>
    <row r="182" spans="1:8">
      <c r="A182" s="4" t="s">
        <v>24</v>
      </c>
      <c r="B182" s="4">
        <v>21010102020</v>
      </c>
      <c r="C182" s="4" t="s">
        <v>153</v>
      </c>
      <c r="D182" s="11">
        <v>488502183.83999997</v>
      </c>
      <c r="E182" s="11">
        <v>1723049755.22</v>
      </c>
      <c r="F182" s="11">
        <v>378027.59</v>
      </c>
      <c r="G182" s="12">
        <v>40543</v>
      </c>
      <c r="H182" s="11">
        <v>2211551939.0599999</v>
      </c>
    </row>
    <row r="183" spans="1:8">
      <c r="A183" s="4" t="s">
        <v>24</v>
      </c>
      <c r="B183" s="4">
        <v>21010102024</v>
      </c>
      <c r="C183" s="4" t="s">
        <v>64</v>
      </c>
      <c r="D183" s="11">
        <v>72826948.909999996</v>
      </c>
      <c r="E183" s="11">
        <v>24904614636.080002</v>
      </c>
      <c r="F183" s="11">
        <v>5463934.7599999998</v>
      </c>
      <c r="G183" s="12">
        <v>40543</v>
      </c>
      <c r="H183" s="11">
        <v>24977441584.990002</v>
      </c>
    </row>
    <row r="184" spans="1:8">
      <c r="A184" s="4" t="s">
        <v>24</v>
      </c>
      <c r="B184" s="4">
        <v>21010102026</v>
      </c>
      <c r="C184" s="4" t="s">
        <v>65</v>
      </c>
      <c r="D184" s="11">
        <v>12764300111.18</v>
      </c>
      <c r="E184" s="11">
        <v>1421054861.6400001</v>
      </c>
      <c r="F184" s="11">
        <v>311771.58</v>
      </c>
      <c r="G184" s="12">
        <v>40543</v>
      </c>
      <c r="H184" s="11">
        <v>14185354972.82</v>
      </c>
    </row>
    <row r="185" spans="1:8">
      <c r="A185" s="4" t="s">
        <v>22</v>
      </c>
      <c r="B185" s="4">
        <v>21010104000</v>
      </c>
      <c r="C185" s="4" t="s">
        <v>154</v>
      </c>
      <c r="D185" s="11">
        <v>1200000000</v>
      </c>
      <c r="E185" s="11">
        <v>1185080000</v>
      </c>
      <c r="F185" s="11">
        <v>260000</v>
      </c>
      <c r="G185" s="12">
        <v>40543</v>
      </c>
      <c r="H185" s="11">
        <v>2385080000</v>
      </c>
    </row>
    <row r="186" spans="1:8">
      <c r="A186" s="4" t="s">
        <v>24</v>
      </c>
      <c r="B186" s="4">
        <v>21010104004</v>
      </c>
      <c r="C186" s="4" t="s">
        <v>40</v>
      </c>
      <c r="D186" s="4">
        <v>0</v>
      </c>
      <c r="E186" s="11">
        <v>820440000</v>
      </c>
      <c r="F186" s="11">
        <v>180000</v>
      </c>
      <c r="G186" s="12">
        <v>40543</v>
      </c>
      <c r="H186" s="11">
        <v>820440000</v>
      </c>
    </row>
    <row r="187" spans="1:8">
      <c r="A187" s="4" t="s">
        <v>24</v>
      </c>
      <c r="B187" s="4">
        <v>21010104006</v>
      </c>
      <c r="C187" s="4" t="s">
        <v>149</v>
      </c>
      <c r="D187" s="4">
        <v>0</v>
      </c>
      <c r="E187" s="11">
        <v>364640000</v>
      </c>
      <c r="F187" s="11">
        <v>80000</v>
      </c>
      <c r="G187" s="12">
        <v>40543</v>
      </c>
      <c r="H187" s="11">
        <v>364640000</v>
      </c>
    </row>
    <row r="188" spans="1:8">
      <c r="A188" s="4" t="s">
        <v>24</v>
      </c>
      <c r="B188" s="4">
        <v>21010104020</v>
      </c>
      <c r="C188" s="4" t="s">
        <v>155</v>
      </c>
      <c r="D188" s="11">
        <v>1200000000</v>
      </c>
      <c r="E188" s="4">
        <v>0</v>
      </c>
      <c r="F188" s="4">
        <v>0</v>
      </c>
      <c r="G188" s="12">
        <v>40543</v>
      </c>
      <c r="H188" s="11">
        <v>1200000000</v>
      </c>
    </row>
    <row r="189" spans="1:8">
      <c r="A189" s="4" t="s">
        <v>22</v>
      </c>
      <c r="B189" s="4">
        <v>21010284000</v>
      </c>
      <c r="C189" s="4" t="s">
        <v>156</v>
      </c>
      <c r="D189" s="11">
        <v>21138894859.23</v>
      </c>
      <c r="E189" s="11">
        <v>8318415452.8800001</v>
      </c>
      <c r="F189" s="11">
        <v>1825014.36</v>
      </c>
      <c r="G189" s="12">
        <v>40543</v>
      </c>
      <c r="H189" s="11">
        <v>29457310312.110001</v>
      </c>
    </row>
    <row r="190" spans="1:8">
      <c r="A190" s="4" t="s">
        <v>24</v>
      </c>
      <c r="B190" s="4">
        <v>21010284002</v>
      </c>
      <c r="C190" s="4" t="s">
        <v>42</v>
      </c>
      <c r="D190" s="11">
        <v>4947100</v>
      </c>
      <c r="E190" s="4">
        <v>0</v>
      </c>
      <c r="F190" s="4">
        <v>0</v>
      </c>
      <c r="G190" s="12">
        <v>40543</v>
      </c>
      <c r="H190" s="11">
        <v>4947100</v>
      </c>
    </row>
    <row r="191" spans="1:8">
      <c r="A191" s="4" t="s">
        <v>24</v>
      </c>
      <c r="B191" s="4">
        <v>21010284004</v>
      </c>
      <c r="C191" s="4" t="s">
        <v>40</v>
      </c>
      <c r="D191" s="11">
        <v>3334960472.3099999</v>
      </c>
      <c r="E191" s="11">
        <v>6197693461.4399996</v>
      </c>
      <c r="F191" s="11">
        <v>1359739.68</v>
      </c>
      <c r="G191" s="12">
        <v>40543</v>
      </c>
      <c r="H191" s="11">
        <v>9532653933.75</v>
      </c>
    </row>
    <row r="192" spans="1:8">
      <c r="A192" s="4" t="s">
        <v>24</v>
      </c>
      <c r="B192" s="4">
        <v>21010284006</v>
      </c>
      <c r="C192" s="4" t="s">
        <v>149</v>
      </c>
      <c r="D192" s="11">
        <v>9245643010.2800007</v>
      </c>
      <c r="E192" s="11">
        <v>1489432974.8800001</v>
      </c>
      <c r="F192" s="11">
        <v>326773.36</v>
      </c>
      <c r="G192" s="12">
        <v>40543</v>
      </c>
      <c r="H192" s="11">
        <v>10735075985.16</v>
      </c>
    </row>
    <row r="193" spans="1:8">
      <c r="A193" s="4" t="s">
        <v>24</v>
      </c>
      <c r="B193" s="4">
        <v>21010284008</v>
      </c>
      <c r="C193" s="4" t="s">
        <v>157</v>
      </c>
      <c r="D193" s="11">
        <v>723124883.55999994</v>
      </c>
      <c r="E193" s="4">
        <v>0</v>
      </c>
      <c r="F193" s="4">
        <v>0</v>
      </c>
      <c r="G193" s="12">
        <v>40543</v>
      </c>
      <c r="H193" s="11">
        <v>723124883.55999994</v>
      </c>
    </row>
    <row r="194" spans="1:8">
      <c r="A194" s="4" t="s">
        <v>24</v>
      </c>
      <c r="B194" s="4">
        <v>21010284012</v>
      </c>
      <c r="C194" s="4" t="s">
        <v>150</v>
      </c>
      <c r="D194" s="11">
        <v>2569786452.3000002</v>
      </c>
      <c r="E194" s="4">
        <v>0</v>
      </c>
      <c r="F194" s="4">
        <v>0</v>
      </c>
      <c r="G194" s="12">
        <v>40543</v>
      </c>
      <c r="H194" s="11">
        <v>2569786452.3000002</v>
      </c>
    </row>
    <row r="195" spans="1:8">
      <c r="A195" s="4" t="s">
        <v>24</v>
      </c>
      <c r="B195" s="4">
        <v>21010284014</v>
      </c>
      <c r="C195" s="4" t="s">
        <v>151</v>
      </c>
      <c r="D195" s="11">
        <v>1583712404</v>
      </c>
      <c r="E195" s="4">
        <v>0</v>
      </c>
      <c r="F195" s="4">
        <v>0</v>
      </c>
      <c r="G195" s="12">
        <v>40543</v>
      </c>
      <c r="H195" s="11">
        <v>1583712404</v>
      </c>
    </row>
    <row r="196" spans="1:8">
      <c r="A196" s="4" t="s">
        <v>24</v>
      </c>
      <c r="B196" s="4">
        <v>21010284018</v>
      </c>
      <c r="C196" s="4" t="s">
        <v>152</v>
      </c>
      <c r="D196" s="11">
        <v>182433771.25999999</v>
      </c>
      <c r="E196" s="4">
        <v>0</v>
      </c>
      <c r="F196" s="4">
        <v>0</v>
      </c>
      <c r="G196" s="12">
        <v>40543</v>
      </c>
      <c r="H196" s="11">
        <v>182433771.25999999</v>
      </c>
    </row>
    <row r="197" spans="1:8">
      <c r="A197" s="4" t="s">
        <v>24</v>
      </c>
      <c r="B197" s="4">
        <v>21010284020</v>
      </c>
      <c r="C197" s="4" t="s">
        <v>153</v>
      </c>
      <c r="D197" s="11">
        <v>414933235.58999997</v>
      </c>
      <c r="E197" s="11">
        <v>345369733.18000001</v>
      </c>
      <c r="F197" s="11">
        <v>75772.210000000006</v>
      </c>
      <c r="G197" s="12">
        <v>40543</v>
      </c>
      <c r="H197" s="11">
        <v>760302968.76999998</v>
      </c>
    </row>
    <row r="198" spans="1:8">
      <c r="A198" s="4" t="s">
        <v>24</v>
      </c>
      <c r="B198" s="4">
        <v>21010284024</v>
      </c>
      <c r="C198" s="4" t="s">
        <v>64</v>
      </c>
      <c r="D198" s="11">
        <v>1093617279.1199999</v>
      </c>
      <c r="E198" s="11">
        <v>140997536.63999999</v>
      </c>
      <c r="F198" s="11">
        <v>30934.080000000002</v>
      </c>
      <c r="G198" s="12">
        <v>40543</v>
      </c>
      <c r="H198" s="11">
        <v>1234614815.76</v>
      </c>
    </row>
    <row r="199" spans="1:8">
      <c r="A199" s="4" t="s">
        <v>24</v>
      </c>
      <c r="B199" s="4">
        <v>21010284026</v>
      </c>
      <c r="C199" s="4" t="s">
        <v>65</v>
      </c>
      <c r="D199" s="11">
        <v>1985736250.8099999</v>
      </c>
      <c r="E199" s="11">
        <v>144921746.74000001</v>
      </c>
      <c r="F199" s="11">
        <v>31795.03</v>
      </c>
      <c r="G199" s="12">
        <v>40543</v>
      </c>
      <c r="H199" s="11">
        <v>2130657997.55</v>
      </c>
    </row>
    <row r="200" spans="1:8">
      <c r="A200" s="4" t="s">
        <v>22</v>
      </c>
      <c r="B200" s="4">
        <v>21010304000</v>
      </c>
      <c r="C200" s="4" t="s">
        <v>443</v>
      </c>
      <c r="D200" s="11">
        <v>50000000000</v>
      </c>
      <c r="E200" s="4">
        <v>0</v>
      </c>
      <c r="F200" s="4">
        <v>0</v>
      </c>
      <c r="G200" s="12">
        <v>40543</v>
      </c>
      <c r="H200" s="11">
        <v>50000000000</v>
      </c>
    </row>
    <row r="201" spans="1:8">
      <c r="A201" s="4" t="s">
        <v>24</v>
      </c>
      <c r="B201" s="4">
        <v>21010304004</v>
      </c>
      <c r="C201" s="4" t="s">
        <v>444</v>
      </c>
      <c r="D201" s="11">
        <v>50000000000</v>
      </c>
      <c r="E201" s="4">
        <v>0</v>
      </c>
      <c r="F201" s="4">
        <v>0</v>
      </c>
      <c r="G201" s="12">
        <v>40543</v>
      </c>
      <c r="H201" s="11">
        <v>50000000000</v>
      </c>
    </row>
    <row r="202" spans="1:8">
      <c r="A202" s="4" t="s">
        <v>20</v>
      </c>
      <c r="B202" s="4">
        <v>21020000000</v>
      </c>
      <c r="C202" s="4" t="s">
        <v>445</v>
      </c>
      <c r="D202" s="4">
        <v>0</v>
      </c>
      <c r="E202" s="11">
        <v>12614219420</v>
      </c>
      <c r="F202" s="11">
        <v>2767490</v>
      </c>
      <c r="G202" s="12">
        <v>40543</v>
      </c>
      <c r="H202" s="11">
        <v>12614219420</v>
      </c>
    </row>
    <row r="203" spans="1:8">
      <c r="A203" s="4" t="s">
        <v>22</v>
      </c>
      <c r="B203" s="4">
        <v>21020116000</v>
      </c>
      <c r="C203" s="4" t="s">
        <v>446</v>
      </c>
      <c r="D203" s="4">
        <v>0</v>
      </c>
      <c r="E203" s="11">
        <v>12614219420</v>
      </c>
      <c r="F203" s="11">
        <v>2767490</v>
      </c>
      <c r="G203" s="12">
        <v>40543</v>
      </c>
      <c r="H203" s="11">
        <v>12614219420</v>
      </c>
    </row>
    <row r="204" spans="1:8">
      <c r="A204" s="4" t="s">
        <v>24</v>
      </c>
      <c r="B204" s="4">
        <v>21020116007</v>
      </c>
      <c r="C204" s="4" t="s">
        <v>429</v>
      </c>
      <c r="D204" s="4">
        <v>0</v>
      </c>
      <c r="E204" s="11">
        <v>12614219420</v>
      </c>
      <c r="F204" s="11">
        <v>2767490</v>
      </c>
      <c r="G204" s="12">
        <v>40543</v>
      </c>
      <c r="H204" s="11">
        <v>12614219420</v>
      </c>
    </row>
    <row r="205" spans="1:8">
      <c r="A205" s="4" t="s">
        <v>20</v>
      </c>
      <c r="B205" s="4">
        <v>21030000000</v>
      </c>
      <c r="C205" s="4" t="s">
        <v>66</v>
      </c>
      <c r="D205" s="11">
        <v>995667451.96000004</v>
      </c>
      <c r="E205" s="11">
        <v>42082138702.059998</v>
      </c>
      <c r="F205" s="11">
        <v>9232588.5700000003</v>
      </c>
      <c r="G205" s="12">
        <v>40543</v>
      </c>
      <c r="H205" s="11">
        <v>43077806154.019997</v>
      </c>
    </row>
    <row r="206" spans="1:8">
      <c r="A206" s="4" t="s">
        <v>22</v>
      </c>
      <c r="B206" s="4">
        <v>21030118000</v>
      </c>
      <c r="C206" s="4" t="s">
        <v>182</v>
      </c>
      <c r="D206" s="4">
        <v>0</v>
      </c>
      <c r="E206" s="11">
        <v>35096600000</v>
      </c>
      <c r="F206" s="11">
        <v>7700000</v>
      </c>
      <c r="G206" s="12">
        <v>40543</v>
      </c>
      <c r="H206" s="11">
        <v>35096600000</v>
      </c>
    </row>
    <row r="207" spans="1:8">
      <c r="A207" s="4" t="s">
        <v>24</v>
      </c>
      <c r="B207" s="4">
        <v>21030118004</v>
      </c>
      <c r="C207" s="4" t="s">
        <v>40</v>
      </c>
      <c r="D207" s="4">
        <v>0</v>
      </c>
      <c r="E207" s="11">
        <v>16864600000</v>
      </c>
      <c r="F207" s="11">
        <v>3700000</v>
      </c>
      <c r="G207" s="12">
        <v>40543</v>
      </c>
      <c r="H207" s="11">
        <v>16864600000</v>
      </c>
    </row>
    <row r="208" spans="1:8">
      <c r="A208" s="4" t="s">
        <v>24</v>
      </c>
      <c r="B208" s="4">
        <v>21030118006</v>
      </c>
      <c r="C208" s="4" t="s">
        <v>149</v>
      </c>
      <c r="D208" s="4">
        <v>0</v>
      </c>
      <c r="E208" s="11">
        <v>18232000000</v>
      </c>
      <c r="F208" s="11">
        <v>4000000</v>
      </c>
      <c r="G208" s="12">
        <v>40543</v>
      </c>
      <c r="H208" s="11">
        <v>18232000000</v>
      </c>
    </row>
    <row r="209" spans="1:9">
      <c r="A209" s="4" t="s">
        <v>22</v>
      </c>
      <c r="B209" s="4">
        <v>21030128000</v>
      </c>
      <c r="C209" s="4" t="s">
        <v>159</v>
      </c>
      <c r="D209" s="4">
        <v>0</v>
      </c>
      <c r="E209" s="11">
        <v>6985538702.0600004</v>
      </c>
      <c r="F209" s="11">
        <v>1532588.57</v>
      </c>
      <c r="G209" s="12">
        <v>40543</v>
      </c>
      <c r="H209" s="11">
        <v>6985538702.0600004</v>
      </c>
    </row>
    <row r="210" spans="1:9">
      <c r="A210" s="4" t="s">
        <v>24</v>
      </c>
      <c r="B210" s="4">
        <v>21030128003</v>
      </c>
      <c r="C210" s="4" t="s">
        <v>447</v>
      </c>
      <c r="D210" s="4">
        <v>0</v>
      </c>
      <c r="E210" s="11">
        <v>6985538702.0600004</v>
      </c>
      <c r="F210" s="11">
        <v>1532588.57</v>
      </c>
      <c r="G210" s="12">
        <v>40543</v>
      </c>
      <c r="H210" s="11">
        <v>6985538702.0600004</v>
      </c>
    </row>
    <row r="211" spans="1:9">
      <c r="A211" s="4" t="s">
        <v>22</v>
      </c>
      <c r="B211" s="4">
        <v>21030132000</v>
      </c>
      <c r="C211" s="4" t="s">
        <v>161</v>
      </c>
      <c r="D211" s="11">
        <v>995667451.96000004</v>
      </c>
      <c r="E211" s="4">
        <v>0</v>
      </c>
      <c r="F211" s="4">
        <v>0</v>
      </c>
      <c r="G211" s="12">
        <v>40543</v>
      </c>
      <c r="H211" s="11">
        <v>995667451.96000004</v>
      </c>
    </row>
    <row r="212" spans="1:9">
      <c r="A212" s="4" t="s">
        <v>24</v>
      </c>
      <c r="B212" s="4">
        <v>21030132002</v>
      </c>
      <c r="C212" s="4" t="s">
        <v>448</v>
      </c>
      <c r="D212" s="11">
        <v>981056592.12</v>
      </c>
      <c r="E212" s="4">
        <v>0</v>
      </c>
      <c r="F212" s="4">
        <v>0</v>
      </c>
      <c r="G212" s="12">
        <v>40543</v>
      </c>
      <c r="H212" s="11">
        <v>981056592.12</v>
      </c>
    </row>
    <row r="213" spans="1:9">
      <c r="A213" s="4" t="s">
        <v>24</v>
      </c>
      <c r="B213" s="4">
        <v>21030132007</v>
      </c>
      <c r="C213" s="4" t="s">
        <v>449</v>
      </c>
      <c r="D213" s="11">
        <v>14610859.84</v>
      </c>
      <c r="E213" s="4">
        <v>0</v>
      </c>
      <c r="F213" s="4">
        <v>0</v>
      </c>
      <c r="G213" s="12">
        <v>40543</v>
      </c>
      <c r="H213" s="11">
        <v>14610859.84</v>
      </c>
    </row>
    <row r="214" spans="1:9">
      <c r="A214" s="4" t="s">
        <v>20</v>
      </c>
      <c r="B214" s="4">
        <v>21040000000</v>
      </c>
      <c r="C214" s="4" t="s">
        <v>163</v>
      </c>
      <c r="D214" s="4">
        <v>0</v>
      </c>
      <c r="E214" s="11">
        <v>12914333363.719999</v>
      </c>
      <c r="F214" s="11">
        <v>2833333.34</v>
      </c>
      <c r="G214" s="12">
        <v>40543</v>
      </c>
      <c r="H214" s="11">
        <v>12914333363.719999</v>
      </c>
    </row>
    <row r="215" spans="1:9">
      <c r="A215" s="4" t="s">
        <v>22</v>
      </c>
      <c r="B215" s="4">
        <v>21040390000</v>
      </c>
      <c r="C215" s="4" t="s">
        <v>163</v>
      </c>
      <c r="D215" s="4">
        <v>0</v>
      </c>
      <c r="E215" s="11">
        <v>12914333363.719999</v>
      </c>
      <c r="F215" s="11">
        <v>2833333.34</v>
      </c>
      <c r="G215" s="12">
        <v>40543</v>
      </c>
      <c r="H215" s="11">
        <v>12914333363.719999</v>
      </c>
    </row>
    <row r="216" spans="1:9">
      <c r="A216" s="4" t="s">
        <v>24</v>
      </c>
      <c r="B216" s="4">
        <v>21040390006</v>
      </c>
      <c r="C216" s="4" t="s">
        <v>164</v>
      </c>
      <c r="D216" s="4">
        <v>0</v>
      </c>
      <c r="E216" s="4">
        <v>0</v>
      </c>
      <c r="F216" s="4">
        <v>0</v>
      </c>
      <c r="G216" s="12">
        <v>40543</v>
      </c>
      <c r="H216" s="11">
        <v>0</v>
      </c>
    </row>
    <row r="217" spans="1:9">
      <c r="A217" s="4" t="s">
        <v>24</v>
      </c>
      <c r="B217" s="4">
        <v>21040390008</v>
      </c>
      <c r="C217" s="4" t="s">
        <v>165</v>
      </c>
      <c r="D217" s="4">
        <v>0</v>
      </c>
      <c r="E217" s="11">
        <v>12914333363.719999</v>
      </c>
      <c r="F217" s="11">
        <v>2833333.34</v>
      </c>
      <c r="G217" s="12">
        <v>40543</v>
      </c>
      <c r="H217" s="11">
        <v>12914333363.719999</v>
      </c>
    </row>
    <row r="218" spans="1:9">
      <c r="A218" s="4" t="s">
        <v>20</v>
      </c>
      <c r="B218" s="4">
        <v>21080000000</v>
      </c>
      <c r="C218" s="4" t="s">
        <v>166</v>
      </c>
      <c r="D218" s="11">
        <v>25183561.640000001</v>
      </c>
      <c r="E218" s="11">
        <v>27554295.079999998</v>
      </c>
      <c r="F218" s="11">
        <v>6045.26</v>
      </c>
      <c r="G218" s="12">
        <v>40543</v>
      </c>
      <c r="H218" s="11">
        <v>52737856.719999999</v>
      </c>
    </row>
    <row r="219" spans="1:9">
      <c r="A219" s="4" t="s">
        <v>22</v>
      </c>
      <c r="B219" s="4">
        <v>21080134000</v>
      </c>
      <c r="C219" s="4" t="s">
        <v>167</v>
      </c>
      <c r="D219" s="11">
        <v>25183561.640000001</v>
      </c>
      <c r="E219" s="11">
        <v>27554295.079999998</v>
      </c>
      <c r="F219" s="11">
        <v>6045.26</v>
      </c>
      <c r="G219" s="12">
        <v>40543</v>
      </c>
      <c r="H219" s="11">
        <v>52737856.719999999</v>
      </c>
    </row>
    <row r="220" spans="1:9">
      <c r="A220" s="4" t="s">
        <v>24</v>
      </c>
      <c r="B220" s="4">
        <v>21080134084</v>
      </c>
      <c r="C220" s="4" t="s">
        <v>168</v>
      </c>
      <c r="D220" s="11">
        <v>25183561.640000001</v>
      </c>
      <c r="E220" s="11">
        <v>27554295.079999998</v>
      </c>
      <c r="F220" s="11">
        <v>6045.26</v>
      </c>
      <c r="G220" s="12">
        <v>40543</v>
      </c>
      <c r="H220" s="11">
        <v>52737856.719999999</v>
      </c>
    </row>
    <row r="221" spans="1:9">
      <c r="A221" s="4" t="s">
        <v>18</v>
      </c>
      <c r="B221" s="4">
        <v>22000000000</v>
      </c>
      <c r="C221" s="4" t="s">
        <v>169</v>
      </c>
      <c r="D221" s="11">
        <v>453872212254.51001</v>
      </c>
      <c r="E221" s="11">
        <v>423278138752.72998</v>
      </c>
      <c r="F221" s="11">
        <v>92864883.446999997</v>
      </c>
      <c r="G221" s="12">
        <v>40543</v>
      </c>
      <c r="H221" s="11">
        <v>877150351007.23999</v>
      </c>
      <c r="I221" s="24"/>
    </row>
    <row r="222" spans="1:9">
      <c r="A222" s="4" t="s">
        <v>20</v>
      </c>
      <c r="B222" s="4">
        <v>22010000000</v>
      </c>
      <c r="C222" s="4" t="s">
        <v>170</v>
      </c>
      <c r="D222" s="11">
        <v>297430217540.67999</v>
      </c>
      <c r="E222" s="11">
        <v>407760692995.12</v>
      </c>
      <c r="F222" s="11">
        <v>89460441.640000001</v>
      </c>
      <c r="G222" s="12">
        <v>40543</v>
      </c>
      <c r="H222" s="11">
        <v>705190910535.80005</v>
      </c>
    </row>
    <row r="223" spans="1:9">
      <c r="A223" s="4" t="s">
        <v>22</v>
      </c>
      <c r="B223" s="4">
        <v>22010136000</v>
      </c>
      <c r="C223" s="4" t="s">
        <v>171</v>
      </c>
      <c r="D223" s="11">
        <v>138803999696.42001</v>
      </c>
      <c r="E223" s="11">
        <v>115679937804.82001</v>
      </c>
      <c r="F223" s="11">
        <v>25379538.789999999</v>
      </c>
      <c r="G223" s="12">
        <v>40543</v>
      </c>
      <c r="H223" s="11">
        <v>254483937501.23999</v>
      </c>
    </row>
    <row r="224" spans="1:9">
      <c r="A224" s="4" t="s">
        <v>24</v>
      </c>
      <c r="B224" s="4">
        <v>22010136002</v>
      </c>
      <c r="C224" s="4" t="s">
        <v>45</v>
      </c>
      <c r="D224" s="11">
        <v>138732455055.89001</v>
      </c>
      <c r="E224" s="11">
        <v>112740195129</v>
      </c>
      <c r="F224" s="11">
        <v>24734575.5</v>
      </c>
      <c r="G224" s="12">
        <v>40543</v>
      </c>
      <c r="H224" s="11">
        <v>251472650184.89001</v>
      </c>
    </row>
    <row r="225" spans="1:8">
      <c r="A225" s="4" t="s">
        <v>24</v>
      </c>
      <c r="B225" s="4">
        <v>22010136003</v>
      </c>
      <c r="C225" s="4" t="s">
        <v>172</v>
      </c>
      <c r="D225" s="11">
        <v>71544640.530000001</v>
      </c>
      <c r="E225" s="11">
        <v>2939742675.8200002</v>
      </c>
      <c r="F225" s="11">
        <v>644963.29</v>
      </c>
      <c r="G225" s="12">
        <v>40543</v>
      </c>
      <c r="H225" s="11">
        <v>3011287316.3499999</v>
      </c>
    </row>
    <row r="226" spans="1:8">
      <c r="A226" s="4" t="s">
        <v>22</v>
      </c>
      <c r="B226" s="4">
        <v>22010138000</v>
      </c>
      <c r="C226" s="4" t="s">
        <v>173</v>
      </c>
      <c r="D226" s="11">
        <v>113416618652.10001</v>
      </c>
      <c r="E226" s="11">
        <v>168827001552.92001</v>
      </c>
      <c r="F226" s="11">
        <v>37039710.740000002</v>
      </c>
      <c r="G226" s="12">
        <v>40543</v>
      </c>
      <c r="H226" s="11">
        <v>282243620205.02002</v>
      </c>
    </row>
    <row r="227" spans="1:8">
      <c r="A227" s="4" t="s">
        <v>24</v>
      </c>
      <c r="B227" s="4">
        <v>22010138002</v>
      </c>
      <c r="C227" s="4" t="s">
        <v>45</v>
      </c>
      <c r="D227" s="11">
        <v>113416618652.10001</v>
      </c>
      <c r="E227" s="11">
        <v>167948095767.85999</v>
      </c>
      <c r="F227" s="11">
        <v>36846883.670000002</v>
      </c>
      <c r="G227" s="12">
        <v>40543</v>
      </c>
      <c r="H227" s="11">
        <v>281364714419.96002</v>
      </c>
    </row>
    <row r="228" spans="1:8">
      <c r="A228" s="4" t="s">
        <v>24</v>
      </c>
      <c r="B228" s="4">
        <v>22010138003</v>
      </c>
      <c r="C228" s="4" t="s">
        <v>172</v>
      </c>
      <c r="D228" s="4">
        <v>0</v>
      </c>
      <c r="E228" s="11">
        <v>90960086.120000005</v>
      </c>
      <c r="F228" s="11">
        <v>19956.14</v>
      </c>
      <c r="G228" s="12">
        <v>40543</v>
      </c>
      <c r="H228" s="11">
        <v>90960086.120000005</v>
      </c>
    </row>
    <row r="229" spans="1:8">
      <c r="A229" s="4" t="s">
        <v>24</v>
      </c>
      <c r="B229" s="4">
        <v>22010138004</v>
      </c>
      <c r="C229" s="4" t="s">
        <v>174</v>
      </c>
      <c r="D229" s="4">
        <v>0</v>
      </c>
      <c r="E229" s="11">
        <v>787945698.94000006</v>
      </c>
      <c r="F229" s="11">
        <v>172870.93</v>
      </c>
      <c r="G229" s="12">
        <v>40543</v>
      </c>
      <c r="H229" s="11">
        <v>787945698.94000006</v>
      </c>
    </row>
    <row r="230" spans="1:8">
      <c r="A230" s="4" t="s">
        <v>24</v>
      </c>
      <c r="B230" s="4">
        <v>22010140001</v>
      </c>
      <c r="C230" s="4" t="s">
        <v>175</v>
      </c>
      <c r="D230" s="4">
        <v>0</v>
      </c>
      <c r="E230" s="4">
        <v>0</v>
      </c>
      <c r="F230" s="4">
        <v>0</v>
      </c>
      <c r="G230" s="12">
        <v>40543</v>
      </c>
      <c r="H230" s="11">
        <v>0</v>
      </c>
    </row>
    <row r="231" spans="1:8">
      <c r="A231" s="4" t="s">
        <v>22</v>
      </c>
      <c r="B231" s="4">
        <v>22010144000</v>
      </c>
      <c r="C231" s="4" t="s">
        <v>176</v>
      </c>
      <c r="D231" s="11">
        <v>2116561706.3900001</v>
      </c>
      <c r="E231" s="11">
        <v>2321203342.4400001</v>
      </c>
      <c r="F231" s="11">
        <v>509259.18</v>
      </c>
      <c r="G231" s="12">
        <v>40543</v>
      </c>
      <c r="H231" s="11">
        <v>4437765048.8299999</v>
      </c>
    </row>
    <row r="232" spans="1:8">
      <c r="A232" s="4" t="s">
        <v>24</v>
      </c>
      <c r="B232" s="4">
        <v>22010144002</v>
      </c>
      <c r="C232" s="4" t="s">
        <v>45</v>
      </c>
      <c r="D232" s="11">
        <v>2116561706.3900001</v>
      </c>
      <c r="E232" s="11">
        <v>2321203342.4400001</v>
      </c>
      <c r="F232" s="11">
        <v>509259.18</v>
      </c>
      <c r="G232" s="12">
        <v>40543</v>
      </c>
      <c r="H232" s="11">
        <v>4437765048.8299999</v>
      </c>
    </row>
    <row r="233" spans="1:8">
      <c r="A233" s="4" t="s">
        <v>22</v>
      </c>
      <c r="B233" s="4">
        <v>22010146000</v>
      </c>
      <c r="C233" s="4" t="s">
        <v>177</v>
      </c>
      <c r="D233" s="4">
        <v>0</v>
      </c>
      <c r="E233" s="11">
        <v>617488349.74000001</v>
      </c>
      <c r="F233" s="11">
        <v>135473.53</v>
      </c>
      <c r="G233" s="12">
        <v>40543</v>
      </c>
      <c r="H233" s="11">
        <v>617488349.74000001</v>
      </c>
    </row>
    <row r="234" spans="1:8">
      <c r="A234" s="4" t="s">
        <v>24</v>
      </c>
      <c r="B234" s="4">
        <v>22010146002</v>
      </c>
      <c r="C234" s="4" t="s">
        <v>45</v>
      </c>
      <c r="D234" s="4">
        <v>0</v>
      </c>
      <c r="E234" s="11">
        <v>617488349.74000001</v>
      </c>
      <c r="F234" s="11">
        <v>135473.53</v>
      </c>
      <c r="G234" s="12">
        <v>40543</v>
      </c>
      <c r="H234" s="11">
        <v>617488349.74000001</v>
      </c>
    </row>
    <row r="235" spans="1:8">
      <c r="A235" s="4" t="s">
        <v>22</v>
      </c>
      <c r="B235" s="4">
        <v>22010152000</v>
      </c>
      <c r="C235" s="4" t="s">
        <v>178</v>
      </c>
      <c r="D235" s="11">
        <v>27915000000</v>
      </c>
      <c r="E235" s="11">
        <v>44289793421.980003</v>
      </c>
      <c r="F235" s="11">
        <v>9716935.8100000005</v>
      </c>
      <c r="G235" s="12">
        <v>40543</v>
      </c>
      <c r="H235" s="11">
        <v>72204793421.979996</v>
      </c>
    </row>
    <row r="236" spans="1:8">
      <c r="A236" s="4" t="s">
        <v>24</v>
      </c>
      <c r="B236" s="4">
        <v>22010152002</v>
      </c>
      <c r="C236" s="4" t="s">
        <v>45</v>
      </c>
      <c r="D236" s="11">
        <v>27915000000</v>
      </c>
      <c r="E236" s="11">
        <v>44289793421.980003</v>
      </c>
      <c r="F236" s="11">
        <v>9716935.8100000005</v>
      </c>
      <c r="G236" s="12">
        <v>40543</v>
      </c>
      <c r="H236" s="11">
        <v>72204793421.979996</v>
      </c>
    </row>
    <row r="237" spans="1:8">
      <c r="A237" s="4" t="s">
        <v>22</v>
      </c>
      <c r="B237" s="4">
        <v>22010156000</v>
      </c>
      <c r="C237" s="4" t="s">
        <v>179</v>
      </c>
      <c r="D237" s="11">
        <v>15178037485.77</v>
      </c>
      <c r="E237" s="11">
        <v>76025268523.220001</v>
      </c>
      <c r="F237" s="11">
        <v>16679523.59</v>
      </c>
      <c r="G237" s="12">
        <v>40543</v>
      </c>
      <c r="H237" s="11">
        <v>91203306008.990005</v>
      </c>
    </row>
    <row r="238" spans="1:8">
      <c r="A238" s="4" t="s">
        <v>24</v>
      </c>
      <c r="B238" s="4">
        <v>22010156002</v>
      </c>
      <c r="C238" s="4" t="s">
        <v>45</v>
      </c>
      <c r="D238" s="11">
        <v>15178037485.77</v>
      </c>
      <c r="E238" s="11">
        <v>76025268523.220001</v>
      </c>
      <c r="F238" s="11">
        <v>16679523.59</v>
      </c>
      <c r="G238" s="12">
        <v>40543</v>
      </c>
      <c r="H238" s="11">
        <v>91203306008.990005</v>
      </c>
    </row>
    <row r="239" spans="1:8">
      <c r="A239" s="4" t="s">
        <v>20</v>
      </c>
      <c r="B239" s="4">
        <v>22020000000</v>
      </c>
      <c r="C239" s="4" t="s">
        <v>180</v>
      </c>
      <c r="D239" s="11">
        <v>961112.72</v>
      </c>
      <c r="E239" s="11">
        <v>3021954</v>
      </c>
      <c r="F239" s="4">
        <v>663</v>
      </c>
      <c r="G239" s="12">
        <v>40543</v>
      </c>
      <c r="H239" s="11">
        <v>3983066.72</v>
      </c>
    </row>
    <row r="240" spans="1:8">
      <c r="A240" s="4" t="s">
        <v>22</v>
      </c>
      <c r="B240" s="4">
        <v>22020174000</v>
      </c>
      <c r="C240" s="4" t="s">
        <v>181</v>
      </c>
      <c r="D240" s="11">
        <v>961112.72</v>
      </c>
      <c r="E240" s="11">
        <v>3021954</v>
      </c>
      <c r="F240" s="4">
        <v>663</v>
      </c>
      <c r="G240" s="12">
        <v>40543</v>
      </c>
      <c r="H240" s="11">
        <v>3983066.72</v>
      </c>
    </row>
    <row r="241" spans="1:8">
      <c r="A241" s="4" t="s">
        <v>24</v>
      </c>
      <c r="B241" s="4">
        <v>22020174002</v>
      </c>
      <c r="C241" s="4" t="s">
        <v>45</v>
      </c>
      <c r="D241" s="11">
        <v>961112.72</v>
      </c>
      <c r="E241" s="11">
        <v>3021954</v>
      </c>
      <c r="F241" s="4">
        <v>663</v>
      </c>
      <c r="G241" s="12">
        <v>40543</v>
      </c>
      <c r="H241" s="11">
        <v>3983066.72</v>
      </c>
    </row>
    <row r="242" spans="1:8">
      <c r="A242" s="4" t="s">
        <v>20</v>
      </c>
      <c r="B242" s="4">
        <v>22030000000</v>
      </c>
      <c r="C242" s="4" t="s">
        <v>66</v>
      </c>
      <c r="D242" s="11">
        <v>22769613911.279999</v>
      </c>
      <c r="E242" s="11">
        <v>9329579572.0699997</v>
      </c>
      <c r="F242" s="11">
        <v>2046858.1769999999</v>
      </c>
      <c r="G242" s="12">
        <v>40543</v>
      </c>
      <c r="H242" s="11">
        <v>32099193483.349998</v>
      </c>
    </row>
    <row r="243" spans="1:8">
      <c r="A243" s="4" t="s">
        <v>22</v>
      </c>
      <c r="B243" s="4">
        <v>22030180000</v>
      </c>
      <c r="C243" s="4" t="s">
        <v>182</v>
      </c>
      <c r="D243" s="4">
        <v>0</v>
      </c>
      <c r="E243" s="11">
        <v>7050579572.0699997</v>
      </c>
      <c r="F243" s="11">
        <v>1546858.1769999999</v>
      </c>
      <c r="G243" s="12">
        <v>40543</v>
      </c>
      <c r="H243" s="11">
        <v>7050579572.0699997</v>
      </c>
    </row>
    <row r="244" spans="1:8">
      <c r="A244" s="4" t="s">
        <v>24</v>
      </c>
      <c r="B244" s="4">
        <v>22030180002</v>
      </c>
      <c r="C244" s="4" t="s">
        <v>45</v>
      </c>
      <c r="D244" s="4">
        <v>0</v>
      </c>
      <c r="E244" s="11">
        <v>7050579572.0699997</v>
      </c>
      <c r="F244" s="11">
        <v>1546858.1769999999</v>
      </c>
      <c r="G244" s="12">
        <v>40543</v>
      </c>
      <c r="H244" s="11">
        <v>7050579572.0699997</v>
      </c>
    </row>
    <row r="245" spans="1:8">
      <c r="A245" s="4" t="s">
        <v>22</v>
      </c>
      <c r="B245" s="4">
        <v>22030190000</v>
      </c>
      <c r="C245" s="4" t="s">
        <v>159</v>
      </c>
      <c r="D245" s="11">
        <v>22746000000</v>
      </c>
      <c r="E245" s="4">
        <v>0</v>
      </c>
      <c r="F245" s="4">
        <v>0</v>
      </c>
      <c r="G245" s="12">
        <v>40543</v>
      </c>
      <c r="H245" s="11">
        <v>22746000000</v>
      </c>
    </row>
    <row r="246" spans="1:8">
      <c r="A246" s="4" t="s">
        <v>24</v>
      </c>
      <c r="B246" s="4">
        <v>22030190002</v>
      </c>
      <c r="C246" s="4" t="s">
        <v>45</v>
      </c>
      <c r="D246" s="11">
        <v>22746000000</v>
      </c>
      <c r="E246" s="4">
        <v>0</v>
      </c>
      <c r="F246" s="4">
        <v>0</v>
      </c>
      <c r="G246" s="12">
        <v>40543</v>
      </c>
      <c r="H246" s="11">
        <v>22746000000</v>
      </c>
    </row>
    <row r="247" spans="1:8">
      <c r="A247" s="4" t="s">
        <v>22</v>
      </c>
      <c r="B247" s="4">
        <v>22030192000</v>
      </c>
      <c r="C247" s="4" t="s">
        <v>183</v>
      </c>
      <c r="D247" s="4">
        <v>0</v>
      </c>
      <c r="E247" s="11">
        <v>2279000000</v>
      </c>
      <c r="F247" s="11">
        <v>500000</v>
      </c>
      <c r="G247" s="12">
        <v>40543</v>
      </c>
      <c r="H247" s="11">
        <v>2279000000</v>
      </c>
    </row>
    <row r="248" spans="1:8">
      <c r="A248" s="4" t="s">
        <v>24</v>
      </c>
      <c r="B248" s="4">
        <v>22030192002</v>
      </c>
      <c r="C248" s="4" t="s">
        <v>45</v>
      </c>
      <c r="D248" s="4">
        <v>0</v>
      </c>
      <c r="E248" s="11">
        <v>2279000000</v>
      </c>
      <c r="F248" s="11">
        <v>500000</v>
      </c>
      <c r="G248" s="12">
        <v>40543</v>
      </c>
      <c r="H248" s="11">
        <v>2279000000</v>
      </c>
    </row>
    <row r="249" spans="1:8">
      <c r="A249" s="4" t="s">
        <v>22</v>
      </c>
      <c r="B249" s="4">
        <v>22030194000</v>
      </c>
      <c r="C249" s="4" t="s">
        <v>184</v>
      </c>
      <c r="D249" s="11">
        <v>23613911.280000001</v>
      </c>
      <c r="E249" s="4">
        <v>0</v>
      </c>
      <c r="F249" s="4">
        <v>0</v>
      </c>
      <c r="G249" s="12">
        <v>40543</v>
      </c>
      <c r="H249" s="11">
        <v>23613911.280000001</v>
      </c>
    </row>
    <row r="250" spans="1:8">
      <c r="A250" s="4" t="s">
        <v>24</v>
      </c>
      <c r="B250" s="4">
        <v>22030194006</v>
      </c>
      <c r="C250" s="4" t="s">
        <v>162</v>
      </c>
      <c r="D250" s="11">
        <v>23613911.280000001</v>
      </c>
      <c r="E250" s="4">
        <v>0</v>
      </c>
      <c r="F250" s="4">
        <v>0</v>
      </c>
      <c r="G250" s="12">
        <v>40543</v>
      </c>
      <c r="H250" s="11">
        <v>23613911.280000001</v>
      </c>
    </row>
    <row r="251" spans="1:8">
      <c r="A251" s="4" t="s">
        <v>20</v>
      </c>
      <c r="B251" s="4">
        <v>22040000000</v>
      </c>
      <c r="C251" s="4" t="s">
        <v>186</v>
      </c>
      <c r="D251" s="11">
        <v>133457680248.06</v>
      </c>
      <c r="E251" s="11">
        <v>5624108952.7799997</v>
      </c>
      <c r="F251" s="11">
        <v>1233898.4099999999</v>
      </c>
      <c r="G251" s="12">
        <v>40543</v>
      </c>
      <c r="H251" s="11">
        <v>139081789200.84</v>
      </c>
    </row>
    <row r="252" spans="1:8">
      <c r="A252" s="4" t="s">
        <v>22</v>
      </c>
      <c r="B252" s="4">
        <v>22040290000</v>
      </c>
      <c r="C252" s="4" t="s">
        <v>171</v>
      </c>
      <c r="D252" s="11">
        <v>34659670469.120003</v>
      </c>
      <c r="E252" s="11">
        <v>304536024.16000003</v>
      </c>
      <c r="F252" s="11">
        <v>66813.52</v>
      </c>
      <c r="G252" s="12">
        <v>40543</v>
      </c>
      <c r="H252" s="11">
        <v>34964206493.279999</v>
      </c>
    </row>
    <row r="253" spans="1:8">
      <c r="A253" s="4" t="s">
        <v>24</v>
      </c>
      <c r="B253" s="4">
        <v>22040290002</v>
      </c>
      <c r="C253" s="4" t="s">
        <v>187</v>
      </c>
      <c r="D253" s="11">
        <v>2023208312</v>
      </c>
      <c r="E253" s="4">
        <v>0</v>
      </c>
      <c r="F253" s="4">
        <v>0</v>
      </c>
      <c r="G253" s="12">
        <v>40543</v>
      </c>
      <c r="H253" s="11">
        <v>2023208312</v>
      </c>
    </row>
    <row r="254" spans="1:8">
      <c r="A254" s="4" t="s">
        <v>24</v>
      </c>
      <c r="B254" s="4">
        <v>22040290004</v>
      </c>
      <c r="C254" s="4" t="s">
        <v>188</v>
      </c>
      <c r="D254" s="11">
        <v>4674718726.46</v>
      </c>
      <c r="E254" s="11">
        <v>258956024.16</v>
      </c>
      <c r="F254" s="11">
        <v>56813.52</v>
      </c>
      <c r="G254" s="12">
        <v>40543</v>
      </c>
      <c r="H254" s="11">
        <v>4933674750.6199999</v>
      </c>
    </row>
    <row r="255" spans="1:8">
      <c r="A255" s="4" t="s">
        <v>24</v>
      </c>
      <c r="B255" s="4">
        <v>22040290006</v>
      </c>
      <c r="C255" s="4" t="s">
        <v>189</v>
      </c>
      <c r="D255" s="11">
        <v>15000000</v>
      </c>
      <c r="E255" s="4">
        <v>0</v>
      </c>
      <c r="F255" s="4">
        <v>0</v>
      </c>
      <c r="G255" s="12">
        <v>40543</v>
      </c>
      <c r="H255" s="11">
        <v>15000000</v>
      </c>
    </row>
    <row r="256" spans="1:8">
      <c r="A256" s="4" t="s">
        <v>24</v>
      </c>
      <c r="B256" s="4">
        <v>22040290008</v>
      </c>
      <c r="C256" s="4" t="s">
        <v>190</v>
      </c>
      <c r="D256" s="11">
        <v>99145420</v>
      </c>
      <c r="E256" s="4">
        <v>0</v>
      </c>
      <c r="F256" s="4">
        <v>0</v>
      </c>
      <c r="G256" s="12">
        <v>40543</v>
      </c>
      <c r="H256" s="11">
        <v>99145420</v>
      </c>
    </row>
    <row r="257" spans="1:9">
      <c r="A257" s="4" t="s">
        <v>24</v>
      </c>
      <c r="B257" s="4">
        <v>22040290010</v>
      </c>
      <c r="C257" s="4" t="s">
        <v>191</v>
      </c>
      <c r="D257" s="11">
        <v>27847598010.66</v>
      </c>
      <c r="E257" s="11">
        <v>45580000</v>
      </c>
      <c r="F257" s="11">
        <v>10000</v>
      </c>
      <c r="G257" s="12">
        <v>40543</v>
      </c>
      <c r="H257" s="11">
        <v>27893178010.66</v>
      </c>
    </row>
    <row r="258" spans="1:9">
      <c r="A258" s="4" t="s">
        <v>22</v>
      </c>
      <c r="B258" s="4">
        <v>22040292000</v>
      </c>
      <c r="C258" s="4" t="s">
        <v>173</v>
      </c>
      <c r="D258" s="11">
        <v>98798009778.940002</v>
      </c>
      <c r="E258" s="11">
        <v>5319572928.6199999</v>
      </c>
      <c r="F258" s="11">
        <v>1167084.8899999999</v>
      </c>
      <c r="G258" s="12">
        <v>40543</v>
      </c>
      <c r="H258" s="11">
        <v>104117582707.56</v>
      </c>
    </row>
    <row r="259" spans="1:9">
      <c r="A259" s="4" t="s">
        <v>24</v>
      </c>
      <c r="B259" s="4">
        <v>22040292004</v>
      </c>
      <c r="C259" s="4" t="s">
        <v>188</v>
      </c>
      <c r="D259" s="11">
        <v>103216648.48</v>
      </c>
      <c r="E259" s="11">
        <v>442891971.89999998</v>
      </c>
      <c r="F259" s="11">
        <v>97168.05</v>
      </c>
      <c r="G259" s="12">
        <v>40543</v>
      </c>
      <c r="H259" s="11">
        <v>546108620.38</v>
      </c>
    </row>
    <row r="260" spans="1:9">
      <c r="A260" s="4" t="s">
        <v>24</v>
      </c>
      <c r="B260" s="4">
        <v>22040292006</v>
      </c>
      <c r="C260" s="4" t="s">
        <v>189</v>
      </c>
      <c r="D260" s="11">
        <v>23687997555.369999</v>
      </c>
      <c r="E260" s="11">
        <v>45418373.32</v>
      </c>
      <c r="F260" s="11">
        <v>9964.5400000000009</v>
      </c>
      <c r="G260" s="12">
        <v>40543</v>
      </c>
      <c r="H260" s="11">
        <v>23733415928.689999</v>
      </c>
    </row>
    <row r="261" spans="1:9">
      <c r="A261" s="4" t="s">
        <v>24</v>
      </c>
      <c r="B261" s="4">
        <v>22040292008</v>
      </c>
      <c r="C261" s="4" t="s">
        <v>190</v>
      </c>
      <c r="D261" s="11">
        <v>570295622.45000005</v>
      </c>
      <c r="E261" s="4">
        <v>0</v>
      </c>
      <c r="F261" s="4">
        <v>0</v>
      </c>
      <c r="G261" s="12">
        <v>40543</v>
      </c>
      <c r="H261" s="11">
        <v>570295622.45000005</v>
      </c>
    </row>
    <row r="262" spans="1:9">
      <c r="A262" s="4" t="s">
        <v>24</v>
      </c>
      <c r="B262" s="4">
        <v>22040292010</v>
      </c>
      <c r="C262" s="4" t="s">
        <v>191</v>
      </c>
      <c r="D262" s="11">
        <v>74436499952.639999</v>
      </c>
      <c r="E262" s="11">
        <v>4831262583.3999996</v>
      </c>
      <c r="F262" s="11">
        <v>1059952.3</v>
      </c>
      <c r="G262" s="12">
        <v>40543</v>
      </c>
      <c r="H262" s="11">
        <v>79267762536.039993</v>
      </c>
    </row>
    <row r="263" spans="1:9">
      <c r="A263" s="4" t="s">
        <v>20</v>
      </c>
      <c r="B263" s="4">
        <v>22080000000</v>
      </c>
      <c r="C263" s="4" t="s">
        <v>166</v>
      </c>
      <c r="D263" s="11">
        <v>213739441.77000001</v>
      </c>
      <c r="E263" s="11">
        <v>560735278.75999999</v>
      </c>
      <c r="F263" s="11">
        <v>123022.22</v>
      </c>
      <c r="G263" s="12">
        <v>40543</v>
      </c>
      <c r="H263" s="11">
        <v>774474720.52999997</v>
      </c>
    </row>
    <row r="264" spans="1:9">
      <c r="A264" s="4" t="s">
        <v>22</v>
      </c>
      <c r="B264" s="4">
        <v>22080224000</v>
      </c>
      <c r="C264" s="4" t="s">
        <v>192</v>
      </c>
      <c r="D264" s="11">
        <v>213739441.77000001</v>
      </c>
      <c r="E264" s="11">
        <v>555053367.12</v>
      </c>
      <c r="F264" s="11">
        <v>121775.64</v>
      </c>
      <c r="G264" s="12">
        <v>40543</v>
      </c>
      <c r="H264" s="11">
        <v>768792808.88999999</v>
      </c>
    </row>
    <row r="265" spans="1:9">
      <c r="A265" s="4" t="s">
        <v>24</v>
      </c>
      <c r="B265" s="4">
        <v>22080224084</v>
      </c>
      <c r="C265" s="4" t="s">
        <v>193</v>
      </c>
      <c r="D265" s="11">
        <v>213739441.77000001</v>
      </c>
      <c r="E265" s="11">
        <v>555053367.12</v>
      </c>
      <c r="F265" s="11">
        <v>121775.64</v>
      </c>
      <c r="G265" s="12">
        <v>40543</v>
      </c>
      <c r="H265" s="11">
        <v>768792808.88999999</v>
      </c>
    </row>
    <row r="266" spans="1:9">
      <c r="A266" s="4" t="s">
        <v>22</v>
      </c>
      <c r="B266" s="4">
        <v>22080230000</v>
      </c>
      <c r="C266" s="4" t="s">
        <v>194</v>
      </c>
      <c r="D266" s="4">
        <v>0</v>
      </c>
      <c r="E266" s="4">
        <v>0</v>
      </c>
      <c r="F266" s="4">
        <v>0</v>
      </c>
      <c r="G266" s="12">
        <v>40543</v>
      </c>
      <c r="H266" s="11">
        <v>0</v>
      </c>
    </row>
    <row r="267" spans="1:9">
      <c r="A267" s="4" t="s">
        <v>24</v>
      </c>
      <c r="B267" s="4">
        <v>22080230084</v>
      </c>
      <c r="C267" s="4" t="s">
        <v>193</v>
      </c>
      <c r="D267" s="4">
        <v>0</v>
      </c>
      <c r="E267" s="4">
        <v>0</v>
      </c>
      <c r="F267" s="4">
        <v>0</v>
      </c>
      <c r="G267" s="12">
        <v>40543</v>
      </c>
      <c r="H267" s="11">
        <v>0</v>
      </c>
    </row>
    <row r="268" spans="1:9">
      <c r="A268" s="4" t="s">
        <v>22</v>
      </c>
      <c r="B268" s="4">
        <v>22080234000</v>
      </c>
      <c r="C268" s="4" t="s">
        <v>195</v>
      </c>
      <c r="D268" s="4">
        <v>0</v>
      </c>
      <c r="E268" s="11">
        <v>5681911.6399999997</v>
      </c>
      <c r="F268" s="11">
        <v>1246.58</v>
      </c>
      <c r="G268" s="12">
        <v>40543</v>
      </c>
      <c r="H268" s="11">
        <v>5681911.6399999997</v>
      </c>
    </row>
    <row r="269" spans="1:9">
      <c r="A269" s="4" t="s">
        <v>24</v>
      </c>
      <c r="B269" s="4">
        <v>22080234084</v>
      </c>
      <c r="C269" s="4" t="s">
        <v>193</v>
      </c>
      <c r="D269" s="4">
        <v>0</v>
      </c>
      <c r="E269" s="11">
        <v>5681911.6399999997</v>
      </c>
      <c r="F269" s="11">
        <v>1246.58</v>
      </c>
      <c r="G269" s="12">
        <v>40543</v>
      </c>
      <c r="H269" s="11">
        <v>5681911.6399999997</v>
      </c>
    </row>
    <row r="270" spans="1:9">
      <c r="A270" s="4" t="s">
        <v>18</v>
      </c>
      <c r="B270" s="4">
        <v>24000000000</v>
      </c>
      <c r="C270" s="4" t="s">
        <v>196</v>
      </c>
      <c r="D270" s="11">
        <v>14927004782.164</v>
      </c>
      <c r="E270" s="11">
        <v>170244096127.89001</v>
      </c>
      <c r="F270" s="11">
        <v>37350613.454999998</v>
      </c>
      <c r="G270" s="12">
        <v>40543</v>
      </c>
      <c r="H270" s="11">
        <v>185171100910.05399</v>
      </c>
      <c r="I270" s="24"/>
    </row>
    <row r="271" spans="1:9">
      <c r="A271" s="4" t="s">
        <v>20</v>
      </c>
      <c r="B271" s="4">
        <v>24010000000</v>
      </c>
      <c r="C271" s="4" t="s">
        <v>197</v>
      </c>
      <c r="D271" s="11">
        <v>487082793.03399998</v>
      </c>
      <c r="E271" s="11">
        <v>792982069.27999997</v>
      </c>
      <c r="F271" s="11">
        <v>173975.88200000001</v>
      </c>
      <c r="G271" s="12">
        <v>40543</v>
      </c>
      <c r="H271" s="11">
        <v>1280064862.3139999</v>
      </c>
    </row>
    <row r="272" spans="1:9">
      <c r="A272" s="4" t="s">
        <v>24</v>
      </c>
      <c r="B272" s="4">
        <v>24010242001</v>
      </c>
      <c r="C272" s="4" t="s">
        <v>198</v>
      </c>
      <c r="D272" s="4">
        <v>4.0000000000000001E-3</v>
      </c>
      <c r="E272" s="4">
        <v>0</v>
      </c>
      <c r="F272" s="4">
        <v>0</v>
      </c>
      <c r="G272" s="12">
        <v>40543</v>
      </c>
      <c r="H272" s="11">
        <v>4.0000000000000001E-3</v>
      </c>
    </row>
    <row r="273" spans="1:9">
      <c r="A273" s="4" t="s">
        <v>24</v>
      </c>
      <c r="B273" s="4">
        <v>24010244001</v>
      </c>
      <c r="C273" s="4" t="s">
        <v>199</v>
      </c>
      <c r="D273" s="11">
        <v>349168419.02999997</v>
      </c>
      <c r="E273" s="11">
        <v>369120567.81999999</v>
      </c>
      <c r="F273" s="11">
        <v>80983.012000000002</v>
      </c>
      <c r="G273" s="12">
        <v>40543</v>
      </c>
      <c r="H273" s="11">
        <v>718288986.85000002</v>
      </c>
    </row>
    <row r="274" spans="1:9">
      <c r="A274" s="4" t="s">
        <v>24</v>
      </c>
      <c r="B274" s="4">
        <v>24010246001</v>
      </c>
      <c r="C274" s="4" t="s">
        <v>200</v>
      </c>
      <c r="D274" s="11">
        <v>137914374</v>
      </c>
      <c r="E274" s="11">
        <v>423861501.45999998</v>
      </c>
      <c r="F274" s="11">
        <v>92992.87</v>
      </c>
      <c r="G274" s="12">
        <v>40543</v>
      </c>
      <c r="H274" s="11">
        <v>561775875.46000004</v>
      </c>
    </row>
    <row r="275" spans="1:9">
      <c r="A275" s="4" t="s">
        <v>20</v>
      </c>
      <c r="B275" s="4">
        <v>24040000000</v>
      </c>
      <c r="C275" s="4" t="s">
        <v>201</v>
      </c>
      <c r="D275" s="11">
        <v>14439921989.129999</v>
      </c>
      <c r="E275" s="11">
        <v>169451114058.60999</v>
      </c>
      <c r="F275" s="11">
        <v>37176637.572999999</v>
      </c>
      <c r="G275" s="12">
        <v>40543</v>
      </c>
      <c r="H275" s="11">
        <v>183891036047.73999</v>
      </c>
    </row>
    <row r="276" spans="1:9">
      <c r="A276" s="4" t="s">
        <v>22</v>
      </c>
      <c r="B276" s="4">
        <v>24040258000</v>
      </c>
      <c r="C276" s="4" t="s">
        <v>202</v>
      </c>
      <c r="D276" s="11">
        <v>312150559</v>
      </c>
      <c r="E276" s="11">
        <v>886764050.53999996</v>
      </c>
      <c r="F276" s="11">
        <v>194551.13</v>
      </c>
      <c r="G276" s="12">
        <v>40543</v>
      </c>
      <c r="H276" s="11">
        <v>1198914609.54</v>
      </c>
    </row>
    <row r="277" spans="1:9">
      <c r="A277" s="4" t="s">
        <v>24</v>
      </c>
      <c r="B277" s="4">
        <v>24040258002</v>
      </c>
      <c r="C277" s="4" t="s">
        <v>45</v>
      </c>
      <c r="D277" s="11">
        <v>312150559</v>
      </c>
      <c r="E277" s="11">
        <v>886764050.53999996</v>
      </c>
      <c r="F277" s="11">
        <v>194551.13</v>
      </c>
      <c r="G277" s="12">
        <v>40543</v>
      </c>
      <c r="H277" s="11">
        <v>1198914609.54</v>
      </c>
    </row>
    <row r="278" spans="1:9">
      <c r="A278" s="4" t="s">
        <v>22</v>
      </c>
      <c r="B278" s="4">
        <v>24040260000</v>
      </c>
      <c r="C278" s="4" t="s">
        <v>103</v>
      </c>
      <c r="D278" s="11">
        <v>14127771430.129999</v>
      </c>
      <c r="E278" s="11">
        <v>168564350008.07001</v>
      </c>
      <c r="F278" s="11">
        <v>36982086.443000004</v>
      </c>
      <c r="G278" s="12">
        <v>40543</v>
      </c>
      <c r="H278" s="11">
        <v>182692121438.20001</v>
      </c>
    </row>
    <row r="279" spans="1:9">
      <c r="A279" s="4" t="s">
        <v>24</v>
      </c>
      <c r="B279" s="4">
        <v>24040260002</v>
      </c>
      <c r="C279" s="4" t="s">
        <v>45</v>
      </c>
      <c r="D279" s="11">
        <v>14127771430.129999</v>
      </c>
      <c r="E279" s="11">
        <v>168564350008.07001</v>
      </c>
      <c r="F279" s="11">
        <v>36982086.443000004</v>
      </c>
      <c r="G279" s="12">
        <v>40543</v>
      </c>
      <c r="H279" s="11">
        <v>182692121438.20001</v>
      </c>
    </row>
    <row r="280" spans="1:9">
      <c r="A280" s="4" t="s">
        <v>20</v>
      </c>
      <c r="B280" s="4">
        <v>24050000000</v>
      </c>
      <c r="C280" s="4" t="s">
        <v>203</v>
      </c>
      <c r="D280" s="4">
        <v>0</v>
      </c>
      <c r="E280" s="4">
        <v>0</v>
      </c>
      <c r="F280" s="4">
        <v>0</v>
      </c>
      <c r="G280" s="12">
        <v>40543</v>
      </c>
      <c r="H280" s="11">
        <v>0</v>
      </c>
    </row>
    <row r="281" spans="1:9">
      <c r="A281" s="4" t="s">
        <v>22</v>
      </c>
      <c r="B281" s="4">
        <v>24050262000</v>
      </c>
      <c r="C281" s="4" t="s">
        <v>204</v>
      </c>
      <c r="D281" s="4">
        <v>0</v>
      </c>
      <c r="E281" s="4">
        <v>0</v>
      </c>
      <c r="F281" s="4">
        <v>0</v>
      </c>
      <c r="G281" s="12">
        <v>40543</v>
      </c>
      <c r="H281" s="11">
        <v>0</v>
      </c>
    </row>
    <row r="282" spans="1:9">
      <c r="A282" s="4" t="s">
        <v>24</v>
      </c>
      <c r="B282" s="4">
        <v>24050262002</v>
      </c>
      <c r="C282" s="4" t="s">
        <v>45</v>
      </c>
      <c r="D282" s="4">
        <v>0</v>
      </c>
      <c r="E282" s="4">
        <v>0</v>
      </c>
      <c r="F282" s="4">
        <v>0</v>
      </c>
      <c r="G282" s="12">
        <v>40543</v>
      </c>
      <c r="H282" s="11">
        <v>0</v>
      </c>
    </row>
    <row r="283" spans="1:9">
      <c r="A283" s="4" t="s">
        <v>18</v>
      </c>
      <c r="B283" s="4">
        <v>25000000000</v>
      </c>
      <c r="C283" s="4" t="s">
        <v>205</v>
      </c>
      <c r="D283" s="11">
        <v>22624192264.82</v>
      </c>
      <c r="E283" s="11">
        <v>5138963773.9200001</v>
      </c>
      <c r="F283" s="11">
        <v>1127460.24</v>
      </c>
      <c r="G283" s="12">
        <v>40543</v>
      </c>
      <c r="H283" s="11">
        <v>27763156038.740002</v>
      </c>
      <c r="I283" s="24"/>
    </row>
    <row r="284" spans="1:9">
      <c r="A284" s="4" t="s">
        <v>20</v>
      </c>
      <c r="B284" s="4">
        <v>25010000000</v>
      </c>
      <c r="C284" s="4" t="s">
        <v>206</v>
      </c>
      <c r="D284" s="11">
        <v>19421999671.82</v>
      </c>
      <c r="E284" s="11">
        <v>4316117149.9200001</v>
      </c>
      <c r="F284" s="11">
        <v>946932.24</v>
      </c>
      <c r="G284" s="12">
        <v>40543</v>
      </c>
      <c r="H284" s="11">
        <v>23738116821.740002</v>
      </c>
    </row>
    <row r="285" spans="1:9">
      <c r="A285" s="4" t="s">
        <v>24</v>
      </c>
      <c r="B285" s="4">
        <v>25010270001</v>
      </c>
      <c r="C285" s="4" t="s">
        <v>207</v>
      </c>
      <c r="D285" s="11">
        <v>10268219277.5</v>
      </c>
      <c r="E285" s="4">
        <v>0</v>
      </c>
      <c r="F285" s="4">
        <v>0</v>
      </c>
      <c r="G285" s="12">
        <v>40543</v>
      </c>
      <c r="H285" s="11">
        <v>10268219277.5</v>
      </c>
    </row>
    <row r="286" spans="1:9">
      <c r="A286" s="4" t="s">
        <v>24</v>
      </c>
      <c r="B286" s="4">
        <v>25010272001</v>
      </c>
      <c r="C286" s="4" t="s">
        <v>208</v>
      </c>
      <c r="D286" s="11">
        <v>9153780394.3199997</v>
      </c>
      <c r="E286" s="11">
        <v>4316117149.9200001</v>
      </c>
      <c r="F286" s="11">
        <v>946932.24</v>
      </c>
      <c r="G286" s="12">
        <v>40543</v>
      </c>
      <c r="H286" s="11">
        <v>13469897544.24</v>
      </c>
    </row>
    <row r="287" spans="1:9">
      <c r="A287" s="4" t="s">
        <v>20</v>
      </c>
      <c r="B287" s="4">
        <v>25020000000</v>
      </c>
      <c r="C287" s="4" t="s">
        <v>209</v>
      </c>
      <c r="D287" s="11">
        <v>3202192593</v>
      </c>
      <c r="E287" s="11">
        <v>822846624</v>
      </c>
      <c r="F287" s="11">
        <v>180528</v>
      </c>
      <c r="G287" s="12">
        <v>40543</v>
      </c>
      <c r="H287" s="11">
        <v>4025039217</v>
      </c>
    </row>
    <row r="288" spans="1:9">
      <c r="A288" s="4" t="s">
        <v>24</v>
      </c>
      <c r="B288" s="4">
        <v>25020276001</v>
      </c>
      <c r="C288" s="4" t="s">
        <v>210</v>
      </c>
      <c r="D288" s="11">
        <v>2162859675</v>
      </c>
      <c r="E288" s="4">
        <v>0</v>
      </c>
      <c r="F288" s="4">
        <v>0</v>
      </c>
      <c r="G288" s="12">
        <v>40543</v>
      </c>
      <c r="H288" s="11">
        <v>2162859675</v>
      </c>
    </row>
    <row r="289" spans="1:9">
      <c r="A289" s="4" t="s">
        <v>24</v>
      </c>
      <c r="B289" s="4">
        <v>25020278001</v>
      </c>
      <c r="C289" s="4" t="s">
        <v>211</v>
      </c>
      <c r="D289" s="11">
        <v>1039332918</v>
      </c>
      <c r="E289" s="11">
        <v>822846624</v>
      </c>
      <c r="F289" s="11">
        <v>180528</v>
      </c>
      <c r="G289" s="12">
        <v>40543</v>
      </c>
      <c r="H289" s="11">
        <v>1862179542</v>
      </c>
    </row>
    <row r="290" spans="1:9">
      <c r="D290" s="11"/>
      <c r="E290" s="11"/>
      <c r="F290" s="11"/>
      <c r="G290" s="12"/>
      <c r="H290" s="11"/>
    </row>
    <row r="291" spans="1:9">
      <c r="A291" s="4" t="s">
        <v>16</v>
      </c>
      <c r="B291" s="4">
        <v>30000000000</v>
      </c>
      <c r="C291" s="4" t="s">
        <v>212</v>
      </c>
      <c r="D291" s="11">
        <v>177291335578.82999</v>
      </c>
      <c r="E291" s="4">
        <v>0</v>
      </c>
      <c r="F291" s="4">
        <v>0</v>
      </c>
      <c r="G291" s="12">
        <v>40543</v>
      </c>
      <c r="H291" s="11">
        <f>+H293+H295+H297+H299+H301</f>
        <v>182656310051.83002</v>
      </c>
      <c r="I291" s="24"/>
    </row>
    <row r="292" spans="1:9">
      <c r="A292" s="4" t="s">
        <v>18</v>
      </c>
      <c r="B292" s="4">
        <v>31000000000</v>
      </c>
      <c r="C292" s="4" t="s">
        <v>212</v>
      </c>
      <c r="D292" s="11">
        <v>177291335578.82999</v>
      </c>
      <c r="E292" s="4">
        <v>0</v>
      </c>
      <c r="F292" s="4">
        <v>0</v>
      </c>
      <c r="G292" s="12">
        <v>40543</v>
      </c>
      <c r="H292" s="11">
        <f>+H291</f>
        <v>182656310051.83002</v>
      </c>
      <c r="I292" s="24"/>
    </row>
    <row r="293" spans="1:9">
      <c r="A293" s="4" t="s">
        <v>20</v>
      </c>
      <c r="B293" s="4">
        <v>31010000000</v>
      </c>
      <c r="C293" s="4" t="s">
        <v>213</v>
      </c>
      <c r="D293" s="11">
        <v>28396000000</v>
      </c>
      <c r="E293" s="4">
        <v>0</v>
      </c>
      <c r="F293" s="4">
        <v>0</v>
      </c>
      <c r="G293" s="12">
        <v>40543</v>
      </c>
      <c r="H293" s="11">
        <v>28396000000</v>
      </c>
    </row>
    <row r="294" spans="1:9">
      <c r="A294" s="4" t="s">
        <v>24</v>
      </c>
      <c r="B294" s="4">
        <v>31010400001</v>
      </c>
      <c r="C294" s="4" t="s">
        <v>214</v>
      </c>
      <c r="D294" s="11">
        <v>28396000000</v>
      </c>
      <c r="E294" s="4">
        <v>0</v>
      </c>
      <c r="F294" s="4">
        <v>0</v>
      </c>
      <c r="G294" s="12">
        <v>40543</v>
      </c>
      <c r="H294" s="11">
        <v>28396000000</v>
      </c>
    </row>
    <row r="295" spans="1:9">
      <c r="A295" s="4" t="s">
        <v>20</v>
      </c>
      <c r="B295" s="4">
        <v>31030000000</v>
      </c>
      <c r="C295" s="4" t="s">
        <v>215</v>
      </c>
      <c r="D295" s="11">
        <v>48421472013.790001</v>
      </c>
      <c r="E295" s="4">
        <v>0</v>
      </c>
      <c r="F295" s="4">
        <v>0</v>
      </c>
      <c r="G295" s="12">
        <v>40543</v>
      </c>
      <c r="H295" s="11">
        <f>+H296</f>
        <v>53744181277.790001</v>
      </c>
    </row>
    <row r="296" spans="1:9" s="30" customFormat="1">
      <c r="A296" s="30" t="s">
        <v>24</v>
      </c>
      <c r="B296" s="30">
        <v>31030408001</v>
      </c>
      <c r="C296" s="30" t="s">
        <v>216</v>
      </c>
      <c r="D296" s="31">
        <v>48421472013.790001</v>
      </c>
      <c r="E296" s="30">
        <v>0</v>
      </c>
      <c r="F296" s="30">
        <v>0</v>
      </c>
      <c r="G296" s="32">
        <v>40543</v>
      </c>
      <c r="H296" s="31">
        <f>48421472013.79+5665021423-300046950-42265209</f>
        <v>53744181277.790001</v>
      </c>
      <c r="I296" s="33"/>
    </row>
    <row r="297" spans="1:9">
      <c r="A297" s="4" t="s">
        <v>20</v>
      </c>
      <c r="B297" s="4">
        <v>31040000000</v>
      </c>
      <c r="C297" s="4" t="s">
        <v>217</v>
      </c>
      <c r="D297" s="11">
        <v>61692566606.5</v>
      </c>
      <c r="E297" s="4">
        <v>0</v>
      </c>
      <c r="F297" s="4">
        <v>0</v>
      </c>
      <c r="G297" s="12">
        <v>40543</v>
      </c>
      <c r="H297" s="11">
        <v>61692566606.5</v>
      </c>
    </row>
    <row r="298" spans="1:9">
      <c r="A298" s="4" t="s">
        <v>24</v>
      </c>
      <c r="B298" s="4">
        <v>31040424001</v>
      </c>
      <c r="C298" s="4" t="s">
        <v>218</v>
      </c>
      <c r="D298" s="11">
        <v>61692566606.5</v>
      </c>
      <c r="E298" s="4">
        <v>0</v>
      </c>
      <c r="F298" s="4">
        <v>0</v>
      </c>
      <c r="G298" s="12">
        <v>40543</v>
      </c>
      <c r="H298" s="11">
        <v>61692566606.5</v>
      </c>
    </row>
    <row r="299" spans="1:9">
      <c r="A299" s="4" t="s">
        <v>20</v>
      </c>
      <c r="B299" s="4">
        <v>31050000000</v>
      </c>
      <c r="C299" s="4" t="s">
        <v>219</v>
      </c>
      <c r="D299" s="11">
        <v>32730811107</v>
      </c>
      <c r="E299" s="4">
        <v>0</v>
      </c>
      <c r="F299" s="4">
        <v>0</v>
      </c>
      <c r="G299" s="12">
        <v>40543</v>
      </c>
      <c r="H299" s="11">
        <v>32730811107</v>
      </c>
    </row>
    <row r="300" spans="1:9">
      <c r="A300" s="4" t="s">
        <v>24</v>
      </c>
      <c r="B300" s="4">
        <v>31050416001</v>
      </c>
      <c r="C300" s="4" t="s">
        <v>220</v>
      </c>
      <c r="D300" s="11">
        <v>32730811107</v>
      </c>
      <c r="E300" s="4">
        <v>0</v>
      </c>
      <c r="F300" s="4">
        <v>0</v>
      </c>
      <c r="G300" s="12">
        <v>40543</v>
      </c>
      <c r="H300" s="11">
        <v>32730811107</v>
      </c>
    </row>
    <row r="301" spans="1:9">
      <c r="A301" s="4" t="s">
        <v>20</v>
      </c>
      <c r="B301" s="4">
        <v>31060000000</v>
      </c>
      <c r="C301" s="4" t="s">
        <v>221</v>
      </c>
      <c r="D301" s="11">
        <v>6050485851.54</v>
      </c>
      <c r="E301" s="4">
        <v>0</v>
      </c>
      <c r="F301" s="4">
        <v>0</v>
      </c>
      <c r="G301" s="12">
        <v>40543</v>
      </c>
      <c r="H301" s="11">
        <f>+H302</f>
        <v>6092751060.54</v>
      </c>
    </row>
    <row r="302" spans="1:9" s="34" customFormat="1">
      <c r="A302" s="34" t="s">
        <v>222</v>
      </c>
      <c r="B302" s="34">
        <v>31060418001</v>
      </c>
      <c r="C302" s="34" t="s">
        <v>223</v>
      </c>
      <c r="D302" s="35">
        <v>6050485851.54</v>
      </c>
      <c r="E302" s="34">
        <v>0</v>
      </c>
      <c r="F302" s="34">
        <v>0</v>
      </c>
      <c r="G302" s="36">
        <v>40543</v>
      </c>
      <c r="H302" s="35">
        <f>6050485851.54+42265209</f>
        <v>6092751060.54</v>
      </c>
      <c r="I302" s="37"/>
    </row>
    <row r="303" spans="1:9">
      <c r="D303" s="11"/>
      <c r="G303" s="12"/>
      <c r="H303" s="11"/>
    </row>
    <row r="304" spans="1:9">
      <c r="A304" s="4" t="s">
        <v>16</v>
      </c>
      <c r="B304" s="4">
        <v>40000000000</v>
      </c>
      <c r="C304" s="4" t="s">
        <v>224</v>
      </c>
      <c r="D304" s="11">
        <v>-73963104985.119995</v>
      </c>
      <c r="E304" s="11">
        <v>-57869004296.800003</v>
      </c>
      <c r="F304" s="11">
        <v>-12696139.6</v>
      </c>
      <c r="G304" s="12">
        <v>40543</v>
      </c>
      <c r="H304" s="11">
        <f t="shared" ref="H304:H314" si="6">+(D304+E304)*-1</f>
        <v>131832109281.92</v>
      </c>
    </row>
    <row r="305" spans="1:9">
      <c r="A305" s="4" t="s">
        <v>18</v>
      </c>
      <c r="B305" s="4">
        <v>41000000000</v>
      </c>
      <c r="C305" s="4" t="s">
        <v>225</v>
      </c>
      <c r="D305" s="11">
        <v>-73963104985.119995</v>
      </c>
      <c r="E305" s="11">
        <v>-57869004296.800003</v>
      </c>
      <c r="F305" s="11">
        <v>-12696139.6</v>
      </c>
      <c r="G305" s="12">
        <v>40543</v>
      </c>
      <c r="H305" s="11">
        <f t="shared" si="6"/>
        <v>131832109281.92</v>
      </c>
      <c r="I305" s="24"/>
    </row>
    <row r="306" spans="1:9">
      <c r="A306" s="4" t="s">
        <v>20</v>
      </c>
      <c r="B306" s="4">
        <v>41010000000</v>
      </c>
      <c r="C306" s="4" t="s">
        <v>225</v>
      </c>
      <c r="D306" s="11">
        <v>-73963104985.119995</v>
      </c>
      <c r="E306" s="11">
        <v>-57869004296.800003</v>
      </c>
      <c r="F306" s="11">
        <v>-12696139.6</v>
      </c>
      <c r="G306" s="12">
        <v>40543</v>
      </c>
      <c r="H306" s="11">
        <f t="shared" si="6"/>
        <v>131832109281.92</v>
      </c>
    </row>
    <row r="307" spans="1:9">
      <c r="A307" s="4" t="s">
        <v>22</v>
      </c>
      <c r="B307" s="4">
        <v>41010607000</v>
      </c>
      <c r="C307" s="4" t="s">
        <v>226</v>
      </c>
      <c r="D307" s="11">
        <v>-5683319474</v>
      </c>
      <c r="E307" s="11">
        <v>-53099847654</v>
      </c>
      <c r="F307" s="11">
        <v>-11649813</v>
      </c>
      <c r="G307" s="12">
        <v>40543</v>
      </c>
      <c r="H307" s="11">
        <f t="shared" si="6"/>
        <v>58783167128</v>
      </c>
    </row>
    <row r="308" spans="1:9">
      <c r="A308" s="4" t="s">
        <v>24</v>
      </c>
      <c r="B308" s="4">
        <v>41010607002</v>
      </c>
      <c r="C308" s="4" t="s">
        <v>45</v>
      </c>
      <c r="D308" s="11">
        <v>-768743944</v>
      </c>
      <c r="E308" s="11">
        <v>-49567397654</v>
      </c>
      <c r="F308" s="11">
        <v>-10874813</v>
      </c>
      <c r="G308" s="12">
        <v>40543</v>
      </c>
      <c r="H308" s="11">
        <f t="shared" si="6"/>
        <v>50336141598</v>
      </c>
    </row>
    <row r="309" spans="1:9">
      <c r="A309" s="4" t="s">
        <v>24</v>
      </c>
      <c r="B309" s="4">
        <v>41010607003</v>
      </c>
      <c r="C309" s="4" t="s">
        <v>172</v>
      </c>
      <c r="D309" s="11">
        <v>-4914575530</v>
      </c>
      <c r="E309" s="11">
        <v>-3532450000</v>
      </c>
      <c r="F309" s="11">
        <v>-775000</v>
      </c>
      <c r="G309" s="12">
        <v>40543</v>
      </c>
      <c r="H309" s="11">
        <f t="shared" si="6"/>
        <v>8447025530</v>
      </c>
    </row>
    <row r="310" spans="1:9">
      <c r="A310" s="4" t="s">
        <v>22</v>
      </c>
      <c r="B310" s="4">
        <v>41010609000</v>
      </c>
      <c r="C310" s="4" t="s">
        <v>227</v>
      </c>
      <c r="D310" s="4">
        <v>0</v>
      </c>
      <c r="E310" s="11">
        <v>-4769156642.8000002</v>
      </c>
      <c r="F310" s="11">
        <v>-1046326.6</v>
      </c>
      <c r="G310" s="12">
        <v>40543</v>
      </c>
      <c r="H310" s="11">
        <f t="shared" si="6"/>
        <v>4769156642.8000002</v>
      </c>
    </row>
    <row r="311" spans="1:9">
      <c r="A311" s="4" t="s">
        <v>24</v>
      </c>
      <c r="B311" s="4">
        <v>41010609002</v>
      </c>
      <c r="C311" s="4" t="s">
        <v>450</v>
      </c>
      <c r="D311" s="4">
        <v>0</v>
      </c>
      <c r="E311" s="11">
        <v>-2091879058.5999999</v>
      </c>
      <c r="F311" s="11">
        <v>-458946.7</v>
      </c>
      <c r="G311" s="12">
        <v>40543</v>
      </c>
      <c r="H311" s="11">
        <f t="shared" si="6"/>
        <v>2091879058.5999999</v>
      </c>
    </row>
    <row r="312" spans="1:9">
      <c r="A312" s="4" t="s">
        <v>24</v>
      </c>
      <c r="B312" s="4">
        <v>41010609004</v>
      </c>
      <c r="C312" s="4" t="s">
        <v>228</v>
      </c>
      <c r="D312" s="4">
        <v>0</v>
      </c>
      <c r="E312" s="11">
        <v>-2677277584.1999998</v>
      </c>
      <c r="F312" s="11">
        <v>-587379.9</v>
      </c>
      <c r="G312" s="12">
        <v>40543</v>
      </c>
      <c r="H312" s="11">
        <f t="shared" si="6"/>
        <v>2677277584.1999998</v>
      </c>
    </row>
    <row r="313" spans="1:9">
      <c r="A313" s="4" t="s">
        <v>22</v>
      </c>
      <c r="B313" s="4">
        <v>41010619000</v>
      </c>
      <c r="C313" s="4" t="s">
        <v>451</v>
      </c>
      <c r="D313" s="11">
        <v>-68279785511.120003</v>
      </c>
      <c r="E313" s="4">
        <v>0</v>
      </c>
      <c r="F313" s="4">
        <v>0</v>
      </c>
      <c r="G313" s="12">
        <v>40543</v>
      </c>
      <c r="H313" s="11">
        <f t="shared" si="6"/>
        <v>68279785511.120003</v>
      </c>
    </row>
    <row r="314" spans="1:9">
      <c r="A314" s="4" t="s">
        <v>24</v>
      </c>
      <c r="B314" s="4">
        <v>41010619002</v>
      </c>
      <c r="C314" s="4" t="s">
        <v>45</v>
      </c>
      <c r="D314" s="11">
        <v>-68279785511.120003</v>
      </c>
      <c r="E314" s="4">
        <v>0</v>
      </c>
      <c r="F314" s="4">
        <v>0</v>
      </c>
      <c r="G314" s="12">
        <v>40543</v>
      </c>
      <c r="H314" s="11">
        <f t="shared" si="6"/>
        <v>68279785511.120003</v>
      </c>
    </row>
    <row r="315" spans="1:9">
      <c r="A315" s="4" t="s">
        <v>18</v>
      </c>
      <c r="B315" s="4">
        <v>42000000000</v>
      </c>
      <c r="C315" s="4" t="s">
        <v>229</v>
      </c>
      <c r="D315" s="11">
        <v>73963104985.119995</v>
      </c>
      <c r="E315" s="11">
        <v>57869004296.800003</v>
      </c>
      <c r="F315" s="11">
        <v>12696139.6</v>
      </c>
      <c r="G315" s="12">
        <v>40543</v>
      </c>
      <c r="H315" s="11">
        <v>131832109281.92</v>
      </c>
    </row>
    <row r="316" spans="1:9">
      <c r="A316" s="4" t="s">
        <v>20</v>
      </c>
      <c r="B316" s="4">
        <v>42010000000</v>
      </c>
      <c r="C316" s="4" t="s">
        <v>229</v>
      </c>
      <c r="D316" s="11">
        <v>73963104985.119995</v>
      </c>
      <c r="E316" s="11">
        <v>57869004296.800003</v>
      </c>
      <c r="F316" s="11">
        <v>12696139.6</v>
      </c>
      <c r="G316" s="12">
        <v>40543</v>
      </c>
      <c r="H316" s="11">
        <v>131832109281.92</v>
      </c>
    </row>
    <row r="317" spans="1:9">
      <c r="A317" s="4" t="s">
        <v>22</v>
      </c>
      <c r="B317" s="4">
        <v>42010606000</v>
      </c>
      <c r="C317" s="4" t="s">
        <v>230</v>
      </c>
      <c r="D317" s="11">
        <v>5683319474</v>
      </c>
      <c r="E317" s="11">
        <v>57869004296.800003</v>
      </c>
      <c r="F317" s="11">
        <v>12696139.6</v>
      </c>
      <c r="G317" s="12">
        <v>40543</v>
      </c>
      <c r="H317" s="11">
        <v>63552323770.800003</v>
      </c>
    </row>
    <row r="318" spans="1:9">
      <c r="A318" s="4" t="s">
        <v>24</v>
      </c>
      <c r="B318" s="4">
        <v>42010606002</v>
      </c>
      <c r="C318" s="4" t="s">
        <v>45</v>
      </c>
      <c r="D318" s="11">
        <v>768743944</v>
      </c>
      <c r="E318" s="11">
        <v>54336554296.800003</v>
      </c>
      <c r="F318" s="11">
        <v>11921139.6</v>
      </c>
      <c r="G318" s="12">
        <v>40543</v>
      </c>
      <c r="H318" s="11">
        <v>55105298240.800003</v>
      </c>
    </row>
    <row r="319" spans="1:9">
      <c r="A319" s="4" t="s">
        <v>24</v>
      </c>
      <c r="B319" s="4">
        <v>42010606003</v>
      </c>
      <c r="C319" s="4" t="s">
        <v>172</v>
      </c>
      <c r="D319" s="11">
        <v>4914575530</v>
      </c>
      <c r="E319" s="11">
        <v>3532450000</v>
      </c>
      <c r="F319" s="11">
        <v>775000</v>
      </c>
      <c r="G319" s="12">
        <v>40543</v>
      </c>
      <c r="H319" s="11">
        <v>8447025530</v>
      </c>
    </row>
    <row r="320" spans="1:9">
      <c r="A320" s="4" t="s">
        <v>22</v>
      </c>
      <c r="B320" s="4">
        <v>42010618000</v>
      </c>
      <c r="C320" s="4" t="s">
        <v>452</v>
      </c>
      <c r="D320" s="11">
        <v>68279785511.120003</v>
      </c>
      <c r="E320" s="4">
        <v>0</v>
      </c>
      <c r="F320" s="4">
        <v>0</v>
      </c>
      <c r="G320" s="12">
        <v>40543</v>
      </c>
      <c r="H320" s="11">
        <v>68279785511.120003</v>
      </c>
    </row>
    <row r="321" spans="1:9">
      <c r="A321" s="4" t="s">
        <v>24</v>
      </c>
      <c r="B321" s="4">
        <v>42010618002</v>
      </c>
      <c r="C321" s="4" t="s">
        <v>45</v>
      </c>
      <c r="D321" s="11">
        <v>68279785511.120003</v>
      </c>
      <c r="E321" s="4">
        <v>0</v>
      </c>
      <c r="F321" s="4">
        <v>0</v>
      </c>
      <c r="G321" s="12">
        <v>40543</v>
      </c>
      <c r="H321" s="11">
        <v>68279785511.120003</v>
      </c>
    </row>
    <row r="322" spans="1:9">
      <c r="A322" s="4" t="s">
        <v>16</v>
      </c>
      <c r="B322" s="4">
        <v>50000000000</v>
      </c>
      <c r="C322" s="4" t="s">
        <v>231</v>
      </c>
      <c r="D322" s="11">
        <v>-393208751686.39001</v>
      </c>
      <c r="E322" s="11">
        <v>-788451567141.42004</v>
      </c>
      <c r="F322" s="11">
        <v>-172981914.68700001</v>
      </c>
      <c r="G322" s="12">
        <v>40543</v>
      </c>
      <c r="H322" s="11">
        <f t="shared" ref="H322:H348" si="7">(+D322+E322)*-1</f>
        <v>1181660318827.8101</v>
      </c>
    </row>
    <row r="323" spans="1:9">
      <c r="A323" s="4" t="s">
        <v>18</v>
      </c>
      <c r="B323" s="4">
        <v>51000000000</v>
      </c>
      <c r="C323" s="4" t="s">
        <v>232</v>
      </c>
      <c r="D323" s="11">
        <v>-393208751686.39001</v>
      </c>
      <c r="E323" s="11">
        <v>-788451567141.42004</v>
      </c>
      <c r="F323" s="11">
        <v>-172981914.68700001</v>
      </c>
      <c r="G323" s="12">
        <v>40543</v>
      </c>
      <c r="H323" s="11">
        <f t="shared" si="7"/>
        <v>1181660318827.8101</v>
      </c>
      <c r="I323" s="24"/>
    </row>
    <row r="324" spans="1:9">
      <c r="A324" s="4" t="s">
        <v>20</v>
      </c>
      <c r="B324" s="4">
        <v>51010000000</v>
      </c>
      <c r="C324" s="4" t="s">
        <v>233</v>
      </c>
      <c r="D324" s="11">
        <v>-91903782088.649994</v>
      </c>
      <c r="E324" s="11">
        <v>-342574877427.79999</v>
      </c>
      <c r="F324" s="11">
        <v>-75159034.099999994</v>
      </c>
      <c r="G324" s="12">
        <v>40543</v>
      </c>
      <c r="H324" s="11">
        <f t="shared" si="7"/>
        <v>434478659516.44995</v>
      </c>
    </row>
    <row r="325" spans="1:9">
      <c r="A325" s="4" t="s">
        <v>22</v>
      </c>
      <c r="B325" s="4">
        <v>51010651000</v>
      </c>
      <c r="C325" s="4" t="s">
        <v>234</v>
      </c>
      <c r="D325" s="11">
        <v>-14699850000</v>
      </c>
      <c r="E325" s="11">
        <v>-262874320391.73999</v>
      </c>
      <c r="F325" s="11">
        <v>-57673172.530000001</v>
      </c>
      <c r="G325" s="12">
        <v>40543</v>
      </c>
      <c r="H325" s="11">
        <f t="shared" si="7"/>
        <v>277574170391.73999</v>
      </c>
    </row>
    <row r="326" spans="1:9">
      <c r="A326" s="4" t="s">
        <v>24</v>
      </c>
      <c r="B326" s="4">
        <v>51010651002</v>
      </c>
      <c r="C326" s="4" t="s">
        <v>235</v>
      </c>
      <c r="D326" s="11">
        <v>-4724846488.5</v>
      </c>
      <c r="E326" s="11">
        <v>-2712010000</v>
      </c>
      <c r="F326" s="11">
        <v>-595000</v>
      </c>
      <c r="G326" s="12">
        <v>40543</v>
      </c>
      <c r="H326" s="11">
        <f t="shared" si="7"/>
        <v>7436856488.5</v>
      </c>
    </row>
    <row r="327" spans="1:9">
      <c r="A327" s="4" t="s">
        <v>24</v>
      </c>
      <c r="B327" s="4">
        <v>51010651004</v>
      </c>
      <c r="C327" s="4" t="s">
        <v>236</v>
      </c>
      <c r="D327" s="11">
        <v>-1176279450.48</v>
      </c>
      <c r="E327" s="11">
        <v>-118189350356.74001</v>
      </c>
      <c r="F327" s="11">
        <v>-25930090.030000001</v>
      </c>
      <c r="G327" s="12">
        <v>40543</v>
      </c>
      <c r="H327" s="11">
        <f t="shared" si="7"/>
        <v>119365629807.22</v>
      </c>
    </row>
    <row r="328" spans="1:9">
      <c r="A328" s="4" t="s">
        <v>24</v>
      </c>
      <c r="B328" s="4">
        <v>51010651006</v>
      </c>
      <c r="C328" s="4" t="s">
        <v>237</v>
      </c>
      <c r="D328" s="11">
        <v>-2298724061.02</v>
      </c>
      <c r="E328" s="11">
        <v>-65771529643.260002</v>
      </c>
      <c r="F328" s="11">
        <v>-14429909.970000001</v>
      </c>
      <c r="G328" s="12">
        <v>40543</v>
      </c>
      <c r="H328" s="11">
        <f t="shared" si="7"/>
        <v>68070253704.279999</v>
      </c>
    </row>
    <row r="329" spans="1:9">
      <c r="A329" s="4" t="s">
        <v>24</v>
      </c>
      <c r="B329" s="4">
        <v>51010651007</v>
      </c>
      <c r="C329" s="4" t="s">
        <v>238</v>
      </c>
      <c r="D329" s="4">
        <v>0</v>
      </c>
      <c r="E329" s="11">
        <v>-16988909194.5</v>
      </c>
      <c r="F329" s="11">
        <v>-3727272.75</v>
      </c>
      <c r="G329" s="12">
        <v>40543</v>
      </c>
      <c r="H329" s="11">
        <f t="shared" si="7"/>
        <v>16988909194.5</v>
      </c>
    </row>
    <row r="330" spans="1:9">
      <c r="A330" s="4" t="s">
        <v>24</v>
      </c>
      <c r="B330" s="4">
        <v>51010651009</v>
      </c>
      <c r="C330" s="4" t="s">
        <v>453</v>
      </c>
      <c r="D330" s="4">
        <v>0</v>
      </c>
      <c r="E330" s="11">
        <v>-2721706005.5</v>
      </c>
      <c r="F330" s="11">
        <v>-597127.25</v>
      </c>
      <c r="G330" s="12">
        <v>40543</v>
      </c>
      <c r="H330" s="11">
        <f t="shared" si="7"/>
        <v>2721706005.5</v>
      </c>
    </row>
    <row r="331" spans="1:9">
      <c r="A331" s="4" t="s">
        <v>24</v>
      </c>
      <c r="B331" s="4">
        <v>51010651010</v>
      </c>
      <c r="C331" s="4" t="s">
        <v>239</v>
      </c>
      <c r="D331" s="11">
        <v>-6500000000</v>
      </c>
      <c r="E331" s="11">
        <v>-56490815191.739998</v>
      </c>
      <c r="F331" s="11">
        <v>-12393772.529999999</v>
      </c>
      <c r="G331" s="12">
        <v>40543</v>
      </c>
      <c r="H331" s="11">
        <f t="shared" si="7"/>
        <v>62990815191.739998</v>
      </c>
    </row>
    <row r="332" spans="1:9">
      <c r="A332" s="4" t="s">
        <v>24</v>
      </c>
      <c r="B332" s="4">
        <v>51010653001</v>
      </c>
      <c r="C332" s="4" t="s">
        <v>240</v>
      </c>
      <c r="D332" s="11">
        <v>-77203932088.649994</v>
      </c>
      <c r="E332" s="11">
        <v>-79700557036.059998</v>
      </c>
      <c r="F332" s="11">
        <v>-17485861.57</v>
      </c>
      <c r="G332" s="12">
        <v>40543</v>
      </c>
      <c r="H332" s="11">
        <f t="shared" si="7"/>
        <v>156904489124.70999</v>
      </c>
    </row>
    <row r="333" spans="1:9">
      <c r="A333" s="4" t="s">
        <v>20</v>
      </c>
      <c r="B333" s="4">
        <v>51020000000</v>
      </c>
      <c r="C333" s="4" t="s">
        <v>241</v>
      </c>
      <c r="D333" s="11">
        <v>-20606831445</v>
      </c>
      <c r="E333" s="11">
        <v>-276265974352.46002</v>
      </c>
      <c r="F333" s="11">
        <v>-60611227.369999997</v>
      </c>
      <c r="G333" s="12">
        <v>40543</v>
      </c>
      <c r="H333" s="11">
        <f t="shared" si="7"/>
        <v>296872805797.46002</v>
      </c>
    </row>
    <row r="334" spans="1:9">
      <c r="A334" s="4" t="s">
        <v>22</v>
      </c>
      <c r="B334" s="4">
        <v>51020655000</v>
      </c>
      <c r="C334" s="4" t="s">
        <v>242</v>
      </c>
      <c r="D334" s="11">
        <v>-20606831445</v>
      </c>
      <c r="E334" s="11">
        <v>-276265974352.46002</v>
      </c>
      <c r="F334" s="11">
        <v>-60611227.369999997</v>
      </c>
      <c r="G334" s="12">
        <v>40543</v>
      </c>
      <c r="H334" s="11">
        <f t="shared" si="7"/>
        <v>296872805797.46002</v>
      </c>
    </row>
    <row r="335" spans="1:9">
      <c r="A335" s="4" t="s">
        <v>24</v>
      </c>
      <c r="B335" s="4">
        <v>51020655004</v>
      </c>
      <c r="C335" s="4" t="s">
        <v>244</v>
      </c>
      <c r="D335" s="11">
        <v>-20606831445</v>
      </c>
      <c r="E335" s="11">
        <v>-276265974352.46002</v>
      </c>
      <c r="F335" s="11">
        <v>-60611227.369999997</v>
      </c>
      <c r="G335" s="12">
        <v>40543</v>
      </c>
      <c r="H335" s="11">
        <f t="shared" si="7"/>
        <v>296872805797.46002</v>
      </c>
    </row>
    <row r="336" spans="1:9">
      <c r="A336" s="4" t="s">
        <v>20</v>
      </c>
      <c r="B336" s="4">
        <v>51030000000</v>
      </c>
      <c r="C336" s="4" t="s">
        <v>245</v>
      </c>
      <c r="D336" s="4">
        <v>0</v>
      </c>
      <c r="E336" s="11">
        <v>-15425663420.66</v>
      </c>
      <c r="F336" s="11">
        <v>-3384305.27</v>
      </c>
      <c r="G336" s="12">
        <v>40543</v>
      </c>
      <c r="H336" s="11">
        <f t="shared" si="7"/>
        <v>15425663420.66</v>
      </c>
    </row>
    <row r="337" spans="1:10">
      <c r="A337" s="4" t="s">
        <v>24</v>
      </c>
      <c r="B337" s="4">
        <v>51030665001</v>
      </c>
      <c r="C337" s="4" t="s">
        <v>246</v>
      </c>
      <c r="D337" s="4">
        <v>0</v>
      </c>
      <c r="E337" s="11">
        <v>-13282108948.66</v>
      </c>
      <c r="F337" s="11">
        <v>-2914021.27</v>
      </c>
      <c r="G337" s="12">
        <v>40543</v>
      </c>
      <c r="H337" s="11">
        <f t="shared" si="7"/>
        <v>13282108948.66</v>
      </c>
    </row>
    <row r="338" spans="1:10">
      <c r="A338" s="4" t="s">
        <v>22</v>
      </c>
      <c r="B338" s="4">
        <v>51030669000</v>
      </c>
      <c r="C338" s="4" t="s">
        <v>247</v>
      </c>
      <c r="D338" s="4">
        <v>0</v>
      </c>
      <c r="E338" s="11">
        <v>-1823200</v>
      </c>
      <c r="F338" s="4">
        <v>-400</v>
      </c>
      <c r="G338" s="12">
        <v>40543</v>
      </c>
      <c r="H338" s="11">
        <f t="shared" si="7"/>
        <v>1823200</v>
      </c>
    </row>
    <row r="339" spans="1:10">
      <c r="A339" s="4" t="s">
        <v>24</v>
      </c>
      <c r="B339" s="4">
        <v>51030669002</v>
      </c>
      <c r="C339" s="4" t="s">
        <v>248</v>
      </c>
      <c r="D339" s="4">
        <v>0</v>
      </c>
      <c r="E339" s="11">
        <v>-1823200</v>
      </c>
      <c r="F339" s="4">
        <v>-400</v>
      </c>
      <c r="G339" s="12">
        <v>40543</v>
      </c>
      <c r="H339" s="11">
        <f t="shared" si="7"/>
        <v>1823200</v>
      </c>
    </row>
    <row r="340" spans="1:10">
      <c r="A340" s="4" t="s">
        <v>24</v>
      </c>
      <c r="B340" s="4">
        <v>51030693001</v>
      </c>
      <c r="C340" s="4" t="s">
        <v>249</v>
      </c>
      <c r="D340" s="4">
        <v>0</v>
      </c>
      <c r="E340" s="11">
        <v>-2141731272</v>
      </c>
      <c r="F340" s="11">
        <v>-469884</v>
      </c>
      <c r="G340" s="12">
        <v>40543</v>
      </c>
      <c r="H340" s="11">
        <f t="shared" si="7"/>
        <v>2141731272</v>
      </c>
    </row>
    <row r="341" spans="1:10">
      <c r="A341" s="4" t="s">
        <v>20</v>
      </c>
      <c r="B341" s="4">
        <v>51040000000</v>
      </c>
      <c r="C341" s="4" t="s">
        <v>250</v>
      </c>
      <c r="D341" s="11">
        <v>-280698138152.73999</v>
      </c>
      <c r="E341" s="11">
        <v>-154185051940.5</v>
      </c>
      <c r="F341" s="11">
        <v>-33827347.946999997</v>
      </c>
      <c r="G341" s="12">
        <v>40543</v>
      </c>
      <c r="H341" s="11">
        <f t="shared" si="7"/>
        <v>434883190093.23999</v>
      </c>
      <c r="J341" s="23"/>
    </row>
    <row r="342" spans="1:10">
      <c r="A342" s="4" t="s">
        <v>22</v>
      </c>
      <c r="B342" s="4">
        <v>51040675000</v>
      </c>
      <c r="C342" s="4" t="s">
        <v>251</v>
      </c>
      <c r="D342" s="11">
        <v>-187878181484.60999</v>
      </c>
      <c r="E342" s="11">
        <v>-100862146158.74001</v>
      </c>
      <c r="F342" s="11">
        <v>-22128597.227000002</v>
      </c>
      <c r="G342" s="12">
        <v>40543</v>
      </c>
      <c r="H342" s="11">
        <f t="shared" si="7"/>
        <v>288740327643.34998</v>
      </c>
    </row>
    <row r="343" spans="1:10">
      <c r="A343" s="4" t="s">
        <v>24</v>
      </c>
      <c r="B343" s="4">
        <v>51040675008</v>
      </c>
      <c r="C343" s="4" t="s">
        <v>103</v>
      </c>
      <c r="D343" s="11">
        <v>-167524000000</v>
      </c>
      <c r="E343" s="11">
        <v>-75537634013.679993</v>
      </c>
      <c r="F343" s="11">
        <v>-16572539.275</v>
      </c>
      <c r="G343" s="12">
        <v>40543</v>
      </c>
      <c r="H343" s="11">
        <f t="shared" si="7"/>
        <v>243061634013.67999</v>
      </c>
    </row>
    <row r="344" spans="1:10">
      <c r="A344" s="4" t="s">
        <v>24</v>
      </c>
      <c r="B344" s="4">
        <v>51040675010</v>
      </c>
      <c r="C344" s="4" t="s">
        <v>252</v>
      </c>
      <c r="D344" s="11">
        <v>-20354181484.610001</v>
      </c>
      <c r="E344" s="11">
        <v>-25324512145.060001</v>
      </c>
      <c r="F344" s="11">
        <v>-5556057.9519999996</v>
      </c>
      <c r="G344" s="12">
        <v>40543</v>
      </c>
      <c r="H344" s="11">
        <f t="shared" si="7"/>
        <v>45678693629.669998</v>
      </c>
    </row>
    <row r="345" spans="1:10">
      <c r="A345" s="4" t="s">
        <v>24</v>
      </c>
      <c r="B345" s="4">
        <v>51040681001</v>
      </c>
      <c r="C345" s="4" t="s">
        <v>253</v>
      </c>
      <c r="D345" s="11">
        <v>-8094460785</v>
      </c>
      <c r="E345" s="4">
        <v>0</v>
      </c>
      <c r="F345" s="4">
        <v>0</v>
      </c>
      <c r="G345" s="12">
        <v>40543</v>
      </c>
      <c r="H345" s="11">
        <f t="shared" si="7"/>
        <v>8094460785</v>
      </c>
    </row>
    <row r="346" spans="1:10">
      <c r="A346" s="4" t="s">
        <v>24</v>
      </c>
      <c r="B346" s="4">
        <v>51040689001</v>
      </c>
      <c r="C346" s="4" t="s">
        <v>254</v>
      </c>
      <c r="D346" s="11">
        <v>-20516804113.5</v>
      </c>
      <c r="E346" s="11">
        <v>-53322905781.760002</v>
      </c>
      <c r="F346" s="11">
        <v>-11698750.720000001</v>
      </c>
      <c r="G346" s="12">
        <v>40543</v>
      </c>
      <c r="H346" s="11">
        <f t="shared" si="7"/>
        <v>73839709895.26001</v>
      </c>
    </row>
    <row r="347" spans="1:10">
      <c r="A347" s="4" t="s">
        <v>22</v>
      </c>
      <c r="B347" s="4">
        <v>51040691000</v>
      </c>
      <c r="C347" s="4" t="s">
        <v>255</v>
      </c>
      <c r="D347" s="11">
        <v>-64208691769.629997</v>
      </c>
      <c r="E347" s="4">
        <v>0</v>
      </c>
      <c r="F347" s="4">
        <v>0</v>
      </c>
      <c r="G347" s="12">
        <v>40543</v>
      </c>
      <c r="H347" s="11">
        <f t="shared" si="7"/>
        <v>64208691769.629997</v>
      </c>
    </row>
    <row r="348" spans="1:10">
      <c r="A348" s="4" t="s">
        <v>24</v>
      </c>
      <c r="B348" s="4">
        <v>51040691002</v>
      </c>
      <c r="C348" s="4" t="s">
        <v>256</v>
      </c>
      <c r="D348" s="11">
        <v>-64208691769.629997</v>
      </c>
      <c r="E348" s="4">
        <v>0</v>
      </c>
      <c r="F348" s="4">
        <v>0</v>
      </c>
      <c r="G348" s="12">
        <v>40543</v>
      </c>
      <c r="H348" s="11">
        <f t="shared" si="7"/>
        <v>64208691769.629997</v>
      </c>
    </row>
    <row r="349" spans="1:10">
      <c r="A349" s="4" t="s">
        <v>18</v>
      </c>
      <c r="B349" s="4">
        <v>52000000000</v>
      </c>
      <c r="C349" s="4" t="s">
        <v>258</v>
      </c>
      <c r="D349" s="11">
        <v>393208751686.39001</v>
      </c>
      <c r="E349" s="11">
        <v>788451567141.42004</v>
      </c>
      <c r="F349" s="11">
        <v>172981914.68700001</v>
      </c>
      <c r="G349" s="12">
        <v>40543</v>
      </c>
      <c r="H349" s="11">
        <v>1181660318827.8101</v>
      </c>
    </row>
    <row r="350" spans="1:10">
      <c r="A350" s="4" t="s">
        <v>20</v>
      </c>
      <c r="B350" s="4">
        <v>52010000000</v>
      </c>
      <c r="C350" s="4" t="s">
        <v>259</v>
      </c>
      <c r="D350" s="11">
        <v>91903782088.649994</v>
      </c>
      <c r="E350" s="11">
        <v>342574877427.79999</v>
      </c>
      <c r="F350" s="11">
        <v>75159034.099999994</v>
      </c>
      <c r="G350" s="12">
        <v>40543</v>
      </c>
      <c r="H350" s="11">
        <v>434478659516.45001</v>
      </c>
      <c r="J350" s="23"/>
    </row>
    <row r="351" spans="1:10">
      <c r="A351" s="4" t="s">
        <v>22</v>
      </c>
      <c r="B351" s="4">
        <v>52010652000</v>
      </c>
      <c r="C351" s="4" t="s">
        <v>260</v>
      </c>
      <c r="D351" s="11">
        <v>14699850000</v>
      </c>
      <c r="E351" s="11">
        <v>262874320391.73999</v>
      </c>
      <c r="F351" s="11">
        <v>57673172.530000001</v>
      </c>
      <c r="G351" s="12">
        <v>40543</v>
      </c>
      <c r="H351" s="11">
        <v>277574170391.73999</v>
      </c>
    </row>
    <row r="352" spans="1:10">
      <c r="A352" s="4" t="s">
        <v>24</v>
      </c>
      <c r="B352" s="4">
        <v>52010652002</v>
      </c>
      <c r="C352" s="4" t="s">
        <v>45</v>
      </c>
      <c r="D352" s="11">
        <v>14699850000</v>
      </c>
      <c r="E352" s="11">
        <v>262874320391.73999</v>
      </c>
      <c r="F352" s="11">
        <v>57673172.530000001</v>
      </c>
      <c r="G352" s="12">
        <v>40543</v>
      </c>
      <c r="H352" s="11">
        <v>277574170391.73999</v>
      </c>
    </row>
    <row r="353" spans="1:10">
      <c r="A353" s="4" t="s">
        <v>22</v>
      </c>
      <c r="B353" s="4">
        <v>52010654000</v>
      </c>
      <c r="C353" s="4" t="s">
        <v>261</v>
      </c>
      <c r="D353" s="11">
        <v>77203932088.649994</v>
      </c>
      <c r="E353" s="11">
        <v>79700557036.059998</v>
      </c>
      <c r="F353" s="11">
        <v>17485861.57</v>
      </c>
      <c r="G353" s="12">
        <v>40543</v>
      </c>
      <c r="H353" s="11">
        <v>156904489124.70999</v>
      </c>
    </row>
    <row r="354" spans="1:10">
      <c r="A354" s="4" t="s">
        <v>24</v>
      </c>
      <c r="B354" s="4">
        <v>52010654002</v>
      </c>
      <c r="C354" s="4" t="s">
        <v>45</v>
      </c>
      <c r="D354" s="11">
        <v>77203932088.649994</v>
      </c>
      <c r="E354" s="11">
        <v>79700557036.059998</v>
      </c>
      <c r="F354" s="11">
        <v>17485861.57</v>
      </c>
      <c r="G354" s="12">
        <v>40543</v>
      </c>
      <c r="H354" s="11">
        <v>156904489124.70999</v>
      </c>
    </row>
    <row r="355" spans="1:10">
      <c r="A355" s="4" t="s">
        <v>20</v>
      </c>
      <c r="B355" s="4">
        <v>52020000000</v>
      </c>
      <c r="C355" s="4" t="s">
        <v>262</v>
      </c>
      <c r="D355" s="11">
        <v>20606831445</v>
      </c>
      <c r="E355" s="11">
        <v>276265974352.46002</v>
      </c>
      <c r="F355" s="11">
        <v>60611227.369999997</v>
      </c>
      <c r="G355" s="12">
        <v>40543</v>
      </c>
      <c r="H355" s="11">
        <v>296872805797.46002</v>
      </c>
      <c r="J355" s="23"/>
    </row>
    <row r="356" spans="1:10">
      <c r="A356" s="4" t="s">
        <v>22</v>
      </c>
      <c r="B356" s="4">
        <v>52020660000</v>
      </c>
      <c r="C356" s="4" t="s">
        <v>263</v>
      </c>
      <c r="D356" s="11">
        <v>20606831445</v>
      </c>
      <c r="E356" s="11">
        <v>276265974352.46002</v>
      </c>
      <c r="F356" s="11">
        <v>60611227.369999997</v>
      </c>
      <c r="G356" s="12">
        <v>40543</v>
      </c>
      <c r="H356" s="11">
        <v>296872805797.46002</v>
      </c>
    </row>
    <row r="357" spans="1:10">
      <c r="A357" s="4" t="s">
        <v>24</v>
      </c>
      <c r="B357" s="4">
        <v>52020660004</v>
      </c>
      <c r="C357" s="4" t="s">
        <v>265</v>
      </c>
      <c r="D357" s="11">
        <v>20606831445</v>
      </c>
      <c r="E357" s="11">
        <v>276265974352.46002</v>
      </c>
      <c r="F357" s="11">
        <v>60611227.369999997</v>
      </c>
      <c r="G357" s="12">
        <v>40543</v>
      </c>
      <c r="H357" s="11">
        <v>296872805797.46002</v>
      </c>
    </row>
    <row r="358" spans="1:10">
      <c r="A358" s="4" t="s">
        <v>20</v>
      </c>
      <c r="B358" s="4">
        <v>52030000000</v>
      </c>
      <c r="C358" s="4" t="s">
        <v>266</v>
      </c>
      <c r="D358" s="4">
        <v>0</v>
      </c>
      <c r="E358" s="11">
        <v>17586600554.939999</v>
      </c>
      <c r="F358" s="11">
        <v>3858402.93</v>
      </c>
      <c r="G358" s="12">
        <v>40543</v>
      </c>
      <c r="H358" s="11">
        <v>17586600554.939999</v>
      </c>
      <c r="J358" s="23"/>
    </row>
    <row r="359" spans="1:10">
      <c r="A359" s="4" t="s">
        <v>22</v>
      </c>
      <c r="B359" s="4">
        <v>52030662000</v>
      </c>
      <c r="C359" s="4" t="s">
        <v>267</v>
      </c>
      <c r="D359" s="4">
        <v>0</v>
      </c>
      <c r="E359" s="11">
        <v>1823200</v>
      </c>
      <c r="F359" s="4">
        <v>400</v>
      </c>
      <c r="G359" s="12">
        <v>40543</v>
      </c>
      <c r="H359" s="11">
        <v>1823200</v>
      </c>
    </row>
    <row r="360" spans="1:10">
      <c r="A360" s="4" t="s">
        <v>24</v>
      </c>
      <c r="B360" s="4">
        <v>52030662002</v>
      </c>
      <c r="C360" s="4" t="s">
        <v>248</v>
      </c>
      <c r="D360" s="4">
        <v>0</v>
      </c>
      <c r="E360" s="11">
        <v>1823200</v>
      </c>
      <c r="F360" s="4">
        <v>400</v>
      </c>
      <c r="G360" s="12">
        <v>40543</v>
      </c>
      <c r="H360" s="11">
        <v>1823200</v>
      </c>
    </row>
    <row r="361" spans="1:10">
      <c r="A361" s="4" t="s">
        <v>24</v>
      </c>
      <c r="B361" s="4">
        <v>52030666001</v>
      </c>
      <c r="C361" s="4" t="s">
        <v>268</v>
      </c>
      <c r="D361" s="4">
        <v>0</v>
      </c>
      <c r="E361" s="11">
        <v>15443046082.940001</v>
      </c>
      <c r="F361" s="11">
        <v>3388118.93</v>
      </c>
      <c r="G361" s="12">
        <v>40543</v>
      </c>
      <c r="H361" s="11">
        <v>15443046082.940001</v>
      </c>
    </row>
    <row r="362" spans="1:10">
      <c r="A362" s="4" t="s">
        <v>24</v>
      </c>
      <c r="B362" s="4">
        <v>52030668001</v>
      </c>
      <c r="C362" s="4" t="s">
        <v>269</v>
      </c>
      <c r="D362" s="4">
        <v>0</v>
      </c>
      <c r="E362" s="11">
        <v>2141731272</v>
      </c>
      <c r="F362" s="11">
        <v>469884</v>
      </c>
      <c r="G362" s="12">
        <v>40543</v>
      </c>
      <c r="H362" s="11">
        <v>2141731272</v>
      </c>
    </row>
    <row r="363" spans="1:10">
      <c r="A363" s="4" t="s">
        <v>20</v>
      </c>
      <c r="B363" s="4">
        <v>52040000000</v>
      </c>
      <c r="C363" s="4" t="s">
        <v>270</v>
      </c>
      <c r="D363" s="11">
        <v>280698138152.73999</v>
      </c>
      <c r="E363" s="11">
        <v>152024114806.22</v>
      </c>
      <c r="F363" s="11">
        <v>33353250.287</v>
      </c>
      <c r="G363" s="12">
        <v>40543</v>
      </c>
      <c r="H363" s="11">
        <v>432722252958.96002</v>
      </c>
      <c r="J363" s="23">
        <f>SUBTOTAL(9,H373:H414)</f>
        <v>1247548897566.0999</v>
      </c>
    </row>
    <row r="364" spans="1:10">
      <c r="A364" s="4" t="s">
        <v>24</v>
      </c>
      <c r="B364" s="4">
        <v>52040674001</v>
      </c>
      <c r="C364" s="4" t="s">
        <v>271</v>
      </c>
      <c r="D364" s="11">
        <v>8094460785</v>
      </c>
      <c r="E364" s="4">
        <v>0</v>
      </c>
      <c r="F364" s="4">
        <v>0</v>
      </c>
      <c r="G364" s="12">
        <v>40543</v>
      </c>
      <c r="H364" s="11">
        <v>8094460785</v>
      </c>
    </row>
    <row r="365" spans="1:10">
      <c r="A365" s="4" t="s">
        <v>22</v>
      </c>
      <c r="B365" s="4">
        <v>52040680000</v>
      </c>
      <c r="C365" s="4" t="s">
        <v>272</v>
      </c>
      <c r="D365" s="11">
        <v>187878181484.60999</v>
      </c>
      <c r="E365" s="11">
        <v>98701209024.460007</v>
      </c>
      <c r="F365" s="11">
        <v>21654499.567000002</v>
      </c>
      <c r="G365" s="12">
        <v>40543</v>
      </c>
      <c r="H365" s="11">
        <v>286579390509.07001</v>
      </c>
    </row>
    <row r="366" spans="1:10">
      <c r="A366" s="4" t="s">
        <v>24</v>
      </c>
      <c r="B366" s="4">
        <v>52040680008</v>
      </c>
      <c r="C366" s="4" t="s">
        <v>103</v>
      </c>
      <c r="D366" s="11">
        <v>167524000000</v>
      </c>
      <c r="E366" s="11">
        <v>75537634013.679993</v>
      </c>
      <c r="F366" s="11">
        <v>16572539.275</v>
      </c>
      <c r="G366" s="12">
        <v>40543</v>
      </c>
      <c r="H366" s="11">
        <v>243061634013.67999</v>
      </c>
    </row>
    <row r="367" spans="1:10">
      <c r="A367" s="4" t="s">
        <v>24</v>
      </c>
      <c r="B367" s="4">
        <v>52040680010</v>
      </c>
      <c r="C367" s="4" t="s">
        <v>252</v>
      </c>
      <c r="D367" s="11">
        <v>20354181484.610001</v>
      </c>
      <c r="E367" s="11">
        <v>23163575010.779999</v>
      </c>
      <c r="F367" s="11">
        <v>5081960.2920000004</v>
      </c>
      <c r="G367" s="12">
        <v>40543</v>
      </c>
      <c r="H367" s="11">
        <v>43517756495.389999</v>
      </c>
    </row>
    <row r="368" spans="1:10">
      <c r="A368" s="4" t="s">
        <v>24</v>
      </c>
      <c r="B368" s="4">
        <v>52040688001</v>
      </c>
      <c r="C368" s="4" t="s">
        <v>273</v>
      </c>
      <c r="D368" s="11">
        <v>20516804113.5</v>
      </c>
      <c r="E368" s="11">
        <v>53322905781.760002</v>
      </c>
      <c r="F368" s="11">
        <v>11698750.720000001</v>
      </c>
      <c r="G368" s="12">
        <v>40543</v>
      </c>
      <c r="H368" s="11">
        <v>73839709895.259995</v>
      </c>
    </row>
    <row r="369" spans="1:10">
      <c r="A369" s="4" t="s">
        <v>22</v>
      </c>
      <c r="B369" s="4">
        <v>52040690000</v>
      </c>
      <c r="C369" s="4" t="s">
        <v>255</v>
      </c>
      <c r="D369" s="11">
        <v>64208691769.629997</v>
      </c>
      <c r="E369" s="4">
        <v>0</v>
      </c>
      <c r="F369" s="4">
        <v>0</v>
      </c>
      <c r="G369" s="12">
        <v>40543</v>
      </c>
      <c r="H369" s="11">
        <v>64208691769.629997</v>
      </c>
    </row>
    <row r="370" spans="1:10">
      <c r="A370" s="4" t="s">
        <v>24</v>
      </c>
      <c r="B370" s="4">
        <v>52040690002</v>
      </c>
      <c r="C370" s="4" t="s">
        <v>256</v>
      </c>
      <c r="D370" s="11">
        <v>64208691769.629997</v>
      </c>
      <c r="E370" s="4">
        <v>0</v>
      </c>
      <c r="F370" s="4">
        <v>0</v>
      </c>
      <c r="G370" s="12">
        <v>40543</v>
      </c>
      <c r="H370" s="11">
        <v>64208691769.629997</v>
      </c>
    </row>
    <row r="371" spans="1:10">
      <c r="A371" s="4" t="s">
        <v>16</v>
      </c>
      <c r="B371" s="4">
        <v>60000000000</v>
      </c>
      <c r="C371" s="4" t="s">
        <v>274</v>
      </c>
      <c r="D371" s="11">
        <v>538025249719.83002</v>
      </c>
      <c r="E371" s="4">
        <v>0</v>
      </c>
      <c r="F371" s="4">
        <v>0</v>
      </c>
      <c r="G371" s="12">
        <v>40543</v>
      </c>
      <c r="H371" s="11">
        <v>538025249719.83002</v>
      </c>
    </row>
    <row r="372" spans="1:10">
      <c r="A372" s="4" t="s">
        <v>18</v>
      </c>
      <c r="B372" s="4">
        <v>61000000000</v>
      </c>
      <c r="C372" s="4" t="s">
        <v>275</v>
      </c>
      <c r="D372" s="11">
        <v>436666388732.39001</v>
      </c>
      <c r="E372" s="4">
        <v>0</v>
      </c>
      <c r="F372" s="4">
        <v>0</v>
      </c>
      <c r="G372" s="12">
        <v>40543</v>
      </c>
      <c r="H372" s="11">
        <v>436666388732.39001</v>
      </c>
    </row>
    <row r="373" spans="1:10">
      <c r="A373" s="4" t="s">
        <v>20</v>
      </c>
      <c r="B373" s="4">
        <v>61010000000</v>
      </c>
      <c r="C373" s="4" t="s">
        <v>276</v>
      </c>
      <c r="D373" s="11">
        <v>9944933880.9500008</v>
      </c>
      <c r="E373" s="4">
        <v>0</v>
      </c>
      <c r="F373" s="4">
        <v>0</v>
      </c>
      <c r="G373" s="12">
        <v>40543</v>
      </c>
      <c r="H373" s="11">
        <v>9944933880.9500008</v>
      </c>
      <c r="J373" s="23">
        <f>+H419</f>
        <v>9030261519.9300003</v>
      </c>
    </row>
    <row r="374" spans="1:10">
      <c r="A374" s="4" t="s">
        <v>22</v>
      </c>
      <c r="B374" s="4">
        <v>61010702000</v>
      </c>
      <c r="C374" s="4" t="s">
        <v>277</v>
      </c>
      <c r="D374" s="11">
        <v>7156688593.2799997</v>
      </c>
      <c r="E374" s="4">
        <v>0</v>
      </c>
      <c r="F374" s="4">
        <v>0</v>
      </c>
      <c r="G374" s="12">
        <v>40543</v>
      </c>
      <c r="H374" s="11">
        <v>7156688593.2799997</v>
      </c>
    </row>
    <row r="375" spans="1:10">
      <c r="A375" s="4" t="s">
        <v>24</v>
      </c>
      <c r="B375" s="4">
        <v>61010702002</v>
      </c>
      <c r="C375" s="4" t="s">
        <v>278</v>
      </c>
      <c r="D375" s="11">
        <v>6573586330.1000004</v>
      </c>
      <c r="E375" s="4">
        <v>0</v>
      </c>
      <c r="F375" s="4">
        <v>0</v>
      </c>
      <c r="G375" s="12">
        <v>40543</v>
      </c>
      <c r="H375" s="11">
        <v>6573586330.1000004</v>
      </c>
    </row>
    <row r="376" spans="1:10">
      <c r="A376" s="4" t="s">
        <v>24</v>
      </c>
      <c r="B376" s="4">
        <v>61010702003</v>
      </c>
      <c r="C376" s="4" t="s">
        <v>279</v>
      </c>
      <c r="D376" s="11">
        <v>583102263.17999995</v>
      </c>
      <c r="E376" s="4">
        <v>0</v>
      </c>
      <c r="F376" s="4">
        <v>0</v>
      </c>
      <c r="G376" s="12">
        <v>40543</v>
      </c>
      <c r="H376" s="11">
        <v>583102263.17999995</v>
      </c>
    </row>
    <row r="377" spans="1:10">
      <c r="A377" s="4" t="s">
        <v>22</v>
      </c>
      <c r="B377" s="4">
        <v>61010708000</v>
      </c>
      <c r="C377" s="4" t="s">
        <v>280</v>
      </c>
      <c r="D377" s="11">
        <v>2788245287.6700001</v>
      </c>
      <c r="E377" s="4">
        <v>0</v>
      </c>
      <c r="F377" s="4">
        <v>0</v>
      </c>
      <c r="G377" s="12">
        <v>40543</v>
      </c>
      <c r="H377" s="11">
        <v>2788245287.6700001</v>
      </c>
    </row>
    <row r="378" spans="1:10">
      <c r="A378" s="4" t="s">
        <v>24</v>
      </c>
      <c r="B378" s="4">
        <v>61010708002</v>
      </c>
      <c r="C378" s="4" t="s">
        <v>281</v>
      </c>
      <c r="D378" s="11">
        <v>1473151082.8900001</v>
      </c>
      <c r="E378" s="4">
        <v>0</v>
      </c>
      <c r="F378" s="4">
        <v>0</v>
      </c>
      <c r="G378" s="12">
        <v>40543</v>
      </c>
      <c r="H378" s="11">
        <v>1473151082.8900001</v>
      </c>
    </row>
    <row r="379" spans="1:10">
      <c r="A379" s="4" t="s">
        <v>24</v>
      </c>
      <c r="B379" s="4">
        <v>61010708006</v>
      </c>
      <c r="C379" s="4" t="s">
        <v>282</v>
      </c>
      <c r="D379" s="11">
        <v>1315094204.78</v>
      </c>
      <c r="E379" s="4">
        <v>0</v>
      </c>
      <c r="F379" s="4">
        <v>0</v>
      </c>
      <c r="G379" s="12">
        <v>40543</v>
      </c>
      <c r="H379" s="11">
        <v>1315094204.78</v>
      </c>
    </row>
    <row r="380" spans="1:10">
      <c r="A380" s="4" t="s">
        <v>20</v>
      </c>
      <c r="B380" s="4">
        <v>61020000000</v>
      </c>
      <c r="C380" s="4" t="s">
        <v>284</v>
      </c>
      <c r="D380" s="11">
        <v>26983565447.400002</v>
      </c>
      <c r="E380" s="4">
        <v>0</v>
      </c>
      <c r="F380" s="4">
        <v>0</v>
      </c>
      <c r="G380" s="12">
        <v>40543</v>
      </c>
      <c r="H380" s="11">
        <v>26983565447.400002</v>
      </c>
      <c r="J380" s="23"/>
    </row>
    <row r="381" spans="1:10">
      <c r="A381" s="4" t="s">
        <v>22</v>
      </c>
      <c r="B381" s="4">
        <v>61020712000</v>
      </c>
      <c r="C381" s="4" t="s">
        <v>285</v>
      </c>
      <c r="D381" s="11">
        <v>10679878661.299999</v>
      </c>
      <c r="E381" s="4">
        <v>0</v>
      </c>
      <c r="F381" s="4">
        <v>0</v>
      </c>
      <c r="G381" s="12">
        <v>40543</v>
      </c>
      <c r="H381" s="11">
        <v>10679878661.299999</v>
      </c>
    </row>
    <row r="382" spans="1:10">
      <c r="A382" s="4" t="s">
        <v>24</v>
      </c>
      <c r="B382" s="4">
        <v>61020712002</v>
      </c>
      <c r="C382" s="4" t="s">
        <v>278</v>
      </c>
      <c r="D382" s="11">
        <v>10679878661.299999</v>
      </c>
      <c r="E382" s="4">
        <v>0</v>
      </c>
      <c r="F382" s="4">
        <v>0</v>
      </c>
      <c r="G382" s="12">
        <v>40543</v>
      </c>
      <c r="H382" s="11">
        <v>10679878661.299999</v>
      </c>
    </row>
    <row r="383" spans="1:10">
      <c r="A383" s="4" t="s">
        <v>22</v>
      </c>
      <c r="B383" s="4">
        <v>61020714000</v>
      </c>
      <c r="C383" s="4" t="s">
        <v>286</v>
      </c>
      <c r="D383" s="11">
        <v>9523150287.4300003</v>
      </c>
      <c r="E383" s="4">
        <v>0</v>
      </c>
      <c r="F383" s="4">
        <v>0</v>
      </c>
      <c r="G383" s="12">
        <v>40543</v>
      </c>
      <c r="H383" s="11">
        <v>9523150287.4300003</v>
      </c>
    </row>
    <row r="384" spans="1:10">
      <c r="A384" s="4" t="s">
        <v>24</v>
      </c>
      <c r="B384" s="4">
        <v>61020714002</v>
      </c>
      <c r="C384" s="4" t="s">
        <v>278</v>
      </c>
      <c r="D384" s="11">
        <v>7744728586.8699999</v>
      </c>
      <c r="E384" s="4">
        <v>0</v>
      </c>
      <c r="F384" s="4">
        <v>0</v>
      </c>
      <c r="G384" s="12">
        <v>40543</v>
      </c>
      <c r="H384" s="11">
        <v>7744728586.8699999</v>
      </c>
    </row>
    <row r="385" spans="1:10">
      <c r="A385" s="4" t="s">
        <v>24</v>
      </c>
      <c r="B385" s="4">
        <v>61020714004</v>
      </c>
      <c r="C385" s="4" t="s">
        <v>287</v>
      </c>
      <c r="D385" s="11">
        <v>1778421700.5599999</v>
      </c>
      <c r="E385" s="4">
        <v>0</v>
      </c>
      <c r="F385" s="4">
        <v>0</v>
      </c>
      <c r="G385" s="12">
        <v>40543</v>
      </c>
      <c r="H385" s="11">
        <v>1778421700.5599999</v>
      </c>
    </row>
    <row r="386" spans="1:10">
      <c r="A386" s="4" t="s">
        <v>22</v>
      </c>
      <c r="B386" s="4">
        <v>61020722000</v>
      </c>
      <c r="C386" s="4" t="s">
        <v>288</v>
      </c>
      <c r="D386" s="11">
        <v>951012408.26999998</v>
      </c>
      <c r="E386" s="4">
        <v>0</v>
      </c>
      <c r="F386" s="4">
        <v>0</v>
      </c>
      <c r="G386" s="12">
        <v>40543</v>
      </c>
      <c r="H386" s="11">
        <v>951012408.26999998</v>
      </c>
    </row>
    <row r="387" spans="1:10">
      <c r="A387" s="4" t="s">
        <v>24</v>
      </c>
      <c r="B387" s="4">
        <v>61020722002</v>
      </c>
      <c r="C387" s="4" t="s">
        <v>45</v>
      </c>
      <c r="D387" s="11">
        <v>950966816.72000003</v>
      </c>
      <c r="E387" s="4">
        <v>0</v>
      </c>
      <c r="F387" s="4">
        <v>0</v>
      </c>
      <c r="G387" s="12">
        <v>40543</v>
      </c>
      <c r="H387" s="11">
        <v>950966816.72000003</v>
      </c>
    </row>
    <row r="388" spans="1:10">
      <c r="A388" s="4" t="s">
        <v>24</v>
      </c>
      <c r="B388" s="4">
        <v>61020722003</v>
      </c>
      <c r="C388" s="4" t="s">
        <v>172</v>
      </c>
      <c r="D388" s="11">
        <v>45591.55</v>
      </c>
      <c r="E388" s="4">
        <v>0</v>
      </c>
      <c r="F388" s="4">
        <v>0</v>
      </c>
      <c r="G388" s="12">
        <v>40543</v>
      </c>
      <c r="H388" s="11">
        <v>45591.55</v>
      </c>
    </row>
    <row r="389" spans="1:10">
      <c r="A389" s="4" t="s">
        <v>22</v>
      </c>
      <c r="B389" s="4">
        <v>61020732000</v>
      </c>
      <c r="C389" s="4" t="s">
        <v>454</v>
      </c>
      <c r="D389" s="11">
        <v>504220981.19999999</v>
      </c>
      <c r="E389" s="4">
        <v>0</v>
      </c>
      <c r="F389" s="4">
        <v>0</v>
      </c>
      <c r="G389" s="12">
        <v>40543</v>
      </c>
      <c r="H389" s="11">
        <v>504220981.19999999</v>
      </c>
    </row>
    <row r="390" spans="1:10">
      <c r="A390" s="4" t="s">
        <v>24</v>
      </c>
      <c r="B390" s="4">
        <v>61020732002</v>
      </c>
      <c r="C390" s="4" t="s">
        <v>45</v>
      </c>
      <c r="D390" s="11">
        <v>504220981.19999999</v>
      </c>
      <c r="E390" s="4">
        <v>0</v>
      </c>
      <c r="F390" s="4">
        <v>0</v>
      </c>
      <c r="G390" s="12">
        <v>40543</v>
      </c>
      <c r="H390" s="11">
        <v>504220981.19999999</v>
      </c>
    </row>
    <row r="391" spans="1:10">
      <c r="A391" s="4" t="s">
        <v>22</v>
      </c>
      <c r="B391" s="4">
        <v>61020734000</v>
      </c>
      <c r="C391" s="4" t="s">
        <v>289</v>
      </c>
      <c r="D391" s="11">
        <v>1795577862.54</v>
      </c>
      <c r="E391" s="4">
        <v>0</v>
      </c>
      <c r="F391" s="4">
        <v>0</v>
      </c>
      <c r="G391" s="12">
        <v>40543</v>
      </c>
      <c r="H391" s="11">
        <v>1795577862.54</v>
      </c>
    </row>
    <row r="392" spans="1:10">
      <c r="A392" s="4" t="s">
        <v>24</v>
      </c>
      <c r="B392" s="4">
        <v>61020734002</v>
      </c>
      <c r="C392" s="4" t="s">
        <v>290</v>
      </c>
      <c r="D392" s="11">
        <v>1795577862.54</v>
      </c>
      <c r="E392" s="4">
        <v>0</v>
      </c>
      <c r="F392" s="4">
        <v>0</v>
      </c>
      <c r="G392" s="12">
        <v>40543</v>
      </c>
      <c r="H392" s="11">
        <v>1795577862.54</v>
      </c>
    </row>
    <row r="393" spans="1:10">
      <c r="A393" s="4" t="s">
        <v>22</v>
      </c>
      <c r="B393" s="4">
        <v>61020738000</v>
      </c>
      <c r="C393" s="4" t="s">
        <v>291</v>
      </c>
      <c r="D393" s="11">
        <v>3529725246.6599998</v>
      </c>
      <c r="E393" s="4">
        <v>0</v>
      </c>
      <c r="F393" s="4">
        <v>0</v>
      </c>
      <c r="G393" s="12">
        <v>40543</v>
      </c>
      <c r="H393" s="11">
        <v>3529725246.6599998</v>
      </c>
    </row>
    <row r="394" spans="1:10">
      <c r="A394" s="4" t="s">
        <v>24</v>
      </c>
      <c r="B394" s="4">
        <v>61020738002</v>
      </c>
      <c r="C394" s="4" t="s">
        <v>281</v>
      </c>
      <c r="D394" s="11">
        <v>2263510500.5</v>
      </c>
      <c r="E394" s="4">
        <v>0</v>
      </c>
      <c r="F394" s="4">
        <v>0</v>
      </c>
      <c r="G394" s="12">
        <v>40543</v>
      </c>
      <c r="H394" s="11">
        <v>2263510500.5</v>
      </c>
    </row>
    <row r="395" spans="1:10">
      <c r="A395" s="4" t="s">
        <v>24</v>
      </c>
      <c r="B395" s="4">
        <v>61020738006</v>
      </c>
      <c r="C395" s="4" t="s">
        <v>282</v>
      </c>
      <c r="D395" s="11">
        <v>1266214746.1600001</v>
      </c>
      <c r="E395" s="4">
        <v>0</v>
      </c>
      <c r="F395" s="4">
        <v>0</v>
      </c>
      <c r="G395" s="12">
        <v>40543</v>
      </c>
      <c r="H395" s="11">
        <v>1266214746.1600001</v>
      </c>
    </row>
    <row r="396" spans="1:10">
      <c r="A396" s="4" t="s">
        <v>20</v>
      </c>
      <c r="B396" s="4">
        <v>61030000000</v>
      </c>
      <c r="C396" s="4" t="s">
        <v>292</v>
      </c>
      <c r="D396" s="11">
        <v>725749355.30999994</v>
      </c>
      <c r="E396" s="4">
        <v>0</v>
      </c>
      <c r="F396" s="4">
        <v>0</v>
      </c>
      <c r="G396" s="12">
        <v>40543</v>
      </c>
      <c r="H396" s="11">
        <v>725749355.30999994</v>
      </c>
      <c r="J396" s="23"/>
    </row>
    <row r="397" spans="1:10">
      <c r="A397" s="4" t="s">
        <v>22</v>
      </c>
      <c r="B397" s="4">
        <v>61030750000</v>
      </c>
      <c r="C397" s="4" t="s">
        <v>455</v>
      </c>
      <c r="D397" s="11">
        <v>146224873.63</v>
      </c>
      <c r="E397" s="4">
        <v>0</v>
      </c>
      <c r="F397" s="4">
        <v>0</v>
      </c>
      <c r="G397" s="12">
        <v>40543</v>
      </c>
      <c r="H397" s="11">
        <v>146224873.63</v>
      </c>
    </row>
    <row r="398" spans="1:10">
      <c r="A398" s="4" t="s">
        <v>24</v>
      </c>
      <c r="B398" s="4">
        <v>61030750002</v>
      </c>
      <c r="C398" s="4" t="s">
        <v>294</v>
      </c>
      <c r="D398" s="11">
        <v>146224873.63</v>
      </c>
      <c r="E398" s="4">
        <v>0</v>
      </c>
      <c r="F398" s="4">
        <v>0</v>
      </c>
      <c r="G398" s="12">
        <v>40543</v>
      </c>
      <c r="H398" s="11">
        <v>146224873.63</v>
      </c>
    </row>
    <row r="399" spans="1:10">
      <c r="A399" s="4" t="s">
        <v>22</v>
      </c>
      <c r="B399" s="4">
        <v>61030840000</v>
      </c>
      <c r="C399" s="4" t="s">
        <v>456</v>
      </c>
      <c r="D399" s="11">
        <v>579524481.67999995</v>
      </c>
      <c r="E399" s="4">
        <v>0</v>
      </c>
      <c r="F399" s="4">
        <v>0</v>
      </c>
      <c r="G399" s="12">
        <v>40543</v>
      </c>
      <c r="H399" s="11">
        <v>579524481.67999995</v>
      </c>
    </row>
    <row r="400" spans="1:10">
      <c r="A400" s="4" t="s">
        <v>24</v>
      </c>
      <c r="B400" s="4">
        <v>61030840002</v>
      </c>
      <c r="C400" s="4" t="s">
        <v>45</v>
      </c>
      <c r="D400" s="11">
        <v>579524481.67999995</v>
      </c>
      <c r="E400" s="4">
        <v>0</v>
      </c>
      <c r="F400" s="4">
        <v>0</v>
      </c>
      <c r="G400" s="12">
        <v>40543</v>
      </c>
      <c r="H400" s="11">
        <v>579524481.67999995</v>
      </c>
    </row>
    <row r="401" spans="1:10">
      <c r="A401" s="4" t="s">
        <v>20</v>
      </c>
      <c r="B401" s="4">
        <v>61060000000</v>
      </c>
      <c r="C401" s="4" t="s">
        <v>295</v>
      </c>
      <c r="D401" s="11">
        <v>372302136493.15997</v>
      </c>
      <c r="E401" s="4">
        <v>0</v>
      </c>
      <c r="F401" s="4">
        <v>0</v>
      </c>
      <c r="G401" s="12">
        <v>40543</v>
      </c>
      <c r="H401" s="11">
        <v>372302136493.15997</v>
      </c>
      <c r="J401" s="23"/>
    </row>
    <row r="402" spans="1:10">
      <c r="A402" s="4" t="s">
        <v>22</v>
      </c>
      <c r="B402" s="4">
        <v>61060766000</v>
      </c>
      <c r="C402" s="4" t="s">
        <v>296</v>
      </c>
      <c r="D402" s="11">
        <v>195521515494.59</v>
      </c>
      <c r="E402" s="4">
        <v>0</v>
      </c>
      <c r="F402" s="4">
        <v>0</v>
      </c>
      <c r="G402" s="12">
        <v>40543</v>
      </c>
      <c r="H402" s="11">
        <v>195521515494.59</v>
      </c>
    </row>
    <row r="403" spans="1:10">
      <c r="A403" s="4" t="s">
        <v>24</v>
      </c>
      <c r="B403" s="4">
        <v>61060766002</v>
      </c>
      <c r="C403" s="4" t="s">
        <v>297</v>
      </c>
      <c r="D403" s="11">
        <v>2692596229.9299998</v>
      </c>
      <c r="E403" s="4">
        <v>0</v>
      </c>
      <c r="F403" s="4">
        <v>0</v>
      </c>
      <c r="G403" s="12">
        <v>40543</v>
      </c>
      <c r="H403" s="11">
        <v>2692596229.9299998</v>
      </c>
    </row>
    <row r="404" spans="1:10">
      <c r="A404" s="4" t="s">
        <v>24</v>
      </c>
      <c r="B404" s="4">
        <v>61060766003</v>
      </c>
      <c r="C404" s="4" t="s">
        <v>298</v>
      </c>
      <c r="D404" s="11">
        <v>14905240032.4</v>
      </c>
      <c r="E404" s="4">
        <v>0</v>
      </c>
      <c r="F404" s="4">
        <v>0</v>
      </c>
      <c r="G404" s="12">
        <v>40543</v>
      </c>
      <c r="H404" s="11">
        <v>14905240032.4</v>
      </c>
    </row>
    <row r="405" spans="1:10">
      <c r="A405" s="4" t="s">
        <v>24</v>
      </c>
      <c r="B405" s="4">
        <v>61060766004</v>
      </c>
      <c r="C405" s="4" t="s">
        <v>299</v>
      </c>
      <c r="D405" s="11">
        <v>1841451391.79</v>
      </c>
      <c r="E405" s="4">
        <v>0</v>
      </c>
      <c r="F405" s="4">
        <v>0</v>
      </c>
      <c r="G405" s="12">
        <v>40543</v>
      </c>
      <c r="H405" s="11">
        <v>1841451391.79</v>
      </c>
    </row>
    <row r="406" spans="1:10">
      <c r="A406" s="4" t="s">
        <v>24</v>
      </c>
      <c r="B406" s="4">
        <v>61060766005</v>
      </c>
      <c r="C406" s="4" t="s">
        <v>300</v>
      </c>
      <c r="D406" s="11">
        <v>98801683620.979996</v>
      </c>
      <c r="E406" s="4">
        <v>0</v>
      </c>
      <c r="F406" s="4">
        <v>0</v>
      </c>
      <c r="G406" s="12">
        <v>40543</v>
      </c>
      <c r="H406" s="11">
        <v>98801683620.979996</v>
      </c>
    </row>
    <row r="407" spans="1:10">
      <c r="A407" s="4" t="s">
        <v>24</v>
      </c>
      <c r="B407" s="4">
        <v>61060766006</v>
      </c>
      <c r="C407" s="4" t="s">
        <v>301</v>
      </c>
      <c r="D407" s="11">
        <v>65309572382.650002</v>
      </c>
      <c r="E407" s="4">
        <v>0</v>
      </c>
      <c r="F407" s="4">
        <v>0</v>
      </c>
      <c r="G407" s="12">
        <v>40543</v>
      </c>
      <c r="H407" s="11">
        <v>65309572382.650002</v>
      </c>
    </row>
    <row r="408" spans="1:10">
      <c r="A408" s="4" t="s">
        <v>24</v>
      </c>
      <c r="B408" s="4">
        <v>61060766008</v>
      </c>
      <c r="C408" s="4" t="s">
        <v>303</v>
      </c>
      <c r="D408" s="11">
        <v>2129155776.8199999</v>
      </c>
      <c r="E408" s="4">
        <v>0</v>
      </c>
      <c r="F408" s="4">
        <v>0</v>
      </c>
      <c r="G408" s="12">
        <v>40543</v>
      </c>
      <c r="H408" s="11">
        <v>2129155776.8199999</v>
      </c>
    </row>
    <row r="409" spans="1:10">
      <c r="A409" s="4" t="s">
        <v>24</v>
      </c>
      <c r="B409" s="4">
        <v>61060766010</v>
      </c>
      <c r="C409" s="4" t="s">
        <v>48</v>
      </c>
      <c r="D409" s="11">
        <v>9841816060.0200005</v>
      </c>
      <c r="E409" s="4">
        <v>0</v>
      </c>
      <c r="F409" s="4">
        <v>0</v>
      </c>
      <c r="G409" s="12">
        <v>40543</v>
      </c>
      <c r="H409" s="11">
        <v>9841816060.0200005</v>
      </c>
    </row>
    <row r="410" spans="1:10">
      <c r="A410" s="4" t="s">
        <v>22</v>
      </c>
      <c r="B410" s="4">
        <v>61060768000</v>
      </c>
      <c r="C410" s="4" t="s">
        <v>304</v>
      </c>
      <c r="D410" s="11">
        <v>176780620998.57001</v>
      </c>
      <c r="E410" s="4">
        <v>0</v>
      </c>
      <c r="F410" s="4">
        <v>0</v>
      </c>
      <c r="G410" s="12">
        <v>40543</v>
      </c>
      <c r="H410" s="11">
        <v>176780620998.57001</v>
      </c>
    </row>
    <row r="411" spans="1:10">
      <c r="A411" s="4" t="s">
        <v>24</v>
      </c>
      <c r="B411" s="4">
        <v>61060768002</v>
      </c>
      <c r="C411" s="4" t="s">
        <v>305</v>
      </c>
      <c r="D411" s="11">
        <v>14713706376</v>
      </c>
      <c r="E411" s="4">
        <v>0</v>
      </c>
      <c r="F411" s="4">
        <v>0</v>
      </c>
      <c r="G411" s="12">
        <v>40543</v>
      </c>
      <c r="H411" s="11">
        <v>14713706376</v>
      </c>
    </row>
    <row r="412" spans="1:10">
      <c r="A412" s="4" t="s">
        <v>24</v>
      </c>
      <c r="B412" s="4">
        <v>61060768003</v>
      </c>
      <c r="C412" s="4" t="s">
        <v>306</v>
      </c>
      <c r="D412" s="11">
        <v>2202292631.6900001</v>
      </c>
      <c r="E412" s="4">
        <v>0</v>
      </c>
      <c r="F412" s="4">
        <v>0</v>
      </c>
      <c r="G412" s="12">
        <v>40543</v>
      </c>
      <c r="H412" s="11">
        <v>2202292631.6900001</v>
      </c>
    </row>
    <row r="413" spans="1:10">
      <c r="A413" s="4" t="s">
        <v>24</v>
      </c>
      <c r="B413" s="4">
        <v>61060768004</v>
      </c>
      <c r="C413" s="4" t="s">
        <v>307</v>
      </c>
      <c r="D413" s="11">
        <v>159864621990.88</v>
      </c>
      <c r="E413" s="4">
        <v>0</v>
      </c>
      <c r="F413" s="4">
        <v>0</v>
      </c>
      <c r="G413" s="12">
        <v>40543</v>
      </c>
      <c r="H413" s="11">
        <v>159864621990.88</v>
      </c>
    </row>
    <row r="414" spans="1:10">
      <c r="A414" s="4" t="s">
        <v>20</v>
      </c>
      <c r="B414" s="4">
        <v>61070000000</v>
      </c>
      <c r="C414" s="4" t="s">
        <v>308</v>
      </c>
      <c r="D414" s="11">
        <v>17679742035.639999</v>
      </c>
      <c r="E414" s="4">
        <v>0</v>
      </c>
      <c r="F414" s="4">
        <v>0</v>
      </c>
      <c r="G414" s="12">
        <v>40543</v>
      </c>
      <c r="H414" s="11">
        <v>17679742035.639999</v>
      </c>
      <c r="J414" s="23"/>
    </row>
    <row r="415" spans="1:10">
      <c r="A415" s="4" t="s">
        <v>22</v>
      </c>
      <c r="B415" s="4">
        <v>61070770000</v>
      </c>
      <c r="C415" s="4" t="s">
        <v>309</v>
      </c>
      <c r="D415" s="11">
        <v>17053068765.780001</v>
      </c>
      <c r="E415" s="4">
        <v>0</v>
      </c>
      <c r="F415" s="4">
        <v>0</v>
      </c>
      <c r="G415" s="12">
        <v>40543</v>
      </c>
      <c r="H415" s="11">
        <v>17053068765.780001</v>
      </c>
    </row>
    <row r="416" spans="1:10">
      <c r="A416" s="4" t="s">
        <v>24</v>
      </c>
      <c r="B416" s="4">
        <v>61070770002</v>
      </c>
      <c r="C416" s="4" t="s">
        <v>310</v>
      </c>
      <c r="D416" s="11">
        <v>17053068765.780001</v>
      </c>
      <c r="E416" s="4">
        <v>0</v>
      </c>
      <c r="F416" s="4">
        <v>0</v>
      </c>
      <c r="G416" s="12">
        <v>40543</v>
      </c>
      <c r="H416" s="11">
        <v>17053068765.780001</v>
      </c>
    </row>
    <row r="417" spans="1:10">
      <c r="A417" s="4" t="s">
        <v>22</v>
      </c>
      <c r="B417" s="4">
        <v>61070846000</v>
      </c>
      <c r="C417" s="4" t="s">
        <v>311</v>
      </c>
      <c r="D417" s="11">
        <v>626673269.86000001</v>
      </c>
      <c r="E417" s="4">
        <v>0</v>
      </c>
      <c r="F417" s="4">
        <v>0</v>
      </c>
      <c r="G417" s="12">
        <v>40543</v>
      </c>
      <c r="H417" s="11">
        <v>626673269.86000001</v>
      </c>
    </row>
    <row r="418" spans="1:10">
      <c r="A418" s="4" t="s">
        <v>24</v>
      </c>
      <c r="B418" s="4">
        <v>61070846002</v>
      </c>
      <c r="C418" s="4" t="s">
        <v>312</v>
      </c>
      <c r="D418" s="11">
        <v>626673269.86000001</v>
      </c>
      <c r="E418" s="4">
        <v>0</v>
      </c>
      <c r="F418" s="4">
        <v>0</v>
      </c>
      <c r="G418" s="12">
        <v>40543</v>
      </c>
      <c r="H418" s="11">
        <v>626673269.86000001</v>
      </c>
    </row>
    <row r="419" spans="1:10">
      <c r="A419" s="4" t="s">
        <v>20</v>
      </c>
      <c r="B419" s="4">
        <v>61080000000</v>
      </c>
      <c r="C419" s="4" t="s">
        <v>313</v>
      </c>
      <c r="D419" s="11">
        <v>9030261519.9300003</v>
      </c>
      <c r="E419" s="4">
        <v>0</v>
      </c>
      <c r="F419" s="4">
        <v>0</v>
      </c>
      <c r="G419" s="12">
        <v>40543</v>
      </c>
      <c r="H419" s="11">
        <v>9030261519.9300003</v>
      </c>
      <c r="J419" s="23"/>
    </row>
    <row r="420" spans="1:10">
      <c r="A420" s="4" t="s">
        <v>22</v>
      </c>
      <c r="B420" s="4">
        <v>61080772000</v>
      </c>
      <c r="C420" s="4" t="s">
        <v>314</v>
      </c>
      <c r="D420" s="11">
        <v>9030261519.9300003</v>
      </c>
      <c r="E420" s="4">
        <v>0</v>
      </c>
      <c r="F420" s="4">
        <v>0</v>
      </c>
      <c r="G420" s="12">
        <v>40543</v>
      </c>
      <c r="H420" s="11">
        <v>9030261519.9300003</v>
      </c>
    </row>
    <row r="421" spans="1:10">
      <c r="A421" s="4" t="s">
        <v>24</v>
      </c>
      <c r="B421" s="4">
        <v>61080772002</v>
      </c>
      <c r="C421" s="4" t="s">
        <v>45</v>
      </c>
      <c r="D421" s="11">
        <v>9030261519.9300003</v>
      </c>
      <c r="E421" s="4">
        <v>0</v>
      </c>
      <c r="F421" s="4">
        <v>0</v>
      </c>
      <c r="G421" s="12">
        <v>40543</v>
      </c>
      <c r="H421" s="11">
        <v>9030261519.9300003</v>
      </c>
    </row>
    <row r="422" spans="1:10">
      <c r="A422" s="4" t="s">
        <v>18</v>
      </c>
      <c r="B422" s="4">
        <v>62000000000</v>
      </c>
      <c r="C422" s="4" t="s">
        <v>315</v>
      </c>
      <c r="D422" s="11">
        <v>38226698486.940002</v>
      </c>
      <c r="E422" s="4">
        <v>0</v>
      </c>
      <c r="F422" s="4">
        <v>0</v>
      </c>
      <c r="G422" s="12">
        <v>40543</v>
      </c>
      <c r="H422" s="11">
        <v>38226698486.940002</v>
      </c>
    </row>
    <row r="423" spans="1:10">
      <c r="A423" s="4" t="s">
        <v>20</v>
      </c>
      <c r="B423" s="4">
        <v>62010000000</v>
      </c>
      <c r="C423" s="4" t="s">
        <v>315</v>
      </c>
      <c r="D423" s="11">
        <v>38226698486.940002</v>
      </c>
      <c r="E423" s="4">
        <v>0</v>
      </c>
      <c r="F423" s="4">
        <v>0</v>
      </c>
      <c r="G423" s="12">
        <v>40543</v>
      </c>
      <c r="H423" s="11">
        <v>38226698486.940002</v>
      </c>
      <c r="J423" s="23"/>
    </row>
    <row r="424" spans="1:10">
      <c r="A424" s="4" t="s">
        <v>22</v>
      </c>
      <c r="B424" s="4">
        <v>62010776000</v>
      </c>
      <c r="C424" s="4" t="s">
        <v>457</v>
      </c>
      <c r="D424" s="11">
        <v>697817866.45000005</v>
      </c>
      <c r="E424" s="4">
        <v>0</v>
      </c>
      <c r="F424" s="4">
        <v>0</v>
      </c>
      <c r="G424" s="12">
        <v>40543</v>
      </c>
      <c r="H424" s="11">
        <v>697817866.45000005</v>
      </c>
    </row>
    <row r="425" spans="1:10">
      <c r="A425" s="4" t="s">
        <v>24</v>
      </c>
      <c r="B425" s="4">
        <v>62010776002</v>
      </c>
      <c r="C425" s="4" t="s">
        <v>45</v>
      </c>
      <c r="D425" s="11">
        <v>567386623.45000005</v>
      </c>
      <c r="E425" s="4">
        <v>0</v>
      </c>
      <c r="F425" s="4">
        <v>0</v>
      </c>
      <c r="G425" s="12">
        <v>40543</v>
      </c>
      <c r="H425" s="11">
        <v>567386623.45000005</v>
      </c>
    </row>
    <row r="426" spans="1:10">
      <c r="A426" s="4" t="s">
        <v>24</v>
      </c>
      <c r="B426" s="4">
        <v>62010776003</v>
      </c>
      <c r="C426" s="4" t="s">
        <v>172</v>
      </c>
      <c r="D426" s="11">
        <v>130431243</v>
      </c>
      <c r="E426" s="4">
        <v>0</v>
      </c>
      <c r="F426" s="4">
        <v>0</v>
      </c>
      <c r="G426" s="12">
        <v>40543</v>
      </c>
      <c r="H426" s="11">
        <v>130431243</v>
      </c>
    </row>
    <row r="427" spans="1:10">
      <c r="A427" s="4" t="s">
        <v>22</v>
      </c>
      <c r="B427" s="4">
        <v>62010778000</v>
      </c>
      <c r="C427" s="4" t="s">
        <v>316</v>
      </c>
      <c r="D427" s="11">
        <v>32629055.699999999</v>
      </c>
      <c r="E427" s="4">
        <v>0</v>
      </c>
      <c r="F427" s="4">
        <v>0</v>
      </c>
      <c r="G427" s="12">
        <v>40543</v>
      </c>
      <c r="H427" s="11">
        <v>32629055.699999999</v>
      </c>
    </row>
    <row r="428" spans="1:10">
      <c r="A428" s="4" t="s">
        <v>24</v>
      </c>
      <c r="B428" s="4">
        <v>62010778002</v>
      </c>
      <c r="C428" s="4" t="s">
        <v>45</v>
      </c>
      <c r="D428" s="11">
        <v>32629055.699999999</v>
      </c>
      <c r="E428" s="4">
        <v>0</v>
      </c>
      <c r="F428" s="4">
        <v>0</v>
      </c>
      <c r="G428" s="12">
        <v>40543</v>
      </c>
      <c r="H428" s="11">
        <v>32629055.699999999</v>
      </c>
    </row>
    <row r="429" spans="1:10">
      <c r="A429" s="4" t="s">
        <v>22</v>
      </c>
      <c r="B429" s="4">
        <v>62010780000</v>
      </c>
      <c r="C429" s="4" t="s">
        <v>262</v>
      </c>
      <c r="D429" s="11">
        <v>34147500.030000001</v>
      </c>
      <c r="E429" s="4">
        <v>0</v>
      </c>
      <c r="F429" s="4">
        <v>0</v>
      </c>
      <c r="G429" s="12">
        <v>40543</v>
      </c>
      <c r="H429" s="11">
        <v>34147500.030000001</v>
      </c>
    </row>
    <row r="430" spans="1:10">
      <c r="A430" s="4" t="s">
        <v>24</v>
      </c>
      <c r="B430" s="4">
        <v>62010780002</v>
      </c>
      <c r="C430" s="4" t="s">
        <v>45</v>
      </c>
      <c r="D430" s="11">
        <v>34147500.030000001</v>
      </c>
      <c r="E430" s="4">
        <v>0</v>
      </c>
      <c r="F430" s="4">
        <v>0</v>
      </c>
      <c r="G430" s="12">
        <v>40543</v>
      </c>
      <c r="H430" s="11">
        <v>34147500.030000001</v>
      </c>
    </row>
    <row r="431" spans="1:10">
      <c r="A431" s="4" t="s">
        <v>22</v>
      </c>
      <c r="B431" s="4">
        <v>62010782000</v>
      </c>
      <c r="C431" s="4" t="s">
        <v>317</v>
      </c>
      <c r="D431" s="11">
        <v>44113228.700000003</v>
      </c>
      <c r="E431" s="4">
        <v>0</v>
      </c>
      <c r="F431" s="4">
        <v>0</v>
      </c>
      <c r="G431" s="12">
        <v>40543</v>
      </c>
      <c r="H431" s="11">
        <v>44113228.700000003</v>
      </c>
    </row>
    <row r="432" spans="1:10">
      <c r="A432" s="4" t="s">
        <v>24</v>
      </c>
      <c r="B432" s="4">
        <v>62010782002</v>
      </c>
      <c r="C432" s="4" t="s">
        <v>45</v>
      </c>
      <c r="D432" s="11">
        <v>44113228.700000003</v>
      </c>
      <c r="E432" s="4">
        <v>0</v>
      </c>
      <c r="F432" s="4">
        <v>0</v>
      </c>
      <c r="G432" s="12">
        <v>40543</v>
      </c>
      <c r="H432" s="11">
        <v>44113228.700000003</v>
      </c>
    </row>
    <row r="433" spans="1:10">
      <c r="A433" s="4" t="s">
        <v>22</v>
      </c>
      <c r="B433" s="4">
        <v>62010784000</v>
      </c>
      <c r="C433" s="4" t="s">
        <v>318</v>
      </c>
      <c r="D433" s="11">
        <v>870449039.29999995</v>
      </c>
      <c r="E433" s="4">
        <v>0</v>
      </c>
      <c r="F433" s="4">
        <v>0</v>
      </c>
      <c r="G433" s="12">
        <v>40543</v>
      </c>
      <c r="H433" s="11">
        <v>870449039.29999995</v>
      </c>
    </row>
    <row r="434" spans="1:10">
      <c r="A434" s="4" t="s">
        <v>24</v>
      </c>
      <c r="B434" s="4">
        <v>62010784002</v>
      </c>
      <c r="C434" s="4" t="s">
        <v>45</v>
      </c>
      <c r="D434" s="11">
        <v>870449039.29999995</v>
      </c>
      <c r="E434" s="4">
        <v>0</v>
      </c>
      <c r="F434" s="4">
        <v>0</v>
      </c>
      <c r="G434" s="12">
        <v>40543</v>
      </c>
      <c r="H434" s="11">
        <v>870449039.29999995</v>
      </c>
    </row>
    <row r="435" spans="1:10">
      <c r="A435" s="4" t="s">
        <v>22</v>
      </c>
      <c r="B435" s="4">
        <v>62010786000</v>
      </c>
      <c r="C435" s="4" t="s">
        <v>319</v>
      </c>
      <c r="D435" s="11">
        <v>671845.72</v>
      </c>
      <c r="E435" s="4">
        <v>0</v>
      </c>
      <c r="F435" s="4">
        <v>0</v>
      </c>
      <c r="G435" s="12">
        <v>40543</v>
      </c>
      <c r="H435" s="11">
        <v>671845.72</v>
      </c>
    </row>
    <row r="436" spans="1:10">
      <c r="A436" s="4" t="s">
        <v>24</v>
      </c>
      <c r="B436" s="4">
        <v>62010786002</v>
      </c>
      <c r="C436" s="4" t="s">
        <v>45</v>
      </c>
      <c r="D436" s="11">
        <v>671845.72</v>
      </c>
      <c r="E436" s="4">
        <v>0</v>
      </c>
      <c r="F436" s="4">
        <v>0</v>
      </c>
      <c r="G436" s="12">
        <v>40543</v>
      </c>
      <c r="H436" s="11">
        <v>671845.72</v>
      </c>
    </row>
    <row r="437" spans="1:10">
      <c r="A437" s="4" t="s">
        <v>22</v>
      </c>
      <c r="B437" s="4">
        <v>62010790000</v>
      </c>
      <c r="C437" s="4" t="s">
        <v>320</v>
      </c>
      <c r="D437" s="11">
        <v>1922254974.6099999</v>
      </c>
      <c r="E437" s="4">
        <v>0</v>
      </c>
      <c r="F437" s="4">
        <v>0</v>
      </c>
      <c r="G437" s="12">
        <v>40543</v>
      </c>
      <c r="H437" s="11">
        <v>1922254974.6099999</v>
      </c>
    </row>
    <row r="438" spans="1:10">
      <c r="A438" s="4" t="s">
        <v>24</v>
      </c>
      <c r="B438" s="4">
        <v>62010790002</v>
      </c>
      <c r="C438" s="4" t="s">
        <v>45</v>
      </c>
      <c r="D438" s="11">
        <v>1922254974.6099999</v>
      </c>
      <c r="E438" s="4">
        <v>0</v>
      </c>
      <c r="F438" s="4">
        <v>0</v>
      </c>
      <c r="G438" s="12">
        <v>40543</v>
      </c>
      <c r="H438" s="11">
        <v>1922254974.6099999</v>
      </c>
    </row>
    <row r="439" spans="1:10">
      <c r="A439" s="4" t="s">
        <v>22</v>
      </c>
      <c r="B439" s="4">
        <v>62010796000</v>
      </c>
      <c r="C439" s="4" t="s">
        <v>321</v>
      </c>
      <c r="D439" s="11">
        <v>337813637.91000003</v>
      </c>
      <c r="E439" s="4">
        <v>0</v>
      </c>
      <c r="F439" s="4">
        <v>0</v>
      </c>
      <c r="G439" s="12">
        <v>40543</v>
      </c>
      <c r="H439" s="11">
        <v>337813637.91000003</v>
      </c>
    </row>
    <row r="440" spans="1:10">
      <c r="A440" s="4" t="s">
        <v>24</v>
      </c>
      <c r="B440" s="4">
        <v>62010796002</v>
      </c>
      <c r="C440" s="4" t="s">
        <v>45</v>
      </c>
      <c r="D440" s="11">
        <v>337813637.91000003</v>
      </c>
      <c r="E440" s="4">
        <v>0</v>
      </c>
      <c r="F440" s="4">
        <v>0</v>
      </c>
      <c r="G440" s="12">
        <v>40543</v>
      </c>
      <c r="H440" s="11">
        <v>337813637.91000003</v>
      </c>
    </row>
    <row r="441" spans="1:10">
      <c r="A441" s="4" t="s">
        <v>22</v>
      </c>
      <c r="B441" s="4">
        <v>62010798000</v>
      </c>
      <c r="C441" s="4" t="s">
        <v>322</v>
      </c>
      <c r="D441" s="11">
        <v>240684057.91999999</v>
      </c>
      <c r="E441" s="4">
        <v>0</v>
      </c>
      <c r="F441" s="4">
        <v>0</v>
      </c>
      <c r="G441" s="12">
        <v>40543</v>
      </c>
      <c r="H441" s="11">
        <v>240684057.91999999</v>
      </c>
    </row>
    <row r="442" spans="1:10">
      <c r="A442" s="4" t="s">
        <v>24</v>
      </c>
      <c r="B442" s="4">
        <v>62010798002</v>
      </c>
      <c r="C442" s="4" t="s">
        <v>45</v>
      </c>
      <c r="D442" s="11">
        <v>240684057.91999999</v>
      </c>
      <c r="E442" s="4">
        <v>0</v>
      </c>
      <c r="F442" s="4">
        <v>0</v>
      </c>
      <c r="G442" s="12">
        <v>40543</v>
      </c>
      <c r="H442" s="11">
        <v>240684057.91999999</v>
      </c>
    </row>
    <row r="443" spans="1:10">
      <c r="A443" s="4" t="s">
        <v>22</v>
      </c>
      <c r="B443" s="4">
        <v>62010806000</v>
      </c>
      <c r="C443" s="4" t="s">
        <v>103</v>
      </c>
      <c r="D443" s="11">
        <v>34046117280.599998</v>
      </c>
      <c r="E443" s="4">
        <v>0</v>
      </c>
      <c r="F443" s="4">
        <v>0</v>
      </c>
      <c r="G443" s="12">
        <v>40543</v>
      </c>
      <c r="H443" s="11">
        <v>34046117280.599998</v>
      </c>
    </row>
    <row r="444" spans="1:10">
      <c r="A444" s="4" t="s">
        <v>24</v>
      </c>
      <c r="B444" s="4">
        <v>62010806002</v>
      </c>
      <c r="C444" s="4" t="s">
        <v>45</v>
      </c>
      <c r="D444" s="11">
        <v>34046117280.599998</v>
      </c>
      <c r="E444" s="4">
        <v>0</v>
      </c>
      <c r="F444" s="4">
        <v>0</v>
      </c>
      <c r="G444" s="12">
        <v>40543</v>
      </c>
      <c r="H444" s="11">
        <v>34046117280.599998</v>
      </c>
    </row>
    <row r="445" spans="1:10">
      <c r="A445" s="4" t="s">
        <v>18</v>
      </c>
      <c r="B445" s="4">
        <v>63000000000</v>
      </c>
      <c r="C445" s="4" t="s">
        <v>323</v>
      </c>
      <c r="D445" s="11">
        <v>54064277907.18</v>
      </c>
      <c r="E445" s="4">
        <v>0</v>
      </c>
      <c r="F445" s="4">
        <v>0</v>
      </c>
      <c r="G445" s="12">
        <v>40543</v>
      </c>
      <c r="H445" s="11">
        <v>54064277907.18</v>
      </c>
    </row>
    <row r="446" spans="1:10">
      <c r="A446" s="4" t="s">
        <v>20</v>
      </c>
      <c r="B446" s="4">
        <v>63010000000</v>
      </c>
      <c r="C446" s="4" t="s">
        <v>324</v>
      </c>
      <c r="D446" s="11">
        <v>3927735602.4000001</v>
      </c>
      <c r="E446" s="4">
        <v>0</v>
      </c>
      <c r="F446" s="4">
        <v>0</v>
      </c>
      <c r="G446" s="12">
        <v>40543</v>
      </c>
      <c r="H446" s="11">
        <v>3927735602.4000001</v>
      </c>
      <c r="J446" s="23"/>
    </row>
    <row r="447" spans="1:10">
      <c r="A447" s="4" t="s">
        <v>22</v>
      </c>
      <c r="B447" s="4">
        <v>63010810000</v>
      </c>
      <c r="C447" s="4" t="s">
        <v>325</v>
      </c>
      <c r="D447" s="11">
        <v>3927735602.4000001</v>
      </c>
      <c r="E447" s="4">
        <v>0</v>
      </c>
      <c r="F447" s="4">
        <v>0</v>
      </c>
      <c r="G447" s="12">
        <v>40543</v>
      </c>
      <c r="H447" s="11">
        <v>3927735602.4000001</v>
      </c>
    </row>
    <row r="448" spans="1:10">
      <c r="A448" s="4" t="s">
        <v>24</v>
      </c>
      <c r="B448" s="4">
        <v>63010810002</v>
      </c>
      <c r="C448" s="4" t="s">
        <v>326</v>
      </c>
      <c r="D448" s="11">
        <v>3927735602.4000001</v>
      </c>
      <c r="E448" s="4">
        <v>0</v>
      </c>
      <c r="F448" s="4">
        <v>0</v>
      </c>
      <c r="G448" s="12">
        <v>40543</v>
      </c>
      <c r="H448" s="11">
        <v>3927735602.4000001</v>
      </c>
    </row>
    <row r="449" spans="1:10">
      <c r="A449" s="4" t="s">
        <v>20</v>
      </c>
      <c r="B449" s="4">
        <v>63020000000</v>
      </c>
      <c r="C449" s="4" t="s">
        <v>327</v>
      </c>
      <c r="D449" s="11">
        <v>471047351.38</v>
      </c>
      <c r="E449" s="4">
        <v>0</v>
      </c>
      <c r="F449" s="4">
        <v>0</v>
      </c>
      <c r="G449" s="12">
        <v>40543</v>
      </c>
      <c r="H449" s="11">
        <v>471047351.38</v>
      </c>
      <c r="J449" s="23"/>
    </row>
    <row r="450" spans="1:10">
      <c r="A450" s="4" t="s">
        <v>22</v>
      </c>
      <c r="B450" s="4">
        <v>63020814000</v>
      </c>
      <c r="C450" s="4" t="s">
        <v>327</v>
      </c>
      <c r="D450" s="11">
        <v>471047351.38</v>
      </c>
      <c r="E450" s="4">
        <v>0</v>
      </c>
      <c r="F450" s="4">
        <v>0</v>
      </c>
      <c r="G450" s="12">
        <v>40543</v>
      </c>
      <c r="H450" s="11">
        <v>471047351.38</v>
      </c>
    </row>
    <row r="451" spans="1:10">
      <c r="A451" s="4" t="s">
        <v>24</v>
      </c>
      <c r="B451" s="4">
        <v>63020814002</v>
      </c>
      <c r="C451" s="4" t="s">
        <v>328</v>
      </c>
      <c r="D451" s="11">
        <v>471047351.38</v>
      </c>
      <c r="E451" s="4">
        <v>0</v>
      </c>
      <c r="F451" s="4">
        <v>0</v>
      </c>
      <c r="G451" s="12">
        <v>40543</v>
      </c>
      <c r="H451" s="11">
        <v>471047351.38</v>
      </c>
    </row>
    <row r="452" spans="1:10">
      <c r="A452" s="4" t="s">
        <v>20</v>
      </c>
      <c r="B452" s="4">
        <v>63040000000</v>
      </c>
      <c r="C452" s="4" t="s">
        <v>295</v>
      </c>
      <c r="D452" s="11">
        <v>49665494953.400002</v>
      </c>
      <c r="E452" s="4">
        <v>0</v>
      </c>
      <c r="F452" s="4">
        <v>0</v>
      </c>
      <c r="G452" s="12">
        <v>40543</v>
      </c>
      <c r="H452" s="11">
        <v>49665494953.400002</v>
      </c>
      <c r="J452" s="23"/>
    </row>
    <row r="453" spans="1:10">
      <c r="A453" s="4" t="s">
        <v>22</v>
      </c>
      <c r="B453" s="4">
        <v>63040820000</v>
      </c>
      <c r="C453" s="4" t="s">
        <v>329</v>
      </c>
      <c r="D453" s="11">
        <v>16266200350.379999</v>
      </c>
      <c r="E453" s="4">
        <v>0</v>
      </c>
      <c r="F453" s="4">
        <v>0</v>
      </c>
      <c r="G453" s="12">
        <v>40543</v>
      </c>
      <c r="H453" s="11">
        <v>16266200350.379999</v>
      </c>
    </row>
    <row r="454" spans="1:10">
      <c r="A454" s="4" t="s">
        <v>24</v>
      </c>
      <c r="B454" s="4">
        <v>63040820004</v>
      </c>
      <c r="C454" s="4" t="s">
        <v>330</v>
      </c>
      <c r="D454" s="11">
        <v>16266200350.379999</v>
      </c>
      <c r="E454" s="4">
        <v>0</v>
      </c>
      <c r="F454" s="4">
        <v>0</v>
      </c>
      <c r="G454" s="12">
        <v>40543</v>
      </c>
      <c r="H454" s="11">
        <v>16266200350.379999</v>
      </c>
    </row>
    <row r="455" spans="1:10">
      <c r="A455" s="4" t="s">
        <v>22</v>
      </c>
      <c r="B455" s="4">
        <v>63040822000</v>
      </c>
      <c r="C455" s="4" t="s">
        <v>331</v>
      </c>
      <c r="D455" s="11">
        <v>33399294603.02</v>
      </c>
      <c r="E455" s="4">
        <v>0</v>
      </c>
      <c r="F455" s="4">
        <v>0</v>
      </c>
      <c r="G455" s="12">
        <v>40543</v>
      </c>
      <c r="H455" s="11">
        <v>33399294603.02</v>
      </c>
    </row>
    <row r="456" spans="1:10">
      <c r="A456" s="4" t="s">
        <v>24</v>
      </c>
      <c r="B456" s="4">
        <v>63040822002</v>
      </c>
      <c r="C456" s="4" t="s">
        <v>332</v>
      </c>
      <c r="D456" s="11">
        <v>32098124295.790001</v>
      </c>
      <c r="E456" s="4">
        <v>0</v>
      </c>
      <c r="F456" s="4">
        <v>0</v>
      </c>
      <c r="G456" s="12">
        <v>40543</v>
      </c>
      <c r="H456" s="11">
        <v>32098124295.790001</v>
      </c>
    </row>
    <row r="457" spans="1:10">
      <c r="A457" s="4" t="s">
        <v>24</v>
      </c>
      <c r="B457" s="4">
        <v>63040822004</v>
      </c>
      <c r="C457" s="4" t="s">
        <v>206</v>
      </c>
      <c r="D457" s="11">
        <v>1301170307.23</v>
      </c>
      <c r="E457" s="4">
        <v>0</v>
      </c>
      <c r="F457" s="4">
        <v>0</v>
      </c>
      <c r="G457" s="12">
        <v>40543</v>
      </c>
      <c r="H457" s="11">
        <v>1301170307.23</v>
      </c>
    </row>
    <row r="458" spans="1:10">
      <c r="A458" s="4" t="s">
        <v>18</v>
      </c>
      <c r="B458" s="4">
        <v>64000000000</v>
      </c>
      <c r="C458" s="4" t="s">
        <v>334</v>
      </c>
      <c r="D458" s="11">
        <v>7775632258.1999998</v>
      </c>
      <c r="E458" s="4">
        <v>0</v>
      </c>
      <c r="F458" s="4">
        <v>0</v>
      </c>
      <c r="G458" s="12">
        <v>40543</v>
      </c>
      <c r="H458" s="11">
        <v>7775632258.1999998</v>
      </c>
    </row>
    <row r="459" spans="1:10">
      <c r="A459" s="4" t="s">
        <v>20</v>
      </c>
      <c r="B459" s="4">
        <v>64010000000</v>
      </c>
      <c r="C459" s="4" t="s">
        <v>334</v>
      </c>
      <c r="D459" s="11">
        <v>7775632258.1999998</v>
      </c>
      <c r="E459" s="4">
        <v>0</v>
      </c>
      <c r="F459" s="4">
        <v>0</v>
      </c>
      <c r="G459" s="12">
        <v>40543</v>
      </c>
      <c r="H459" s="11">
        <v>7775632258.1999998</v>
      </c>
      <c r="J459" s="23"/>
    </row>
    <row r="460" spans="1:10">
      <c r="A460" s="4" t="s">
        <v>24</v>
      </c>
      <c r="B460" s="4">
        <v>64010828001</v>
      </c>
      <c r="C460" s="4" t="s">
        <v>335</v>
      </c>
      <c r="D460" s="11">
        <v>67152965.120000005</v>
      </c>
      <c r="E460" s="4">
        <v>0</v>
      </c>
      <c r="F460" s="4">
        <v>0</v>
      </c>
      <c r="G460" s="12">
        <v>40543</v>
      </c>
      <c r="H460" s="11">
        <v>67152965.120000005</v>
      </c>
    </row>
    <row r="461" spans="1:10">
      <c r="A461" s="4" t="s">
        <v>24</v>
      </c>
      <c r="B461" s="4">
        <v>64010830001</v>
      </c>
      <c r="C461" s="4" t="s">
        <v>336</v>
      </c>
      <c r="D461" s="11">
        <v>224436365.36000001</v>
      </c>
      <c r="E461" s="4">
        <v>0</v>
      </c>
      <c r="F461" s="4">
        <v>0</v>
      </c>
      <c r="G461" s="12">
        <v>40543</v>
      </c>
      <c r="H461" s="11">
        <v>224436365.36000001</v>
      </c>
    </row>
    <row r="462" spans="1:10">
      <c r="A462" s="4" t="s">
        <v>24</v>
      </c>
      <c r="B462" s="4">
        <v>64010832001</v>
      </c>
      <c r="C462" s="4" t="s">
        <v>103</v>
      </c>
      <c r="D462" s="11">
        <v>7484042927.7200003</v>
      </c>
      <c r="E462" s="4">
        <v>0</v>
      </c>
      <c r="F462" s="4">
        <v>0</v>
      </c>
      <c r="G462" s="12">
        <v>40543</v>
      </c>
      <c r="H462" s="11">
        <v>7484042927.7200003</v>
      </c>
    </row>
    <row r="463" spans="1:10">
      <c r="A463" s="4" t="s">
        <v>18</v>
      </c>
      <c r="B463" s="4">
        <v>65000000000</v>
      </c>
      <c r="C463" s="4" t="s">
        <v>337</v>
      </c>
      <c r="D463" s="11">
        <v>1292252335.1199999</v>
      </c>
      <c r="E463" s="4">
        <v>0</v>
      </c>
      <c r="F463" s="4">
        <v>0</v>
      </c>
      <c r="G463" s="12">
        <v>40543</v>
      </c>
      <c r="H463" s="11">
        <v>1292252335.1199999</v>
      </c>
    </row>
    <row r="464" spans="1:10">
      <c r="A464" s="4" t="s">
        <v>20</v>
      </c>
      <c r="B464" s="4">
        <v>65010000000</v>
      </c>
      <c r="C464" s="4" t="s">
        <v>338</v>
      </c>
      <c r="D464" s="11">
        <v>1292252335.1199999</v>
      </c>
      <c r="E464" s="4">
        <v>0</v>
      </c>
      <c r="F464" s="4">
        <v>0</v>
      </c>
      <c r="G464" s="12">
        <v>40543</v>
      </c>
      <c r="H464" s="11">
        <v>1292252335.1199999</v>
      </c>
      <c r="J464" s="23"/>
    </row>
    <row r="465" spans="1:10">
      <c r="A465" s="4" t="s">
        <v>22</v>
      </c>
      <c r="B465" s="4">
        <v>65010834000</v>
      </c>
      <c r="C465" s="4" t="s">
        <v>339</v>
      </c>
      <c r="D465" s="11">
        <v>1292252335.1199999</v>
      </c>
      <c r="E465" s="4">
        <v>0</v>
      </c>
      <c r="F465" s="4">
        <v>0</v>
      </c>
      <c r="G465" s="12">
        <v>40543</v>
      </c>
      <c r="H465" s="11">
        <v>1292252335.1199999</v>
      </c>
    </row>
    <row r="466" spans="1:10">
      <c r="A466" s="4" t="s">
        <v>24</v>
      </c>
      <c r="B466" s="4">
        <v>65010834002</v>
      </c>
      <c r="C466" s="4" t="s">
        <v>340</v>
      </c>
      <c r="D466" s="11">
        <v>3333385.43</v>
      </c>
      <c r="E466" s="4">
        <v>0</v>
      </c>
      <c r="F466" s="4">
        <v>0</v>
      </c>
      <c r="G466" s="12">
        <v>40543</v>
      </c>
      <c r="H466" s="11">
        <v>3333385.43</v>
      </c>
    </row>
    <row r="467" spans="1:10">
      <c r="A467" s="4" t="s">
        <v>24</v>
      </c>
      <c r="B467" s="4">
        <v>65010834004</v>
      </c>
      <c r="C467" s="4" t="s">
        <v>341</v>
      </c>
      <c r="D467" s="11">
        <v>20444565</v>
      </c>
      <c r="E467" s="4">
        <v>0</v>
      </c>
      <c r="F467" s="4">
        <v>0</v>
      </c>
      <c r="G467" s="12">
        <v>40543</v>
      </c>
      <c r="H467" s="11">
        <v>20444565</v>
      </c>
    </row>
    <row r="468" spans="1:10">
      <c r="A468" s="4" t="s">
        <v>24</v>
      </c>
      <c r="B468" s="4">
        <v>65010834006</v>
      </c>
      <c r="C468" s="4" t="s">
        <v>342</v>
      </c>
      <c r="D468" s="11">
        <v>1265338058.7</v>
      </c>
      <c r="E468" s="4">
        <v>0</v>
      </c>
      <c r="F468" s="4">
        <v>0</v>
      </c>
      <c r="G468" s="12">
        <v>40543</v>
      </c>
      <c r="H468" s="11">
        <v>1265338058.7</v>
      </c>
    </row>
    <row r="469" spans="1:10">
      <c r="A469" s="4" t="s">
        <v>24</v>
      </c>
      <c r="B469" s="4">
        <v>65010834008</v>
      </c>
      <c r="C469" s="4" t="s">
        <v>334</v>
      </c>
      <c r="D469" s="11">
        <v>3136325.99</v>
      </c>
      <c r="E469" s="4">
        <v>0</v>
      </c>
      <c r="F469" s="4">
        <v>0</v>
      </c>
      <c r="G469" s="12">
        <v>40543</v>
      </c>
      <c r="H469" s="11">
        <v>3136325.99</v>
      </c>
    </row>
    <row r="470" spans="1:10">
      <c r="A470" s="4" t="s">
        <v>16</v>
      </c>
      <c r="B470" s="4">
        <v>70000000000</v>
      </c>
      <c r="C470" s="4" t="s">
        <v>343</v>
      </c>
      <c r="D470" s="11">
        <v>-531974763868.28998</v>
      </c>
      <c r="E470" s="4">
        <v>0</v>
      </c>
      <c r="F470" s="4">
        <v>0</v>
      </c>
      <c r="G470" s="12">
        <v>40543</v>
      </c>
      <c r="H470" s="11">
        <v>-531974763868.28998</v>
      </c>
    </row>
    <row r="471" spans="1:10">
      <c r="A471" s="4" t="s">
        <v>18</v>
      </c>
      <c r="B471" s="4">
        <v>71000000000</v>
      </c>
      <c r="C471" s="4" t="s">
        <v>344</v>
      </c>
      <c r="D471" s="11">
        <v>-396505454411.77002</v>
      </c>
      <c r="E471" s="4">
        <v>0</v>
      </c>
      <c r="F471" s="4">
        <v>0</v>
      </c>
      <c r="G471" s="12">
        <v>40543</v>
      </c>
      <c r="H471" s="11">
        <v>-396505454411.77002</v>
      </c>
    </row>
    <row r="472" spans="1:10">
      <c r="A472" s="4" t="s">
        <v>20</v>
      </c>
      <c r="B472" s="4">
        <v>71010000000</v>
      </c>
      <c r="C472" s="4" t="s">
        <v>345</v>
      </c>
      <c r="D472" s="11">
        <v>-2734001857.96</v>
      </c>
      <c r="E472" s="4">
        <v>0</v>
      </c>
      <c r="F472" s="4">
        <v>0</v>
      </c>
      <c r="G472" s="12">
        <v>40543</v>
      </c>
      <c r="H472" s="11">
        <v>-2734001857.96</v>
      </c>
      <c r="J472" s="23">
        <f>SUBTOTAL(9,H472:H490)</f>
        <v>-410862974230.98004</v>
      </c>
    </row>
    <row r="473" spans="1:10">
      <c r="A473" s="4" t="s">
        <v>22</v>
      </c>
      <c r="B473" s="4">
        <v>71010701000</v>
      </c>
      <c r="C473" s="4" t="s">
        <v>346</v>
      </c>
      <c r="D473" s="11">
        <v>-2700649803.1599998</v>
      </c>
      <c r="E473" s="4">
        <v>0</v>
      </c>
      <c r="F473" s="4">
        <v>0</v>
      </c>
      <c r="G473" s="12">
        <v>40543</v>
      </c>
      <c r="H473" s="11">
        <v>-2700649803.1599998</v>
      </c>
    </row>
    <row r="474" spans="1:10">
      <c r="A474" s="4" t="s">
        <v>24</v>
      </c>
      <c r="B474" s="4">
        <v>71010701002</v>
      </c>
      <c r="C474" s="4" t="s">
        <v>278</v>
      </c>
      <c r="D474" s="11">
        <v>-2699904613.7399998</v>
      </c>
      <c r="E474" s="4">
        <v>0</v>
      </c>
      <c r="F474" s="4">
        <v>0</v>
      </c>
      <c r="G474" s="12">
        <v>40543</v>
      </c>
      <c r="H474" s="11">
        <v>-2699904613.7399998</v>
      </c>
    </row>
    <row r="475" spans="1:10">
      <c r="A475" s="4" t="s">
        <v>24</v>
      </c>
      <c r="B475" s="4">
        <v>71010701003</v>
      </c>
      <c r="C475" s="4" t="s">
        <v>279</v>
      </c>
      <c r="D475" s="11">
        <v>-745189.42</v>
      </c>
      <c r="E475" s="4">
        <v>0</v>
      </c>
      <c r="F475" s="4">
        <v>0</v>
      </c>
      <c r="G475" s="12">
        <v>40543</v>
      </c>
      <c r="H475" s="11">
        <v>-745189.42</v>
      </c>
    </row>
    <row r="476" spans="1:10">
      <c r="A476" s="4" t="s">
        <v>22</v>
      </c>
      <c r="B476" s="4">
        <v>71010707000</v>
      </c>
      <c r="C476" s="4" t="s">
        <v>349</v>
      </c>
      <c r="D476" s="11">
        <v>-33352054.800000001</v>
      </c>
      <c r="E476" s="4">
        <v>0</v>
      </c>
      <c r="F476" s="4">
        <v>0</v>
      </c>
      <c r="G476" s="12">
        <v>40543</v>
      </c>
      <c r="H476" s="11">
        <v>-33352054.800000001</v>
      </c>
    </row>
    <row r="477" spans="1:10">
      <c r="A477" s="4" t="s">
        <v>24</v>
      </c>
      <c r="B477" s="4">
        <v>71010707002</v>
      </c>
      <c r="C477" s="4" t="s">
        <v>282</v>
      </c>
      <c r="D477" s="11">
        <v>-10500000</v>
      </c>
      <c r="E477" s="4">
        <v>0</v>
      </c>
      <c r="F477" s="4">
        <v>0</v>
      </c>
      <c r="G477" s="12">
        <v>40543</v>
      </c>
      <c r="H477" s="11">
        <v>-10500000</v>
      </c>
    </row>
    <row r="478" spans="1:10">
      <c r="A478" s="4" t="s">
        <v>24</v>
      </c>
      <c r="B478" s="4">
        <v>71010707004</v>
      </c>
      <c r="C478" s="4" t="s">
        <v>350</v>
      </c>
      <c r="D478" s="11">
        <v>-22852054.800000001</v>
      </c>
      <c r="E478" s="4">
        <v>0</v>
      </c>
      <c r="F478" s="4">
        <v>0</v>
      </c>
      <c r="G478" s="12">
        <v>40543</v>
      </c>
      <c r="H478" s="11">
        <v>-22852054.800000001</v>
      </c>
    </row>
    <row r="479" spans="1:10">
      <c r="A479" s="4" t="s">
        <v>20</v>
      </c>
      <c r="B479" s="4">
        <v>71020000000</v>
      </c>
      <c r="C479" s="4" t="s">
        <v>351</v>
      </c>
      <c r="D479" s="11">
        <v>-8871484678.4799995</v>
      </c>
      <c r="E479" s="4">
        <v>0</v>
      </c>
      <c r="F479" s="4">
        <v>0</v>
      </c>
      <c r="G479" s="12">
        <v>40543</v>
      </c>
      <c r="H479" s="11">
        <v>-8871484678.4799995</v>
      </c>
      <c r="J479" s="23">
        <f>+H503</f>
        <v>-4555597212.3800001</v>
      </c>
    </row>
    <row r="480" spans="1:10">
      <c r="A480" s="4" t="s">
        <v>22</v>
      </c>
      <c r="B480" s="4">
        <v>71020711000</v>
      </c>
      <c r="C480" s="4" t="s">
        <v>352</v>
      </c>
      <c r="D480" s="11">
        <v>-299657195.47000003</v>
      </c>
      <c r="E480" s="4">
        <v>0</v>
      </c>
      <c r="F480" s="4">
        <v>0</v>
      </c>
      <c r="G480" s="12">
        <v>40543</v>
      </c>
      <c r="H480" s="11">
        <v>-299657195.47000003</v>
      </c>
    </row>
    <row r="481" spans="1:10">
      <c r="A481" s="4" t="s">
        <v>24</v>
      </c>
      <c r="B481" s="4">
        <v>71020711002</v>
      </c>
      <c r="C481" s="4" t="s">
        <v>45</v>
      </c>
      <c r="D481" s="11">
        <v>-299657195.47000003</v>
      </c>
      <c r="E481" s="4">
        <v>0</v>
      </c>
      <c r="F481" s="4">
        <v>0</v>
      </c>
      <c r="G481" s="12">
        <v>40543</v>
      </c>
      <c r="H481" s="11">
        <v>-299657195.47000003</v>
      </c>
    </row>
    <row r="482" spans="1:10">
      <c r="A482" s="4" t="s">
        <v>22</v>
      </c>
      <c r="B482" s="4">
        <v>71020713000</v>
      </c>
      <c r="C482" s="4" t="s">
        <v>353</v>
      </c>
      <c r="D482" s="11">
        <v>-1174610589.78</v>
      </c>
      <c r="E482" s="4">
        <v>0</v>
      </c>
      <c r="F482" s="4">
        <v>0</v>
      </c>
      <c r="G482" s="12">
        <v>40543</v>
      </c>
      <c r="H482" s="11">
        <v>-1174610589.78</v>
      </c>
    </row>
    <row r="483" spans="1:10">
      <c r="A483" s="4" t="s">
        <v>24</v>
      </c>
      <c r="B483" s="4">
        <v>71020713002</v>
      </c>
      <c r="C483" s="4" t="s">
        <v>294</v>
      </c>
      <c r="D483" s="11">
        <v>-1174610589.78</v>
      </c>
      <c r="E483" s="4">
        <v>0</v>
      </c>
      <c r="F483" s="4">
        <v>0</v>
      </c>
      <c r="G483" s="12">
        <v>40543</v>
      </c>
      <c r="H483" s="11">
        <v>-1174610589.78</v>
      </c>
    </row>
    <row r="484" spans="1:10">
      <c r="A484" s="4" t="s">
        <v>22</v>
      </c>
      <c r="B484" s="4">
        <v>71020715000</v>
      </c>
      <c r="C484" s="4" t="s">
        <v>354</v>
      </c>
      <c r="D484" s="11">
        <v>-2239676643.6300001</v>
      </c>
      <c r="E484" s="4">
        <v>0</v>
      </c>
      <c r="F484" s="4">
        <v>0</v>
      </c>
      <c r="G484" s="12">
        <v>40543</v>
      </c>
      <c r="H484" s="11">
        <v>-2239676643.6300001</v>
      </c>
    </row>
    <row r="485" spans="1:10">
      <c r="A485" s="4" t="s">
        <v>24</v>
      </c>
      <c r="B485" s="4">
        <v>71020715002</v>
      </c>
      <c r="C485" s="4" t="s">
        <v>294</v>
      </c>
      <c r="D485" s="11">
        <v>-2239676643.6300001</v>
      </c>
      <c r="E485" s="4">
        <v>0</v>
      </c>
      <c r="F485" s="4">
        <v>0</v>
      </c>
      <c r="G485" s="12">
        <v>40543</v>
      </c>
      <c r="H485" s="11">
        <v>-2239676643.6300001</v>
      </c>
    </row>
    <row r="486" spans="1:10">
      <c r="A486" s="4" t="s">
        <v>22</v>
      </c>
      <c r="B486" s="4">
        <v>71020727000</v>
      </c>
      <c r="C486" s="4" t="s">
        <v>349</v>
      </c>
      <c r="D486" s="11">
        <v>-859684208.30999994</v>
      </c>
      <c r="E486" s="4">
        <v>0</v>
      </c>
      <c r="F486" s="4">
        <v>0</v>
      </c>
      <c r="G486" s="12">
        <v>40543</v>
      </c>
      <c r="H486" s="11">
        <v>-859684208.30999994</v>
      </c>
    </row>
    <row r="487" spans="1:10">
      <c r="A487" s="4" t="s">
        <v>24</v>
      </c>
      <c r="B487" s="4">
        <v>71020727002</v>
      </c>
      <c r="C487" s="4" t="s">
        <v>282</v>
      </c>
      <c r="D487" s="11">
        <v>-699417045.30999994</v>
      </c>
      <c r="E487" s="4">
        <v>0</v>
      </c>
      <c r="F487" s="4">
        <v>0</v>
      </c>
      <c r="G487" s="12">
        <v>40543</v>
      </c>
      <c r="H487" s="11">
        <v>-699417045.30999994</v>
      </c>
    </row>
    <row r="488" spans="1:10">
      <c r="A488" s="4" t="s">
        <v>24</v>
      </c>
      <c r="B488" s="4">
        <v>71020727006</v>
      </c>
      <c r="C488" s="4" t="s">
        <v>281</v>
      </c>
      <c r="D488" s="11">
        <v>-160267163</v>
      </c>
      <c r="E488" s="4">
        <v>0</v>
      </c>
      <c r="F488" s="4">
        <v>0</v>
      </c>
      <c r="G488" s="12">
        <v>40543</v>
      </c>
      <c r="H488" s="11">
        <v>-160267163</v>
      </c>
    </row>
    <row r="489" spans="1:10">
      <c r="A489" s="4" t="s">
        <v>24</v>
      </c>
      <c r="B489" s="4">
        <v>71020729001</v>
      </c>
      <c r="C489" s="4" t="s">
        <v>355</v>
      </c>
      <c r="D489" s="11">
        <v>-4297856041.29</v>
      </c>
      <c r="E489" s="4">
        <v>0</v>
      </c>
      <c r="F489" s="4">
        <v>0</v>
      </c>
      <c r="G489" s="12">
        <v>40543</v>
      </c>
      <c r="H489" s="11">
        <v>-4297856041.29</v>
      </c>
    </row>
    <row r="490" spans="1:10">
      <c r="A490" s="4" t="s">
        <v>20</v>
      </c>
      <c r="B490" s="4">
        <v>71040000000</v>
      </c>
      <c r="C490" s="4" t="s">
        <v>356</v>
      </c>
      <c r="D490" s="11">
        <v>-380344370662.95001</v>
      </c>
      <c r="E490" s="4">
        <v>0</v>
      </c>
      <c r="F490" s="4">
        <v>0</v>
      </c>
      <c r="G490" s="12">
        <v>40543</v>
      </c>
      <c r="H490" s="11">
        <v>-380344370662.95001</v>
      </c>
      <c r="I490" s="23">
        <f>+H490+H401</f>
        <v>-8042234169.7900391</v>
      </c>
      <c r="J490" s="23">
        <f>SUBTOTAL(9,J363:J479)</f>
        <v>4474664307.5500002</v>
      </c>
    </row>
    <row r="491" spans="1:10">
      <c r="A491" s="4" t="s">
        <v>22</v>
      </c>
      <c r="B491" s="4">
        <v>71040739000</v>
      </c>
      <c r="C491" s="4" t="s">
        <v>357</v>
      </c>
      <c r="D491" s="11">
        <v>-202182180970.56</v>
      </c>
      <c r="E491" s="4">
        <v>0</v>
      </c>
      <c r="F491" s="4">
        <v>0</v>
      </c>
      <c r="G491" s="12">
        <v>40543</v>
      </c>
      <c r="H491" s="11">
        <v>-202182180970.56</v>
      </c>
    </row>
    <row r="492" spans="1:10">
      <c r="A492" s="4" t="s">
        <v>24</v>
      </c>
      <c r="B492" s="4">
        <v>71040739002</v>
      </c>
      <c r="C492" s="4" t="s">
        <v>297</v>
      </c>
      <c r="D492" s="11">
        <v>-3235422659.0799999</v>
      </c>
      <c r="E492" s="4">
        <v>0</v>
      </c>
      <c r="F492" s="4">
        <v>0</v>
      </c>
      <c r="G492" s="12">
        <v>40543</v>
      </c>
      <c r="H492" s="11">
        <v>-3235422659.0799999</v>
      </c>
      <c r="J492" s="23"/>
    </row>
    <row r="493" spans="1:10">
      <c r="A493" s="4" t="s">
        <v>24</v>
      </c>
      <c r="B493" s="4">
        <v>71040739003</v>
      </c>
      <c r="C493" s="4" t="s">
        <v>298</v>
      </c>
      <c r="D493" s="11">
        <v>-22710579881.950001</v>
      </c>
      <c r="E493" s="4">
        <v>0</v>
      </c>
      <c r="F493" s="4">
        <v>0</v>
      </c>
      <c r="G493" s="12">
        <v>40543</v>
      </c>
      <c r="H493" s="11">
        <v>-22710579881.950001</v>
      </c>
      <c r="J493" s="38"/>
    </row>
    <row r="494" spans="1:10">
      <c r="A494" s="4" t="s">
        <v>24</v>
      </c>
      <c r="B494" s="4">
        <v>71040739004</v>
      </c>
      <c r="C494" s="4" t="s">
        <v>358</v>
      </c>
      <c r="D494" s="11">
        <v>-12025854546.709999</v>
      </c>
      <c r="E494" s="4">
        <v>0</v>
      </c>
      <c r="F494" s="4">
        <v>0</v>
      </c>
      <c r="G494" s="12">
        <v>40543</v>
      </c>
      <c r="H494" s="11">
        <v>-12025854546.709999</v>
      </c>
    </row>
    <row r="495" spans="1:10">
      <c r="A495" s="4" t="s">
        <v>24</v>
      </c>
      <c r="B495" s="4">
        <v>71040739005</v>
      </c>
      <c r="C495" s="4" t="s">
        <v>359</v>
      </c>
      <c r="D495" s="11">
        <v>-95831695525.669998</v>
      </c>
      <c r="E495" s="4">
        <v>0</v>
      </c>
      <c r="F495" s="4">
        <v>0</v>
      </c>
      <c r="G495" s="12">
        <v>40543</v>
      </c>
      <c r="H495" s="11">
        <v>-95831695525.669998</v>
      </c>
    </row>
    <row r="496" spans="1:10">
      <c r="A496" s="4" t="s">
        <v>24</v>
      </c>
      <c r="B496" s="4">
        <v>71040739006</v>
      </c>
      <c r="C496" s="4" t="s">
        <v>360</v>
      </c>
      <c r="D496" s="11">
        <v>-66172222580.330002</v>
      </c>
      <c r="E496" s="4">
        <v>0</v>
      </c>
      <c r="F496" s="4">
        <v>0</v>
      </c>
      <c r="G496" s="12">
        <v>40543</v>
      </c>
      <c r="H496" s="11">
        <v>-66172222580.330002</v>
      </c>
    </row>
    <row r="497" spans="1:10">
      <c r="A497" s="4" t="s">
        <v>24</v>
      </c>
      <c r="B497" s="4">
        <v>71040739008</v>
      </c>
      <c r="C497" s="4" t="s">
        <v>362</v>
      </c>
      <c r="D497" s="11">
        <v>-2206405776.8200002</v>
      </c>
      <c r="E497" s="4">
        <v>0</v>
      </c>
      <c r="F497" s="4">
        <v>0</v>
      </c>
      <c r="G497" s="12">
        <v>40543</v>
      </c>
      <c r="H497" s="11">
        <v>-2206405776.8200002</v>
      </c>
    </row>
    <row r="498" spans="1:10">
      <c r="A498" s="4" t="s">
        <v>22</v>
      </c>
      <c r="B498" s="4">
        <v>71040741000</v>
      </c>
      <c r="C498" s="4" t="s">
        <v>363</v>
      </c>
      <c r="D498" s="11">
        <v>-178162189692.39001</v>
      </c>
      <c r="E498" s="4">
        <v>0</v>
      </c>
      <c r="F498" s="4">
        <v>0</v>
      </c>
      <c r="G498" s="12">
        <v>40543</v>
      </c>
      <c r="H498" s="11">
        <v>-178162189692.39001</v>
      </c>
    </row>
    <row r="499" spans="1:10">
      <c r="A499" s="4" t="s">
        <v>24</v>
      </c>
      <c r="B499" s="4">
        <v>71040741002</v>
      </c>
      <c r="C499" s="4" t="s">
        <v>364</v>
      </c>
      <c r="D499" s="11">
        <v>-14213468887.200001</v>
      </c>
      <c r="E499" s="4">
        <v>0</v>
      </c>
      <c r="F499" s="4">
        <v>0</v>
      </c>
      <c r="G499" s="12">
        <v>40543</v>
      </c>
      <c r="H499" s="11">
        <v>-14213468887.200001</v>
      </c>
    </row>
    <row r="500" spans="1:10">
      <c r="A500" s="4" t="s">
        <v>24</v>
      </c>
      <c r="B500" s="4">
        <v>71040741003</v>
      </c>
      <c r="C500" s="4" t="s">
        <v>365</v>
      </c>
      <c r="D500" s="11">
        <v>-1714009584.5999999</v>
      </c>
      <c r="E500" s="4">
        <v>0</v>
      </c>
      <c r="F500" s="4">
        <v>0</v>
      </c>
      <c r="G500" s="12">
        <v>40543</v>
      </c>
      <c r="H500" s="11">
        <v>-1714009584.5999999</v>
      </c>
    </row>
    <row r="501" spans="1:10">
      <c r="A501" s="4" t="s">
        <v>24</v>
      </c>
      <c r="B501" s="4">
        <v>71040741004</v>
      </c>
      <c r="C501" s="4" t="s">
        <v>366</v>
      </c>
      <c r="D501" s="11">
        <v>-162234676220.59</v>
      </c>
      <c r="E501" s="4">
        <v>0</v>
      </c>
      <c r="F501" s="4">
        <v>0</v>
      </c>
      <c r="G501" s="12">
        <v>40543</v>
      </c>
      <c r="H501" s="11">
        <v>-162234676220.59</v>
      </c>
    </row>
    <row r="502" spans="1:10">
      <c r="A502" s="4" t="s">
        <v>24</v>
      </c>
      <c r="B502" s="4">
        <v>71040741005</v>
      </c>
      <c r="C502" s="4" t="s">
        <v>458</v>
      </c>
      <c r="D502" s="11">
        <v>-35000</v>
      </c>
      <c r="E502" s="4">
        <v>0</v>
      </c>
      <c r="F502" s="4">
        <v>0</v>
      </c>
      <c r="G502" s="12">
        <v>40543</v>
      </c>
      <c r="H502" s="11">
        <v>-35000</v>
      </c>
    </row>
    <row r="503" spans="1:10">
      <c r="A503" s="4" t="s">
        <v>20</v>
      </c>
      <c r="B503" s="4">
        <v>71050000000</v>
      </c>
      <c r="C503" s="4" t="s">
        <v>367</v>
      </c>
      <c r="D503" s="11">
        <v>-4555597212.3800001</v>
      </c>
      <c r="E503" s="4">
        <v>0</v>
      </c>
      <c r="F503" s="4">
        <v>0</v>
      </c>
      <c r="G503" s="12">
        <v>40543</v>
      </c>
      <c r="H503" s="11">
        <v>-4555597212.3800001</v>
      </c>
      <c r="J503" s="23">
        <f>+J363+J472</f>
        <v>836685923335.11987</v>
      </c>
    </row>
    <row r="504" spans="1:10">
      <c r="A504" s="4" t="s">
        <v>22</v>
      </c>
      <c r="B504" s="4">
        <v>71050743000</v>
      </c>
      <c r="C504" s="4" t="s">
        <v>368</v>
      </c>
      <c r="D504" s="11">
        <v>-4555597212.3800001</v>
      </c>
      <c r="E504" s="4">
        <v>0</v>
      </c>
      <c r="F504" s="4">
        <v>0</v>
      </c>
      <c r="G504" s="12">
        <v>40543</v>
      </c>
      <c r="H504" s="11">
        <v>-4555597212.3800001</v>
      </c>
    </row>
    <row r="505" spans="1:10">
      <c r="A505" s="4" t="s">
        <v>24</v>
      </c>
      <c r="B505" s="4">
        <v>71050743002</v>
      </c>
      <c r="C505" s="4" t="s">
        <v>45</v>
      </c>
      <c r="D505" s="11">
        <v>-4555597212.3800001</v>
      </c>
      <c r="E505" s="4">
        <v>0</v>
      </c>
      <c r="F505" s="4">
        <v>0</v>
      </c>
      <c r="G505" s="12">
        <v>40543</v>
      </c>
      <c r="H505" s="11">
        <v>-4555597212.3800001</v>
      </c>
    </row>
    <row r="506" spans="1:10">
      <c r="A506" s="4" t="s">
        <v>18</v>
      </c>
      <c r="B506" s="4">
        <v>72000000000</v>
      </c>
      <c r="C506" s="4" t="s">
        <v>369</v>
      </c>
      <c r="D506" s="11">
        <v>-29269380085.93</v>
      </c>
      <c r="E506" s="4">
        <v>0</v>
      </c>
      <c r="F506" s="4">
        <v>0</v>
      </c>
      <c r="G506" s="12">
        <v>40543</v>
      </c>
      <c r="H506" s="11">
        <v>-29269380085.93</v>
      </c>
    </row>
    <row r="507" spans="1:10">
      <c r="A507" s="4" t="s">
        <v>20</v>
      </c>
      <c r="B507" s="4">
        <v>72010000000</v>
      </c>
      <c r="C507" s="4" t="s">
        <v>370</v>
      </c>
      <c r="D507" s="11">
        <v>-29269380085.93</v>
      </c>
      <c r="E507" s="4">
        <v>0</v>
      </c>
      <c r="F507" s="4">
        <v>0</v>
      </c>
      <c r="G507" s="12">
        <v>40543</v>
      </c>
      <c r="H507" s="11">
        <v>-29269380085.93</v>
      </c>
      <c r="J507" s="23">
        <f>+J373+J479</f>
        <v>4474664307.5500002</v>
      </c>
    </row>
    <row r="508" spans="1:10">
      <c r="A508" s="4" t="s">
        <v>22</v>
      </c>
      <c r="B508" s="4">
        <v>72010755000</v>
      </c>
      <c r="C508" s="4" t="s">
        <v>371</v>
      </c>
      <c r="D508" s="11">
        <v>-16516500</v>
      </c>
      <c r="E508" s="4">
        <v>0</v>
      </c>
      <c r="F508" s="4">
        <v>0</v>
      </c>
      <c r="G508" s="12">
        <v>40543</v>
      </c>
      <c r="H508" s="11">
        <v>-16516500</v>
      </c>
    </row>
    <row r="509" spans="1:10">
      <c r="A509" s="4" t="s">
        <v>24</v>
      </c>
      <c r="B509" s="4">
        <v>72010755002</v>
      </c>
      <c r="C509" s="4" t="s">
        <v>45</v>
      </c>
      <c r="D509" s="11">
        <v>-16516500</v>
      </c>
      <c r="E509" s="4">
        <v>0</v>
      </c>
      <c r="F509" s="4">
        <v>0</v>
      </c>
      <c r="G509" s="12">
        <v>40543</v>
      </c>
      <c r="H509" s="11">
        <v>-16516500</v>
      </c>
    </row>
    <row r="510" spans="1:10">
      <c r="A510" s="4" t="s">
        <v>22</v>
      </c>
      <c r="B510" s="4">
        <v>72010757000</v>
      </c>
      <c r="C510" s="4" t="s">
        <v>103</v>
      </c>
      <c r="D510" s="11">
        <v>-29252863585.93</v>
      </c>
      <c r="E510" s="4">
        <v>0</v>
      </c>
      <c r="F510" s="4">
        <v>0</v>
      </c>
      <c r="G510" s="12">
        <v>40543</v>
      </c>
      <c r="H510" s="11">
        <v>-29252863585.93</v>
      </c>
    </row>
    <row r="511" spans="1:10">
      <c r="A511" s="4" t="s">
        <v>24</v>
      </c>
      <c r="B511" s="4">
        <v>72010757002</v>
      </c>
      <c r="C511" s="4" t="s">
        <v>45</v>
      </c>
      <c r="D511" s="11">
        <v>-29252863585.93</v>
      </c>
      <c r="E511" s="4">
        <v>0</v>
      </c>
      <c r="F511" s="4">
        <v>0</v>
      </c>
      <c r="G511" s="12">
        <v>40543</v>
      </c>
      <c r="H511" s="11">
        <v>-29252863585.93</v>
      </c>
    </row>
    <row r="512" spans="1:10">
      <c r="A512" s="4" t="s">
        <v>18</v>
      </c>
      <c r="B512" s="4">
        <v>73000000000</v>
      </c>
      <c r="C512" s="4" t="s">
        <v>372</v>
      </c>
      <c r="D512" s="11">
        <v>-105646145056.11</v>
      </c>
      <c r="E512" s="4">
        <v>0</v>
      </c>
      <c r="F512" s="4">
        <v>0</v>
      </c>
      <c r="G512" s="12">
        <v>40543</v>
      </c>
      <c r="H512" s="11">
        <v>-105646145056.11</v>
      </c>
    </row>
    <row r="513" spans="1:10">
      <c r="A513" s="4" t="s">
        <v>20</v>
      </c>
      <c r="B513" s="4">
        <v>73010000000</v>
      </c>
      <c r="C513" s="4" t="s">
        <v>373</v>
      </c>
      <c r="D513" s="11">
        <v>-60150630973.589996</v>
      </c>
      <c r="E513" s="4">
        <v>0</v>
      </c>
      <c r="F513" s="4">
        <v>0</v>
      </c>
      <c r="G513" s="12">
        <v>40543</v>
      </c>
      <c r="H513" s="11">
        <v>-60150630973.589996</v>
      </c>
      <c r="J513" s="39">
        <f>+J503+J507</f>
        <v>841160587642.66992</v>
      </c>
    </row>
    <row r="514" spans="1:10">
      <c r="A514" s="4" t="s">
        <v>22</v>
      </c>
      <c r="B514" s="4">
        <v>73010759000</v>
      </c>
      <c r="C514" s="4" t="s">
        <v>374</v>
      </c>
      <c r="D514" s="11">
        <v>-19580153107.040001</v>
      </c>
      <c r="E514" s="4">
        <v>0</v>
      </c>
      <c r="F514" s="4">
        <v>0</v>
      </c>
      <c r="G514" s="12">
        <v>40543</v>
      </c>
      <c r="H514" s="11">
        <v>-19580153107.040001</v>
      </c>
      <c r="I514" s="24"/>
    </row>
    <row r="515" spans="1:10">
      <c r="A515" s="4" t="s">
        <v>24</v>
      </c>
      <c r="B515" s="4">
        <v>73010759004</v>
      </c>
      <c r="C515" s="4" t="s">
        <v>375</v>
      </c>
      <c r="D515" s="11">
        <v>-13040758015.6</v>
      </c>
      <c r="E515" s="4">
        <v>0</v>
      </c>
      <c r="F515" s="4">
        <v>0</v>
      </c>
      <c r="G515" s="12">
        <v>40543</v>
      </c>
      <c r="H515" s="11">
        <v>-13040758015.6</v>
      </c>
    </row>
    <row r="516" spans="1:10">
      <c r="A516" s="4" t="s">
        <v>24</v>
      </c>
      <c r="B516" s="4">
        <v>73010759006</v>
      </c>
      <c r="C516" s="4" t="s">
        <v>376</v>
      </c>
      <c r="D516" s="11">
        <v>-1473421538</v>
      </c>
      <c r="E516" s="4">
        <v>0</v>
      </c>
      <c r="F516" s="4">
        <v>0</v>
      </c>
      <c r="G516" s="12">
        <v>40543</v>
      </c>
      <c r="H516" s="11">
        <v>-1473421538</v>
      </c>
    </row>
    <row r="517" spans="1:10">
      <c r="A517" s="4" t="s">
        <v>24</v>
      </c>
      <c r="B517" s="4">
        <v>73010759008</v>
      </c>
      <c r="C517" s="4" t="s">
        <v>377</v>
      </c>
      <c r="D517" s="11">
        <v>-575577064</v>
      </c>
      <c r="E517" s="4">
        <v>0</v>
      </c>
      <c r="F517" s="4">
        <v>0</v>
      </c>
      <c r="G517" s="12">
        <v>40543</v>
      </c>
      <c r="H517" s="11">
        <v>-575577064</v>
      </c>
    </row>
    <row r="518" spans="1:10">
      <c r="A518" s="4" t="s">
        <v>24</v>
      </c>
      <c r="B518" s="4">
        <v>73010759014</v>
      </c>
      <c r="C518" s="4" t="s">
        <v>378</v>
      </c>
      <c r="D518" s="11">
        <v>-25110051</v>
      </c>
      <c r="E518" s="4">
        <v>0</v>
      </c>
      <c r="F518" s="4">
        <v>0</v>
      </c>
      <c r="G518" s="12">
        <v>40543</v>
      </c>
      <c r="H518" s="11">
        <v>-25110051</v>
      </c>
    </row>
    <row r="519" spans="1:10">
      <c r="A519" s="4" t="s">
        <v>24</v>
      </c>
      <c r="B519" s="4">
        <v>73010759016</v>
      </c>
      <c r="C519" s="4" t="s">
        <v>379</v>
      </c>
      <c r="D519" s="11">
        <v>-1035364212</v>
      </c>
      <c r="E519" s="4">
        <v>0</v>
      </c>
      <c r="F519" s="4">
        <v>0</v>
      </c>
      <c r="G519" s="12">
        <v>40543</v>
      </c>
      <c r="H519" s="11">
        <v>-1035364212</v>
      </c>
    </row>
    <row r="520" spans="1:10">
      <c r="A520" s="4" t="s">
        <v>24</v>
      </c>
      <c r="B520" s="4">
        <v>73010759020</v>
      </c>
      <c r="C520" s="4" t="s">
        <v>381</v>
      </c>
      <c r="D520" s="11">
        <v>-2789976320.3099999</v>
      </c>
      <c r="E520" s="4">
        <v>0</v>
      </c>
      <c r="F520" s="4">
        <v>0</v>
      </c>
      <c r="G520" s="12">
        <v>40543</v>
      </c>
      <c r="H520" s="11">
        <v>-2789976320.3099999</v>
      </c>
    </row>
    <row r="521" spans="1:10">
      <c r="A521" s="4" t="s">
        <v>24</v>
      </c>
      <c r="B521" s="4">
        <v>73010759022</v>
      </c>
      <c r="C521" s="4" t="s">
        <v>382</v>
      </c>
      <c r="D521" s="11">
        <v>-639945906.13</v>
      </c>
      <c r="E521" s="4">
        <v>0</v>
      </c>
      <c r="F521" s="4">
        <v>0</v>
      </c>
      <c r="G521" s="12">
        <v>40543</v>
      </c>
      <c r="H521" s="11">
        <v>-639945906.13</v>
      </c>
    </row>
    <row r="522" spans="1:10">
      <c r="D522" s="11"/>
      <c r="G522" s="12"/>
      <c r="H522" s="11"/>
    </row>
    <row r="523" spans="1:10" s="40" customFormat="1">
      <c r="A523" s="40" t="s">
        <v>22</v>
      </c>
      <c r="B523" s="40">
        <v>73010763000</v>
      </c>
      <c r="C523" s="40" t="s">
        <v>385</v>
      </c>
      <c r="D523" s="41">
        <v>-1147424063</v>
      </c>
      <c r="E523" s="40">
        <v>0</v>
      </c>
      <c r="F523" s="40">
        <v>0</v>
      </c>
      <c r="G523" s="42">
        <v>40543</v>
      </c>
      <c r="H523" s="41">
        <f>SUM(H524:H527)</f>
        <v>-1105158854</v>
      </c>
      <c r="I523" s="43">
        <f>+H523+H529</f>
        <v>-1137064179</v>
      </c>
    </row>
    <row r="524" spans="1:10">
      <c r="A524" s="4" t="s">
        <v>24</v>
      </c>
      <c r="B524" s="4">
        <v>73010763002</v>
      </c>
      <c r="C524" s="4" t="s">
        <v>120</v>
      </c>
      <c r="D524" s="11">
        <v>-176378709</v>
      </c>
      <c r="E524" s="4">
        <v>0</v>
      </c>
      <c r="F524" s="4">
        <v>0</v>
      </c>
      <c r="G524" s="12">
        <v>40543</v>
      </c>
      <c r="H524" s="11">
        <f>-176378709-150202219+1</f>
        <v>-326580927</v>
      </c>
      <c r="I524" s="23" t="s">
        <v>459</v>
      </c>
    </row>
    <row r="525" spans="1:10">
      <c r="A525" s="4" t="s">
        <v>24</v>
      </c>
      <c r="B525" s="4">
        <v>73010763004</v>
      </c>
      <c r="C525" s="4" t="s">
        <v>386</v>
      </c>
      <c r="D525" s="11">
        <v>-358644519</v>
      </c>
      <c r="E525" s="4">
        <v>0</v>
      </c>
      <c r="F525" s="4">
        <v>0</v>
      </c>
      <c r="G525" s="12">
        <v>40543</v>
      </c>
      <c r="H525" s="11">
        <f>-358644519+11271120+127326832-10664835+185371743</f>
        <v>-45339659</v>
      </c>
      <c r="I525" s="24" t="e">
        <f>+H523+I524</f>
        <v>#VALUE!</v>
      </c>
    </row>
    <row r="526" spans="1:10">
      <c r="A526" s="4" t="s">
        <v>24</v>
      </c>
      <c r="B526" s="4">
        <v>73010763006</v>
      </c>
      <c r="C526" s="4" t="s">
        <v>127</v>
      </c>
      <c r="D526" s="11">
        <v>-488022608</v>
      </c>
      <c r="E526" s="4">
        <v>0</v>
      </c>
      <c r="F526" s="4">
        <v>0</v>
      </c>
      <c r="G526" s="12">
        <v>40543</v>
      </c>
      <c r="H526" s="11">
        <f>-488022608-151809648</f>
        <v>-639832256</v>
      </c>
    </row>
    <row r="527" spans="1:10">
      <c r="A527" s="4" t="s">
        <v>24</v>
      </c>
      <c r="B527" s="4">
        <v>73010763010</v>
      </c>
      <c r="C527" s="4" t="s">
        <v>130</v>
      </c>
      <c r="D527" s="11">
        <v>-124378227</v>
      </c>
      <c r="E527" s="4">
        <v>0</v>
      </c>
      <c r="F527" s="4">
        <v>0</v>
      </c>
      <c r="G527" s="12">
        <v>40543</v>
      </c>
      <c r="H527" s="11">
        <f>-124378227+30972215</f>
        <v>-93406012</v>
      </c>
    </row>
    <row r="528" spans="1:10">
      <c r="D528" s="11"/>
      <c r="G528" s="12"/>
      <c r="H528" s="11"/>
    </row>
    <row r="529" spans="1:9">
      <c r="A529" s="4" t="s">
        <v>22</v>
      </c>
      <c r="B529" s="4">
        <v>73010765000</v>
      </c>
      <c r="C529" s="4" t="s">
        <v>387</v>
      </c>
      <c r="D529" s="11">
        <v>-31905325</v>
      </c>
      <c r="E529" s="4">
        <v>0</v>
      </c>
      <c r="F529" s="4">
        <v>0</v>
      </c>
      <c r="G529" s="12">
        <v>40543</v>
      </c>
      <c r="H529" s="11">
        <v>-31905325</v>
      </c>
      <c r="I529" s="24"/>
    </row>
    <row r="530" spans="1:9">
      <c r="A530" s="4" t="s">
        <v>24</v>
      </c>
      <c r="B530" s="4">
        <v>73010765006</v>
      </c>
      <c r="C530" s="4" t="s">
        <v>388</v>
      </c>
      <c r="D530" s="11">
        <v>-31905325</v>
      </c>
      <c r="E530" s="4">
        <v>0</v>
      </c>
      <c r="F530" s="4">
        <v>0</v>
      </c>
      <c r="G530" s="12">
        <v>40543</v>
      </c>
      <c r="H530" s="11">
        <v>-31905325</v>
      </c>
      <c r="I530" s="24"/>
    </row>
    <row r="531" spans="1:9">
      <c r="A531" s="4" t="s">
        <v>22</v>
      </c>
      <c r="B531" s="4">
        <v>73010769000</v>
      </c>
      <c r="C531" s="4" t="s">
        <v>389</v>
      </c>
      <c r="D531" s="11">
        <v>-5236204415</v>
      </c>
      <c r="E531" s="4">
        <v>0</v>
      </c>
      <c r="F531" s="4">
        <v>0</v>
      </c>
      <c r="G531" s="12">
        <v>40543</v>
      </c>
      <c r="H531" s="11">
        <v>-5236204415</v>
      </c>
      <c r="I531" s="24"/>
    </row>
    <row r="532" spans="1:9">
      <c r="A532" s="4" t="s">
        <v>24</v>
      </c>
      <c r="B532" s="4">
        <v>73010769002</v>
      </c>
      <c r="C532" s="4" t="s">
        <v>390</v>
      </c>
      <c r="D532" s="11">
        <v>-2107654398.99</v>
      </c>
      <c r="E532" s="4">
        <v>0</v>
      </c>
      <c r="F532" s="4">
        <v>0</v>
      </c>
      <c r="G532" s="12">
        <v>40543</v>
      </c>
      <c r="H532" s="11">
        <v>-2107654398.99</v>
      </c>
    </row>
    <row r="533" spans="1:9">
      <c r="A533" s="4" t="s">
        <v>24</v>
      </c>
      <c r="B533" s="4">
        <v>73010769006</v>
      </c>
      <c r="C533" s="4" t="s">
        <v>391</v>
      </c>
      <c r="D533" s="11">
        <v>-2106554969.01</v>
      </c>
      <c r="E533" s="4">
        <v>0</v>
      </c>
      <c r="F533" s="4">
        <v>0</v>
      </c>
      <c r="G533" s="12">
        <v>40543</v>
      </c>
      <c r="H533" s="11">
        <v>-2106554969.01</v>
      </c>
    </row>
    <row r="534" spans="1:9">
      <c r="A534" s="4" t="s">
        <v>24</v>
      </c>
      <c r="B534" s="4">
        <v>73010769010</v>
      </c>
      <c r="C534" s="4" t="s">
        <v>392</v>
      </c>
      <c r="D534" s="11">
        <v>-1021995047</v>
      </c>
      <c r="E534" s="4">
        <v>0</v>
      </c>
      <c r="F534" s="4">
        <v>0</v>
      </c>
      <c r="G534" s="12">
        <v>40543</v>
      </c>
      <c r="H534" s="11">
        <v>-1021995047</v>
      </c>
    </row>
    <row r="535" spans="1:9">
      <c r="A535" s="4" t="s">
        <v>22</v>
      </c>
      <c r="B535" s="4">
        <v>73010771000</v>
      </c>
      <c r="C535" s="4" t="s">
        <v>393</v>
      </c>
      <c r="D535" s="11">
        <v>-33914479574.900002</v>
      </c>
      <c r="E535" s="4">
        <v>0</v>
      </c>
      <c r="F535" s="4">
        <v>0</v>
      </c>
      <c r="G535" s="12">
        <v>40543</v>
      </c>
      <c r="H535" s="11">
        <v>-33914479574.900002</v>
      </c>
    </row>
    <row r="536" spans="1:9">
      <c r="A536" s="4" t="s">
        <v>24</v>
      </c>
      <c r="B536" s="4">
        <v>73010771002</v>
      </c>
      <c r="C536" s="4" t="s">
        <v>394</v>
      </c>
      <c r="D536" s="11">
        <v>-183826131</v>
      </c>
      <c r="E536" s="4">
        <v>0</v>
      </c>
      <c r="F536" s="4">
        <v>0</v>
      </c>
      <c r="G536" s="12">
        <v>40543</v>
      </c>
      <c r="H536" s="11">
        <v>-183826131</v>
      </c>
    </row>
    <row r="537" spans="1:9">
      <c r="A537" s="4" t="s">
        <v>24</v>
      </c>
      <c r="B537" s="4">
        <v>73010771006</v>
      </c>
      <c r="C537" s="4" t="s">
        <v>395</v>
      </c>
      <c r="D537" s="11">
        <v>-291641340</v>
      </c>
      <c r="E537" s="4">
        <v>0</v>
      </c>
      <c r="F537" s="4">
        <v>0</v>
      </c>
      <c r="G537" s="12">
        <v>40543</v>
      </c>
      <c r="H537" s="11">
        <v>-291641340</v>
      </c>
    </row>
    <row r="538" spans="1:9">
      <c r="A538" s="4" t="s">
        <v>24</v>
      </c>
      <c r="B538" s="4">
        <v>73010771008</v>
      </c>
      <c r="C538" s="4" t="s">
        <v>396</v>
      </c>
      <c r="D538" s="11">
        <v>-256148121</v>
      </c>
      <c r="E538" s="4">
        <v>0</v>
      </c>
      <c r="F538" s="4">
        <v>0</v>
      </c>
      <c r="G538" s="12">
        <v>40543</v>
      </c>
      <c r="H538" s="11">
        <v>-256148121</v>
      </c>
    </row>
    <row r="539" spans="1:9">
      <c r="A539" s="4" t="s">
        <v>24</v>
      </c>
      <c r="B539" s="4">
        <v>73010771012</v>
      </c>
      <c r="C539" s="4" t="s">
        <v>397</v>
      </c>
      <c r="D539" s="11">
        <v>-70070357</v>
      </c>
      <c r="E539" s="4">
        <v>0</v>
      </c>
      <c r="F539" s="4">
        <v>0</v>
      </c>
      <c r="G539" s="12">
        <v>40543</v>
      </c>
      <c r="H539" s="11">
        <v>-70070357</v>
      </c>
    </row>
    <row r="540" spans="1:9">
      <c r="A540" s="4" t="s">
        <v>24</v>
      </c>
      <c r="B540" s="4">
        <v>73010771014</v>
      </c>
      <c r="C540" s="4" t="s">
        <v>398</v>
      </c>
      <c r="D540" s="11">
        <v>-387640385.75999999</v>
      </c>
      <c r="E540" s="4">
        <v>0</v>
      </c>
      <c r="F540" s="4">
        <v>0</v>
      </c>
      <c r="G540" s="12">
        <v>40543</v>
      </c>
      <c r="H540" s="11">
        <v>-387640385.75999999</v>
      </c>
    </row>
    <row r="541" spans="1:9">
      <c r="A541" s="4" t="s">
        <v>24</v>
      </c>
      <c r="B541" s="4">
        <v>73010771016</v>
      </c>
      <c r="C541" s="4" t="s">
        <v>399</v>
      </c>
      <c r="D541" s="11">
        <v>-2028774280.05</v>
      </c>
      <c r="E541" s="4">
        <v>0</v>
      </c>
      <c r="F541" s="4">
        <v>0</v>
      </c>
      <c r="G541" s="12">
        <v>40543</v>
      </c>
      <c r="H541" s="11">
        <v>-2028774280.05</v>
      </c>
    </row>
    <row r="542" spans="1:9">
      <c r="A542" s="4" t="s">
        <v>24</v>
      </c>
      <c r="B542" s="4">
        <v>73010771018</v>
      </c>
      <c r="C542" s="4" t="s">
        <v>400</v>
      </c>
      <c r="D542" s="11">
        <v>-395123389.88999999</v>
      </c>
      <c r="E542" s="4">
        <v>0</v>
      </c>
      <c r="F542" s="4">
        <v>0</v>
      </c>
      <c r="G542" s="12">
        <v>40543</v>
      </c>
      <c r="H542" s="11">
        <v>-395123389.88999999</v>
      </c>
    </row>
    <row r="543" spans="1:9">
      <c r="A543" s="4" t="s">
        <v>24</v>
      </c>
      <c r="B543" s="4">
        <v>73010771020</v>
      </c>
      <c r="C543" s="4" t="s">
        <v>401</v>
      </c>
      <c r="D543" s="11">
        <v>-1034359632.1</v>
      </c>
      <c r="E543" s="4">
        <v>0</v>
      </c>
      <c r="F543" s="4">
        <v>0</v>
      </c>
      <c r="G543" s="12">
        <v>40543</v>
      </c>
      <c r="H543" s="11">
        <v>-1034359632.1</v>
      </c>
    </row>
    <row r="544" spans="1:9">
      <c r="A544" s="4" t="s">
        <v>24</v>
      </c>
      <c r="B544" s="4">
        <v>73010771022</v>
      </c>
      <c r="C544" s="4" t="s">
        <v>402</v>
      </c>
      <c r="D544" s="11">
        <v>-201978659</v>
      </c>
      <c r="E544" s="4">
        <v>0</v>
      </c>
      <c r="F544" s="4">
        <v>0</v>
      </c>
      <c r="G544" s="12">
        <v>40543</v>
      </c>
      <c r="H544" s="11">
        <v>-201978659</v>
      </c>
    </row>
    <row r="545" spans="1:11">
      <c r="A545" s="4" t="s">
        <v>24</v>
      </c>
      <c r="B545" s="4">
        <v>73010771024</v>
      </c>
      <c r="C545" s="4" t="s">
        <v>403</v>
      </c>
      <c r="D545" s="11">
        <v>-38701698</v>
      </c>
      <c r="E545" s="4">
        <v>0</v>
      </c>
      <c r="F545" s="4">
        <v>0</v>
      </c>
      <c r="G545" s="12">
        <v>40543</v>
      </c>
      <c r="H545" s="11">
        <v>-38701698</v>
      </c>
    </row>
    <row r="546" spans="1:11">
      <c r="A546" s="4" t="s">
        <v>24</v>
      </c>
      <c r="B546" s="4">
        <v>73010771026</v>
      </c>
      <c r="C546" s="4" t="s">
        <v>404</v>
      </c>
      <c r="D546" s="11">
        <v>-824970336.5</v>
      </c>
      <c r="E546" s="4">
        <v>0</v>
      </c>
      <c r="F546" s="4">
        <v>0</v>
      </c>
      <c r="G546" s="12">
        <v>40543</v>
      </c>
      <c r="H546" s="11">
        <v>-824970336.5</v>
      </c>
    </row>
    <row r="547" spans="1:11">
      <c r="A547" s="4" t="s">
        <v>24</v>
      </c>
      <c r="B547" s="4">
        <v>73010771028</v>
      </c>
      <c r="C547" s="4" t="s">
        <v>405</v>
      </c>
      <c r="D547" s="11">
        <v>-540765458</v>
      </c>
      <c r="E547" s="4">
        <v>0</v>
      </c>
      <c r="F547" s="4">
        <v>0</v>
      </c>
      <c r="G547" s="12">
        <v>40543</v>
      </c>
      <c r="H547" s="11">
        <v>-540765458</v>
      </c>
    </row>
    <row r="548" spans="1:11">
      <c r="A548" s="4" t="s">
        <v>24</v>
      </c>
      <c r="B548" s="4">
        <v>73010771030</v>
      </c>
      <c r="C548" s="4" t="s">
        <v>406</v>
      </c>
      <c r="D548" s="11">
        <v>-3188512049.7199998</v>
      </c>
      <c r="E548" s="4">
        <v>0</v>
      </c>
      <c r="F548" s="4">
        <v>0</v>
      </c>
      <c r="G548" s="12">
        <v>40543</v>
      </c>
      <c r="H548" s="11">
        <v>-3188512049.7199998</v>
      </c>
    </row>
    <row r="549" spans="1:11">
      <c r="A549" s="4" t="s">
        <v>24</v>
      </c>
      <c r="B549" s="4">
        <v>73010771032</v>
      </c>
      <c r="C549" s="4" t="s">
        <v>407</v>
      </c>
      <c r="D549" s="11">
        <v>-74579107</v>
      </c>
      <c r="E549" s="4">
        <v>0</v>
      </c>
      <c r="F549" s="4">
        <v>0</v>
      </c>
      <c r="G549" s="12">
        <v>40543</v>
      </c>
      <c r="H549" s="11">
        <v>-74579107</v>
      </c>
    </row>
    <row r="550" spans="1:11">
      <c r="A550" s="4" t="s">
        <v>24</v>
      </c>
      <c r="B550" s="4">
        <v>73010771036</v>
      </c>
      <c r="C550" s="4" t="s">
        <v>210</v>
      </c>
      <c r="D550" s="11">
        <v>-3171250</v>
      </c>
      <c r="E550" s="4">
        <v>0</v>
      </c>
      <c r="F550" s="4">
        <v>0</v>
      </c>
      <c r="G550" s="12">
        <v>40543</v>
      </c>
      <c r="H550" s="11">
        <v>-3171250</v>
      </c>
    </row>
    <row r="551" spans="1:11">
      <c r="A551" s="4" t="s">
        <v>24</v>
      </c>
      <c r="B551" s="4">
        <v>73010771040</v>
      </c>
      <c r="C551" s="4" t="s">
        <v>408</v>
      </c>
      <c r="D551" s="11">
        <v>-189999980</v>
      </c>
      <c r="E551" s="4">
        <v>0</v>
      </c>
      <c r="F551" s="4">
        <v>0</v>
      </c>
      <c r="G551" s="12">
        <v>40543</v>
      </c>
      <c r="H551" s="11">
        <v>-189999980</v>
      </c>
    </row>
    <row r="552" spans="1:11">
      <c r="A552" s="4" t="s">
        <v>24</v>
      </c>
      <c r="B552" s="4">
        <v>73010771042</v>
      </c>
      <c r="C552" s="4" t="s">
        <v>409</v>
      </c>
      <c r="D552" s="11">
        <v>-7574485</v>
      </c>
      <c r="E552" s="4">
        <v>0</v>
      </c>
      <c r="F552" s="4">
        <v>0</v>
      </c>
      <c r="G552" s="12">
        <v>40543</v>
      </c>
      <c r="H552" s="11">
        <v>-7574485</v>
      </c>
    </row>
    <row r="553" spans="1:11">
      <c r="A553" s="4" t="s">
        <v>24</v>
      </c>
      <c r="B553" s="4">
        <v>73010771044</v>
      </c>
      <c r="C553" s="4" t="s">
        <v>103</v>
      </c>
      <c r="D553" s="11">
        <v>-18736096806.330002</v>
      </c>
      <c r="E553" s="4">
        <v>0</v>
      </c>
      <c r="F553" s="4">
        <v>0</v>
      </c>
      <c r="G553" s="12">
        <v>40543</v>
      </c>
      <c r="H553" s="11">
        <v>-18736096806.330002</v>
      </c>
    </row>
    <row r="554" spans="1:11">
      <c r="A554" s="4" t="s">
        <v>24</v>
      </c>
      <c r="B554" s="4">
        <v>73010771046</v>
      </c>
      <c r="C554" s="4" t="s">
        <v>410</v>
      </c>
      <c r="D554" s="11">
        <v>-5460546108.5500002</v>
      </c>
      <c r="E554" s="4">
        <v>0</v>
      </c>
      <c r="F554" s="4">
        <v>0</v>
      </c>
      <c r="G554" s="12">
        <v>40543</v>
      </c>
      <c r="H554" s="11">
        <v>-5460546108.5500002</v>
      </c>
    </row>
    <row r="555" spans="1:11">
      <c r="A555" s="4" t="s">
        <v>22</v>
      </c>
      <c r="B555" s="4">
        <v>73010773000</v>
      </c>
      <c r="C555" s="4" t="s">
        <v>411</v>
      </c>
      <c r="D555" s="11">
        <v>-240128512</v>
      </c>
      <c r="E555" s="4">
        <v>0</v>
      </c>
      <c r="F555" s="4">
        <v>0</v>
      </c>
      <c r="G555" s="12">
        <v>40543</v>
      </c>
      <c r="H555" s="11">
        <v>-240128512</v>
      </c>
    </row>
    <row r="556" spans="1:11">
      <c r="A556" s="4" t="s">
        <v>24</v>
      </c>
      <c r="B556" s="4">
        <v>73010773002</v>
      </c>
      <c r="C556" s="4" t="s">
        <v>412</v>
      </c>
      <c r="D556" s="11">
        <v>-240128512</v>
      </c>
      <c r="E556" s="4">
        <v>0</v>
      </c>
      <c r="F556" s="4">
        <v>0</v>
      </c>
      <c r="G556" s="12">
        <v>40543</v>
      </c>
      <c r="H556" s="11">
        <v>-240128512</v>
      </c>
    </row>
    <row r="557" spans="1:11">
      <c r="A557" s="4" t="s">
        <v>22</v>
      </c>
      <c r="B557" s="4">
        <v>73010775000</v>
      </c>
      <c r="C557" s="4" t="s">
        <v>413</v>
      </c>
      <c r="D557" s="11">
        <v>-335976.65</v>
      </c>
      <c r="E557" s="4">
        <v>0</v>
      </c>
      <c r="F557" s="4">
        <v>0</v>
      </c>
      <c r="G557" s="12">
        <v>40543</v>
      </c>
      <c r="H557" s="11">
        <v>-335976.65</v>
      </c>
      <c r="J557" s="23">
        <v>49665494953.400002</v>
      </c>
      <c r="K557" s="11">
        <f>+J557+H559</f>
        <v>4169980870.8800049</v>
      </c>
    </row>
    <row r="558" spans="1:11">
      <c r="A558" s="4" t="s">
        <v>24</v>
      </c>
      <c r="B558" s="4">
        <v>73010775006</v>
      </c>
      <c r="C558" s="4" t="s">
        <v>414</v>
      </c>
      <c r="D558" s="11">
        <v>-335976.65</v>
      </c>
      <c r="E558" s="4">
        <v>0</v>
      </c>
      <c r="F558" s="4">
        <v>0</v>
      </c>
      <c r="G558" s="12">
        <v>40543</v>
      </c>
      <c r="H558" s="11">
        <v>-335976.65</v>
      </c>
    </row>
    <row r="559" spans="1:11">
      <c r="A559" s="4" t="s">
        <v>20</v>
      </c>
      <c r="B559" s="4">
        <v>73020000000</v>
      </c>
      <c r="C559" s="4" t="s">
        <v>356</v>
      </c>
      <c r="D559" s="11">
        <v>-45495514082.519997</v>
      </c>
      <c r="E559" s="4">
        <v>0</v>
      </c>
      <c r="F559" s="4">
        <v>0</v>
      </c>
      <c r="G559" s="12">
        <v>40543</v>
      </c>
      <c r="H559" s="11">
        <v>-45495514082.519997</v>
      </c>
      <c r="I559" s="23">
        <f>+H559+H452</f>
        <v>4169980870.8800049</v>
      </c>
      <c r="J559" s="11">
        <f>+H423+H507</f>
        <v>8957318401.0100021</v>
      </c>
    </row>
    <row r="560" spans="1:11">
      <c r="A560" s="4" t="s">
        <v>22</v>
      </c>
      <c r="B560" s="4">
        <v>73020779000</v>
      </c>
      <c r="C560" s="4" t="s">
        <v>415</v>
      </c>
      <c r="D560" s="11">
        <v>-16617936244.629999</v>
      </c>
      <c r="E560" s="4">
        <v>0</v>
      </c>
      <c r="F560" s="4">
        <v>0</v>
      </c>
      <c r="G560" s="12">
        <v>40543</v>
      </c>
      <c r="H560" s="11">
        <v>-16617936244.629999</v>
      </c>
    </row>
    <row r="561" spans="1:10">
      <c r="A561" s="4" t="s">
        <v>24</v>
      </c>
      <c r="B561" s="4">
        <v>73020779004</v>
      </c>
      <c r="C561" s="4" t="s">
        <v>330</v>
      </c>
      <c r="D561" s="11">
        <v>-16617936244.629999</v>
      </c>
      <c r="E561" s="4">
        <v>0</v>
      </c>
      <c r="F561" s="4">
        <v>0</v>
      </c>
      <c r="G561" s="12">
        <v>40543</v>
      </c>
      <c r="H561" s="11">
        <v>-16617936244.629999</v>
      </c>
    </row>
    <row r="562" spans="1:10">
      <c r="A562" s="4" t="s">
        <v>22</v>
      </c>
      <c r="B562" s="4">
        <v>73020781000</v>
      </c>
      <c r="C562" s="4" t="s">
        <v>416</v>
      </c>
      <c r="D562" s="11">
        <v>-28877577837.889999</v>
      </c>
      <c r="E562" s="4">
        <v>0</v>
      </c>
      <c r="F562" s="4">
        <v>0</v>
      </c>
      <c r="G562" s="12">
        <v>40543</v>
      </c>
      <c r="H562" s="11">
        <v>-28877577837.889999</v>
      </c>
    </row>
    <row r="563" spans="1:10">
      <c r="A563" s="4" t="s">
        <v>24</v>
      </c>
      <c r="B563" s="4">
        <v>73020781002</v>
      </c>
      <c r="C563" s="4" t="s">
        <v>332</v>
      </c>
      <c r="D563" s="11">
        <v>-27664509159.439999</v>
      </c>
      <c r="E563" s="4">
        <v>0</v>
      </c>
      <c r="F563" s="4">
        <v>0</v>
      </c>
      <c r="G563" s="12">
        <v>40543</v>
      </c>
      <c r="H563" s="11">
        <v>-27664509159.439999</v>
      </c>
    </row>
    <row r="564" spans="1:10">
      <c r="A564" s="4" t="s">
        <v>24</v>
      </c>
      <c r="B564" s="4">
        <v>73020781004</v>
      </c>
      <c r="C564" s="4" t="s">
        <v>206</v>
      </c>
      <c r="D564" s="11">
        <v>-1213068678.45</v>
      </c>
      <c r="E564" s="4">
        <v>0</v>
      </c>
      <c r="F564" s="4">
        <v>0</v>
      </c>
      <c r="G564" s="12">
        <v>40543</v>
      </c>
      <c r="H564" s="11">
        <v>-1213068678.45</v>
      </c>
    </row>
    <row r="565" spans="1:10">
      <c r="A565" s="4" t="s">
        <v>18</v>
      </c>
      <c r="B565" s="4">
        <v>74000000000</v>
      </c>
      <c r="C565" s="4" t="s">
        <v>417</v>
      </c>
      <c r="D565" s="11">
        <v>-331708687.80000001</v>
      </c>
      <c r="E565" s="4">
        <v>0</v>
      </c>
      <c r="F565" s="4">
        <v>0</v>
      </c>
      <c r="G565" s="12">
        <v>40543</v>
      </c>
      <c r="H565" s="11">
        <v>-331708687.80000001</v>
      </c>
    </row>
    <row r="566" spans="1:10">
      <c r="A566" s="4" t="s">
        <v>20</v>
      </c>
      <c r="B566" s="4">
        <v>74010000000</v>
      </c>
      <c r="C566" s="4" t="s">
        <v>417</v>
      </c>
      <c r="D566" s="11">
        <v>-331708687.80000001</v>
      </c>
      <c r="E566" s="4">
        <v>0</v>
      </c>
      <c r="F566" s="4">
        <v>0</v>
      </c>
      <c r="G566" s="12">
        <v>40543</v>
      </c>
      <c r="H566" s="11">
        <v>-331708687.80000001</v>
      </c>
      <c r="J566" s="11">
        <f>SUBTOTAL(9,H446:H452)</f>
        <v>62861843814.739998</v>
      </c>
    </row>
    <row r="567" spans="1:10">
      <c r="A567" s="4" t="s">
        <v>24</v>
      </c>
      <c r="B567" s="4">
        <v>74010791001</v>
      </c>
      <c r="C567" s="4" t="s">
        <v>336</v>
      </c>
      <c r="D567" s="11">
        <v>-331708687.80000001</v>
      </c>
      <c r="E567" s="4">
        <v>0</v>
      </c>
      <c r="F567" s="4">
        <v>0</v>
      </c>
      <c r="G567" s="12">
        <v>40543</v>
      </c>
      <c r="H567" s="11">
        <v>-331708687.80000001</v>
      </c>
    </row>
    <row r="568" spans="1:10">
      <c r="A568" s="4" t="s">
        <v>18</v>
      </c>
      <c r="B568" s="4">
        <v>75000000000</v>
      </c>
      <c r="C568" s="4" t="s">
        <v>418</v>
      </c>
      <c r="D568" s="11">
        <v>-222075626.68000001</v>
      </c>
      <c r="E568" s="4">
        <v>0</v>
      </c>
      <c r="F568" s="4">
        <v>0</v>
      </c>
      <c r="G568" s="12">
        <v>40543</v>
      </c>
      <c r="H568" s="11">
        <v>-222075626.68000001</v>
      </c>
    </row>
    <row r="569" spans="1:10">
      <c r="A569" s="4" t="s">
        <v>20</v>
      </c>
      <c r="B569" s="4">
        <v>75010000000</v>
      </c>
      <c r="C569" s="4" t="s">
        <v>419</v>
      </c>
      <c r="D569" s="11">
        <v>-222075626.68000001</v>
      </c>
      <c r="E569" s="4">
        <v>0</v>
      </c>
      <c r="F569" s="4">
        <v>0</v>
      </c>
      <c r="G569" s="12">
        <v>40543</v>
      </c>
      <c r="H569" s="11">
        <v>-222075626.68000001</v>
      </c>
      <c r="J569" s="11">
        <f>+J513+J559+J566</f>
        <v>912979749858.41992</v>
      </c>
    </row>
    <row r="570" spans="1:10">
      <c r="A570" s="4" t="s">
        <v>22</v>
      </c>
      <c r="B570" s="4">
        <v>75010795000</v>
      </c>
      <c r="C570" s="4" t="s">
        <v>420</v>
      </c>
      <c r="D570" s="11">
        <v>-222075626.68000001</v>
      </c>
      <c r="E570" s="4">
        <v>0</v>
      </c>
      <c r="F570" s="4">
        <v>0</v>
      </c>
      <c r="G570" s="12">
        <v>40543</v>
      </c>
      <c r="H570" s="11">
        <v>-222075626.68000001</v>
      </c>
    </row>
    <row r="571" spans="1:10">
      <c r="A571" s="4" t="s">
        <v>24</v>
      </c>
      <c r="B571" s="4">
        <v>75010795002</v>
      </c>
      <c r="C571" s="4" t="s">
        <v>460</v>
      </c>
      <c r="D571" s="11">
        <v>-14306477.869999999</v>
      </c>
      <c r="E571" s="4">
        <v>0</v>
      </c>
      <c r="F571" s="4">
        <v>0</v>
      </c>
      <c r="G571" s="12">
        <v>40543</v>
      </c>
      <c r="H571" s="11">
        <v>-14306477.869999999</v>
      </c>
    </row>
    <row r="572" spans="1:10">
      <c r="A572" s="4" t="s">
        <v>24</v>
      </c>
      <c r="B572" s="4">
        <v>75010795004</v>
      </c>
      <c r="C572" s="4" t="s">
        <v>422</v>
      </c>
      <c r="D572" s="11">
        <v>-22145218</v>
      </c>
      <c r="E572" s="4">
        <v>0</v>
      </c>
      <c r="F572" s="4">
        <v>0</v>
      </c>
      <c r="G572" s="12">
        <v>40543</v>
      </c>
      <c r="H572" s="11">
        <v>-22145218</v>
      </c>
    </row>
    <row r="573" spans="1:10">
      <c r="A573" s="4" t="s">
        <v>24</v>
      </c>
      <c r="B573" s="4">
        <v>75010795006</v>
      </c>
      <c r="C573" s="4" t="s">
        <v>423</v>
      </c>
      <c r="D573" s="11">
        <v>-185623930.81</v>
      </c>
      <c r="E573" s="4">
        <v>0</v>
      </c>
      <c r="F573" s="4">
        <v>0</v>
      </c>
      <c r="G573" s="12">
        <v>40543</v>
      </c>
      <c r="H573" s="11">
        <v>-185623930.81</v>
      </c>
    </row>
    <row r="574" spans="1:10">
      <c r="J574" s="11">
        <f>+J569+I513</f>
        <v>912979749858.41992</v>
      </c>
    </row>
    <row r="575" spans="1:10">
      <c r="J575" s="11">
        <f>+J574-Estado_de_Resultados!E64</f>
        <v>912979749858.41992</v>
      </c>
    </row>
    <row r="577" spans="10:10">
      <c r="J577" s="11">
        <f>+H459+H566</f>
        <v>7443923570.3999996</v>
      </c>
    </row>
    <row r="578" spans="10:10">
      <c r="J578" s="11">
        <f>+H464+H569</f>
        <v>1070176708.4399998</v>
      </c>
    </row>
  </sheetData>
  <pageMargins left="0.70000000000000007" right="0.70000000000000007" top="1.5374015748031449" bottom="1.5374015748031449" header="1.1437007874015699" footer="1.1437007874015699"/>
  <pageSetup paperSize="0" fitToWidth="0" fitToHeight="0" orientation="portrait" horizontalDpi="0" verticalDpi="0" copies="0"/>
  <headerFooter alignWithMargins="0"/>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C02A7-4362-45D4-8DCF-8DE9A8844E35}">
  <dimension ref="A1:Q85"/>
  <sheetViews>
    <sheetView topLeftCell="C1" workbookViewId="0"/>
  </sheetViews>
  <sheetFormatPr baseColWidth="10" defaultColWidth="11.25" defaultRowHeight="12.75"/>
  <cols>
    <col min="1" max="1" width="13.5" style="44" hidden="1" customWidth="1"/>
    <col min="2" max="2" width="55.5" style="45" hidden="1" customWidth="1"/>
    <col min="3" max="3" width="40.875" style="45" customWidth="1"/>
    <col min="4" max="4" width="22.375" style="51" customWidth="1"/>
    <col min="5" max="5" width="2.625" style="51" customWidth="1"/>
    <col min="6" max="6" width="20.125" style="48" customWidth="1"/>
    <col min="7" max="7" width="3.5" style="49" customWidth="1"/>
    <col min="8" max="8" width="16.25" style="50" hidden="1" customWidth="1"/>
    <col min="9" max="9" width="0.5" style="49" customWidth="1"/>
    <col min="10" max="10" width="20.25" style="49" customWidth="1"/>
    <col min="11" max="11" width="2.125" style="49" customWidth="1"/>
    <col min="12" max="12" width="17.625" style="49" customWidth="1"/>
    <col min="13" max="13" width="19.625" style="51" customWidth="1"/>
    <col min="14" max="14" width="3.375" style="51" customWidth="1"/>
    <col min="15" max="15" width="20.625" style="51" customWidth="1"/>
    <col min="16" max="16" width="14.625" style="44" customWidth="1"/>
    <col min="17" max="16384" width="11.25" style="45"/>
  </cols>
  <sheetData>
    <row r="1" spans="1:17">
      <c r="C1" s="609"/>
      <c r="D1" s="609"/>
      <c r="E1" s="609"/>
      <c r="F1" s="609"/>
      <c r="G1" s="609"/>
      <c r="H1" s="609"/>
      <c r="I1" s="609"/>
      <c r="J1" s="609"/>
      <c r="K1" s="609"/>
      <c r="L1" s="609"/>
      <c r="M1" s="609"/>
      <c r="N1" s="609"/>
      <c r="O1" s="609"/>
    </row>
    <row r="2" spans="1:17">
      <c r="C2" s="609"/>
      <c r="D2" s="609"/>
      <c r="E2" s="609"/>
      <c r="F2" s="609"/>
      <c r="G2" s="609"/>
      <c r="H2" s="609"/>
      <c r="I2" s="609"/>
      <c r="J2" s="609"/>
      <c r="K2" s="609"/>
      <c r="L2" s="609"/>
      <c r="M2" s="609"/>
      <c r="N2" s="609"/>
      <c r="O2" s="609"/>
    </row>
    <row r="3" spans="1:17" ht="15.75">
      <c r="C3" s="46" t="s">
        <v>461</v>
      </c>
      <c r="D3" s="47"/>
      <c r="E3" s="47"/>
    </row>
    <row r="4" spans="1:17" ht="15.75">
      <c r="C4" s="46" t="s">
        <v>462</v>
      </c>
      <c r="D4" s="47"/>
      <c r="E4" s="47"/>
    </row>
    <row r="5" spans="1:17" ht="11.25" customHeight="1">
      <c r="C5" s="46"/>
      <c r="D5" s="47"/>
      <c r="E5" s="47"/>
    </row>
    <row r="6" spans="1:17" ht="15.75">
      <c r="C6" s="46" t="s">
        <v>463</v>
      </c>
      <c r="D6" s="47"/>
      <c r="E6" s="47"/>
    </row>
    <row r="7" spans="1:17" ht="7.5" customHeight="1">
      <c r="C7" s="46"/>
      <c r="D7" s="47"/>
      <c r="E7" s="47"/>
    </row>
    <row r="8" spans="1:17">
      <c r="D8" s="610" t="s">
        <v>464</v>
      </c>
      <c r="E8" s="610"/>
      <c r="F8" s="610"/>
      <c r="H8" s="49"/>
      <c r="M8" s="610" t="s">
        <v>464</v>
      </c>
      <c r="N8" s="610"/>
      <c r="O8" s="610"/>
    </row>
    <row r="9" spans="1:17" s="53" customFormat="1">
      <c r="D9" s="52">
        <v>2012</v>
      </c>
      <c r="E9" s="51"/>
      <c r="F9" s="52">
        <v>2011</v>
      </c>
      <c r="G9" s="52"/>
      <c r="H9" s="52"/>
      <c r="I9" s="51"/>
      <c r="J9" s="51"/>
      <c r="K9" s="51"/>
      <c r="L9" s="51"/>
      <c r="M9" s="52">
        <v>2012</v>
      </c>
      <c r="N9" s="52"/>
      <c r="O9" s="52">
        <v>2011</v>
      </c>
    </row>
    <row r="10" spans="1:17">
      <c r="D10" s="48"/>
      <c r="G10" s="54"/>
      <c r="M10" s="52"/>
      <c r="N10" s="52"/>
      <c r="O10" s="52"/>
    </row>
    <row r="11" spans="1:17" ht="3" customHeight="1">
      <c r="G11" s="54"/>
      <c r="M11" s="52"/>
      <c r="N11" s="52"/>
      <c r="O11" s="52"/>
    </row>
    <row r="12" spans="1:17">
      <c r="A12" s="44">
        <v>10000000000</v>
      </c>
      <c r="B12" s="45" t="s">
        <v>17</v>
      </c>
      <c r="C12" s="55" t="s">
        <v>17</v>
      </c>
      <c r="D12" s="56"/>
      <c r="E12" s="56"/>
      <c r="J12" s="57" t="s">
        <v>143</v>
      </c>
      <c r="K12" s="57"/>
      <c r="L12" s="57"/>
    </row>
    <row r="13" spans="1:17">
      <c r="J13" s="57"/>
      <c r="K13" s="57"/>
      <c r="L13" s="57"/>
    </row>
    <row r="14" spans="1:17">
      <c r="A14" s="44">
        <v>11000000000</v>
      </c>
      <c r="B14" s="45" t="s">
        <v>19</v>
      </c>
      <c r="C14" s="55" t="s">
        <v>465</v>
      </c>
      <c r="D14" s="56"/>
      <c r="E14" s="56"/>
      <c r="J14" s="57" t="s">
        <v>466</v>
      </c>
      <c r="K14" s="57"/>
      <c r="L14" s="57"/>
      <c r="P14" s="44">
        <v>21000000000</v>
      </c>
      <c r="Q14" s="45" t="s">
        <v>144</v>
      </c>
    </row>
    <row r="15" spans="1:17">
      <c r="A15" s="44">
        <v>11010000000</v>
      </c>
      <c r="B15" s="45" t="s">
        <v>21</v>
      </c>
      <c r="C15" s="45" t="s">
        <v>467</v>
      </c>
      <c r="D15" s="48" t="s">
        <v>468</v>
      </c>
      <c r="E15" s="48"/>
      <c r="F15" s="48">
        <f>+ROUND(VLOOKUP($A$15,bce_2011!$B:$H,7,0),0)</f>
        <v>27661564581</v>
      </c>
      <c r="J15" s="57" t="s">
        <v>469</v>
      </c>
      <c r="K15" s="57"/>
      <c r="L15" s="57"/>
    </row>
    <row r="16" spans="1:17">
      <c r="A16" s="44">
        <v>11020105000</v>
      </c>
      <c r="B16" s="45" t="s">
        <v>28</v>
      </c>
      <c r="C16" s="45" t="s">
        <v>470</v>
      </c>
      <c r="D16" s="48" t="s">
        <v>468</v>
      </c>
      <c r="F16" s="48">
        <f>+ROUND(VLOOKUP($A$16,bce_2011!$B:$H,7,0),0)</f>
        <v>385394015122</v>
      </c>
      <c r="G16" s="50"/>
      <c r="J16" s="49" t="s">
        <v>471</v>
      </c>
      <c r="M16" s="51" t="s">
        <v>468</v>
      </c>
      <c r="O16" s="51">
        <f>+ROUND(VLOOKUP($P$16,bce_2011!$B:$H,7,0),0)</f>
        <v>183883066911</v>
      </c>
      <c r="P16" s="44">
        <v>21010000000</v>
      </c>
      <c r="Q16" s="45" t="s">
        <v>145</v>
      </c>
    </row>
    <row r="17" spans="1:17">
      <c r="A17" s="44">
        <v>11020107000</v>
      </c>
      <c r="B17" s="45" t="s">
        <v>425</v>
      </c>
      <c r="C17" s="58" t="s">
        <v>472</v>
      </c>
      <c r="D17" s="59" t="s">
        <v>468</v>
      </c>
      <c r="E17" s="60"/>
      <c r="F17" s="59">
        <f>ROUND(VLOOKUP($A$17,bce_2011!$B:$H,7,0),0)</f>
        <v>33685616342</v>
      </c>
      <c r="J17" s="49" t="s">
        <v>473</v>
      </c>
      <c r="M17" s="51">
        <v>0</v>
      </c>
      <c r="O17" s="51">
        <f>+ROUND(VLOOKUP($P$17,bce_2011!$B:$H,7,0),0)</f>
        <v>171739002</v>
      </c>
      <c r="P17" s="44">
        <v>21020000000</v>
      </c>
      <c r="Q17" s="45" t="s">
        <v>445</v>
      </c>
    </row>
    <row r="18" spans="1:17">
      <c r="A18" s="44">
        <v>11020109000</v>
      </c>
      <c r="B18" s="45" t="s">
        <v>39</v>
      </c>
      <c r="C18" s="45" t="s">
        <v>471</v>
      </c>
      <c r="D18" s="48" t="s">
        <v>468</v>
      </c>
      <c r="F18" s="48">
        <f>+ROUND(VLOOKUP($A$18,bce_2011!$B:$H,7,0),0)</f>
        <v>8341732386</v>
      </c>
      <c r="J18" s="49" t="s">
        <v>474</v>
      </c>
      <c r="M18" s="51" t="s">
        <v>468</v>
      </c>
      <c r="O18" s="51">
        <f>+ROUND(VLOOKUP($P$18,bce_2011!$B:$H,7,0),0)</f>
        <v>64401802473</v>
      </c>
      <c r="P18" s="44">
        <v>21030000000</v>
      </c>
      <c r="Q18" s="45" t="s">
        <v>66</v>
      </c>
    </row>
    <row r="19" spans="1:17">
      <c r="A19" s="44">
        <v>11020111000</v>
      </c>
      <c r="B19" s="45" t="s">
        <v>41</v>
      </c>
      <c r="C19" s="45" t="s">
        <v>475</v>
      </c>
      <c r="D19" s="48" t="s">
        <v>468</v>
      </c>
      <c r="E19" s="48"/>
      <c r="F19" s="48">
        <f>VLOOKUP($A$19,bce_2011!$B:$H,7,0)</f>
        <v>0</v>
      </c>
      <c r="J19" s="61" t="s">
        <v>476</v>
      </c>
      <c r="K19" s="61"/>
      <c r="L19" s="61"/>
      <c r="M19" s="60" t="s">
        <v>468</v>
      </c>
      <c r="N19" s="60"/>
      <c r="O19" s="60">
        <f>+ROUND(VLOOKUP($P$19,bce_2011!$B:$H,7,0),0)</f>
        <v>40302000235</v>
      </c>
      <c r="P19" s="44">
        <v>21040000000</v>
      </c>
      <c r="Q19" s="45" t="s">
        <v>163</v>
      </c>
    </row>
    <row r="20" spans="1:17">
      <c r="A20" s="44">
        <v>11080000000</v>
      </c>
      <c r="B20" s="45" t="s">
        <v>43</v>
      </c>
      <c r="C20" s="45" t="s">
        <v>477</v>
      </c>
      <c r="D20" s="48" t="s">
        <v>468</v>
      </c>
      <c r="F20" s="48">
        <f>+ROUND(VLOOKUP($A$20,bce_2011!$B:$H,7,0),0)</f>
        <v>145314715</v>
      </c>
      <c r="J20" s="61" t="s">
        <v>478</v>
      </c>
      <c r="K20" s="61"/>
      <c r="L20" s="61"/>
      <c r="M20" s="60" t="s">
        <v>468</v>
      </c>
      <c r="N20" s="60"/>
      <c r="O20" s="60">
        <f>+ROUND(VLOOKUP($P$20,bce_2011!$B:$H,7,0),0)</f>
        <v>81120318</v>
      </c>
      <c r="P20" s="44">
        <v>21080000000</v>
      </c>
      <c r="Q20" s="45" t="s">
        <v>166</v>
      </c>
    </row>
    <row r="21" spans="1:17">
      <c r="A21" s="44">
        <v>11090000000</v>
      </c>
      <c r="C21" s="45" t="s">
        <v>479</v>
      </c>
      <c r="D21" s="48" t="s">
        <v>480</v>
      </c>
      <c r="F21" s="48" t="s">
        <v>480</v>
      </c>
      <c r="H21" s="62"/>
      <c r="J21" s="61"/>
      <c r="K21" s="61"/>
      <c r="L21" s="61"/>
      <c r="M21" s="63">
        <f>SUM(M16:M20)</f>
        <v>0</v>
      </c>
      <c r="N21" s="60"/>
      <c r="O21" s="64">
        <f>SUM(O16:O20)</f>
        <v>288839728939</v>
      </c>
    </row>
    <row r="22" spans="1:17">
      <c r="D22" s="65">
        <f>SUM(D15:D21)</f>
        <v>0</v>
      </c>
      <c r="F22" s="65">
        <f>SUM(F15:F21)</f>
        <v>455228243146</v>
      </c>
      <c r="H22" s="66"/>
    </row>
    <row r="23" spans="1:17">
      <c r="F23" s="51"/>
      <c r="J23" s="57" t="s">
        <v>466</v>
      </c>
      <c r="K23" s="57"/>
      <c r="L23" s="57"/>
      <c r="M23" s="51">
        <v>0</v>
      </c>
      <c r="O23" s="51">
        <v>0</v>
      </c>
      <c r="P23" s="44">
        <v>22000000000</v>
      </c>
      <c r="Q23" s="45" t="s">
        <v>169</v>
      </c>
    </row>
    <row r="24" spans="1:17">
      <c r="A24" s="44">
        <v>12000000000</v>
      </c>
      <c r="B24" s="45" t="s">
        <v>46</v>
      </c>
      <c r="C24" s="55" t="s">
        <v>481</v>
      </c>
      <c r="D24" s="67" t="s">
        <v>468</v>
      </c>
      <c r="E24" s="56"/>
      <c r="F24" s="67">
        <f>+ROUND(VLOOKUP($A$24,bce_2011!$B:$H,7,0),0)</f>
        <v>158199244111</v>
      </c>
      <c r="H24" s="62"/>
      <c r="J24" s="57" t="s">
        <v>482</v>
      </c>
      <c r="K24" s="57"/>
      <c r="L24" s="57"/>
    </row>
    <row r="25" spans="1:17">
      <c r="C25" s="55"/>
      <c r="D25" s="56"/>
      <c r="E25" s="56"/>
      <c r="F25" s="56"/>
      <c r="J25" s="49" t="s">
        <v>483</v>
      </c>
      <c r="M25" s="51" t="s">
        <v>468</v>
      </c>
      <c r="O25" s="51">
        <f>+ROUND(VLOOKUP($P$25,bce_2011!$B:$H,7,0),0)</f>
        <v>878523689632</v>
      </c>
      <c r="P25" s="44">
        <v>22010000000</v>
      </c>
      <c r="Q25" s="45" t="s">
        <v>170</v>
      </c>
    </row>
    <row r="26" spans="1:17">
      <c r="A26" s="44">
        <v>13000000000</v>
      </c>
      <c r="B26" s="45" t="s">
        <v>60</v>
      </c>
      <c r="C26" s="55" t="s">
        <v>484</v>
      </c>
      <c r="D26" s="56"/>
      <c r="E26" s="56"/>
      <c r="F26" s="56"/>
      <c r="J26" s="49" t="s">
        <v>485</v>
      </c>
      <c r="M26" s="51" t="s">
        <v>468</v>
      </c>
      <c r="O26" s="51">
        <f>+ROUND(VLOOKUP($P$26,bce_2011!$B:$H,7,0),0)</f>
        <v>80137563861</v>
      </c>
      <c r="P26" s="44">
        <v>22040000000</v>
      </c>
      <c r="Q26" s="45" t="s">
        <v>186</v>
      </c>
    </row>
    <row r="27" spans="1:17">
      <c r="C27" s="55" t="s">
        <v>486</v>
      </c>
      <c r="D27" s="56"/>
      <c r="E27" s="56"/>
      <c r="F27" s="56"/>
      <c r="J27" s="49" t="s">
        <v>487</v>
      </c>
      <c r="M27" s="51" t="s">
        <v>468</v>
      </c>
      <c r="O27" s="51">
        <f>+ROUND(VLOOKUP($P$27,bce_2011!$B:$H,7,0),0)</f>
        <v>2120545</v>
      </c>
      <c r="P27" s="44">
        <v>22020000000</v>
      </c>
      <c r="Q27" s="45" t="s">
        <v>180</v>
      </c>
    </row>
    <row r="28" spans="1:17">
      <c r="A28" s="44">
        <v>13010000000</v>
      </c>
      <c r="B28" s="45" t="s">
        <v>61</v>
      </c>
      <c r="C28" s="45" t="s">
        <v>471</v>
      </c>
      <c r="D28" s="48" t="s">
        <v>468</v>
      </c>
      <c r="F28" s="48">
        <f>+ROUND(VLOOKUP($A$28,bce_2011!$B:$H,7,0),0)</f>
        <v>411492166652</v>
      </c>
      <c r="J28" s="49" t="s">
        <v>474</v>
      </c>
      <c r="M28" s="51" t="s">
        <v>468</v>
      </c>
      <c r="O28" s="51">
        <f>+ROUND(VLOOKUP($P$28,bce_2011!$B:$H,7,0),0)</f>
        <v>62771819237</v>
      </c>
      <c r="P28" s="44">
        <v>22030000000</v>
      </c>
      <c r="Q28" s="45" t="s">
        <v>66</v>
      </c>
    </row>
    <row r="29" spans="1:17">
      <c r="A29" s="44">
        <v>13020000000</v>
      </c>
      <c r="B29" s="45" t="s">
        <v>66</v>
      </c>
      <c r="C29" s="45" t="s">
        <v>474</v>
      </c>
      <c r="D29" s="48" t="s">
        <v>468</v>
      </c>
      <c r="F29" s="48">
        <f>+ROUND(VLOOKUP($A$29,bce_2011!$B:$H,7,0),0)</f>
        <v>107082775737</v>
      </c>
      <c r="J29" s="61" t="s">
        <v>478</v>
      </c>
      <c r="K29" s="61"/>
      <c r="L29" s="61"/>
      <c r="M29" s="60" t="s">
        <v>468</v>
      </c>
      <c r="N29" s="60"/>
      <c r="O29" s="60">
        <f>+ROUND(VLOOKUP($P$29,bce_2011!$B:$H,7,0),0)</f>
        <v>1195431606</v>
      </c>
      <c r="P29" s="44">
        <v>22080000000</v>
      </c>
      <c r="Q29" s="45" t="s">
        <v>166</v>
      </c>
    </row>
    <row r="30" spans="1:17">
      <c r="A30" s="44">
        <v>13080000000</v>
      </c>
      <c r="B30" s="45" t="s">
        <v>43</v>
      </c>
      <c r="C30" s="58" t="s">
        <v>488</v>
      </c>
      <c r="D30" s="59" t="s">
        <v>468</v>
      </c>
      <c r="E30" s="60"/>
      <c r="F30" s="59">
        <f>+ROUND(VLOOKUP($A$30,bce_2011!$B:$H,7,0),0)</f>
        <v>3564140564</v>
      </c>
      <c r="M30" s="68">
        <f>SUM(M25:M29)</f>
        <v>0</v>
      </c>
      <c r="O30" s="68">
        <f>SUM(O25:O29)</f>
        <v>1022630624881</v>
      </c>
    </row>
    <row r="31" spans="1:17">
      <c r="A31" s="44">
        <v>13030000000</v>
      </c>
      <c r="B31" s="45" t="s">
        <v>72</v>
      </c>
      <c r="C31" s="45" t="s">
        <v>489</v>
      </c>
      <c r="D31" s="48" t="s">
        <v>468</v>
      </c>
      <c r="F31" s="48">
        <f>+ROUND(VLOOKUP($A$31,bce_2011!$B:$H,7,0),0)</f>
        <v>538685382</v>
      </c>
    </row>
    <row r="32" spans="1:17">
      <c r="A32" s="44">
        <v>13090000000</v>
      </c>
      <c r="C32" s="45" t="s">
        <v>479</v>
      </c>
      <c r="D32" s="48" t="s">
        <v>468</v>
      </c>
      <c r="F32" s="48">
        <v>0</v>
      </c>
    </row>
    <row r="33" spans="1:17">
      <c r="D33" s="65">
        <f>SUM(D28:D32)</f>
        <v>0</v>
      </c>
      <c r="F33" s="65">
        <f>SUM(F28:F31)</f>
        <v>522677768335</v>
      </c>
      <c r="G33" s="69"/>
      <c r="H33" s="66"/>
      <c r="J33" s="57" t="s">
        <v>490</v>
      </c>
      <c r="K33" s="57"/>
      <c r="L33" s="57"/>
      <c r="P33" s="44">
        <v>24000000000</v>
      </c>
      <c r="Q33" s="45" t="s">
        <v>196</v>
      </c>
    </row>
    <row r="34" spans="1:17">
      <c r="C34" s="45" t="s">
        <v>491</v>
      </c>
      <c r="F34" s="51"/>
      <c r="J34" s="61" t="s">
        <v>492</v>
      </c>
      <c r="K34" s="61"/>
      <c r="L34" s="61"/>
      <c r="M34" s="60" t="s">
        <v>468</v>
      </c>
      <c r="N34" s="60"/>
      <c r="O34" s="60">
        <f>+ROUND(VLOOKUP($P$34,bce_2011!$B:$H,7,0),0)</f>
        <v>1779074815</v>
      </c>
      <c r="P34" s="44">
        <v>24010000000</v>
      </c>
      <c r="Q34" s="45" t="s">
        <v>197</v>
      </c>
    </row>
    <row r="35" spans="1:17">
      <c r="A35" s="44">
        <v>14000000000</v>
      </c>
      <c r="B35" s="45" t="s">
        <v>78</v>
      </c>
      <c r="C35" s="55" t="s">
        <v>493</v>
      </c>
      <c r="D35" s="56"/>
      <c r="E35" s="56"/>
      <c r="F35" s="56"/>
      <c r="J35" s="61" t="s">
        <v>494</v>
      </c>
      <c r="K35" s="61"/>
      <c r="L35" s="61"/>
      <c r="M35" s="60" t="s">
        <v>468</v>
      </c>
      <c r="N35" s="60"/>
      <c r="O35" s="60">
        <f>+ROUND(VLOOKUP($P$35,bce_2011!$B:$H,7,0),0)</f>
        <v>186271802465</v>
      </c>
      <c r="P35" s="44">
        <v>24040000000</v>
      </c>
      <c r="Q35" s="45" t="s">
        <v>201</v>
      </c>
    </row>
    <row r="36" spans="1:17">
      <c r="C36" s="55" t="s">
        <v>495</v>
      </c>
      <c r="D36" s="56"/>
      <c r="E36" s="56"/>
      <c r="F36" s="56"/>
      <c r="J36" s="49" t="s">
        <v>496</v>
      </c>
      <c r="M36" s="60" t="s">
        <v>468</v>
      </c>
      <c r="O36" s="51">
        <f>+ROUND(VLOOKUP($P$36,bce_2011!B:H,7,0),0)</f>
        <v>0</v>
      </c>
      <c r="P36" s="44">
        <v>24050000000</v>
      </c>
      <c r="Q36" s="45" t="s">
        <v>203</v>
      </c>
    </row>
    <row r="37" spans="1:17">
      <c r="A37" s="44">
        <v>14010000000</v>
      </c>
      <c r="B37" s="45" t="s">
        <v>79</v>
      </c>
      <c r="C37" s="45" t="s">
        <v>497</v>
      </c>
      <c r="D37" s="48" t="s">
        <v>468</v>
      </c>
      <c r="F37" s="48">
        <f>+ROUND(VLOOKUP($A$37,bce_2011!$B:$H,7,0),0)</f>
        <v>488625447981</v>
      </c>
      <c r="M37" s="70">
        <f>SUM(M34:M36)</f>
        <v>0</v>
      </c>
      <c r="O37" s="68">
        <f>SUM(O34:O36)</f>
        <v>188050877280</v>
      </c>
    </row>
    <row r="38" spans="1:17">
      <c r="A38" s="44">
        <v>14030000000</v>
      </c>
      <c r="B38" s="45" t="s">
        <v>66</v>
      </c>
      <c r="C38" s="45" t="s">
        <v>498</v>
      </c>
      <c r="D38" s="48" t="s">
        <v>468</v>
      </c>
      <c r="F38" s="48">
        <f>+ROUND(VLOOKUP($A$38,bce_2011!$B:$H,7,0),0)</f>
        <v>64652540046</v>
      </c>
    </row>
    <row r="39" spans="1:17">
      <c r="C39" s="45" t="s">
        <v>499</v>
      </c>
      <c r="D39" s="48">
        <v>0</v>
      </c>
      <c r="F39" s="48">
        <v>0</v>
      </c>
      <c r="J39" s="57" t="s">
        <v>500</v>
      </c>
      <c r="K39" s="57"/>
      <c r="L39" s="57"/>
      <c r="M39" s="71" t="s">
        <v>468</v>
      </c>
      <c r="O39" s="71">
        <f>+ROUND(VLOOKUP($P$39,bce_2011!$B:$H,7,0),0)</f>
        <v>21146219513</v>
      </c>
      <c r="P39" s="44">
        <v>25000000000</v>
      </c>
      <c r="Q39" s="45" t="s">
        <v>205</v>
      </c>
    </row>
    <row r="40" spans="1:17">
      <c r="A40" s="44">
        <v>14080000000</v>
      </c>
      <c r="B40" s="45" t="s">
        <v>43</v>
      </c>
      <c r="C40" s="58" t="s">
        <v>501</v>
      </c>
      <c r="D40" s="59" t="s">
        <v>468</v>
      </c>
      <c r="E40" s="60"/>
      <c r="F40" s="59">
        <f>+ROUND(VLOOKUP($A$40,bce_2011!$B:$H,7,0),0)</f>
        <v>6449231257</v>
      </c>
    </row>
    <row r="41" spans="1:17">
      <c r="A41" s="44">
        <v>14090000000</v>
      </c>
      <c r="B41" s="45" t="s">
        <v>92</v>
      </c>
      <c r="C41" s="58" t="s">
        <v>479</v>
      </c>
      <c r="D41" s="59" t="s">
        <v>468</v>
      </c>
      <c r="E41" s="60"/>
      <c r="F41" s="59">
        <f>+ROUND(VLOOKUP($A$41,bce_2011!$B:$H,7,0),0)</f>
        <v>-2477247196</v>
      </c>
      <c r="J41" s="57" t="s">
        <v>502</v>
      </c>
      <c r="K41" s="57"/>
      <c r="L41" s="57"/>
      <c r="M41" s="71" t="e">
        <f>+M21+M30+M37+M39</f>
        <v>#VALUE!</v>
      </c>
      <c r="O41" s="71">
        <f>+O21+O30+O37+O39</f>
        <v>1520667450613</v>
      </c>
    </row>
    <row r="42" spans="1:17">
      <c r="C42" s="55"/>
      <c r="D42" s="65">
        <f>SUM(D37:D41)</f>
        <v>0</v>
      </c>
      <c r="E42" s="56"/>
      <c r="F42" s="72">
        <f>SUM(F37:F41)</f>
        <v>557249972088</v>
      </c>
      <c r="G42" s="69"/>
      <c r="H42" s="66"/>
      <c r="P42" s="44">
        <v>20000000000</v>
      </c>
      <c r="Q42" s="45" t="s">
        <v>143</v>
      </c>
    </row>
    <row r="43" spans="1:17">
      <c r="C43" s="55"/>
      <c r="D43" s="56"/>
      <c r="E43" s="56"/>
      <c r="F43" s="56"/>
    </row>
    <row r="44" spans="1:17">
      <c r="A44" s="44">
        <v>15000000000</v>
      </c>
      <c r="B44" s="45" t="s">
        <v>95</v>
      </c>
      <c r="C44" s="55" t="s">
        <v>503</v>
      </c>
      <c r="D44" s="67" t="s">
        <v>468</v>
      </c>
      <c r="E44" s="56"/>
      <c r="F44" s="67">
        <f>+ROUND(VLOOKUP($A$44,bce_2011!$B:$H,7,0),0)</f>
        <v>8995778676</v>
      </c>
      <c r="H44" s="62"/>
    </row>
    <row r="45" spans="1:17">
      <c r="C45" s="55"/>
      <c r="D45" s="56"/>
      <c r="E45" s="56"/>
      <c r="F45" s="56"/>
      <c r="J45" s="57" t="s">
        <v>212</v>
      </c>
      <c r="K45" s="57"/>
      <c r="L45" s="57"/>
      <c r="M45" s="51" t="s">
        <v>468</v>
      </c>
      <c r="O45" s="51">
        <f>+ROUND(VLOOKUP($P$45,bce_2011!$B:$H,7,0),0)</f>
        <v>200336799031</v>
      </c>
      <c r="P45" s="44">
        <v>30000000000</v>
      </c>
      <c r="Q45" s="45" t="s">
        <v>212</v>
      </c>
    </row>
    <row r="46" spans="1:17">
      <c r="A46" s="44">
        <v>16000000000</v>
      </c>
      <c r="B46" s="45" t="s">
        <v>435</v>
      </c>
      <c r="C46" s="55" t="s">
        <v>504</v>
      </c>
      <c r="D46" s="56"/>
      <c r="E46" s="56"/>
      <c r="F46" s="56"/>
      <c r="J46" s="57"/>
      <c r="K46" s="57"/>
      <c r="L46" s="57"/>
    </row>
    <row r="47" spans="1:17">
      <c r="C47" s="55" t="s">
        <v>505</v>
      </c>
      <c r="D47" s="73"/>
      <c r="E47" s="73"/>
      <c r="F47" s="73"/>
      <c r="G47" s="61"/>
      <c r="H47" s="74"/>
      <c r="I47" s="61"/>
      <c r="J47" s="75" t="s">
        <v>214</v>
      </c>
      <c r="K47" s="75"/>
      <c r="L47" s="75"/>
      <c r="M47" s="76" t="s">
        <v>468</v>
      </c>
      <c r="O47" s="76">
        <f>+ROUND(VLOOKUP($P$47,bce_2011!$B:$H,7,0),0)</f>
        <v>40000000000</v>
      </c>
      <c r="P47" s="44">
        <v>31010000000</v>
      </c>
      <c r="Q47" s="45" t="s">
        <v>213</v>
      </c>
    </row>
    <row r="48" spans="1:17">
      <c r="A48" s="44">
        <v>16010000000</v>
      </c>
      <c r="B48" s="45" t="s">
        <v>436</v>
      </c>
      <c r="C48" s="45" t="s">
        <v>506</v>
      </c>
      <c r="D48" s="59" t="s">
        <v>468</v>
      </c>
      <c r="E48" s="60"/>
      <c r="F48" s="59">
        <f>+ROUND(VLOOKUP($A$48,bce_2011!$B:$H,7,0),0)</f>
        <v>623550543</v>
      </c>
      <c r="G48" s="61"/>
      <c r="H48" s="74"/>
      <c r="I48" s="61"/>
      <c r="J48" s="75"/>
      <c r="K48" s="75"/>
      <c r="L48" s="75"/>
      <c r="M48" s="60"/>
      <c r="O48" s="60"/>
    </row>
    <row r="49" spans="1:17">
      <c r="A49" s="44">
        <v>16080000000</v>
      </c>
      <c r="B49" s="45" t="s">
        <v>43</v>
      </c>
      <c r="C49" s="45" t="s">
        <v>488</v>
      </c>
      <c r="D49" s="59">
        <v>0</v>
      </c>
      <c r="E49" s="60"/>
      <c r="F49" s="59">
        <v>0</v>
      </c>
      <c r="G49" s="61"/>
      <c r="H49" s="74"/>
      <c r="I49" s="61"/>
      <c r="J49" s="75" t="s">
        <v>215</v>
      </c>
      <c r="K49" s="75"/>
      <c r="L49" s="75"/>
      <c r="M49" s="76" t="s">
        <v>468</v>
      </c>
      <c r="O49" s="76">
        <f>+ROUND(VLOOKUP($P$49,bce_2011!$B:$H,7,0),0)</f>
        <v>53098367006</v>
      </c>
      <c r="P49" s="44">
        <v>31030000000</v>
      </c>
      <c r="Q49" s="45" t="s">
        <v>215</v>
      </c>
    </row>
    <row r="50" spans="1:17">
      <c r="A50" s="44">
        <v>16030000000</v>
      </c>
      <c r="B50" s="45" t="s">
        <v>507</v>
      </c>
      <c r="C50" s="77" t="s">
        <v>508</v>
      </c>
      <c r="D50" s="59">
        <v>0</v>
      </c>
      <c r="E50" s="78"/>
      <c r="F50" s="59">
        <v>0</v>
      </c>
      <c r="G50" s="61"/>
      <c r="H50" s="74"/>
      <c r="I50" s="61"/>
      <c r="J50" s="75"/>
      <c r="K50" s="75"/>
      <c r="L50" s="75"/>
      <c r="M50" s="60"/>
      <c r="O50" s="60"/>
    </row>
    <row r="51" spans="1:17">
      <c r="C51" s="45" t="s">
        <v>509</v>
      </c>
      <c r="D51" s="59">
        <v>0</v>
      </c>
      <c r="E51" s="60"/>
      <c r="F51" s="59">
        <v>0</v>
      </c>
      <c r="G51" s="61"/>
      <c r="H51" s="74"/>
      <c r="I51" s="61"/>
      <c r="J51" s="75"/>
      <c r="K51" s="75"/>
      <c r="L51" s="75"/>
      <c r="M51" s="60"/>
      <c r="O51" s="60"/>
    </row>
    <row r="52" spans="1:17">
      <c r="A52" s="44">
        <v>16090000000</v>
      </c>
      <c r="B52" s="45" t="s">
        <v>92</v>
      </c>
      <c r="C52" s="45" t="s">
        <v>479</v>
      </c>
      <c r="D52" s="48" t="s">
        <v>468</v>
      </c>
      <c r="E52" s="60"/>
      <c r="F52" s="48">
        <f>VLOOKUP($A$52,bce_2011!$B:$H,7,0)</f>
        <v>-414212199</v>
      </c>
      <c r="G52" s="61"/>
      <c r="H52" s="74"/>
      <c r="I52" s="61"/>
      <c r="J52" s="75" t="s">
        <v>217</v>
      </c>
      <c r="K52" s="75"/>
      <c r="L52" s="75"/>
      <c r="M52" s="76" t="s">
        <v>468</v>
      </c>
      <c r="O52" s="76">
        <f>+ROUND(VLOOKUP($P$52,bce_2011!$B:$H,7,0),0)</f>
        <v>52133566607</v>
      </c>
      <c r="P52" s="44">
        <v>31040000000</v>
      </c>
      <c r="Q52" s="45" t="s">
        <v>217</v>
      </c>
    </row>
    <row r="53" spans="1:17">
      <c r="D53" s="79">
        <f>SUM(D47:D52)</f>
        <v>0</v>
      </c>
      <c r="E53" s="60"/>
      <c r="F53" s="79">
        <f>SUM(F47:F52)</f>
        <v>209338344</v>
      </c>
      <c r="G53" s="69"/>
      <c r="H53" s="80"/>
      <c r="I53" s="61"/>
      <c r="J53" s="75"/>
      <c r="K53" s="75"/>
      <c r="L53" s="75"/>
      <c r="M53" s="60"/>
      <c r="O53" s="60"/>
    </row>
    <row r="54" spans="1:17">
      <c r="D54" s="60"/>
      <c r="E54" s="60"/>
      <c r="F54" s="60"/>
      <c r="G54" s="61"/>
      <c r="H54" s="74"/>
      <c r="I54" s="61"/>
      <c r="J54" s="75" t="s">
        <v>219</v>
      </c>
      <c r="K54" s="75"/>
      <c r="L54" s="75"/>
      <c r="M54" s="76" t="s">
        <v>468</v>
      </c>
      <c r="O54" s="76">
        <f>+ROUND(VLOOKUP($P$54,bce_2011!$B:$H,7,0),0)</f>
        <v>25226191762</v>
      </c>
      <c r="P54" s="44">
        <v>31050000000</v>
      </c>
      <c r="Q54" s="45" t="s">
        <v>219</v>
      </c>
    </row>
    <row r="55" spans="1:17">
      <c r="A55" s="44">
        <v>17000000000</v>
      </c>
      <c r="B55" s="45" t="s">
        <v>106</v>
      </c>
      <c r="C55" s="55" t="s">
        <v>510</v>
      </c>
      <c r="D55" s="73"/>
      <c r="E55" s="73"/>
      <c r="F55" s="73"/>
      <c r="G55" s="61"/>
      <c r="H55" s="74"/>
      <c r="I55" s="61"/>
      <c r="J55" s="75"/>
      <c r="K55" s="75"/>
      <c r="L55" s="75"/>
      <c r="M55" s="60"/>
      <c r="O55" s="60"/>
    </row>
    <row r="56" spans="1:17">
      <c r="A56" s="44">
        <v>17020000000</v>
      </c>
      <c r="B56" s="45" t="s">
        <v>106</v>
      </c>
      <c r="C56" s="45" t="s">
        <v>511</v>
      </c>
      <c r="D56" s="59" t="s">
        <v>468</v>
      </c>
      <c r="E56" s="60"/>
      <c r="F56" s="59">
        <f>VLOOKUP($A$56,bce_2011!$B:$H,7,0)</f>
        <v>2005745000</v>
      </c>
      <c r="G56" s="61"/>
      <c r="H56" s="74"/>
      <c r="I56" s="61"/>
      <c r="J56" s="75" t="s">
        <v>512</v>
      </c>
      <c r="K56" s="75"/>
      <c r="L56" s="75"/>
      <c r="M56" s="60"/>
      <c r="O56" s="60"/>
    </row>
    <row r="57" spans="1:17">
      <c r="A57" s="44">
        <v>17010000000</v>
      </c>
      <c r="B57" s="45" t="s">
        <v>107</v>
      </c>
      <c r="C57" s="45" t="s">
        <v>513</v>
      </c>
      <c r="D57" s="59" t="s">
        <v>468</v>
      </c>
      <c r="E57" s="60"/>
      <c r="F57" s="59">
        <f>+ROUND(VLOOKUP($A$57,bce_2011!$B:$H,7,0)+VLOOKUP($A$60,bce_2011!$B:$H,7,0),0)</f>
        <v>506331192</v>
      </c>
      <c r="G57" s="61"/>
      <c r="H57" s="74"/>
      <c r="I57" s="61"/>
      <c r="J57" s="61" t="s">
        <v>514</v>
      </c>
      <c r="K57" s="61"/>
      <c r="L57" s="61"/>
      <c r="M57" s="60"/>
      <c r="O57" s="60"/>
    </row>
    <row r="58" spans="1:17">
      <c r="A58" s="44">
        <v>17030000000</v>
      </c>
      <c r="B58" s="45" t="s">
        <v>515</v>
      </c>
      <c r="C58" s="45" t="s">
        <v>479</v>
      </c>
      <c r="D58" s="59" t="s">
        <v>468</v>
      </c>
      <c r="E58" s="60"/>
      <c r="F58" s="59">
        <f>+ROUND(VLOOKUP($A$61,bce_2011!$B:$H,7,0),0)</f>
        <v>-412036819</v>
      </c>
      <c r="G58" s="61"/>
      <c r="H58" s="74"/>
      <c r="I58" s="61"/>
      <c r="J58" s="61" t="s">
        <v>516</v>
      </c>
      <c r="K58" s="61"/>
      <c r="L58" s="61"/>
      <c r="M58" s="76" t="s">
        <v>468</v>
      </c>
      <c r="O58" s="76">
        <f>+ROUND(VLOOKUP($P$58,bce_2011!$B:$H,7,0),0)</f>
        <v>29878673657</v>
      </c>
      <c r="P58" s="44">
        <v>31060000000</v>
      </c>
      <c r="Q58" s="45" t="s">
        <v>221</v>
      </c>
    </row>
    <row r="59" spans="1:17">
      <c r="A59" s="44">
        <v>17040000000</v>
      </c>
      <c r="B59" s="45" t="s">
        <v>517</v>
      </c>
      <c r="C59" s="55"/>
      <c r="D59" s="79">
        <f>SUM(D56:D58)</f>
        <v>0</v>
      </c>
      <c r="E59" s="73"/>
      <c r="F59" s="79">
        <f>SUM(F56:F58)</f>
        <v>2100039373</v>
      </c>
      <c r="G59" s="69"/>
      <c r="H59" s="80"/>
      <c r="I59" s="61"/>
      <c r="J59" s="61"/>
      <c r="K59" s="61"/>
      <c r="L59" s="61"/>
      <c r="M59" s="64">
        <f>SUM(M57:M58)</f>
        <v>0</v>
      </c>
      <c r="O59" s="64">
        <f>SUM(O57:O58)</f>
        <v>29878673657</v>
      </c>
    </row>
    <row r="60" spans="1:17">
      <c r="A60" s="44">
        <v>17050000000</v>
      </c>
      <c r="B60" s="45" t="s">
        <v>113</v>
      </c>
      <c r="C60" s="55"/>
      <c r="D60" s="73"/>
      <c r="E60" s="73"/>
      <c r="F60" s="73"/>
      <c r="G60" s="61"/>
      <c r="H60" s="74"/>
      <c r="I60" s="61"/>
      <c r="J60" s="61"/>
      <c r="K60" s="61"/>
      <c r="L60" s="61"/>
      <c r="M60" s="60"/>
      <c r="O60" s="60"/>
    </row>
    <row r="61" spans="1:17">
      <c r="A61" s="44">
        <v>17090000000</v>
      </c>
      <c r="B61" s="45" t="s">
        <v>92</v>
      </c>
      <c r="C61" s="55" t="s">
        <v>518</v>
      </c>
      <c r="D61" s="73"/>
      <c r="E61" s="73"/>
      <c r="F61" s="73"/>
      <c r="G61" s="61"/>
      <c r="H61" s="74"/>
      <c r="I61" s="61"/>
      <c r="J61" s="61"/>
      <c r="K61" s="61"/>
      <c r="L61" s="61"/>
      <c r="M61" s="60"/>
      <c r="O61" s="60"/>
    </row>
    <row r="62" spans="1:17">
      <c r="A62" s="44">
        <v>18000000000</v>
      </c>
      <c r="B62" s="45" t="s">
        <v>117</v>
      </c>
      <c r="C62" s="45" t="s">
        <v>519</v>
      </c>
      <c r="D62" s="59" t="s">
        <v>468</v>
      </c>
      <c r="E62" s="60"/>
      <c r="F62" s="59">
        <f>+ROUND(VLOOKUP($A$63,bce_2011!$B:$H,7,0),0)</f>
        <v>15884027414</v>
      </c>
      <c r="G62" s="61"/>
      <c r="H62" s="74"/>
      <c r="I62" s="61"/>
      <c r="J62" s="75" t="s">
        <v>520</v>
      </c>
      <c r="K62" s="75"/>
      <c r="L62" s="75"/>
      <c r="M62" s="81" t="e">
        <f>+M47+M49+M52+M54+M59</f>
        <v>#VALUE!</v>
      </c>
      <c r="O62" s="81">
        <f>+O47+O49+O52+O54+O59</f>
        <v>200336799032</v>
      </c>
      <c r="P62" s="44">
        <v>30000000000</v>
      </c>
      <c r="Q62" s="45" t="s">
        <v>212</v>
      </c>
    </row>
    <row r="63" spans="1:17">
      <c r="A63" s="44">
        <v>18010000000</v>
      </c>
      <c r="B63" s="45" t="s">
        <v>119</v>
      </c>
      <c r="C63" s="45" t="s">
        <v>521</v>
      </c>
      <c r="D63" s="60"/>
      <c r="E63" s="60"/>
      <c r="F63" s="60"/>
      <c r="G63" s="61"/>
      <c r="H63" s="82"/>
      <c r="I63" s="61"/>
      <c r="J63" s="61"/>
      <c r="K63" s="61"/>
      <c r="L63" s="61"/>
      <c r="M63" s="60"/>
      <c r="O63" s="60"/>
    </row>
    <row r="64" spans="1:17">
      <c r="A64" s="44">
        <v>18020000000</v>
      </c>
      <c r="B64" s="45" t="s">
        <v>133</v>
      </c>
      <c r="D64" s="64">
        <f>SUM(D62:D63)</f>
        <v>0</v>
      </c>
      <c r="E64" s="60"/>
      <c r="F64" s="64">
        <f>SUM(F62:F63)</f>
        <v>15884027414</v>
      </c>
      <c r="G64" s="61"/>
      <c r="H64" s="74"/>
      <c r="I64" s="61"/>
      <c r="J64" s="61"/>
      <c r="K64" s="61"/>
      <c r="L64" s="61"/>
      <c r="M64" s="60"/>
      <c r="O64" s="60"/>
    </row>
    <row r="65" spans="1:15">
      <c r="A65" s="44">
        <v>19000000000</v>
      </c>
      <c r="B65" s="45" t="s">
        <v>137</v>
      </c>
      <c r="D65" s="60"/>
      <c r="E65" s="60"/>
      <c r="F65" s="60"/>
      <c r="G65" s="61"/>
      <c r="H65" s="74"/>
      <c r="I65" s="61"/>
      <c r="J65" s="75"/>
      <c r="K65" s="75"/>
      <c r="L65" s="75"/>
      <c r="M65" s="60"/>
      <c r="O65" s="60"/>
    </row>
    <row r="66" spans="1:15">
      <c r="A66" s="44">
        <v>17030000000</v>
      </c>
      <c r="B66" s="45" t="s">
        <v>515</v>
      </c>
      <c r="C66" s="55" t="s">
        <v>522</v>
      </c>
      <c r="D66" s="83" t="s">
        <v>468</v>
      </c>
      <c r="E66" s="73"/>
      <c r="F66" s="83">
        <f>+ROUND(VLOOKUP($A$65,bce_2011!$B:$H,7,0),0)+1</f>
        <v>459838158</v>
      </c>
      <c r="G66" s="61"/>
      <c r="H66" s="82"/>
      <c r="I66" s="61"/>
      <c r="J66" s="61"/>
      <c r="K66" s="61"/>
      <c r="L66" s="61"/>
      <c r="M66" s="60"/>
      <c r="O66" s="60"/>
    </row>
    <row r="67" spans="1:15">
      <c r="F67" s="51"/>
    </row>
    <row r="68" spans="1:15" ht="13.5" thickBot="1">
      <c r="C68" s="55" t="s">
        <v>523</v>
      </c>
      <c r="D68" s="84" t="e">
        <f>+D22+D24+D33+D42+D44+D53+D59+D64+D66</f>
        <v>#VALUE!</v>
      </c>
      <c r="E68" s="56"/>
      <c r="F68" s="84">
        <f>+F22+F24+F33+F42+F44+F53+F59+F64+F66</f>
        <v>1721004249645</v>
      </c>
      <c r="H68" s="85"/>
      <c r="J68" s="57" t="s">
        <v>524</v>
      </c>
      <c r="K68" s="57"/>
      <c r="L68" s="57"/>
      <c r="M68" s="86" t="e">
        <f>+M41+M62</f>
        <v>#VALUE!</v>
      </c>
      <c r="O68" s="86">
        <f>+O41+O62</f>
        <v>1721004249645</v>
      </c>
    </row>
    <row r="69" spans="1:15" ht="13.5" thickTop="1">
      <c r="M69" s="51" t="e">
        <f>+M68-D68</f>
        <v>#VALUE!</v>
      </c>
      <c r="O69" s="51">
        <f>+O68-F68</f>
        <v>0</v>
      </c>
    </row>
    <row r="70" spans="1:15">
      <c r="M70" s="51" t="e">
        <f>+M68-#REF!</f>
        <v>#VALUE!</v>
      </c>
    </row>
    <row r="71" spans="1:15">
      <c r="F71" s="87" t="s">
        <v>525</v>
      </c>
      <c r="G71" s="54"/>
      <c r="J71" s="54"/>
      <c r="K71" s="54"/>
      <c r="L71" s="54"/>
    </row>
    <row r="72" spans="1:15">
      <c r="F72" s="87"/>
      <c r="J72" s="49" t="s">
        <v>526</v>
      </c>
    </row>
    <row r="73" spans="1:15">
      <c r="F73" s="87"/>
      <c r="J73" s="88" t="s">
        <v>527</v>
      </c>
      <c r="K73" s="88"/>
      <c r="L73" s="88" t="s">
        <v>528</v>
      </c>
    </row>
    <row r="74" spans="1:15">
      <c r="F74" s="87"/>
      <c r="J74" s="54"/>
      <c r="L74" s="54"/>
    </row>
    <row r="75" spans="1:15">
      <c r="A75" s="44">
        <v>41010607000</v>
      </c>
      <c r="B75" s="45" t="s">
        <v>226</v>
      </c>
      <c r="F75" s="611" t="s">
        <v>529</v>
      </c>
      <c r="G75" s="611"/>
      <c r="H75" s="611"/>
      <c r="J75" s="48" t="s">
        <v>468</v>
      </c>
      <c r="K75" s="51"/>
      <c r="L75" s="48">
        <f>+ROUND(VLOOKUP($A$75,bce_2011!$B:$H,7,0),0)</f>
        <v>-73144981007</v>
      </c>
    </row>
    <row r="76" spans="1:15">
      <c r="A76" s="44">
        <v>41010609000</v>
      </c>
      <c r="B76" s="45" t="s">
        <v>227</v>
      </c>
      <c r="F76" s="611" t="s">
        <v>530</v>
      </c>
      <c r="G76" s="611"/>
      <c r="H76" s="611"/>
      <c r="J76" s="48" t="s">
        <v>468</v>
      </c>
      <c r="K76" s="51"/>
      <c r="L76" s="48">
        <f>+ROUND(VLOOKUP($A$76,bce_2011!$B:$H,7,0),0)</f>
        <v>-188293631</v>
      </c>
    </row>
    <row r="77" spans="1:15">
      <c r="A77" s="44">
        <v>41010635001</v>
      </c>
      <c r="B77" s="45" t="s">
        <v>103</v>
      </c>
      <c r="F77" s="611" t="s">
        <v>531</v>
      </c>
      <c r="G77" s="611"/>
      <c r="H77" s="611"/>
      <c r="J77" s="67">
        <v>0</v>
      </c>
      <c r="K77" s="51"/>
      <c r="L77" s="67">
        <f>+ROUND(VLOOKUP($A$79,bce_2011!$B:$H,7,0),0)</f>
        <v>-108815906800</v>
      </c>
    </row>
    <row r="78" spans="1:15" ht="14.25">
      <c r="A78" s="44">
        <v>41010619000</v>
      </c>
      <c r="B78" s="45" t="s">
        <v>451</v>
      </c>
      <c r="F78" s="609"/>
      <c r="G78" s="609"/>
      <c r="H78" s="609"/>
      <c r="J78" s="51"/>
      <c r="K78" s="51"/>
      <c r="L78" s="51"/>
    </row>
    <row r="79" spans="1:15" ht="13.5" thickBot="1">
      <c r="A79" s="44">
        <v>41010617000</v>
      </c>
      <c r="B79" s="45" t="s">
        <v>532</v>
      </c>
      <c r="F79" s="611" t="s">
        <v>533</v>
      </c>
      <c r="G79" s="611"/>
      <c r="H79" s="611"/>
      <c r="J79" s="86">
        <f>SUM(J75:J77)</f>
        <v>0</v>
      </c>
      <c r="K79" s="51"/>
      <c r="L79" s="86">
        <f>SUM(L75:L77)</f>
        <v>-182149181438</v>
      </c>
    </row>
    <row r="80" spans="1:15" ht="15" thickTop="1">
      <c r="A80" s="44">
        <v>40000000000</v>
      </c>
      <c r="B80" s="45" t="s">
        <v>224</v>
      </c>
      <c r="F80" s="609"/>
      <c r="G80" s="609"/>
      <c r="H80" s="609"/>
      <c r="J80" s="48"/>
      <c r="K80" s="51"/>
      <c r="L80" s="48"/>
    </row>
    <row r="81" spans="1:15" ht="13.5" thickBot="1">
      <c r="A81" s="44">
        <v>50000000000</v>
      </c>
      <c r="B81" s="45" t="s">
        <v>231</v>
      </c>
      <c r="F81" s="611" t="s">
        <v>534</v>
      </c>
      <c r="G81" s="611"/>
      <c r="H81" s="611"/>
      <c r="J81" s="84" t="s">
        <v>468</v>
      </c>
      <c r="K81" s="51"/>
      <c r="L81" s="84">
        <f>+ROUND(VLOOKUP($A$81,bce_2011!$B:$H,7,0),0)</f>
        <v>-1330579114937</v>
      </c>
    </row>
    <row r="82" spans="1:15" ht="13.5" thickTop="1">
      <c r="A82" s="89"/>
    </row>
    <row r="83" spans="1:15">
      <c r="C83" s="45" t="s">
        <v>535</v>
      </c>
    </row>
    <row r="85" spans="1:15" ht="20.25">
      <c r="C85" s="608">
        <v>5</v>
      </c>
      <c r="D85" s="608"/>
      <c r="E85" s="608"/>
      <c r="F85" s="608"/>
      <c r="G85" s="608"/>
      <c r="H85" s="608"/>
      <c r="I85" s="608"/>
      <c r="J85" s="608"/>
      <c r="K85" s="608"/>
      <c r="L85" s="608"/>
      <c r="M85" s="608"/>
      <c r="N85" s="608"/>
      <c r="O85" s="608"/>
    </row>
  </sheetData>
  <mergeCells count="11">
    <mergeCell ref="C85:O85"/>
    <mergeCell ref="C1:O2"/>
    <mergeCell ref="D8:F8"/>
    <mergeCell ref="M8:O8"/>
    <mergeCell ref="F75:H75"/>
    <mergeCell ref="F76:H76"/>
    <mergeCell ref="F77:H77"/>
    <mergeCell ref="F78:H78"/>
    <mergeCell ref="F79:H79"/>
    <mergeCell ref="F80:H80"/>
    <mergeCell ref="F81:H81"/>
  </mergeCells>
  <pageMargins left="0.82716535433070904" right="0.23622047244094502" top="2.1653543307086651" bottom="1.771653543307085" header="1.7716535433070901" footer="1.37795275590551"/>
  <pageSetup paperSize="0" fitToWidth="0" fitToHeight="0" orientation="portrait" horizontalDpi="0" verticalDpi="0" copies="0"/>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218F2-5CBE-498B-B8A4-82E324783D51}">
  <dimension ref="A2:J94"/>
  <sheetViews>
    <sheetView topLeftCell="C1" workbookViewId="0"/>
  </sheetViews>
  <sheetFormatPr baseColWidth="10" defaultColWidth="11.25" defaultRowHeight="12.75"/>
  <cols>
    <col min="1" max="1" width="16.625" style="44" hidden="1" customWidth="1"/>
    <col min="2" max="2" width="60.625" style="45" hidden="1" customWidth="1"/>
    <col min="3" max="3" width="66" style="45" customWidth="1"/>
    <col min="4" max="4" width="20.25" style="51" customWidth="1"/>
    <col min="5" max="5" width="4.25" style="90" customWidth="1"/>
    <col min="6" max="6" width="19.375" style="51" customWidth="1"/>
    <col min="7" max="7" width="4.25" style="45" customWidth="1"/>
    <col min="8" max="8" width="18.25" style="45" hidden="1" customWidth="1"/>
    <col min="9" max="9" width="14.625" style="45" customWidth="1"/>
    <col min="10" max="10" width="12.375" style="45" customWidth="1"/>
    <col min="11" max="16384" width="11.25" style="45"/>
  </cols>
  <sheetData>
    <row r="2" spans="1:8" ht="14.25">
      <c r="C2" s="609"/>
      <c r="D2" s="609"/>
      <c r="E2" s="609"/>
      <c r="F2" s="609"/>
      <c r="G2" s="609"/>
      <c r="H2" s="609"/>
    </row>
    <row r="4" spans="1:8" ht="15.75">
      <c r="C4" s="46" t="s">
        <v>461</v>
      </c>
      <c r="D4" s="47"/>
      <c r="E4" s="91"/>
    </row>
    <row r="5" spans="1:8" ht="15.75">
      <c r="C5" s="46" t="s">
        <v>462</v>
      </c>
      <c r="D5" s="47"/>
      <c r="E5" s="91"/>
    </row>
    <row r="6" spans="1:8" ht="9" customHeight="1">
      <c r="C6" s="92"/>
      <c r="D6" s="93"/>
      <c r="E6" s="94"/>
    </row>
    <row r="7" spans="1:8" ht="15.75">
      <c r="C7" s="46" t="s">
        <v>536</v>
      </c>
      <c r="D7" s="47"/>
      <c r="E7" s="91"/>
    </row>
    <row r="8" spans="1:8">
      <c r="D8" s="612" t="s">
        <v>537</v>
      </c>
      <c r="E8" s="612"/>
      <c r="F8" s="612"/>
    </row>
    <row r="9" spans="1:8">
      <c r="D9" s="612" t="s">
        <v>538</v>
      </c>
      <c r="E9" s="612"/>
      <c r="F9" s="612"/>
    </row>
    <row r="10" spans="1:8">
      <c r="D10" s="52">
        <v>2012</v>
      </c>
      <c r="E10" s="53"/>
      <c r="F10" s="52">
        <v>2011</v>
      </c>
      <c r="G10" s="20"/>
      <c r="H10" s="20" t="s">
        <v>539</v>
      </c>
    </row>
    <row r="11" spans="1:8">
      <c r="F11" s="52"/>
      <c r="G11" s="95"/>
      <c r="H11" s="95" t="s">
        <v>540</v>
      </c>
    </row>
    <row r="12" spans="1:8" ht="5.25" customHeight="1"/>
    <row r="13" spans="1:8">
      <c r="C13" s="55" t="s">
        <v>275</v>
      </c>
      <c r="E13" s="96"/>
    </row>
    <row r="14" spans="1:8">
      <c r="A14" s="44">
        <v>61010000000</v>
      </c>
      <c r="B14" s="45" t="s">
        <v>276</v>
      </c>
      <c r="C14" s="45" t="s">
        <v>541</v>
      </c>
      <c r="D14" s="60" t="s">
        <v>468</v>
      </c>
      <c r="E14" s="97"/>
      <c r="F14" s="60">
        <v>25004116236</v>
      </c>
      <c r="H14" s="45">
        <v>10665812970.540001</v>
      </c>
    </row>
    <row r="15" spans="1:8">
      <c r="A15" s="44">
        <v>61020000000</v>
      </c>
      <c r="B15" s="45" t="s">
        <v>284</v>
      </c>
      <c r="C15" s="45" t="s">
        <v>542</v>
      </c>
      <c r="D15" s="60" t="s">
        <v>468</v>
      </c>
      <c r="E15" s="97"/>
      <c r="F15" s="60">
        <v>38449400103</v>
      </c>
      <c r="H15" s="45">
        <v>24251271400.779999</v>
      </c>
    </row>
    <row r="16" spans="1:8">
      <c r="A16" s="44">
        <v>61030000000</v>
      </c>
      <c r="B16" s="45" t="s">
        <v>292</v>
      </c>
      <c r="C16" s="45" t="s">
        <v>543</v>
      </c>
      <c r="D16" s="60" t="s">
        <v>468</v>
      </c>
      <c r="E16" s="97"/>
      <c r="F16" s="60">
        <v>263566631</v>
      </c>
      <c r="H16" s="45">
        <v>11976892.23</v>
      </c>
    </row>
    <row r="17" spans="1:8">
      <c r="A17" s="44">
        <v>61060000000</v>
      </c>
      <c r="B17" s="45" t="s">
        <v>295</v>
      </c>
      <c r="C17" s="45" t="s">
        <v>544</v>
      </c>
      <c r="D17" s="60" t="s">
        <v>468</v>
      </c>
      <c r="E17" s="97"/>
      <c r="F17" s="60">
        <v>17637540734</v>
      </c>
      <c r="H17" s="45">
        <v>9574043777</v>
      </c>
    </row>
    <row r="18" spans="1:8">
      <c r="A18" s="44">
        <v>61070000000</v>
      </c>
      <c r="B18" s="45" t="s">
        <v>308</v>
      </c>
      <c r="C18" s="45" t="s">
        <v>545</v>
      </c>
      <c r="D18" s="60" t="s">
        <v>468</v>
      </c>
      <c r="E18" s="97"/>
      <c r="F18" s="60">
        <v>20619152890</v>
      </c>
      <c r="H18" s="45">
        <v>35458614078.660004</v>
      </c>
    </row>
    <row r="19" spans="1:8" ht="9.75" customHeight="1">
      <c r="D19" s="76"/>
      <c r="E19" s="97"/>
      <c r="F19" s="76"/>
    </row>
    <row r="20" spans="1:8">
      <c r="D20" s="64">
        <f>SUM(D14:D19)</f>
        <v>0</v>
      </c>
      <c r="E20" s="97"/>
      <c r="F20" s="64">
        <v>101973776593</v>
      </c>
      <c r="H20" s="98">
        <f>SUM(H14:H19)</f>
        <v>79961719119.210007</v>
      </c>
    </row>
    <row r="21" spans="1:8">
      <c r="D21" s="60"/>
      <c r="E21" s="97"/>
      <c r="F21" s="60"/>
    </row>
    <row r="22" spans="1:8">
      <c r="C22" s="55" t="s">
        <v>344</v>
      </c>
      <c r="D22" s="73"/>
      <c r="E22" s="99"/>
      <c r="F22" s="73"/>
    </row>
    <row r="23" spans="1:8">
      <c r="A23" s="100">
        <v>71010000000</v>
      </c>
      <c r="B23" s="45" t="s">
        <v>345</v>
      </c>
      <c r="C23" s="45" t="s">
        <v>546</v>
      </c>
      <c r="D23" s="60" t="s">
        <v>468</v>
      </c>
      <c r="E23" s="97"/>
      <c r="F23" s="60">
        <v>-2429906533</v>
      </c>
      <c r="H23" s="45">
        <v>-16556273924.25</v>
      </c>
    </row>
    <row r="24" spans="1:8">
      <c r="A24" s="100">
        <v>71020000000</v>
      </c>
      <c r="B24" s="45" t="s">
        <v>351</v>
      </c>
      <c r="C24" s="45" t="s">
        <v>547</v>
      </c>
      <c r="D24" s="60" t="s">
        <v>468</v>
      </c>
      <c r="E24" s="97"/>
      <c r="F24" s="60">
        <v>-10856557374</v>
      </c>
      <c r="H24" s="45">
        <v>-12644150272.469999</v>
      </c>
    </row>
    <row r="25" spans="1:8">
      <c r="A25" s="100">
        <v>71040000000</v>
      </c>
      <c r="B25" s="45" t="s">
        <v>356</v>
      </c>
      <c r="C25" s="45" t="s">
        <v>548</v>
      </c>
      <c r="D25" s="60" t="s">
        <v>468</v>
      </c>
      <c r="E25" s="97"/>
      <c r="F25" s="60">
        <v>0</v>
      </c>
    </row>
    <row r="26" spans="1:8">
      <c r="C26" s="45" t="s">
        <v>549</v>
      </c>
      <c r="D26" s="60">
        <v>0</v>
      </c>
      <c r="E26" s="97"/>
      <c r="F26" s="60">
        <v>0</v>
      </c>
      <c r="H26" s="45">
        <v>0</v>
      </c>
    </row>
    <row r="27" spans="1:8">
      <c r="D27" s="64">
        <f>SUM(D23:D26)</f>
        <v>0</v>
      </c>
      <c r="E27" s="97"/>
      <c r="F27" s="64">
        <v>-13286463908</v>
      </c>
      <c r="H27" s="98">
        <f>SUM(H23:H26)</f>
        <v>-29200424196.720001</v>
      </c>
    </row>
    <row r="28" spans="1:8">
      <c r="D28" s="60"/>
      <c r="E28" s="97"/>
      <c r="F28" s="60"/>
    </row>
    <row r="29" spans="1:8">
      <c r="C29" s="55" t="s">
        <v>550</v>
      </c>
      <c r="D29" s="76">
        <f>D20+D27</f>
        <v>0</v>
      </c>
      <c r="E29" s="99"/>
      <c r="F29" s="76">
        <v>88687312686</v>
      </c>
      <c r="H29" s="101">
        <f>H20+H27</f>
        <v>50761294922.490005</v>
      </c>
    </row>
    <row r="30" spans="1:8">
      <c r="D30" s="60"/>
      <c r="E30" s="97"/>
      <c r="F30" s="60"/>
    </row>
    <row r="31" spans="1:8">
      <c r="C31" s="55" t="s">
        <v>92</v>
      </c>
      <c r="D31" s="73"/>
      <c r="E31" s="99"/>
      <c r="F31" s="73"/>
    </row>
    <row r="32" spans="1:8">
      <c r="A32" s="100">
        <v>71050000000</v>
      </c>
      <c r="B32" s="45" t="s">
        <v>367</v>
      </c>
      <c r="C32" s="45" t="s">
        <v>551</v>
      </c>
      <c r="D32" s="60" t="s">
        <v>468</v>
      </c>
      <c r="E32" s="97"/>
      <c r="F32" s="60">
        <v>-2945434729</v>
      </c>
      <c r="H32" s="45">
        <v>-919476448.32000005</v>
      </c>
    </row>
    <row r="33" spans="1:10">
      <c r="A33" s="44">
        <v>61080000000</v>
      </c>
      <c r="B33" s="45" t="s">
        <v>313</v>
      </c>
      <c r="C33" s="45" t="s">
        <v>552</v>
      </c>
      <c r="D33" s="60" t="s">
        <v>468</v>
      </c>
      <c r="E33" s="97"/>
      <c r="F33" s="60">
        <v>1796879060</v>
      </c>
      <c r="H33" s="45">
        <v>8580923526.3699999</v>
      </c>
    </row>
    <row r="34" spans="1:10">
      <c r="D34" s="64">
        <f>SUM(D32:D33)</f>
        <v>0</v>
      </c>
      <c r="E34" s="97"/>
      <c r="F34" s="64">
        <v>-1148555669</v>
      </c>
      <c r="H34" s="98">
        <v>7661447078.0500002</v>
      </c>
    </row>
    <row r="35" spans="1:10">
      <c r="D35" s="60"/>
      <c r="E35" s="97"/>
      <c r="F35" s="60"/>
    </row>
    <row r="36" spans="1:10">
      <c r="C36" s="55" t="s">
        <v>553</v>
      </c>
      <c r="D36" s="76">
        <f>D29+D34</f>
        <v>0</v>
      </c>
      <c r="E36" s="97"/>
      <c r="F36" s="76">
        <v>87538757017</v>
      </c>
      <c r="H36" s="101">
        <f>H29+H34</f>
        <v>58422742000.540009</v>
      </c>
    </row>
    <row r="37" spans="1:10">
      <c r="D37" s="60"/>
      <c r="E37" s="97"/>
      <c r="F37" s="60"/>
    </row>
    <row r="38" spans="1:10">
      <c r="C38" s="55" t="s">
        <v>554</v>
      </c>
      <c r="D38" s="73"/>
      <c r="E38" s="99"/>
      <c r="F38" s="73"/>
    </row>
    <row r="39" spans="1:10">
      <c r="A39" s="44">
        <v>62010000000</v>
      </c>
      <c r="B39" s="45" t="s">
        <v>315</v>
      </c>
      <c r="C39" s="45" t="s">
        <v>555</v>
      </c>
      <c r="D39" s="60" t="s">
        <v>468</v>
      </c>
      <c r="E39" s="97"/>
      <c r="F39" s="60">
        <v>49753074650</v>
      </c>
      <c r="H39" s="45">
        <v>23959924142.869999</v>
      </c>
    </row>
    <row r="40" spans="1:10">
      <c r="A40" s="100">
        <v>72010000000</v>
      </c>
      <c r="B40" s="45" t="s">
        <v>370</v>
      </c>
      <c r="C40" s="45" t="s">
        <v>556</v>
      </c>
      <c r="D40" s="60" t="s">
        <v>468</v>
      </c>
      <c r="E40" s="97"/>
      <c r="F40" s="60">
        <v>-34594394019</v>
      </c>
      <c r="H40" s="45">
        <v>-18927922076.080002</v>
      </c>
    </row>
    <row r="41" spans="1:10">
      <c r="D41" s="64">
        <f>SUM(D39:D40)</f>
        <v>0</v>
      </c>
      <c r="E41" s="97"/>
      <c r="F41" s="64">
        <v>15158680631</v>
      </c>
      <c r="H41" s="98">
        <v>5032002066.79</v>
      </c>
      <c r="J41" s="45">
        <f>+F41-I41</f>
        <v>15158680631</v>
      </c>
    </row>
    <row r="42" spans="1:10">
      <c r="D42" s="60"/>
      <c r="E42" s="97"/>
      <c r="F42" s="60"/>
    </row>
    <row r="43" spans="1:10">
      <c r="C43" s="55" t="s">
        <v>557</v>
      </c>
      <c r="D43" s="76">
        <f>D36+D41</f>
        <v>0</v>
      </c>
      <c r="E43" s="99"/>
      <c r="F43" s="76">
        <v>102697437648</v>
      </c>
      <c r="H43" s="101">
        <f>H36+H41</f>
        <v>63454744067.330009</v>
      </c>
    </row>
    <row r="44" spans="1:10">
      <c r="D44" s="60"/>
      <c r="E44" s="97"/>
      <c r="F44" s="60"/>
    </row>
    <row r="45" spans="1:10">
      <c r="C45" s="55" t="s">
        <v>323</v>
      </c>
      <c r="D45" s="73"/>
      <c r="E45" s="99"/>
      <c r="F45" s="73"/>
    </row>
    <row r="46" spans="1:10">
      <c r="A46" s="44">
        <v>63010000000</v>
      </c>
      <c r="B46" s="45" t="s">
        <v>324</v>
      </c>
      <c r="C46" s="45" t="s">
        <v>558</v>
      </c>
      <c r="D46" s="60" t="s">
        <v>468</v>
      </c>
      <c r="E46" s="97"/>
      <c r="F46" s="60">
        <v>8651593504</v>
      </c>
      <c r="H46" s="45">
        <v>5499822155.1099997</v>
      </c>
    </row>
    <row r="47" spans="1:10">
      <c r="A47" s="44">
        <v>63020000000</v>
      </c>
      <c r="B47" s="45" t="s">
        <v>327</v>
      </c>
      <c r="C47" s="45" t="s">
        <v>559</v>
      </c>
      <c r="D47" s="60" t="s">
        <v>468</v>
      </c>
      <c r="E47" s="97"/>
      <c r="F47" s="60">
        <v>424902898</v>
      </c>
      <c r="H47" s="45">
        <v>2428210831.77</v>
      </c>
    </row>
    <row r="48" spans="1:10">
      <c r="A48" s="44">
        <v>63040000000</v>
      </c>
      <c r="B48" s="45" t="s">
        <v>295</v>
      </c>
      <c r="C48" s="45" t="s">
        <v>560</v>
      </c>
      <c r="D48" s="60" t="s">
        <v>468</v>
      </c>
      <c r="E48" s="97"/>
      <c r="F48" s="60">
        <v>0</v>
      </c>
      <c r="H48" s="45">
        <v>682700106</v>
      </c>
    </row>
    <row r="49" spans="1:8">
      <c r="A49" s="44">
        <v>63030000000</v>
      </c>
      <c r="C49" s="45" t="s">
        <v>561</v>
      </c>
      <c r="D49" s="60" t="s">
        <v>468</v>
      </c>
      <c r="E49" s="97"/>
      <c r="F49" s="76">
        <v>0</v>
      </c>
      <c r="H49" s="101">
        <v>0</v>
      </c>
    </row>
    <row r="50" spans="1:8">
      <c r="D50" s="64">
        <f>SUM(D46:D49)</f>
        <v>0</v>
      </c>
      <c r="E50" s="97"/>
      <c r="F50" s="64">
        <v>9076496402</v>
      </c>
      <c r="H50" s="98">
        <f>SUM(H46:H49)</f>
        <v>8610733092.8799992</v>
      </c>
    </row>
    <row r="51" spans="1:8">
      <c r="D51" s="60"/>
      <c r="E51" s="97"/>
      <c r="F51" s="60"/>
    </row>
    <row r="52" spans="1:8">
      <c r="A52" s="44">
        <v>73010000000</v>
      </c>
      <c r="B52" s="45" t="s">
        <v>373</v>
      </c>
      <c r="C52" s="55" t="s">
        <v>372</v>
      </c>
      <c r="D52" s="73"/>
      <c r="E52" s="99"/>
      <c r="F52" s="73"/>
    </row>
    <row r="53" spans="1:8">
      <c r="A53" s="44">
        <v>73010759000</v>
      </c>
      <c r="B53" s="45" t="s">
        <v>374</v>
      </c>
      <c r="C53" s="45" t="s">
        <v>562</v>
      </c>
      <c r="D53" s="60" t="s">
        <v>468</v>
      </c>
      <c r="E53" s="97"/>
      <c r="F53" s="60">
        <v>-23102761389</v>
      </c>
      <c r="H53" s="45">
        <v>-16637042906.16</v>
      </c>
    </row>
    <row r="54" spans="1:8">
      <c r="C54" s="45" t="s">
        <v>563</v>
      </c>
      <c r="D54" s="60">
        <v>0</v>
      </c>
      <c r="E54" s="97"/>
      <c r="F54" s="60">
        <v>0</v>
      </c>
      <c r="H54" s="45">
        <v>0</v>
      </c>
    </row>
    <row r="55" spans="1:8">
      <c r="A55" s="44">
        <v>73010763000</v>
      </c>
      <c r="B55" s="45" t="s">
        <v>385</v>
      </c>
      <c r="C55" s="45" t="s">
        <v>564</v>
      </c>
      <c r="D55" s="60" t="s">
        <v>468</v>
      </c>
      <c r="E55" s="97"/>
      <c r="F55" s="60">
        <v>-1152214429</v>
      </c>
      <c r="H55" s="45">
        <v>-3783964708.4000001</v>
      </c>
    </row>
    <row r="56" spans="1:8">
      <c r="A56" s="44">
        <v>73010765000</v>
      </c>
      <c r="B56" s="45" t="s">
        <v>387</v>
      </c>
      <c r="C56" s="45" t="s">
        <v>565</v>
      </c>
      <c r="D56" s="60" t="s">
        <v>468</v>
      </c>
      <c r="E56" s="97"/>
      <c r="F56" s="60">
        <v>0</v>
      </c>
      <c r="H56" s="45">
        <v>0</v>
      </c>
    </row>
    <row r="57" spans="1:8">
      <c r="A57" s="44">
        <v>73010767000</v>
      </c>
      <c r="B57" s="45" t="s">
        <v>566</v>
      </c>
      <c r="C57" s="45" t="s">
        <v>561</v>
      </c>
      <c r="D57" s="60" t="s">
        <v>468</v>
      </c>
      <c r="E57" s="97"/>
      <c r="F57" s="60">
        <v>-39850976294</v>
      </c>
      <c r="H57" s="45">
        <v>-37167310096.160004</v>
      </c>
    </row>
    <row r="58" spans="1:8">
      <c r="A58" s="44">
        <v>73010771000</v>
      </c>
      <c r="B58" s="45" t="s">
        <v>393</v>
      </c>
      <c r="C58" s="45" t="s">
        <v>567</v>
      </c>
      <c r="D58" s="60" t="s">
        <v>468</v>
      </c>
      <c r="E58" s="97"/>
      <c r="F58" s="60">
        <v>-24184868081</v>
      </c>
      <c r="H58" s="45">
        <v>0</v>
      </c>
    </row>
    <row r="59" spans="1:8">
      <c r="A59" s="44">
        <v>73010773000</v>
      </c>
      <c r="B59" s="45" t="s">
        <v>411</v>
      </c>
      <c r="D59" s="63">
        <f>SUM(D53:D58)</f>
        <v>0</v>
      </c>
      <c r="E59" s="97"/>
      <c r="F59" s="64"/>
      <c r="H59" s="98">
        <f>SUM(H53:H58)</f>
        <v>-57588317710.720001</v>
      </c>
    </row>
    <row r="60" spans="1:8">
      <c r="A60" s="44">
        <v>73010775000</v>
      </c>
      <c r="B60" s="45" t="s">
        <v>413</v>
      </c>
      <c r="D60" s="60"/>
      <c r="E60" s="97"/>
      <c r="F60" s="60"/>
    </row>
    <row r="61" spans="1:8">
      <c r="A61" s="44">
        <v>73010769000</v>
      </c>
      <c r="B61" s="45" t="s">
        <v>389</v>
      </c>
      <c r="C61" s="55" t="s">
        <v>568</v>
      </c>
      <c r="D61" s="76">
        <f>D43+D50+D59</f>
        <v>0</v>
      </c>
      <c r="E61" s="99"/>
      <c r="F61" s="76">
        <v>23483113858</v>
      </c>
      <c r="H61" s="101">
        <f>H43+H50+H59</f>
        <v>14477159449.490005</v>
      </c>
    </row>
    <row r="62" spans="1:8">
      <c r="A62" s="44">
        <v>73020000000</v>
      </c>
      <c r="B62" s="45" t="s">
        <v>356</v>
      </c>
      <c r="D62" s="60"/>
      <c r="E62" s="97"/>
      <c r="F62" s="60"/>
    </row>
    <row r="63" spans="1:8">
      <c r="A63" s="44">
        <v>73010761002</v>
      </c>
      <c r="B63" s="45" t="s">
        <v>384</v>
      </c>
      <c r="C63" s="55" t="s">
        <v>569</v>
      </c>
      <c r="D63" s="73"/>
      <c r="E63" s="99"/>
      <c r="F63" s="73"/>
    </row>
    <row r="64" spans="1:8">
      <c r="C64" s="45" t="s">
        <v>570</v>
      </c>
      <c r="D64" s="60" t="s">
        <v>468</v>
      </c>
      <c r="E64" s="97"/>
      <c r="F64" s="60">
        <v>3458386723</v>
      </c>
      <c r="H64" s="45">
        <v>3524383382.1300001</v>
      </c>
    </row>
    <row r="65" spans="1:10">
      <c r="A65" s="44">
        <v>64010000000</v>
      </c>
      <c r="B65" s="45" t="s">
        <v>334</v>
      </c>
      <c r="C65" s="45" t="s">
        <v>571</v>
      </c>
      <c r="D65" s="60" t="s">
        <v>468</v>
      </c>
      <c r="E65" s="97"/>
      <c r="F65" s="76"/>
      <c r="H65" s="45">
        <v>-319001620.98000002</v>
      </c>
    </row>
    <row r="66" spans="1:10">
      <c r="A66" s="44">
        <v>74010000000</v>
      </c>
      <c r="B66" s="45" t="s">
        <v>417</v>
      </c>
      <c r="D66" s="64">
        <f>SUM(D64:D65)</f>
        <v>0</v>
      </c>
      <c r="E66" s="97"/>
      <c r="F66" s="64">
        <v>3458386723</v>
      </c>
      <c r="H66" s="98">
        <f>SUM(H64:H65)</f>
        <v>3205381761.1500001</v>
      </c>
    </row>
    <row r="67" spans="1:10">
      <c r="D67" s="60"/>
      <c r="E67" s="97"/>
      <c r="F67" s="60"/>
    </row>
    <row r="68" spans="1:10">
      <c r="C68" s="55" t="s">
        <v>572</v>
      </c>
      <c r="D68" s="73"/>
      <c r="E68" s="99"/>
      <c r="F68" s="73"/>
    </row>
    <row r="69" spans="1:10">
      <c r="A69" s="44">
        <v>65010000000</v>
      </c>
      <c r="B69" s="45" t="s">
        <v>338</v>
      </c>
      <c r="C69" s="45" t="s">
        <v>573</v>
      </c>
      <c r="D69" s="60" t="s">
        <v>468</v>
      </c>
      <c r="E69" s="97"/>
      <c r="F69" s="60">
        <v>8184787319</v>
      </c>
      <c r="H69" s="45">
        <v>1604013365.2</v>
      </c>
    </row>
    <row r="70" spans="1:10">
      <c r="A70" s="100">
        <v>75010000000</v>
      </c>
      <c r="B70" s="45" t="s">
        <v>419</v>
      </c>
      <c r="C70" s="45" t="s">
        <v>574</v>
      </c>
      <c r="D70" s="76" t="s">
        <v>468</v>
      </c>
      <c r="E70" s="97"/>
      <c r="F70" s="76">
        <v>-1815601640</v>
      </c>
      <c r="H70" s="45">
        <v>-204295743.96000001</v>
      </c>
    </row>
    <row r="71" spans="1:10">
      <c r="D71" s="63">
        <f>SUM(D69:D70)</f>
        <v>0</v>
      </c>
      <c r="E71" s="97"/>
      <c r="F71" s="64">
        <v>6369185678</v>
      </c>
      <c r="H71" s="98">
        <f>SUM(H69:H70)</f>
        <v>1399717621.24</v>
      </c>
    </row>
    <row r="72" spans="1:10">
      <c r="D72" s="60"/>
      <c r="E72" s="97"/>
      <c r="F72" s="60"/>
    </row>
    <row r="73" spans="1:10">
      <c r="C73" s="55" t="s">
        <v>575</v>
      </c>
      <c r="D73" s="81">
        <f>D61+D66+D71</f>
        <v>0</v>
      </c>
      <c r="E73" s="99"/>
      <c r="F73" s="76">
        <v>33310686260</v>
      </c>
      <c r="H73" s="101">
        <f>H61+H66+H71</f>
        <v>19082258831.880009</v>
      </c>
    </row>
    <row r="74" spans="1:10">
      <c r="D74" s="60"/>
      <c r="E74" s="97"/>
      <c r="F74" s="60"/>
    </row>
    <row r="75" spans="1:10">
      <c r="A75" s="44">
        <v>73010769002</v>
      </c>
      <c r="B75" s="45" t="s">
        <v>390</v>
      </c>
      <c r="C75" s="55" t="s">
        <v>576</v>
      </c>
      <c r="D75" s="76" t="s">
        <v>468</v>
      </c>
      <c r="E75" s="99"/>
      <c r="F75" s="76">
        <v>-3432012603</v>
      </c>
      <c r="H75" s="101">
        <v>-5585888425.6999998</v>
      </c>
      <c r="J75" s="102"/>
    </row>
    <row r="76" spans="1:10">
      <c r="D76" s="60"/>
      <c r="E76" s="97"/>
      <c r="F76" s="60"/>
    </row>
    <row r="77" spans="1:10" ht="13.5" thickBot="1">
      <c r="C77" s="55" t="s">
        <v>512</v>
      </c>
      <c r="D77" s="103" t="e">
        <f>D73+D75</f>
        <v>#VALUE!</v>
      </c>
      <c r="E77" s="99"/>
      <c r="F77" s="104">
        <v>29878673657</v>
      </c>
      <c r="H77" s="105">
        <f>H73+H75</f>
        <v>13496370406.180008</v>
      </c>
    </row>
    <row r="78" spans="1:10" ht="13.5" thickTop="1"/>
    <row r="79" spans="1:10">
      <c r="C79" s="45" t="s">
        <v>535</v>
      </c>
    </row>
    <row r="80" spans="1:10" ht="18.75">
      <c r="C80" s="613">
        <v>6</v>
      </c>
      <c r="D80" s="613"/>
      <c r="E80" s="613"/>
      <c r="F80" s="613"/>
      <c r="G80" s="613"/>
    </row>
    <row r="82" spans="3:6">
      <c r="C82" s="45" t="s">
        <v>577</v>
      </c>
      <c r="D82" s="106" t="e">
        <f>+D77-Estado_de_Situacion_Patrimonial!O73</f>
        <v>#VALUE!</v>
      </c>
      <c r="F82" s="51">
        <v>0</v>
      </c>
    </row>
    <row r="88" spans="3:6">
      <c r="D88" s="107"/>
    </row>
    <row r="89" spans="3:6">
      <c r="D89" s="107"/>
    </row>
    <row r="90" spans="3:6">
      <c r="D90" s="107"/>
    </row>
    <row r="91" spans="3:6">
      <c r="D91" s="107"/>
    </row>
    <row r="92" spans="3:6">
      <c r="D92" s="107"/>
    </row>
    <row r="93" spans="3:6">
      <c r="D93" s="108"/>
    </row>
    <row r="94" spans="3:6">
      <c r="D94" s="108"/>
    </row>
  </sheetData>
  <mergeCells count="4">
    <mergeCell ref="C2:H2"/>
    <mergeCell ref="D8:F8"/>
    <mergeCell ref="D9:F9"/>
    <mergeCell ref="C80:G80"/>
  </mergeCells>
  <pageMargins left="1.1417322834645698" right="0.74803149606299213" top="1.5748031496062951" bottom="1.4956692913385849" header="1.1811023622047201" footer="1.10196850393701"/>
  <pageSetup paperSize="0" scale="68" fitToWidth="0" fitToHeight="0" orientation="portrait" horizontalDpi="0" verticalDpi="0" copies="0"/>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DA9DAD-FB30-4B53-8567-6AEBC5B9613C}">
  <dimension ref="A1:I52"/>
  <sheetViews>
    <sheetView workbookViewId="0"/>
  </sheetViews>
  <sheetFormatPr baseColWidth="10" defaultColWidth="9" defaultRowHeight="12.75"/>
  <cols>
    <col min="1" max="1" width="43.875" style="44" customWidth="1"/>
    <col min="2" max="2" width="18.75" style="51" customWidth="1"/>
    <col min="3" max="3" width="19.125" style="51" customWidth="1"/>
    <col min="4" max="4" width="18.25" style="51" customWidth="1"/>
    <col min="5" max="5" width="20.25" style="51" customWidth="1"/>
    <col min="6" max="6" width="16.375" style="51" customWidth="1"/>
    <col min="7" max="7" width="16.625" style="51" customWidth="1"/>
    <col min="8" max="8" width="16.25" style="51" customWidth="1"/>
    <col min="9" max="9" width="3.5" style="44" customWidth="1"/>
    <col min="10" max="16384" width="9" style="44"/>
  </cols>
  <sheetData>
    <row r="1" spans="1:8" ht="14.25">
      <c r="A1" s="609"/>
      <c r="B1" s="609"/>
      <c r="C1" s="609"/>
      <c r="D1" s="609"/>
      <c r="E1" s="609"/>
      <c r="F1" s="609"/>
      <c r="G1" s="609"/>
      <c r="H1" s="609"/>
    </row>
    <row r="3" spans="1:8" ht="15.75">
      <c r="A3" s="46" t="s">
        <v>461</v>
      </c>
    </row>
    <row r="4" spans="1:8" ht="15.75">
      <c r="A4" s="46" t="s">
        <v>462</v>
      </c>
    </row>
    <row r="5" spans="1:8" ht="15.75">
      <c r="A5" s="46"/>
    </row>
    <row r="6" spans="1:8" ht="15.75">
      <c r="A6" s="46" t="s">
        <v>578</v>
      </c>
    </row>
    <row r="8" spans="1:8" ht="13.5" thickBot="1">
      <c r="B8" s="51" t="s">
        <v>459</v>
      </c>
      <c r="C8" s="51" t="s">
        <v>459</v>
      </c>
      <c r="D8" s="51" t="s">
        <v>459</v>
      </c>
      <c r="E8" s="51" t="s">
        <v>459</v>
      </c>
      <c r="F8" s="51" t="s">
        <v>459</v>
      </c>
      <c r="G8" s="51" t="s">
        <v>459</v>
      </c>
      <c r="H8" s="51" t="s">
        <v>459</v>
      </c>
    </row>
    <row r="9" spans="1:8" ht="14.25" thickTop="1" thickBot="1">
      <c r="A9" s="614"/>
      <c r="B9" s="109"/>
      <c r="C9" s="109"/>
      <c r="D9" s="109"/>
      <c r="E9" s="109"/>
      <c r="F9" s="109"/>
      <c r="G9" s="110"/>
      <c r="H9" s="111"/>
    </row>
    <row r="10" spans="1:8" ht="14.25" thickTop="1" thickBot="1">
      <c r="A10" s="614"/>
      <c r="B10" s="112" t="s">
        <v>579</v>
      </c>
      <c r="C10" s="112" t="s">
        <v>580</v>
      </c>
      <c r="D10" s="112" t="s">
        <v>581</v>
      </c>
      <c r="E10" s="112"/>
      <c r="F10" s="112" t="s">
        <v>582</v>
      </c>
      <c r="G10" s="112" t="s">
        <v>583</v>
      </c>
      <c r="H10" s="113"/>
    </row>
    <row r="11" spans="1:8" ht="14.25" thickTop="1" thickBot="1">
      <c r="A11" s="614"/>
      <c r="B11" s="112" t="s">
        <v>584</v>
      </c>
      <c r="C11" s="112" t="s">
        <v>585</v>
      </c>
      <c r="D11" s="112" t="s">
        <v>586</v>
      </c>
      <c r="E11" s="112" t="s">
        <v>587</v>
      </c>
      <c r="F11" s="112" t="s">
        <v>588</v>
      </c>
      <c r="G11" s="112" t="s">
        <v>589</v>
      </c>
      <c r="H11" s="113" t="s">
        <v>590</v>
      </c>
    </row>
    <row r="12" spans="1:8" ht="13.5" thickTop="1">
      <c r="A12" s="614"/>
      <c r="B12" s="112"/>
      <c r="C12" s="112"/>
      <c r="D12" s="112"/>
      <c r="E12" s="112"/>
      <c r="F12" s="112"/>
      <c r="G12" s="112"/>
      <c r="H12" s="113"/>
    </row>
    <row r="13" spans="1:8">
      <c r="A13" s="114"/>
      <c r="B13" s="112"/>
      <c r="C13" s="112"/>
      <c r="D13" s="112"/>
      <c r="E13" s="112"/>
      <c r="F13" s="112"/>
      <c r="G13" s="112"/>
      <c r="H13" s="115"/>
    </row>
    <row r="14" spans="1:8" ht="18.75" hidden="1" customHeight="1">
      <c r="A14" s="116" t="s">
        <v>591</v>
      </c>
      <c r="B14" s="117">
        <v>24458665750.880001</v>
      </c>
      <c r="C14" s="118">
        <v>49677022630.839996</v>
      </c>
      <c r="D14" s="117">
        <v>0</v>
      </c>
      <c r="E14" s="118">
        <v>61692566606.5</v>
      </c>
      <c r="F14" s="117">
        <v>0</v>
      </c>
      <c r="G14" s="118">
        <v>7174278529.0900002</v>
      </c>
      <c r="H14" s="119">
        <f>SUM(B14:G14)</f>
        <v>143002533517.31</v>
      </c>
    </row>
    <row r="15" spans="1:8" ht="18.75" hidden="1" customHeight="1">
      <c r="A15" s="120" t="s">
        <v>592</v>
      </c>
      <c r="B15" s="121"/>
      <c r="C15" s="122"/>
      <c r="D15" s="122"/>
      <c r="E15" s="122"/>
      <c r="F15" s="123"/>
      <c r="G15" s="122"/>
      <c r="H15" s="124"/>
    </row>
    <row r="16" spans="1:8" ht="18" hidden="1" customHeight="1">
      <c r="A16" s="125" t="s">
        <v>593</v>
      </c>
      <c r="B16" s="126"/>
      <c r="C16" s="126"/>
      <c r="D16" s="126"/>
      <c r="E16" s="126"/>
      <c r="F16" s="127">
        <v>7174278529</v>
      </c>
      <c r="G16" s="127">
        <f>-F16</f>
        <v>-7174278529</v>
      </c>
      <c r="H16" s="128">
        <f>SUM(B16:G16)</f>
        <v>0</v>
      </c>
    </row>
    <row r="17" spans="1:8" ht="18.75" hidden="1" customHeight="1">
      <c r="A17" s="125" t="s">
        <v>594</v>
      </c>
      <c r="B17" s="117">
        <v>1464334249</v>
      </c>
      <c r="C17" s="126"/>
      <c r="D17" s="126"/>
      <c r="E17" s="126"/>
      <c r="F17" s="127">
        <v>-1464334249</v>
      </c>
      <c r="G17" s="126"/>
      <c r="H17" s="128">
        <f>SUM(B17:G17)</f>
        <v>0</v>
      </c>
    </row>
    <row r="18" spans="1:8" ht="18" hidden="1" customHeight="1">
      <c r="A18" s="125" t="s">
        <v>595</v>
      </c>
      <c r="B18" s="126"/>
      <c r="C18" s="126"/>
      <c r="D18" s="126"/>
      <c r="E18" s="126"/>
      <c r="F18" s="127">
        <v>-5709944280</v>
      </c>
      <c r="G18" s="126"/>
      <c r="H18" s="128">
        <f>SUM(B18:G18)</f>
        <v>-5709944280</v>
      </c>
    </row>
    <row r="19" spans="1:8" ht="19.5" hidden="1" customHeight="1">
      <c r="A19" s="125" t="s">
        <v>596</v>
      </c>
      <c r="B19" s="126"/>
      <c r="C19" s="127">
        <v>4787187277</v>
      </c>
      <c r="D19" s="126"/>
      <c r="E19" s="126"/>
      <c r="F19" s="126"/>
      <c r="G19" s="126"/>
      <c r="H19" s="128">
        <f>SUM(B19:G19)</f>
        <v>4787187277</v>
      </c>
    </row>
    <row r="20" spans="1:8" ht="19.5" hidden="1" customHeight="1">
      <c r="A20" s="129" t="s">
        <v>597</v>
      </c>
      <c r="B20" s="126"/>
      <c r="C20" s="126"/>
      <c r="D20" s="126"/>
      <c r="E20" s="126"/>
      <c r="F20" s="126"/>
      <c r="G20" s="127">
        <v>13496370406</v>
      </c>
      <c r="H20" s="128">
        <f>SUM(B20:G20)</f>
        <v>13496370406</v>
      </c>
    </row>
    <row r="21" spans="1:8" hidden="1"/>
    <row r="22" spans="1:8" ht="18.75" hidden="1" customHeight="1" thickBot="1">
      <c r="A22" s="130" t="s">
        <v>598</v>
      </c>
      <c r="B22" s="131">
        <f t="shared" ref="B22:G22" si="0">SUM(B14:B21)</f>
        <v>25922999999.880001</v>
      </c>
      <c r="C22" s="131">
        <f t="shared" si="0"/>
        <v>54464209907.839996</v>
      </c>
      <c r="D22" s="131">
        <f t="shared" si="0"/>
        <v>0</v>
      </c>
      <c r="E22" s="131">
        <f t="shared" si="0"/>
        <v>61692566606.5</v>
      </c>
      <c r="F22" s="131">
        <f t="shared" si="0"/>
        <v>0</v>
      </c>
      <c r="G22" s="132">
        <f t="shared" si="0"/>
        <v>13496370406.09</v>
      </c>
      <c r="H22" s="133">
        <f>SUM(H14:H21)+1</f>
        <v>155576146921.31</v>
      </c>
    </row>
    <row r="23" spans="1:8" ht="19.5" hidden="1" customHeight="1" thickTop="1">
      <c r="A23" s="120" t="s">
        <v>592</v>
      </c>
      <c r="B23" s="126"/>
      <c r="C23" s="126"/>
      <c r="D23" s="126"/>
      <c r="E23" s="126"/>
      <c r="F23" s="126"/>
      <c r="G23" s="134"/>
      <c r="H23" s="128"/>
    </row>
    <row r="24" spans="1:8" ht="19.5" hidden="1" customHeight="1">
      <c r="A24" s="125" t="s">
        <v>593</v>
      </c>
      <c r="B24" s="126"/>
      <c r="C24" s="126"/>
      <c r="D24" s="126"/>
      <c r="E24" s="126"/>
      <c r="F24" s="127">
        <f>G22</f>
        <v>13496370406.09</v>
      </c>
      <c r="G24" s="126">
        <f>-F24</f>
        <v>-13496370406.09</v>
      </c>
      <c r="H24" s="128">
        <f>SUM(B24:G24)</f>
        <v>0</v>
      </c>
    </row>
    <row r="25" spans="1:8" ht="19.5" hidden="1" customHeight="1">
      <c r="A25" s="125" t="s">
        <v>594</v>
      </c>
      <c r="B25" s="126">
        <v>1944000000.1199999</v>
      </c>
      <c r="C25" s="126"/>
      <c r="D25" s="126"/>
      <c r="E25" s="126"/>
      <c r="F25" s="127">
        <f>-B25</f>
        <v>-1944000000.1199999</v>
      </c>
      <c r="G25" s="126"/>
      <c r="H25" s="128">
        <f>SUM(B25:G25)</f>
        <v>0</v>
      </c>
    </row>
    <row r="26" spans="1:8" ht="18" hidden="1" customHeight="1">
      <c r="A26" s="125" t="s">
        <v>595</v>
      </c>
      <c r="B26" s="126"/>
      <c r="C26" s="126"/>
      <c r="D26" s="126"/>
      <c r="E26" s="126"/>
      <c r="F26" s="127"/>
      <c r="G26" s="126"/>
      <c r="H26" s="128">
        <f>-SUM(B26:G26)</f>
        <v>0</v>
      </c>
    </row>
    <row r="27" spans="1:8" ht="19.5" hidden="1" customHeight="1">
      <c r="A27" s="125" t="s">
        <v>596</v>
      </c>
      <c r="B27" s="126"/>
      <c r="C27" s="126">
        <v>-648427614.04999495</v>
      </c>
      <c r="D27" s="126"/>
      <c r="E27" s="126"/>
      <c r="F27" s="126"/>
      <c r="G27" s="126"/>
      <c r="H27" s="128">
        <f>SUM(B27:G27)</f>
        <v>-648427614.04999495</v>
      </c>
    </row>
    <row r="28" spans="1:8" ht="19.5" hidden="1" customHeight="1">
      <c r="A28" s="135" t="s">
        <v>597</v>
      </c>
      <c r="B28" s="126"/>
      <c r="C28" s="126"/>
      <c r="D28" s="126"/>
      <c r="E28" s="126"/>
      <c r="F28" s="126"/>
      <c r="G28" s="126">
        <v>21707440701</v>
      </c>
      <c r="H28" s="128">
        <f>SUM(B28:G28)</f>
        <v>21707440701</v>
      </c>
    </row>
    <row r="29" spans="1:8" ht="19.5" customHeight="1" thickBot="1">
      <c r="A29" s="130" t="s">
        <v>599</v>
      </c>
      <c r="B29" s="131">
        <v>28396000000</v>
      </c>
      <c r="C29" s="131">
        <f>+ROUND(53744181277.79,0)</f>
        <v>53744181278</v>
      </c>
      <c r="D29" s="131">
        <v>0</v>
      </c>
      <c r="E29" s="131">
        <f>+ROUND(61692566606.5,0)</f>
        <v>61692566607</v>
      </c>
      <c r="F29" s="131">
        <f>+ROUND(32730811106.97,0)</f>
        <v>32730811107</v>
      </c>
      <c r="G29" s="132">
        <f>+ROUND(6092751060.54,0)</f>
        <v>6092751061</v>
      </c>
      <c r="H29" s="132">
        <f>+SUM(B29:G29)</f>
        <v>182656310053</v>
      </c>
    </row>
    <row r="30" spans="1:8" ht="19.5" customHeight="1" thickTop="1">
      <c r="A30" s="120" t="s">
        <v>592</v>
      </c>
      <c r="B30" s="126"/>
      <c r="C30" s="126"/>
      <c r="D30" s="126"/>
      <c r="E30" s="126"/>
      <c r="F30" s="126"/>
      <c r="G30" s="134"/>
      <c r="H30" s="128"/>
    </row>
    <row r="31" spans="1:8" ht="19.5" customHeight="1">
      <c r="A31" s="125" t="s">
        <v>593</v>
      </c>
      <c r="B31" s="126">
        <v>0</v>
      </c>
      <c r="C31" s="126">
        <v>0</v>
      </c>
      <c r="D31" s="126">
        <v>0</v>
      </c>
      <c r="E31" s="126">
        <v>0</v>
      </c>
      <c r="F31" s="127">
        <f>+ROUND(6092751060.54,0)</f>
        <v>6092751061</v>
      </c>
      <c r="G31" s="126">
        <f>-ROUND(6092751060.54,0)</f>
        <v>-6092751061</v>
      </c>
      <c r="H31" s="126">
        <f t="shared" ref="H31:H36" si="1">+SUM(B31:G31)</f>
        <v>0</v>
      </c>
    </row>
    <row r="32" spans="1:8" ht="19.5" customHeight="1">
      <c r="A32" s="125" t="s">
        <v>594</v>
      </c>
      <c r="B32" s="126">
        <v>2045000000</v>
      </c>
      <c r="C32" s="126">
        <v>0</v>
      </c>
      <c r="D32" s="126">
        <v>0</v>
      </c>
      <c r="E32" s="126">
        <v>0</v>
      </c>
      <c r="F32" s="127">
        <v>-2045000000</v>
      </c>
      <c r="G32" s="126">
        <v>0</v>
      </c>
      <c r="H32" s="126">
        <f t="shared" si="1"/>
        <v>0</v>
      </c>
    </row>
    <row r="33" spans="1:9" ht="18" customHeight="1">
      <c r="A33" s="125" t="s">
        <v>595</v>
      </c>
      <c r="B33" s="126">
        <v>0</v>
      </c>
      <c r="C33" s="126">
        <v>0</v>
      </c>
      <c r="D33" s="126">
        <v>0</v>
      </c>
      <c r="E33" s="126">
        <v>0</v>
      </c>
      <c r="F33" s="136">
        <f>-ROUND(11552370405.95,0)</f>
        <v>-11552370406</v>
      </c>
      <c r="G33" s="126">
        <v>0</v>
      </c>
      <c r="H33" s="137">
        <f t="shared" si="1"/>
        <v>-11552370406</v>
      </c>
    </row>
    <row r="34" spans="1:9" ht="19.5" customHeight="1">
      <c r="A34" s="125" t="s">
        <v>596</v>
      </c>
      <c r="B34" s="126">
        <v>0</v>
      </c>
      <c r="C34" s="126">
        <v>-645814272</v>
      </c>
      <c r="D34" s="126">
        <v>0</v>
      </c>
      <c r="E34" s="126">
        <v>0</v>
      </c>
      <c r="F34" s="126">
        <v>0</v>
      </c>
      <c r="G34" s="126">
        <v>0</v>
      </c>
      <c r="H34" s="126">
        <f t="shared" si="1"/>
        <v>-645814272</v>
      </c>
    </row>
    <row r="35" spans="1:9" ht="19.5" customHeight="1">
      <c r="A35" s="125" t="s">
        <v>600</v>
      </c>
      <c r="B35" s="138">
        <v>9559000000</v>
      </c>
      <c r="C35" s="138">
        <v>0</v>
      </c>
      <c r="D35" s="138">
        <v>0</v>
      </c>
      <c r="E35" s="138">
        <v>-9559000000</v>
      </c>
      <c r="F35" s="138">
        <v>0</v>
      </c>
      <c r="G35" s="138">
        <v>0</v>
      </c>
      <c r="H35" s="138">
        <f t="shared" si="1"/>
        <v>0</v>
      </c>
    </row>
    <row r="36" spans="1:9" ht="19.5" customHeight="1">
      <c r="A36" s="135" t="s">
        <v>597</v>
      </c>
      <c r="B36" s="126">
        <v>0</v>
      </c>
      <c r="C36" s="126">
        <v>0</v>
      </c>
      <c r="D36" s="126">
        <v>0</v>
      </c>
      <c r="E36" s="126">
        <v>0</v>
      </c>
      <c r="F36" s="126">
        <v>0</v>
      </c>
      <c r="G36" s="138">
        <f>+ROUND(29878673656.89,0)</f>
        <v>29878673657</v>
      </c>
      <c r="H36" s="138">
        <f t="shared" si="1"/>
        <v>29878673657</v>
      </c>
    </row>
    <row r="37" spans="1:9" ht="19.5" customHeight="1" thickBot="1">
      <c r="A37" s="130" t="s">
        <v>601</v>
      </c>
      <c r="B37" s="131">
        <f t="shared" ref="B37:H37" si="2">SUM(B29:B36)</f>
        <v>40000000000</v>
      </c>
      <c r="C37" s="131">
        <f t="shared" si="2"/>
        <v>53098367006</v>
      </c>
      <c r="D37" s="131">
        <f t="shared" si="2"/>
        <v>0</v>
      </c>
      <c r="E37" s="131">
        <f t="shared" si="2"/>
        <v>52133566607</v>
      </c>
      <c r="F37" s="131">
        <f t="shared" si="2"/>
        <v>25226191762</v>
      </c>
      <c r="G37" s="131">
        <f t="shared" si="2"/>
        <v>29878673657</v>
      </c>
      <c r="H37" s="139">
        <f t="shared" si="2"/>
        <v>200336799032</v>
      </c>
      <c r="I37" s="140">
        <v>0</v>
      </c>
    </row>
    <row r="38" spans="1:9" ht="19.5" customHeight="1" thickTop="1">
      <c r="A38" s="120" t="s">
        <v>592</v>
      </c>
      <c r="B38" s="126"/>
      <c r="C38" s="126"/>
      <c r="D38" s="126"/>
      <c r="E38" s="126"/>
      <c r="F38" s="126"/>
      <c r="G38" s="134"/>
      <c r="H38" s="138"/>
    </row>
    <row r="39" spans="1:9" ht="19.5" customHeight="1">
      <c r="A39" s="125" t="s">
        <v>593</v>
      </c>
      <c r="B39" s="126">
        <v>0</v>
      </c>
      <c r="C39" s="126">
        <v>0</v>
      </c>
      <c r="D39" s="126">
        <v>0</v>
      </c>
      <c r="E39" s="126">
        <v>0</v>
      </c>
      <c r="F39" s="127">
        <f>+G37</f>
        <v>29878673657</v>
      </c>
      <c r="G39" s="126">
        <f>-F39</f>
        <v>-29878673657</v>
      </c>
      <c r="H39" s="126">
        <f t="shared" ref="H39:H44" si="3">+SUM(B39:G39)</f>
        <v>0</v>
      </c>
    </row>
    <row r="40" spans="1:9" ht="19.5" customHeight="1">
      <c r="A40" s="125" t="s">
        <v>594</v>
      </c>
      <c r="B40" s="126">
        <v>0</v>
      </c>
      <c r="C40" s="126">
        <v>0</v>
      </c>
      <c r="D40" s="126">
        <v>0</v>
      </c>
      <c r="E40" s="126">
        <v>0</v>
      </c>
      <c r="F40" s="126">
        <v>0</v>
      </c>
      <c r="G40" s="126">
        <v>0</v>
      </c>
      <c r="H40" s="126">
        <f t="shared" si="3"/>
        <v>0</v>
      </c>
    </row>
    <row r="41" spans="1:9" ht="18" customHeight="1">
      <c r="A41" s="125" t="s">
        <v>595</v>
      </c>
      <c r="B41" s="126">
        <v>0</v>
      </c>
      <c r="C41" s="126">
        <v>0</v>
      </c>
      <c r="D41" s="126">
        <v>0</v>
      </c>
      <c r="E41" s="126">
        <v>0</v>
      </c>
      <c r="F41" s="141">
        <f>-21178440701-1</f>
        <v>-21178440702</v>
      </c>
      <c r="G41" s="126">
        <v>0</v>
      </c>
      <c r="H41" s="126">
        <f t="shared" si="3"/>
        <v>-21178440702</v>
      </c>
    </row>
    <row r="42" spans="1:9" ht="19.5" customHeight="1">
      <c r="A42" s="125" t="s">
        <v>596</v>
      </c>
      <c r="B42" s="126" t="s">
        <v>491</v>
      </c>
      <c r="C42" s="138">
        <v>590190272</v>
      </c>
      <c r="D42" s="126">
        <v>0</v>
      </c>
      <c r="E42" s="126">
        <v>0</v>
      </c>
      <c r="F42" s="126">
        <v>0</v>
      </c>
      <c r="G42" s="126">
        <v>0</v>
      </c>
      <c r="H42" s="126">
        <f t="shared" si="3"/>
        <v>590190272</v>
      </c>
    </row>
    <row r="43" spans="1:9" ht="19.5" customHeight="1">
      <c r="A43" s="125" t="s">
        <v>600</v>
      </c>
      <c r="B43" s="126">
        <v>0</v>
      </c>
      <c r="C43" s="126">
        <v>0</v>
      </c>
      <c r="D43" s="126">
        <v>0</v>
      </c>
      <c r="E43" s="126">
        <v>0</v>
      </c>
      <c r="F43" s="126">
        <v>0</v>
      </c>
      <c r="G43" s="126">
        <v>0</v>
      </c>
      <c r="H43" s="126">
        <f t="shared" si="3"/>
        <v>0</v>
      </c>
    </row>
    <row r="44" spans="1:9" ht="19.5" customHeight="1">
      <c r="A44" s="135" t="s">
        <v>597</v>
      </c>
      <c r="B44" s="126">
        <v>0</v>
      </c>
      <c r="C44" s="126">
        <v>0</v>
      </c>
      <c r="D44" s="126">
        <v>0</v>
      </c>
      <c r="E44" s="126">
        <v>0</v>
      </c>
      <c r="F44" s="126">
        <v>0</v>
      </c>
      <c r="G44" s="138">
        <v>17240068984.669998</v>
      </c>
      <c r="H44" s="126">
        <f t="shared" si="3"/>
        <v>17240068984.669998</v>
      </c>
    </row>
    <row r="45" spans="1:9" ht="19.5" customHeight="1" thickBot="1">
      <c r="A45" s="130" t="s">
        <v>602</v>
      </c>
      <c r="B45" s="131">
        <f t="shared" ref="B45:H45" si="4">SUM(B37:B44)</f>
        <v>40000000000</v>
      </c>
      <c r="C45" s="131">
        <f t="shared" si="4"/>
        <v>53688557278</v>
      </c>
      <c r="D45" s="131">
        <f t="shared" si="4"/>
        <v>0</v>
      </c>
      <c r="E45" s="131">
        <f t="shared" si="4"/>
        <v>52133566607</v>
      </c>
      <c r="F45" s="131">
        <f t="shared" si="4"/>
        <v>33926424717</v>
      </c>
      <c r="G45" s="131">
        <f t="shared" si="4"/>
        <v>17240068984.669998</v>
      </c>
      <c r="H45" s="139">
        <f t="shared" si="4"/>
        <v>196988617586.66998</v>
      </c>
      <c r="I45" s="142"/>
    </row>
    <row r="46" spans="1:9" ht="13.5" thickTop="1">
      <c r="B46" s="143"/>
      <c r="H46" s="144"/>
    </row>
    <row r="47" spans="1:9">
      <c r="A47" s="44" t="s">
        <v>603</v>
      </c>
      <c r="B47" s="51">
        <f>+B45-Estado_de_Situacion_Patrimonial!O51</f>
        <v>-410707300000</v>
      </c>
      <c r="C47" s="51">
        <f>+C45-Estado_de_Situacion_Patrimonial!O59</f>
        <v>52003884306</v>
      </c>
      <c r="E47" s="51">
        <f>+E45-Estado_de_Situacion_Patrimonial!O61</f>
        <v>-10214179336</v>
      </c>
      <c r="F47" s="51">
        <f>+F45-Estado_de_Situacion_Patrimonial!O64</f>
        <v>2373423596</v>
      </c>
      <c r="G47" s="51">
        <f>+G45-Estado_de_Situacion_Patrimonial!O73</f>
        <v>50093768270.901993</v>
      </c>
      <c r="H47" s="51">
        <f>+H45-Estado_de_Situacion_Patrimonial!O78</f>
        <v>-330067103163.09802</v>
      </c>
    </row>
    <row r="48" spans="1:9">
      <c r="A48" s="44" t="s">
        <v>604</v>
      </c>
    </row>
    <row r="49" spans="1:8">
      <c r="A49" s="100"/>
    </row>
    <row r="50" spans="1:8">
      <c r="A50" s="45" t="s">
        <v>535</v>
      </c>
    </row>
    <row r="52" spans="1:8" ht="20.25">
      <c r="A52" s="615">
        <v>7</v>
      </c>
      <c r="B52" s="615"/>
      <c r="C52" s="615"/>
      <c r="D52" s="615"/>
      <c r="E52" s="615"/>
      <c r="F52" s="615"/>
      <c r="G52" s="615"/>
      <c r="H52" s="615"/>
    </row>
  </sheetData>
  <mergeCells count="3">
    <mergeCell ref="A1:H1"/>
    <mergeCell ref="A9:A12"/>
    <mergeCell ref="A52:H52"/>
  </mergeCells>
  <pageMargins left="0.6692913385826772" right="0.35433070866141703" top="1.771653543307085" bottom="1.771653543307085" header="1.37795275590551" footer="1.37795275590551"/>
  <pageSetup paperSize="0" fitToWidth="0" fitToHeight="0" orientation="landscape" horizontalDpi="0" verticalDpi="0" copies="0"/>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14C380-BC5D-41EF-AD56-A429939B1A31}">
  <dimension ref="A1:T101"/>
  <sheetViews>
    <sheetView tabSelected="1" workbookViewId="0">
      <selection activeCell="C3" sqref="C3"/>
    </sheetView>
  </sheetViews>
  <sheetFormatPr baseColWidth="10" defaultColWidth="11.25" defaultRowHeight="12.75"/>
  <cols>
    <col min="1" max="1" width="12" style="44" customWidth="1"/>
    <col min="2" max="2" width="49.625" style="45" customWidth="1"/>
    <col min="3" max="3" width="39" style="45" customWidth="1"/>
    <col min="4" max="4" width="7" style="45" customWidth="1"/>
    <col min="5" max="5" width="18.75" style="149" customWidth="1"/>
    <col min="6" max="6" width="4.125" style="53" customWidth="1"/>
    <col min="7" max="7" width="3.5" style="53" customWidth="1"/>
    <col min="8" max="8" width="2.625" style="53" customWidth="1"/>
    <col min="9" max="9" width="17.875" style="148" customWidth="1"/>
    <col min="10" max="10" width="4" style="45" customWidth="1"/>
    <col min="11" max="11" width="0.5" style="45" customWidth="1"/>
    <col min="12" max="12" width="28.5" style="45" customWidth="1"/>
    <col min="13" max="13" width="5.625" style="45" customWidth="1"/>
    <col min="14" max="14" width="8.875" style="45" customWidth="1"/>
    <col min="15" max="16" width="18.25" style="149" customWidth="1"/>
    <col min="17" max="17" width="12" style="44" customWidth="1"/>
    <col min="18" max="18" width="51.625" style="45" customWidth="1"/>
    <col min="19" max="19" width="11.375" style="45" customWidth="1"/>
    <col min="20" max="20" width="14.625" style="45" customWidth="1"/>
    <col min="21" max="21" width="13.125" style="45" customWidth="1"/>
    <col min="22" max="16384" width="11.25" style="45"/>
  </cols>
  <sheetData>
    <row r="1" spans="1:18">
      <c r="C1" s="609"/>
      <c r="D1" s="609"/>
      <c r="E1" s="609"/>
      <c r="F1" s="609"/>
      <c r="G1" s="609"/>
      <c r="H1" s="609"/>
      <c r="I1" s="609"/>
      <c r="J1" s="609"/>
      <c r="K1" s="609"/>
      <c r="L1" s="609"/>
      <c r="M1" s="609"/>
      <c r="N1" s="609"/>
      <c r="O1" s="609"/>
      <c r="P1" s="609"/>
    </row>
    <row r="2" spans="1:18">
      <c r="C2" s="609"/>
      <c r="D2" s="609"/>
      <c r="E2" s="609"/>
      <c r="F2" s="609"/>
      <c r="G2" s="609"/>
      <c r="H2" s="609"/>
      <c r="I2" s="609"/>
      <c r="J2" s="609"/>
      <c r="K2" s="609"/>
      <c r="L2" s="609"/>
      <c r="M2" s="609"/>
      <c r="N2" s="609"/>
      <c r="O2" s="609"/>
      <c r="P2" s="609"/>
    </row>
    <row r="3" spans="1:18" ht="15.75">
      <c r="C3" s="46" t="s">
        <v>626</v>
      </c>
      <c r="D3" s="46"/>
      <c r="E3" s="146"/>
      <c r="F3" s="147"/>
      <c r="G3" s="147"/>
      <c r="H3" s="147"/>
    </row>
    <row r="4" spans="1:18" ht="15.75">
      <c r="C4" s="46"/>
      <c r="D4" s="46"/>
      <c r="E4" s="150"/>
      <c r="F4" s="147"/>
      <c r="G4" s="147"/>
      <c r="H4" s="147"/>
    </row>
    <row r="5" spans="1:18" ht="11.25" customHeight="1">
      <c r="C5" s="46"/>
      <c r="D5" s="46"/>
      <c r="E5" s="150"/>
      <c r="F5" s="147"/>
      <c r="G5" s="147"/>
      <c r="H5" s="147"/>
    </row>
    <row r="6" spans="1:18" ht="15.75">
      <c r="C6" s="46" t="s">
        <v>627</v>
      </c>
      <c r="D6" s="46"/>
      <c r="E6" s="150"/>
      <c r="F6" s="147"/>
      <c r="G6" s="147"/>
      <c r="H6" s="147"/>
    </row>
    <row r="7" spans="1:18" ht="7.5" customHeight="1">
      <c r="C7" s="46"/>
      <c r="D7" s="46"/>
      <c r="E7" s="150"/>
      <c r="F7" s="147"/>
      <c r="G7" s="147"/>
      <c r="H7" s="147"/>
    </row>
    <row r="8" spans="1:18">
      <c r="E8" s="151" t="s">
        <v>1225</v>
      </c>
      <c r="I8" s="53" t="s">
        <v>1160</v>
      </c>
      <c r="O8" s="151" t="s">
        <v>1225</v>
      </c>
      <c r="P8" s="151" t="s">
        <v>1160</v>
      </c>
    </row>
    <row r="9" spans="1:18">
      <c r="E9" s="152"/>
      <c r="F9" s="153"/>
      <c r="G9" s="153"/>
      <c r="I9" s="153"/>
      <c r="J9" s="20"/>
      <c r="K9" s="154"/>
      <c r="L9" s="154"/>
      <c r="M9" s="154"/>
      <c r="N9" s="154"/>
      <c r="O9" s="152"/>
      <c r="P9" s="152"/>
    </row>
    <row r="10" spans="1:18">
      <c r="E10" s="155"/>
      <c r="F10" s="148"/>
      <c r="G10" s="148"/>
      <c r="J10" s="95"/>
      <c r="O10" s="151"/>
      <c r="P10" s="151"/>
    </row>
    <row r="11" spans="1:18" ht="3" customHeight="1">
      <c r="J11" s="95"/>
      <c r="O11" s="151"/>
      <c r="P11" s="151"/>
    </row>
    <row r="12" spans="1:18">
      <c r="A12" s="44">
        <v>10000000000</v>
      </c>
      <c r="B12" s="45" t="s">
        <v>17</v>
      </c>
      <c r="C12" s="55" t="s">
        <v>17</v>
      </c>
      <c r="D12" s="55"/>
      <c r="E12" s="156"/>
      <c r="F12" s="157"/>
      <c r="G12" s="157"/>
      <c r="H12" s="157"/>
      <c r="I12" s="156"/>
      <c r="L12" s="55" t="s">
        <v>143</v>
      </c>
      <c r="M12" s="55"/>
      <c r="N12" s="55"/>
    </row>
    <row r="13" spans="1:18">
      <c r="L13" s="55"/>
      <c r="M13" s="55"/>
      <c r="N13" s="55"/>
    </row>
    <row r="14" spans="1:18">
      <c r="A14" s="44">
        <v>11000000000</v>
      </c>
      <c r="B14" s="45" t="s">
        <v>19</v>
      </c>
      <c r="C14" s="55" t="s">
        <v>465</v>
      </c>
      <c r="D14" s="55"/>
      <c r="E14" s="156"/>
      <c r="F14" s="157"/>
      <c r="G14" s="157"/>
      <c r="H14" s="157"/>
      <c r="L14" s="55" t="s">
        <v>466</v>
      </c>
      <c r="M14" s="55"/>
      <c r="N14" s="55"/>
    </row>
    <row r="15" spans="1:18">
      <c r="A15" s="44">
        <v>11010000000</v>
      </c>
      <c r="B15" s="45" t="s">
        <v>21</v>
      </c>
      <c r="C15" s="45" t="s">
        <v>467</v>
      </c>
      <c r="E15" s="155">
        <v>41072805007</v>
      </c>
      <c r="F15" s="148"/>
      <c r="G15" s="148"/>
      <c r="H15" s="148"/>
      <c r="I15" s="155">
        <v>77757388589</v>
      </c>
      <c r="L15" s="55" t="s">
        <v>469</v>
      </c>
      <c r="M15" s="55"/>
      <c r="N15" s="55"/>
      <c r="Q15" s="44">
        <v>21000000000</v>
      </c>
      <c r="R15" s="45" t="s">
        <v>144</v>
      </c>
    </row>
    <row r="16" spans="1:18">
      <c r="A16" s="44">
        <v>11020105000</v>
      </c>
      <c r="B16" s="45" t="s">
        <v>28</v>
      </c>
      <c r="C16" s="45" t="s">
        <v>470</v>
      </c>
      <c r="D16" s="159" t="s">
        <v>628</v>
      </c>
      <c r="E16" s="155">
        <v>431660529432</v>
      </c>
      <c r="F16" s="148"/>
      <c r="G16" s="148"/>
      <c r="I16" s="155">
        <v>449431499358</v>
      </c>
      <c r="J16" s="160"/>
      <c r="L16" s="45" t="s">
        <v>471</v>
      </c>
      <c r="O16" s="149">
        <v>680412481141</v>
      </c>
      <c r="P16" s="149">
        <v>789650779803</v>
      </c>
      <c r="Q16" s="44">
        <v>21010000000</v>
      </c>
      <c r="R16" s="45" t="s">
        <v>145</v>
      </c>
    </row>
    <row r="17" spans="1:18">
      <c r="A17" s="44">
        <v>11020109000</v>
      </c>
      <c r="B17" s="45" t="s">
        <v>39</v>
      </c>
      <c r="C17" s="45" t="s">
        <v>471</v>
      </c>
      <c r="E17" s="155">
        <v>40426437588</v>
      </c>
      <c r="F17" s="148"/>
      <c r="G17" s="148"/>
      <c r="I17" s="155">
        <v>11036371431</v>
      </c>
      <c r="J17" s="160"/>
      <c r="L17" s="58" t="s">
        <v>476</v>
      </c>
      <c r="O17" s="149">
        <v>698844137475</v>
      </c>
      <c r="P17" s="149">
        <v>1073774884801</v>
      </c>
      <c r="Q17" s="44">
        <v>21040000000</v>
      </c>
      <c r="R17" s="45" t="s">
        <v>445</v>
      </c>
    </row>
    <row r="18" spans="1:18" ht="14.25" customHeight="1">
      <c r="A18" s="161">
        <v>11020111000</v>
      </c>
      <c r="B18" s="45" t="s">
        <v>41</v>
      </c>
      <c r="C18" s="45" t="s">
        <v>475</v>
      </c>
      <c r="E18" s="155">
        <v>9791053171</v>
      </c>
      <c r="F18" s="148"/>
      <c r="G18" s="148"/>
      <c r="H18" s="149"/>
      <c r="I18" s="155">
        <v>1713833774</v>
      </c>
      <c r="L18" s="58" t="s">
        <v>474</v>
      </c>
      <c r="M18" s="58"/>
      <c r="N18" s="58"/>
      <c r="O18" s="149">
        <v>294814584064</v>
      </c>
      <c r="P18" s="149">
        <v>598654452052</v>
      </c>
      <c r="Q18" s="44">
        <v>21030000000</v>
      </c>
      <c r="R18" s="45" t="s">
        <v>163</v>
      </c>
    </row>
    <row r="19" spans="1:18" s="145" customFormat="1" ht="14.25">
      <c r="A19" s="162">
        <v>11020113028</v>
      </c>
      <c r="B19" s="58" t="s">
        <v>606</v>
      </c>
      <c r="C19" s="58" t="s">
        <v>629</v>
      </c>
      <c r="D19" s="58"/>
      <c r="E19" s="155">
        <v>1633656596</v>
      </c>
      <c r="F19" s="155"/>
      <c r="G19" s="155"/>
      <c r="H19" s="149"/>
      <c r="I19" s="155">
        <v>2830212360</v>
      </c>
      <c r="J19" s="58"/>
      <c r="K19" s="58"/>
      <c r="L19" s="58" t="s">
        <v>478</v>
      </c>
      <c r="M19" s="58"/>
      <c r="N19" s="58"/>
      <c r="O19" s="149">
        <v>22473811147</v>
      </c>
      <c r="P19" s="149">
        <v>26289231065</v>
      </c>
      <c r="Q19" s="162">
        <v>21080000000</v>
      </c>
      <c r="R19" s="58" t="s">
        <v>166</v>
      </c>
    </row>
    <row r="20" spans="1:18">
      <c r="A20" s="44">
        <v>11080000000</v>
      </c>
      <c r="B20" s="45" t="s">
        <v>630</v>
      </c>
      <c r="C20" s="45" t="s">
        <v>477</v>
      </c>
      <c r="E20" s="155">
        <v>0</v>
      </c>
      <c r="F20" s="148"/>
      <c r="G20" s="148"/>
      <c r="I20" s="155">
        <v>1491885</v>
      </c>
      <c r="O20" s="163"/>
      <c r="P20" s="163"/>
      <c r="Q20" s="45"/>
    </row>
    <row r="21" spans="1:18">
      <c r="A21" s="44">
        <v>11090000000</v>
      </c>
      <c r="C21" s="45" t="s">
        <v>479</v>
      </c>
      <c r="E21" s="155">
        <v>0</v>
      </c>
      <c r="F21" s="148"/>
      <c r="G21" s="148"/>
      <c r="I21" s="176">
        <v>0</v>
      </c>
      <c r="N21" s="159" t="s">
        <v>631</v>
      </c>
      <c r="O21" s="164">
        <f>SUM(O14:O20)</f>
        <v>1696545013827</v>
      </c>
      <c r="P21" s="164">
        <f>SUM(P14:P20)</f>
        <v>2488369347721</v>
      </c>
      <c r="Q21" s="45"/>
    </row>
    <row r="22" spans="1:18">
      <c r="F22" s="148"/>
      <c r="G22" s="148"/>
      <c r="I22" s="165"/>
      <c r="L22" s="58"/>
      <c r="M22" s="58"/>
      <c r="N22" s="58"/>
      <c r="O22" s="163"/>
      <c r="P22" s="163"/>
      <c r="Q22" s="45"/>
    </row>
    <row r="23" spans="1:18">
      <c r="E23" s="164">
        <f>+E15+E16+E17+E18+E19+E20</f>
        <v>524584481794</v>
      </c>
      <c r="F23" s="148"/>
      <c r="G23" s="148"/>
      <c r="I23" s="164">
        <f>+I15+I16+I17+I18+I19+I20</f>
        <v>542770797397</v>
      </c>
    </row>
    <row r="24" spans="1:18">
      <c r="I24" s="158"/>
    </row>
    <row r="25" spans="1:18">
      <c r="A25" s="44">
        <v>12000000000</v>
      </c>
      <c r="B25" s="45" t="s">
        <v>46</v>
      </c>
      <c r="C25" s="55" t="s">
        <v>632</v>
      </c>
      <c r="D25" s="159" t="s">
        <v>633</v>
      </c>
      <c r="E25" s="164">
        <v>311151341712</v>
      </c>
      <c r="F25" s="148"/>
      <c r="G25" s="148"/>
      <c r="H25" s="157"/>
      <c r="I25" s="164">
        <v>311211183354</v>
      </c>
      <c r="L25" s="55" t="s">
        <v>466</v>
      </c>
      <c r="M25" s="55"/>
      <c r="N25" s="55"/>
    </row>
    <row r="26" spans="1:18">
      <c r="C26" s="55"/>
      <c r="D26" s="55"/>
      <c r="E26" s="156"/>
      <c r="F26" s="157"/>
      <c r="G26" s="157"/>
      <c r="H26" s="157"/>
      <c r="I26" s="166"/>
      <c r="L26" s="55" t="s">
        <v>634</v>
      </c>
      <c r="M26" s="55"/>
      <c r="N26" s="55"/>
      <c r="Q26" s="44">
        <v>22000000000</v>
      </c>
      <c r="R26" s="45" t="s">
        <v>169</v>
      </c>
    </row>
    <row r="27" spans="1:18">
      <c r="A27" s="44">
        <v>13000000000</v>
      </c>
      <c r="B27" s="45" t="s">
        <v>60</v>
      </c>
      <c r="C27" s="55" t="s">
        <v>484</v>
      </c>
      <c r="D27" s="55"/>
      <c r="E27" s="156"/>
      <c r="F27" s="157"/>
      <c r="G27" s="157"/>
      <c r="H27" s="157"/>
      <c r="I27" s="166"/>
      <c r="L27" s="45" t="s">
        <v>483</v>
      </c>
      <c r="O27" s="149">
        <v>2619238867035</v>
      </c>
      <c r="P27" s="149">
        <v>2940767512237</v>
      </c>
      <c r="Q27" s="44">
        <v>22010000000</v>
      </c>
      <c r="R27" s="45" t="s">
        <v>170</v>
      </c>
    </row>
    <row r="28" spans="1:18">
      <c r="C28" s="55" t="s">
        <v>486</v>
      </c>
      <c r="D28" s="55"/>
      <c r="E28" s="156"/>
      <c r="F28" s="157"/>
      <c r="G28" s="157"/>
      <c r="H28" s="157"/>
      <c r="I28" s="166"/>
      <c r="L28" s="45" t="s">
        <v>487</v>
      </c>
      <c r="O28" s="149">
        <v>79435371</v>
      </c>
      <c r="P28" s="149">
        <v>504213582</v>
      </c>
      <c r="Q28" s="44">
        <v>22020000000</v>
      </c>
      <c r="R28" s="45" t="s">
        <v>180</v>
      </c>
    </row>
    <row r="29" spans="1:18">
      <c r="A29" s="44">
        <v>13010000000</v>
      </c>
      <c r="B29" s="45" t="s">
        <v>61</v>
      </c>
      <c r="C29" s="45" t="s">
        <v>471</v>
      </c>
      <c r="E29" s="155">
        <v>160085542386</v>
      </c>
      <c r="F29" s="148"/>
      <c r="G29" s="148"/>
      <c r="I29" s="155">
        <v>279200322228</v>
      </c>
      <c r="L29" s="45" t="s">
        <v>474</v>
      </c>
      <c r="O29" s="149">
        <v>56873136246</v>
      </c>
      <c r="P29" s="149">
        <v>141271519319</v>
      </c>
      <c r="Q29" s="44">
        <v>22030000000</v>
      </c>
      <c r="R29" s="45" t="s">
        <v>66</v>
      </c>
    </row>
    <row r="30" spans="1:18">
      <c r="A30" s="44">
        <v>13020000000</v>
      </c>
      <c r="B30" s="45" t="s">
        <v>66</v>
      </c>
      <c r="C30" s="45" t="s">
        <v>474</v>
      </c>
      <c r="E30" s="155">
        <v>266966162256</v>
      </c>
      <c r="F30" s="148"/>
      <c r="G30" s="148"/>
      <c r="I30" s="155">
        <v>598684296744</v>
      </c>
      <c r="L30" s="45" t="s">
        <v>485</v>
      </c>
      <c r="O30" s="149">
        <v>203117168074</v>
      </c>
      <c r="P30" s="149">
        <v>199490338606</v>
      </c>
      <c r="Q30" s="44">
        <v>22040000000</v>
      </c>
      <c r="R30" s="45" t="s">
        <v>186</v>
      </c>
    </row>
    <row r="31" spans="1:18">
      <c r="E31" s="155"/>
      <c r="F31" s="148"/>
      <c r="G31" s="148"/>
      <c r="I31" s="167"/>
      <c r="L31" s="45" t="s">
        <v>635</v>
      </c>
      <c r="O31" s="149">
        <v>342502600000</v>
      </c>
      <c r="P31" s="149">
        <v>360237960000</v>
      </c>
      <c r="Q31" s="44">
        <v>22060000000</v>
      </c>
      <c r="R31" s="45" t="s">
        <v>636</v>
      </c>
    </row>
    <row r="32" spans="1:18">
      <c r="A32" s="44">
        <v>13080000000</v>
      </c>
      <c r="B32" s="45" t="s">
        <v>43</v>
      </c>
      <c r="C32" s="58" t="s">
        <v>488</v>
      </c>
      <c r="D32" s="58"/>
      <c r="E32" s="155">
        <v>14421941937</v>
      </c>
      <c r="F32" s="148"/>
      <c r="G32" s="148"/>
      <c r="H32" s="149"/>
      <c r="I32" s="155">
        <v>23353820105</v>
      </c>
      <c r="L32" s="58" t="s">
        <v>478</v>
      </c>
      <c r="M32" s="58"/>
      <c r="N32" s="58"/>
      <c r="O32" s="149">
        <v>30214265884</v>
      </c>
      <c r="P32" s="149">
        <v>32790949597</v>
      </c>
      <c r="Q32" s="44">
        <v>22080000000</v>
      </c>
      <c r="R32" s="45" t="s">
        <v>166</v>
      </c>
    </row>
    <row r="33" spans="1:18">
      <c r="A33" s="44">
        <v>13030000000</v>
      </c>
      <c r="B33" s="45" t="s">
        <v>72</v>
      </c>
      <c r="C33" s="45" t="s">
        <v>489</v>
      </c>
      <c r="E33" s="155">
        <v>39368079</v>
      </c>
      <c r="F33" s="148"/>
      <c r="G33" s="148"/>
      <c r="I33" s="168">
        <v>0</v>
      </c>
    </row>
    <row r="34" spans="1:18">
      <c r="A34" s="44">
        <v>13090000000</v>
      </c>
      <c r="C34" s="45" t="s">
        <v>479</v>
      </c>
      <c r="D34" s="159"/>
      <c r="E34" s="155">
        <v>-92114626</v>
      </c>
      <c r="F34" s="148"/>
      <c r="G34" s="148"/>
      <c r="I34" s="155">
        <v>0</v>
      </c>
      <c r="N34" s="159" t="s">
        <v>631</v>
      </c>
      <c r="O34" s="169">
        <f>SUM(O27:O32)</f>
        <v>3252025472610</v>
      </c>
      <c r="P34" s="169">
        <f>SUM(P27:P32)</f>
        <v>3675062493341</v>
      </c>
    </row>
    <row r="35" spans="1:18">
      <c r="E35" s="164">
        <f>SUM(E29:E34)</f>
        <v>441420900032</v>
      </c>
      <c r="F35" s="148"/>
      <c r="G35" s="148"/>
      <c r="I35" s="164">
        <f>SUM(I29:I34)</f>
        <v>901238439077</v>
      </c>
      <c r="J35" s="170"/>
      <c r="L35" s="55" t="s">
        <v>490</v>
      </c>
      <c r="M35" s="55"/>
      <c r="N35" s="55"/>
      <c r="Q35" s="44">
        <v>24000000000</v>
      </c>
      <c r="R35" s="45" t="s">
        <v>196</v>
      </c>
    </row>
    <row r="36" spans="1:18">
      <c r="C36" s="45" t="s">
        <v>491</v>
      </c>
      <c r="I36" s="158"/>
      <c r="L36" s="58" t="s">
        <v>492</v>
      </c>
      <c r="M36" s="58"/>
      <c r="N36" s="58"/>
      <c r="O36" s="149">
        <v>831590948.39999998</v>
      </c>
      <c r="P36" s="149">
        <v>1486419564.4000001</v>
      </c>
      <c r="Q36" s="44">
        <v>24010000000</v>
      </c>
      <c r="R36" s="45" t="s">
        <v>197</v>
      </c>
    </row>
    <row r="37" spans="1:18">
      <c r="I37" s="158"/>
      <c r="L37" s="58" t="s">
        <v>637</v>
      </c>
      <c r="M37" s="58"/>
      <c r="N37" s="58"/>
      <c r="O37" s="149">
        <v>1168653950</v>
      </c>
      <c r="P37" s="149">
        <v>0</v>
      </c>
      <c r="Q37" s="44">
        <v>24020000000</v>
      </c>
      <c r="R37" s="45" t="s">
        <v>615</v>
      </c>
    </row>
    <row r="38" spans="1:18">
      <c r="A38" s="44">
        <v>14000000000</v>
      </c>
      <c r="B38" s="45" t="s">
        <v>78</v>
      </c>
      <c r="C38" s="55" t="s">
        <v>493</v>
      </c>
      <c r="D38" s="55"/>
      <c r="E38" s="156"/>
      <c r="F38" s="157"/>
      <c r="G38" s="157"/>
      <c r="H38" s="157"/>
      <c r="I38" s="166"/>
      <c r="L38" s="58" t="s">
        <v>494</v>
      </c>
      <c r="M38" s="58"/>
      <c r="N38" s="58"/>
      <c r="O38" s="149">
        <v>21456170087</v>
      </c>
      <c r="P38" s="149">
        <v>42267628728</v>
      </c>
      <c r="Q38" s="44">
        <v>24040000000</v>
      </c>
      <c r="R38" s="45" t="s">
        <v>201</v>
      </c>
    </row>
    <row r="39" spans="1:18">
      <c r="C39" s="55" t="s">
        <v>495</v>
      </c>
      <c r="D39" s="55"/>
      <c r="E39" s="156"/>
      <c r="F39" s="157"/>
      <c r="G39" s="157"/>
      <c r="H39" s="157"/>
      <c r="I39" s="166"/>
      <c r="L39" s="45" t="s">
        <v>496</v>
      </c>
      <c r="O39" s="149">
        <v>0</v>
      </c>
      <c r="P39" s="149">
        <v>0</v>
      </c>
      <c r="Q39" s="44">
        <v>24030000000</v>
      </c>
      <c r="R39" s="45" t="s">
        <v>638</v>
      </c>
    </row>
    <row r="40" spans="1:18">
      <c r="A40" s="44">
        <v>14010000000</v>
      </c>
      <c r="B40" s="45" t="s">
        <v>79</v>
      </c>
      <c r="C40" s="45" t="s">
        <v>497</v>
      </c>
      <c r="E40" s="155">
        <v>2926695763350</v>
      </c>
      <c r="F40" s="148"/>
      <c r="G40" s="148"/>
      <c r="I40" s="155">
        <v>3920991119895</v>
      </c>
      <c r="N40" s="159" t="s">
        <v>639</v>
      </c>
      <c r="O40" s="169">
        <f>SUM(O36:O39)</f>
        <v>23456414985.400002</v>
      </c>
      <c r="P40" s="169">
        <f>SUM(P36:P39)</f>
        <v>43754048292.400002</v>
      </c>
    </row>
    <row r="41" spans="1:18">
      <c r="A41" s="44">
        <v>14030000000</v>
      </c>
      <c r="B41" s="45" t="s">
        <v>66</v>
      </c>
      <c r="C41" s="45" t="s">
        <v>498</v>
      </c>
      <c r="E41" s="155">
        <v>84924766304</v>
      </c>
      <c r="F41" s="148"/>
      <c r="G41" s="148"/>
      <c r="I41" s="155">
        <v>140710474408</v>
      </c>
    </row>
    <row r="42" spans="1:18">
      <c r="A42" s="44">
        <v>14040000000</v>
      </c>
      <c r="C42" s="45" t="s">
        <v>640</v>
      </c>
      <c r="E42" s="155">
        <v>10167548743</v>
      </c>
      <c r="F42" s="148"/>
      <c r="G42" s="148"/>
      <c r="I42" s="155">
        <v>10308760103</v>
      </c>
    </row>
    <row r="43" spans="1:18">
      <c r="A43" s="44">
        <v>14070000000</v>
      </c>
      <c r="B43" s="45" t="s">
        <v>641</v>
      </c>
      <c r="C43" s="45" t="s">
        <v>642</v>
      </c>
      <c r="E43" s="155">
        <v>-277601181</v>
      </c>
      <c r="F43" s="148"/>
      <c r="G43" s="148"/>
      <c r="I43" s="155">
        <v>-1720020867</v>
      </c>
    </row>
    <row r="44" spans="1:18">
      <c r="A44" s="44">
        <v>14080000000</v>
      </c>
      <c r="B44" s="45" t="s">
        <v>43</v>
      </c>
      <c r="C44" s="58" t="s">
        <v>501</v>
      </c>
      <c r="D44" s="58"/>
      <c r="E44" s="155">
        <v>68513728678</v>
      </c>
      <c r="F44" s="148"/>
      <c r="G44" s="148"/>
      <c r="H44" s="149"/>
      <c r="I44" s="155">
        <v>69032678250</v>
      </c>
      <c r="L44" s="55" t="s">
        <v>500</v>
      </c>
      <c r="M44" s="55"/>
      <c r="N44" s="55"/>
      <c r="O44" s="169">
        <v>5945793108</v>
      </c>
      <c r="P44" s="169">
        <v>5784548740</v>
      </c>
      <c r="Q44" s="44">
        <v>25000000000</v>
      </c>
      <c r="R44" s="45" t="s">
        <v>205</v>
      </c>
    </row>
    <row r="45" spans="1:18">
      <c r="A45" s="44">
        <v>14090000000</v>
      </c>
      <c r="B45" s="45" t="s">
        <v>92</v>
      </c>
      <c r="C45" s="58" t="s">
        <v>479</v>
      </c>
      <c r="D45" s="159" t="s">
        <v>643</v>
      </c>
      <c r="E45" s="155">
        <v>-61074191894</v>
      </c>
      <c r="F45" s="48"/>
      <c r="G45" s="48"/>
      <c r="H45" s="149"/>
      <c r="I45" s="155">
        <v>-77663203422</v>
      </c>
    </row>
    <row r="46" spans="1:18">
      <c r="C46" s="55"/>
      <c r="D46" s="159" t="s">
        <v>644</v>
      </c>
      <c r="E46" s="164">
        <f>SUM(E40:E45)</f>
        <v>3028950014000</v>
      </c>
      <c r="F46" s="148"/>
      <c r="G46" s="148"/>
      <c r="H46" s="157"/>
      <c r="I46" s="164">
        <f>SUM(I40:I45)</f>
        <v>4061659808367</v>
      </c>
      <c r="J46" s="170"/>
      <c r="L46" s="55" t="s">
        <v>502</v>
      </c>
      <c r="M46" s="55"/>
      <c r="N46" s="55"/>
      <c r="O46" s="169">
        <f>+O21+O34+O40+O44</f>
        <v>4977972694530.4004</v>
      </c>
      <c r="P46" s="169">
        <f>+P21+P34+P40+P44</f>
        <v>6212970438094.4004</v>
      </c>
    </row>
    <row r="47" spans="1:18">
      <c r="C47" s="55"/>
      <c r="D47" s="55"/>
      <c r="E47" s="156"/>
      <c r="F47" s="157"/>
      <c r="G47" s="157"/>
      <c r="H47" s="157"/>
      <c r="I47" s="166"/>
      <c r="Q47" s="44">
        <v>20000000000</v>
      </c>
      <c r="R47" s="45" t="s">
        <v>143</v>
      </c>
    </row>
    <row r="48" spans="1:18">
      <c r="A48" s="44">
        <v>15000000000</v>
      </c>
      <c r="B48" s="45" t="s">
        <v>95</v>
      </c>
      <c r="C48" s="55" t="s">
        <v>503</v>
      </c>
      <c r="D48" s="159" t="s">
        <v>645</v>
      </c>
      <c r="E48" s="164">
        <v>379817524664.20001</v>
      </c>
      <c r="F48" s="148"/>
      <c r="G48" s="148"/>
      <c r="H48" s="157"/>
      <c r="I48" s="164">
        <v>480245915912.20001</v>
      </c>
    </row>
    <row r="49" spans="1:20">
      <c r="C49" s="55"/>
      <c r="D49" s="55"/>
      <c r="E49" s="156"/>
      <c r="F49" s="157"/>
      <c r="G49" s="157"/>
      <c r="H49" s="157"/>
      <c r="I49" s="166"/>
      <c r="L49" s="55" t="s">
        <v>212</v>
      </c>
      <c r="M49" s="55"/>
      <c r="N49" s="55"/>
      <c r="Q49" s="44">
        <v>30000000000</v>
      </c>
      <c r="R49" s="45" t="s">
        <v>212</v>
      </c>
    </row>
    <row r="50" spans="1:20">
      <c r="A50" s="44">
        <v>16000000000</v>
      </c>
      <c r="B50" s="45" t="s">
        <v>435</v>
      </c>
      <c r="C50" s="55" t="s">
        <v>504</v>
      </c>
      <c r="D50" s="55"/>
      <c r="E50" s="155"/>
      <c r="F50" s="157"/>
      <c r="G50" s="157"/>
      <c r="H50" s="157"/>
      <c r="I50" s="166"/>
      <c r="L50" s="55"/>
      <c r="M50" s="55"/>
      <c r="N50" s="55"/>
    </row>
    <row r="51" spans="1:20">
      <c r="C51" s="55" t="s">
        <v>505</v>
      </c>
      <c r="D51" s="55"/>
      <c r="E51" s="156"/>
      <c r="F51" s="156"/>
      <c r="G51" s="155"/>
      <c r="H51" s="156"/>
      <c r="I51" s="166"/>
      <c r="J51" s="58"/>
      <c r="K51" s="58"/>
      <c r="L51" s="171" t="s">
        <v>214</v>
      </c>
      <c r="M51" s="171"/>
      <c r="N51" s="171"/>
      <c r="O51" s="149">
        <v>450707300000</v>
      </c>
      <c r="P51" s="149">
        <v>450707300000</v>
      </c>
      <c r="Q51" s="44">
        <v>31010000000</v>
      </c>
      <c r="R51" s="45" t="s">
        <v>213</v>
      </c>
    </row>
    <row r="52" spans="1:20">
      <c r="A52" s="44">
        <v>16010000000</v>
      </c>
      <c r="B52" s="45" t="s">
        <v>436</v>
      </c>
      <c r="C52" s="45" t="s">
        <v>1166</v>
      </c>
      <c r="E52" s="155">
        <v>217243956391</v>
      </c>
      <c r="F52" s="148"/>
      <c r="G52" s="148"/>
      <c r="H52" s="149"/>
      <c r="I52" s="155">
        <v>26830903919</v>
      </c>
      <c r="J52" s="58"/>
      <c r="K52" s="58"/>
      <c r="L52" s="171"/>
      <c r="M52" s="171"/>
      <c r="N52" s="171"/>
    </row>
    <row r="53" spans="1:20">
      <c r="A53" s="44">
        <v>16020000000</v>
      </c>
      <c r="B53" s="45" t="s">
        <v>646</v>
      </c>
      <c r="C53" s="45" t="s">
        <v>613</v>
      </c>
      <c r="E53" s="155">
        <v>5675249608</v>
      </c>
      <c r="F53" s="148"/>
      <c r="G53" s="148"/>
      <c r="H53" s="149"/>
      <c r="I53" s="155">
        <v>5639381130</v>
      </c>
      <c r="J53" s="58"/>
      <c r="K53" s="58"/>
      <c r="L53" s="171"/>
      <c r="M53" s="171"/>
      <c r="N53" s="171"/>
    </row>
    <row r="54" spans="1:20">
      <c r="A54" s="44">
        <v>16030000000</v>
      </c>
      <c r="B54" s="45" t="s">
        <v>507</v>
      </c>
      <c r="C54" s="58" t="s">
        <v>1161</v>
      </c>
      <c r="D54" s="77"/>
      <c r="E54" s="155">
        <v>86182976067</v>
      </c>
      <c r="F54" s="148"/>
      <c r="G54" s="148"/>
      <c r="H54" s="149"/>
      <c r="I54" s="155">
        <v>65107698110</v>
      </c>
      <c r="J54" s="58"/>
      <c r="K54" s="58"/>
      <c r="L54" s="171" t="s">
        <v>620</v>
      </c>
      <c r="O54" s="149">
        <v>13616700000</v>
      </c>
      <c r="P54" s="149">
        <v>13616700000</v>
      </c>
      <c r="Q54" s="44">
        <v>31020000000</v>
      </c>
      <c r="R54" s="45" t="s">
        <v>620</v>
      </c>
    </row>
    <row r="55" spans="1:20">
      <c r="A55" s="44">
        <v>16040000000</v>
      </c>
      <c r="B55" s="45" t="s">
        <v>186</v>
      </c>
      <c r="C55" s="58" t="s">
        <v>640</v>
      </c>
      <c r="D55" s="77"/>
      <c r="E55" s="155">
        <v>1811284325</v>
      </c>
      <c r="F55" s="148"/>
      <c r="G55" s="148"/>
      <c r="H55" s="149"/>
      <c r="I55" s="155">
        <v>1811284325</v>
      </c>
      <c r="J55" s="58"/>
      <c r="K55" s="58"/>
      <c r="L55" s="171"/>
    </row>
    <row r="56" spans="1:20">
      <c r="A56" s="44">
        <v>16050000000</v>
      </c>
      <c r="B56" s="45" t="s">
        <v>647</v>
      </c>
      <c r="C56" s="58" t="s">
        <v>1162</v>
      </c>
      <c r="D56" s="77"/>
      <c r="E56" s="155">
        <v>1890201556</v>
      </c>
      <c r="F56" s="148"/>
      <c r="G56" s="148"/>
      <c r="H56" s="149"/>
      <c r="I56" s="155">
        <v>340660</v>
      </c>
      <c r="J56" s="58"/>
      <c r="K56" s="58"/>
      <c r="L56" s="171"/>
    </row>
    <row r="57" spans="1:20">
      <c r="A57" s="44">
        <v>16070000000</v>
      </c>
      <c r="B57" s="45" t="s">
        <v>641</v>
      </c>
      <c r="C57" s="45" t="s">
        <v>1163</v>
      </c>
      <c r="E57" s="155">
        <v>-993782940</v>
      </c>
      <c r="F57" s="148"/>
      <c r="G57" s="148"/>
      <c r="H57" s="172"/>
      <c r="I57" s="155">
        <v>-252918004</v>
      </c>
      <c r="J57" s="58"/>
      <c r="K57" s="58"/>
    </row>
    <row r="58" spans="1:20">
      <c r="A58" s="44">
        <v>16080000000</v>
      </c>
      <c r="B58" s="45" t="s">
        <v>43</v>
      </c>
      <c r="C58" s="45" t="s">
        <v>1164</v>
      </c>
      <c r="E58" s="155">
        <v>14486356263</v>
      </c>
      <c r="F58" s="148"/>
      <c r="G58" s="148"/>
      <c r="H58" s="149"/>
      <c r="I58" s="155">
        <v>4802745528</v>
      </c>
      <c r="J58" s="58"/>
      <c r="K58" s="58"/>
    </row>
    <row r="59" spans="1:20" ht="14.25">
      <c r="A59" s="44">
        <v>16090000000</v>
      </c>
      <c r="B59" s="45" t="s">
        <v>92</v>
      </c>
      <c r="C59" s="45" t="s">
        <v>1165</v>
      </c>
      <c r="D59" s="159" t="s">
        <v>643</v>
      </c>
      <c r="E59" s="155">
        <v>-118530746899</v>
      </c>
      <c r="F59" s="48"/>
      <c r="G59" s="48"/>
      <c r="H59" s="149"/>
      <c r="I59" s="155">
        <v>-55969325685</v>
      </c>
      <c r="J59" s="58"/>
      <c r="K59" s="58"/>
      <c r="L59" s="171" t="s">
        <v>215</v>
      </c>
      <c r="M59" s="171"/>
      <c r="N59" s="171"/>
      <c r="O59" s="149">
        <v>1684672972</v>
      </c>
      <c r="P59" s="149">
        <v>1684672972</v>
      </c>
      <c r="Q59" s="44">
        <v>31030000000</v>
      </c>
      <c r="R59" s="45" t="s">
        <v>217</v>
      </c>
      <c r="T59" s="173"/>
    </row>
    <row r="60" spans="1:20">
      <c r="D60" s="159" t="s">
        <v>648</v>
      </c>
      <c r="E60" s="164">
        <f>SUM(E51:E59)</f>
        <v>207765494371</v>
      </c>
      <c r="F60" s="155"/>
      <c r="G60" s="155"/>
      <c r="H60" s="149"/>
      <c r="I60" s="164">
        <f>SUM(I51:I59)</f>
        <v>47970109983</v>
      </c>
      <c r="J60" s="170"/>
      <c r="K60" s="58"/>
      <c r="L60" s="171"/>
      <c r="M60" s="171"/>
      <c r="N60" s="171"/>
    </row>
    <row r="61" spans="1:20">
      <c r="F61" s="149"/>
      <c r="G61" s="149"/>
      <c r="H61" s="149"/>
      <c r="I61" s="158"/>
      <c r="J61" s="58"/>
      <c r="K61" s="58"/>
      <c r="L61" s="171" t="s">
        <v>217</v>
      </c>
      <c r="M61" s="171"/>
      <c r="N61" s="171"/>
      <c r="O61" s="149">
        <v>62347745943</v>
      </c>
      <c r="P61" s="149">
        <v>48224826351</v>
      </c>
      <c r="Q61" s="44">
        <v>31040000000</v>
      </c>
      <c r="R61" s="45" t="s">
        <v>217</v>
      </c>
    </row>
    <row r="62" spans="1:20">
      <c r="A62" s="44">
        <v>17000000000</v>
      </c>
      <c r="B62" s="45" t="s">
        <v>106</v>
      </c>
      <c r="C62" s="55" t="s">
        <v>510</v>
      </c>
      <c r="D62" s="55"/>
      <c r="E62" s="156"/>
      <c r="F62" s="156"/>
      <c r="G62" s="156"/>
      <c r="H62" s="156"/>
      <c r="I62" s="166"/>
      <c r="J62" s="58"/>
      <c r="K62" s="58"/>
    </row>
    <row r="63" spans="1:20">
      <c r="A63" s="44">
        <v>17010000000</v>
      </c>
      <c r="B63" s="45" t="s">
        <v>107</v>
      </c>
      <c r="C63" s="45" t="s">
        <v>513</v>
      </c>
      <c r="E63" s="155">
        <v>353645424992</v>
      </c>
      <c r="F63" s="156"/>
      <c r="G63" s="156"/>
      <c r="H63" s="156"/>
      <c r="I63" s="155">
        <v>233182244562</v>
      </c>
      <c r="J63" s="58"/>
      <c r="K63" s="58"/>
    </row>
    <row r="64" spans="1:20">
      <c r="A64" s="44">
        <v>17020000000</v>
      </c>
      <c r="B64" s="45" t="s">
        <v>106</v>
      </c>
      <c r="C64" s="45" t="s">
        <v>511</v>
      </c>
      <c r="E64" s="155">
        <v>149829199459</v>
      </c>
      <c r="F64" s="148"/>
      <c r="G64" s="148"/>
      <c r="H64" s="149"/>
      <c r="I64" s="155">
        <v>118380565544</v>
      </c>
      <c r="J64" s="58"/>
      <c r="K64" s="58"/>
      <c r="L64" s="171" t="s">
        <v>219</v>
      </c>
      <c r="M64" s="171"/>
      <c r="N64" s="171"/>
      <c r="O64" s="149">
        <v>31553001121</v>
      </c>
      <c r="P64" s="174">
        <v>0</v>
      </c>
      <c r="Q64" s="44">
        <v>31050000000</v>
      </c>
      <c r="R64" s="45" t="s">
        <v>219</v>
      </c>
    </row>
    <row r="65" spans="1:18">
      <c r="A65" s="44">
        <v>17030000000</v>
      </c>
      <c r="B65" s="45" t="s">
        <v>515</v>
      </c>
      <c r="C65" s="45" t="s">
        <v>479</v>
      </c>
      <c r="E65" s="155"/>
      <c r="F65" s="148"/>
      <c r="G65" s="148"/>
      <c r="H65" s="149"/>
      <c r="I65" s="266"/>
      <c r="J65" s="58"/>
      <c r="K65" s="58"/>
      <c r="L65" s="171"/>
      <c r="M65" s="171"/>
      <c r="N65" s="171"/>
    </row>
    <row r="66" spans="1:18">
      <c r="A66" s="44">
        <v>17040000000</v>
      </c>
      <c r="B66" s="45" t="s">
        <v>517</v>
      </c>
      <c r="C66" s="55"/>
      <c r="D66" s="55"/>
      <c r="E66" s="155"/>
      <c r="F66" s="148"/>
      <c r="G66" s="148"/>
      <c r="H66" s="149"/>
      <c r="I66" s="266"/>
      <c r="J66" s="58"/>
      <c r="K66" s="58"/>
      <c r="L66" s="171"/>
      <c r="M66" s="171"/>
      <c r="N66" s="171"/>
    </row>
    <row r="67" spans="1:18">
      <c r="A67" s="44">
        <v>17050000000</v>
      </c>
      <c r="B67" s="45" t="s">
        <v>113</v>
      </c>
      <c r="C67" s="55"/>
      <c r="D67" s="55"/>
      <c r="E67" s="155"/>
      <c r="F67" s="148"/>
      <c r="G67" s="148"/>
      <c r="H67" s="149"/>
      <c r="I67" s="266"/>
      <c r="J67" s="58"/>
      <c r="K67" s="58"/>
      <c r="L67" s="171"/>
      <c r="M67" s="171"/>
      <c r="N67" s="171"/>
    </row>
    <row r="68" spans="1:18">
      <c r="A68" s="44">
        <v>17060000000</v>
      </c>
      <c r="B68" s="45" t="s">
        <v>106</v>
      </c>
      <c r="C68" s="45" t="s">
        <v>649</v>
      </c>
      <c r="E68" s="155">
        <v>138059229540</v>
      </c>
      <c r="F68" s="148"/>
      <c r="G68" s="148"/>
      <c r="H68" s="149"/>
      <c r="I68" s="155">
        <v>128327855220</v>
      </c>
      <c r="J68" s="58"/>
      <c r="K68" s="58"/>
    </row>
    <row r="69" spans="1:18">
      <c r="A69" s="44">
        <v>17080000000</v>
      </c>
      <c r="B69" s="45" t="s">
        <v>650</v>
      </c>
      <c r="C69" s="45" t="s">
        <v>651</v>
      </c>
      <c r="E69" s="155">
        <v>1466823371</v>
      </c>
      <c r="F69" s="148"/>
      <c r="G69" s="148"/>
      <c r="H69" s="149"/>
      <c r="I69" s="155">
        <v>2145240892</v>
      </c>
      <c r="J69" s="58"/>
      <c r="K69" s="58"/>
    </row>
    <row r="70" spans="1:18">
      <c r="A70" s="44">
        <v>17090000000</v>
      </c>
      <c r="B70" s="45" t="s">
        <v>92</v>
      </c>
      <c r="D70" s="159" t="s">
        <v>643</v>
      </c>
      <c r="E70" s="155">
        <v>-133652649688</v>
      </c>
      <c r="F70" s="148"/>
      <c r="G70" s="148"/>
      <c r="H70" s="149"/>
      <c r="I70" s="155">
        <v>-126498729526</v>
      </c>
      <c r="J70" s="58"/>
      <c r="K70" s="58"/>
    </row>
    <row r="71" spans="1:18">
      <c r="E71" s="176"/>
      <c r="F71" s="48"/>
      <c r="G71" s="48"/>
      <c r="H71" s="177"/>
      <c r="I71" s="175"/>
      <c r="J71" s="58"/>
      <c r="K71" s="58"/>
      <c r="L71" s="171" t="s">
        <v>652</v>
      </c>
    </row>
    <row r="72" spans="1:18">
      <c r="D72" s="159" t="s">
        <v>653</v>
      </c>
      <c r="E72" s="164">
        <f>SUM(E63:E70)</f>
        <v>509348027674</v>
      </c>
      <c r="F72" s="155"/>
      <c r="G72" s="155"/>
      <c r="H72" s="156"/>
      <c r="I72" s="164">
        <f>SUM(I63:I70)</f>
        <v>355537176692</v>
      </c>
      <c r="J72" s="170"/>
      <c r="K72" s="58"/>
      <c r="L72" s="171"/>
    </row>
    <row r="73" spans="1:18">
      <c r="E73" s="156"/>
      <c r="F73" s="156"/>
      <c r="G73" s="156"/>
      <c r="H73" s="156"/>
      <c r="I73" s="166"/>
      <c r="J73" s="58"/>
      <c r="K73" s="58"/>
      <c r="L73" s="58" t="s">
        <v>654</v>
      </c>
      <c r="M73" s="171"/>
      <c r="N73" s="159" t="s">
        <v>655</v>
      </c>
      <c r="O73" s="149">
        <v>-32853699286.231998</v>
      </c>
      <c r="P73" s="149">
        <v>70026773646.768005</v>
      </c>
      <c r="Q73" s="44">
        <v>31060000000</v>
      </c>
      <c r="R73" s="45" t="s">
        <v>221</v>
      </c>
    </row>
    <row r="74" spans="1:18">
      <c r="E74" s="156"/>
      <c r="F74" s="156"/>
      <c r="G74" s="156"/>
      <c r="H74" s="156"/>
      <c r="I74" s="166"/>
      <c r="J74" s="58"/>
      <c r="K74" s="58"/>
      <c r="M74" s="58"/>
      <c r="N74" s="58"/>
      <c r="Q74" s="44">
        <v>30000000000</v>
      </c>
      <c r="R74" s="45" t="s">
        <v>212</v>
      </c>
    </row>
    <row r="75" spans="1:18">
      <c r="C75" s="55"/>
      <c r="D75" s="55"/>
      <c r="E75" s="156"/>
      <c r="F75" s="156"/>
      <c r="G75" s="156"/>
      <c r="H75" s="156"/>
      <c r="I75" s="166"/>
      <c r="J75" s="58"/>
      <c r="K75" s="58"/>
      <c r="M75" s="58"/>
      <c r="N75" s="58"/>
    </row>
    <row r="76" spans="1:18">
      <c r="C76" s="55" t="s">
        <v>518</v>
      </c>
      <c r="D76" s="55"/>
      <c r="E76" s="156"/>
      <c r="F76" s="156"/>
      <c r="G76" s="156"/>
      <c r="H76" s="156"/>
      <c r="I76" s="166"/>
      <c r="J76" s="58"/>
      <c r="K76" s="58"/>
      <c r="M76" s="58"/>
      <c r="N76" s="58"/>
    </row>
    <row r="77" spans="1:18">
      <c r="A77" s="44">
        <v>18000000000</v>
      </c>
      <c r="B77" s="45" t="s">
        <v>117</v>
      </c>
      <c r="C77" s="45" t="s">
        <v>519</v>
      </c>
      <c r="D77" s="159" t="s">
        <v>656</v>
      </c>
      <c r="E77" s="155">
        <v>27257133468</v>
      </c>
      <c r="F77" s="148"/>
      <c r="G77" s="148"/>
      <c r="H77" s="149"/>
      <c r="I77" s="155">
        <v>27272355992</v>
      </c>
      <c r="J77" s="58"/>
      <c r="K77" s="58"/>
      <c r="M77" s="58"/>
      <c r="N77" s="58"/>
    </row>
    <row r="78" spans="1:18">
      <c r="A78" s="44">
        <v>18010000000</v>
      </c>
      <c r="B78" s="45" t="s">
        <v>119</v>
      </c>
      <c r="C78" s="45" t="s">
        <v>521</v>
      </c>
      <c r="F78" s="149"/>
      <c r="G78" s="149"/>
      <c r="H78" s="149"/>
      <c r="I78" s="158"/>
      <c r="J78" s="58"/>
      <c r="K78" s="58"/>
      <c r="L78" s="171" t="s">
        <v>520</v>
      </c>
      <c r="M78" s="171"/>
      <c r="N78" s="171"/>
      <c r="O78" s="178">
        <f>+O73+O64+O61+O59+O54+O51</f>
        <v>527055720749.76801</v>
      </c>
      <c r="P78" s="178">
        <f>+P73+P64+P61+P59+P54+P51</f>
        <v>584260272969.76807</v>
      </c>
    </row>
    <row r="79" spans="1:18">
      <c r="A79" s="44">
        <v>18020000000</v>
      </c>
      <c r="B79" s="45" t="s">
        <v>133</v>
      </c>
      <c r="E79" s="169">
        <f>SUM(E77:E78)</f>
        <v>27257133468</v>
      </c>
      <c r="F79" s="149"/>
      <c r="G79" s="149"/>
      <c r="H79" s="149"/>
      <c r="I79" s="169">
        <f>SUM(I77:I78)</f>
        <v>27272355992</v>
      </c>
      <c r="J79" s="58"/>
      <c r="K79" s="58"/>
    </row>
    <row r="80" spans="1:18">
      <c r="A80" s="44">
        <v>19000000000</v>
      </c>
      <c r="B80" s="45" t="s">
        <v>137</v>
      </c>
      <c r="F80" s="149"/>
      <c r="G80" s="149"/>
      <c r="H80" s="149"/>
      <c r="I80" s="158"/>
      <c r="J80" s="58"/>
      <c r="K80" s="58"/>
      <c r="L80" s="171"/>
      <c r="M80" s="171"/>
      <c r="N80" s="171"/>
    </row>
    <row r="81" spans="1:16">
      <c r="C81" s="55" t="s">
        <v>522</v>
      </c>
      <c r="D81" s="159" t="s">
        <v>657</v>
      </c>
      <c r="E81" s="169">
        <v>74733497565</v>
      </c>
      <c r="F81" s="148"/>
      <c r="G81" s="148"/>
      <c r="H81" s="156"/>
      <c r="I81" s="169">
        <v>69324924290</v>
      </c>
      <c r="J81" s="58"/>
      <c r="K81" s="58"/>
      <c r="L81" s="58"/>
      <c r="M81" s="58"/>
      <c r="N81" s="58"/>
    </row>
    <row r="82" spans="1:16">
      <c r="I82" s="158"/>
    </row>
    <row r="83" spans="1:16" ht="13.5" thickBot="1">
      <c r="C83" s="55" t="s">
        <v>523</v>
      </c>
      <c r="D83" s="55"/>
      <c r="E83" s="179">
        <f>+E23+E25+E35+E46+E48+E60+E72+E79+E81</f>
        <v>5505028415280.2002</v>
      </c>
      <c r="F83" s="148"/>
      <c r="G83" s="148"/>
      <c r="H83" s="157"/>
      <c r="I83" s="179">
        <f>+I23+I25+I35+I46+I48+I60+I72+I79+I81</f>
        <v>6797230711064.2002</v>
      </c>
      <c r="L83" s="55" t="s">
        <v>524</v>
      </c>
      <c r="M83" s="55"/>
      <c r="N83" s="55"/>
      <c r="O83" s="180">
        <f>+O46+O78</f>
        <v>5505028415280.168</v>
      </c>
      <c r="P83" s="180">
        <f>+P46+P78</f>
        <v>6797230711064.168</v>
      </c>
    </row>
    <row r="84" spans="1:16" ht="15" thickTop="1">
      <c r="E84" s="146"/>
      <c r="I84" s="267"/>
    </row>
    <row r="85" spans="1:16">
      <c r="E85" s="181">
        <v>5505028415280.2002</v>
      </c>
      <c r="O85" s="181">
        <v>-0.9677734375</v>
      </c>
      <c r="P85" s="181">
        <v>-6797230711066.168</v>
      </c>
    </row>
    <row r="86" spans="1:16">
      <c r="E86" s="182" t="s">
        <v>525</v>
      </c>
      <c r="I86" s="183" t="s">
        <v>525</v>
      </c>
      <c r="J86" s="95"/>
      <c r="L86" s="95"/>
      <c r="M86" s="95"/>
      <c r="N86" s="95"/>
      <c r="O86" s="181">
        <v>-0.9677734375</v>
      </c>
      <c r="P86" s="181">
        <v>-6797230711066.168</v>
      </c>
    </row>
    <row r="87" spans="1:16">
      <c r="E87" s="182"/>
      <c r="I87" s="183"/>
      <c r="J87" s="95"/>
      <c r="L87" s="95"/>
      <c r="M87" s="95"/>
      <c r="N87" s="95"/>
      <c r="O87" s="181"/>
      <c r="P87" s="181"/>
    </row>
    <row r="88" spans="1:16">
      <c r="E88" s="182"/>
      <c r="I88" s="183"/>
      <c r="J88" s="95"/>
      <c r="L88" s="184"/>
      <c r="M88" s="95"/>
      <c r="N88" s="95"/>
      <c r="O88" s="181"/>
      <c r="P88" s="181"/>
    </row>
    <row r="89" spans="1:16">
      <c r="C89" s="185"/>
      <c r="D89" s="185"/>
      <c r="E89" s="185"/>
      <c r="F89" s="185"/>
      <c r="I89" s="268"/>
      <c r="J89" s="95"/>
      <c r="L89" s="95"/>
      <c r="M89" s="95"/>
      <c r="N89" s="95"/>
      <c r="O89" s="186"/>
      <c r="P89" s="186"/>
    </row>
    <row r="90" spans="1:16">
      <c r="C90" s="185"/>
      <c r="D90" s="185"/>
      <c r="E90" s="155"/>
      <c r="F90" s="185"/>
      <c r="I90" s="183"/>
      <c r="J90" s="95"/>
      <c r="L90" s="95"/>
      <c r="M90" s="95"/>
      <c r="N90" s="95"/>
      <c r="O90" s="181"/>
      <c r="P90" s="181"/>
    </row>
    <row r="91" spans="1:16" ht="14.25" customHeight="1">
      <c r="C91" s="185"/>
      <c r="D91" s="185"/>
      <c r="E91" s="155"/>
      <c r="F91" s="185"/>
      <c r="I91" s="183"/>
      <c r="J91" s="95"/>
      <c r="L91" s="95"/>
      <c r="M91" s="95"/>
      <c r="N91" s="95"/>
      <c r="O91" s="181"/>
      <c r="P91" s="181"/>
    </row>
    <row r="92" spans="1:16" ht="14.25" customHeight="1">
      <c r="C92"/>
      <c r="D92"/>
      <c r="E92" s="155"/>
      <c r="F92"/>
      <c r="I92" s="183"/>
      <c r="J92" s="95"/>
      <c r="L92" s="95"/>
      <c r="M92" s="95"/>
      <c r="N92" s="95"/>
      <c r="O92" s="181"/>
      <c r="P92" s="181"/>
    </row>
    <row r="93" spans="1:16">
      <c r="C93" s="185"/>
      <c r="D93" s="185"/>
      <c r="E93" s="155"/>
      <c r="F93" s="185"/>
      <c r="I93" s="165"/>
      <c r="J93" s="95"/>
      <c r="L93" s="95"/>
      <c r="M93" s="95"/>
      <c r="N93" s="95"/>
      <c r="O93" s="187"/>
      <c r="P93" s="187"/>
    </row>
    <row r="94" spans="1:16" ht="14.25">
      <c r="C94"/>
      <c r="D94"/>
      <c r="E94" s="155"/>
      <c r="F94"/>
      <c r="I94" s="165"/>
      <c r="J94" s="95"/>
      <c r="L94" s="95"/>
      <c r="M94" s="95"/>
      <c r="N94" s="95"/>
      <c r="O94" s="181"/>
      <c r="P94" s="181"/>
    </row>
    <row r="95" spans="1:16">
      <c r="A95" s="44">
        <v>40000000000</v>
      </c>
      <c r="B95" s="45" t="s">
        <v>224</v>
      </c>
      <c r="C95" s="45" t="s">
        <v>658</v>
      </c>
      <c r="E95" s="45">
        <v>67297997439</v>
      </c>
      <c r="F95" s="185"/>
      <c r="I95" s="45">
        <v>172268228821</v>
      </c>
      <c r="J95" s="95"/>
      <c r="L95" s="95"/>
      <c r="M95" s="95"/>
      <c r="N95" s="95"/>
      <c r="O95" s="181"/>
      <c r="P95" s="181"/>
    </row>
    <row r="96" spans="1:16" ht="13.5" thickBot="1">
      <c r="A96" s="44">
        <v>50000000000</v>
      </c>
      <c r="B96" s="45" t="s">
        <v>231</v>
      </c>
      <c r="C96" s="185" t="s">
        <v>534</v>
      </c>
      <c r="D96" s="185"/>
      <c r="E96" s="105">
        <v>11084088439918.725</v>
      </c>
      <c r="I96" s="105">
        <v>11734936096473.523</v>
      </c>
      <c r="J96" s="95"/>
      <c r="L96" s="95"/>
      <c r="M96" s="95"/>
      <c r="N96" s="95"/>
      <c r="O96" s="181"/>
      <c r="P96" s="181"/>
    </row>
    <row r="97" spans="1:16" ht="13.5" thickTop="1">
      <c r="A97" s="89"/>
      <c r="I97" s="155"/>
    </row>
    <row r="98" spans="1:16">
      <c r="A98" s="89"/>
    </row>
    <row r="99" spans="1:16">
      <c r="C99" s="45" t="s">
        <v>659</v>
      </c>
    </row>
    <row r="101" spans="1:16" ht="14.25">
      <c r="C101" s="609"/>
      <c r="D101" s="609"/>
      <c r="E101" s="609"/>
      <c r="F101" s="609"/>
      <c r="G101" s="609"/>
      <c r="H101" s="609"/>
      <c r="I101" s="609"/>
      <c r="J101" s="609"/>
      <c r="K101" s="609"/>
      <c r="L101" s="609"/>
      <c r="M101" s="609"/>
      <c r="N101" s="609"/>
      <c r="O101" s="609"/>
      <c r="P101" s="609"/>
    </row>
  </sheetData>
  <mergeCells count="2">
    <mergeCell ref="C1:P2"/>
    <mergeCell ref="C101:P101"/>
  </mergeCells>
  <pageMargins left="0.80984251968503906" right="0.25" top="2.167322834645665" bottom="1.7874015748031449" header="1.7736220472440898" footer="1.3937007874015699"/>
  <pageSetup paperSize="0" fitToWidth="0" fitToHeight="0" orientation="portrait" horizontalDpi="0" verticalDpi="0" copies="0"/>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26D823-5FFB-46F9-8615-95B1F320B555}">
  <dimension ref="A2:I113"/>
  <sheetViews>
    <sheetView topLeftCell="A68" workbookViewId="0">
      <selection activeCell="B93" sqref="B93"/>
    </sheetView>
  </sheetViews>
  <sheetFormatPr baseColWidth="10" defaultColWidth="11.25" defaultRowHeight="12.75"/>
  <cols>
    <col min="1" max="1" width="12" style="795" customWidth="1"/>
    <col min="2" max="2" width="51.25" style="45" customWidth="1"/>
    <col min="3" max="3" width="66" style="45" customWidth="1"/>
    <col min="4" max="4" width="4.875" style="304" bestFit="1" customWidth="1"/>
    <col min="5" max="5" width="20" style="307" customWidth="1"/>
    <col min="6" max="6" width="13.125" style="45" bestFit="1" customWidth="1"/>
    <col min="7" max="7" width="19.375" style="320" customWidth="1"/>
    <col min="8" max="8" width="4.25" style="45" customWidth="1"/>
    <col min="9" max="9" width="14.875" style="45" customWidth="1"/>
    <col min="10" max="12" width="11.25" style="45" customWidth="1"/>
    <col min="13" max="13" width="14.875" style="45" bestFit="1" customWidth="1"/>
    <col min="14" max="16384" width="11.25" style="45"/>
  </cols>
  <sheetData>
    <row r="2" spans="1:8" ht="14.25">
      <c r="C2" s="609"/>
      <c r="D2" s="609"/>
      <c r="E2" s="609"/>
      <c r="F2" s="609"/>
      <c r="G2" s="609"/>
      <c r="H2" s="609"/>
    </row>
    <row r="4" spans="1:8" ht="15.75">
      <c r="C4" s="46" t="s">
        <v>626</v>
      </c>
      <c r="D4" s="300"/>
      <c r="E4" s="301"/>
      <c r="F4" s="46"/>
    </row>
    <row r="5" spans="1:8" ht="15.75">
      <c r="C5" s="46"/>
      <c r="D5" s="300"/>
      <c r="E5" s="301"/>
      <c r="F5" s="46"/>
    </row>
    <row r="6" spans="1:8" ht="9" customHeight="1">
      <c r="C6" s="92"/>
      <c r="D6" s="302"/>
      <c r="E6" s="303"/>
      <c r="F6" s="92"/>
    </row>
    <row r="7" spans="1:8" ht="21.95" customHeight="1">
      <c r="C7" s="46" t="s">
        <v>536</v>
      </c>
      <c r="D7" s="300"/>
      <c r="E7" s="301"/>
      <c r="F7" s="46"/>
    </row>
    <row r="8" spans="1:8">
      <c r="D8" s="304" t="s">
        <v>660</v>
      </c>
      <c r="E8" s="305" t="s">
        <v>661</v>
      </c>
      <c r="G8" s="321" t="s">
        <v>661</v>
      </c>
    </row>
    <row r="9" spans="1:8">
      <c r="E9" s="305" t="s">
        <v>1226</v>
      </c>
      <c r="G9" s="320" t="s">
        <v>1174</v>
      </c>
    </row>
    <row r="10" spans="1:8">
      <c r="E10" s="306"/>
      <c r="G10" s="322"/>
      <c r="H10" s="20"/>
    </row>
    <row r="11" spans="1:8">
      <c r="E11" s="306"/>
      <c r="G11" s="322"/>
      <c r="H11" s="95"/>
    </row>
    <row r="12" spans="1:8" ht="16.350000000000001" customHeight="1">
      <c r="G12" s="323"/>
    </row>
    <row r="13" spans="1:8">
      <c r="C13" s="55" t="s">
        <v>275</v>
      </c>
      <c r="D13" s="308"/>
      <c r="F13" s="55"/>
      <c r="G13" s="323"/>
    </row>
    <row r="14" spans="1:8">
      <c r="A14" s="795">
        <v>61010000000</v>
      </c>
      <c r="B14" s="45" t="s">
        <v>276</v>
      </c>
      <c r="C14" s="45" t="s">
        <v>541</v>
      </c>
      <c r="E14" s="307">
        <v>38844614711</v>
      </c>
      <c r="F14" s="58"/>
      <c r="G14" s="324">
        <v>106159276903</v>
      </c>
    </row>
    <row r="15" spans="1:8">
      <c r="A15" s="795">
        <v>61020000000</v>
      </c>
      <c r="B15" s="45" t="s">
        <v>284</v>
      </c>
      <c r="C15" s="45" t="s">
        <v>542</v>
      </c>
      <c r="E15" s="307">
        <v>172296431528</v>
      </c>
      <c r="F15" s="58"/>
      <c r="G15" s="324">
        <v>347401255900</v>
      </c>
    </row>
    <row r="16" spans="1:8">
      <c r="A16" s="795">
        <v>61030000000</v>
      </c>
      <c r="B16" s="45" t="s">
        <v>292</v>
      </c>
      <c r="C16" s="45" t="s">
        <v>543</v>
      </c>
      <c r="E16" s="307">
        <v>4516070877</v>
      </c>
      <c r="F16" s="58"/>
      <c r="G16" s="324">
        <v>19788661660</v>
      </c>
    </row>
    <row r="17" spans="1:7" ht="15.6" customHeight="1">
      <c r="A17" s="795">
        <v>61060000000</v>
      </c>
      <c r="B17" s="45" t="s">
        <v>295</v>
      </c>
      <c r="C17" s="45" t="s">
        <v>544</v>
      </c>
      <c r="D17" s="309" t="s">
        <v>662</v>
      </c>
      <c r="E17" s="310">
        <v>108514237</v>
      </c>
      <c r="G17" s="324">
        <v>-11858173639</v>
      </c>
    </row>
    <row r="18" spans="1:7" ht="14.85" customHeight="1">
      <c r="A18" s="795">
        <v>61070000000</v>
      </c>
      <c r="B18" s="45" t="s">
        <v>295</v>
      </c>
      <c r="C18" s="45" t="s">
        <v>545</v>
      </c>
      <c r="E18" s="307">
        <v>2346959102</v>
      </c>
      <c r="F18" s="58"/>
      <c r="G18" s="324">
        <v>4697672549</v>
      </c>
    </row>
    <row r="19" spans="1:7" ht="14.85" customHeight="1">
      <c r="F19" s="58"/>
      <c r="G19" s="324"/>
    </row>
    <row r="20" spans="1:7">
      <c r="E20" s="796">
        <f>SUM(E14:E18)</f>
        <v>218112590455</v>
      </c>
      <c r="F20" s="58"/>
      <c r="G20" s="796">
        <f>SUM(G14:G18)</f>
        <v>466188693373</v>
      </c>
    </row>
    <row r="21" spans="1:7">
      <c r="F21" s="58"/>
      <c r="G21" s="325"/>
    </row>
    <row r="22" spans="1:7">
      <c r="C22" s="55" t="s">
        <v>344</v>
      </c>
      <c r="D22" s="308"/>
      <c r="E22" s="312"/>
      <c r="F22" s="171"/>
      <c r="G22" s="326"/>
    </row>
    <row r="23" spans="1:7">
      <c r="A23" s="795">
        <v>71010000000</v>
      </c>
      <c r="B23" s="45" t="s">
        <v>345</v>
      </c>
      <c r="C23" s="45" t="s">
        <v>546</v>
      </c>
      <c r="E23" s="307">
        <v>-71527549874</v>
      </c>
      <c r="F23" s="58"/>
      <c r="G23" s="323">
        <v>-136501871054</v>
      </c>
    </row>
    <row r="24" spans="1:7">
      <c r="A24" s="795">
        <v>71020000000</v>
      </c>
      <c r="B24" s="45" t="s">
        <v>351</v>
      </c>
      <c r="C24" s="45" t="s">
        <v>547</v>
      </c>
      <c r="E24" s="307">
        <v>-100829344304</v>
      </c>
      <c r="F24" s="58"/>
      <c r="G24" s="323">
        <v>-192078051761</v>
      </c>
    </row>
    <row r="25" spans="1:7">
      <c r="A25" s="795">
        <v>71040000000</v>
      </c>
      <c r="B25" s="45" t="s">
        <v>356</v>
      </c>
      <c r="C25" s="45" t="s">
        <v>548</v>
      </c>
      <c r="D25" s="313"/>
      <c r="E25" s="310">
        <v>0</v>
      </c>
      <c r="F25" s="58"/>
      <c r="G25" s="327">
        <v>0</v>
      </c>
    </row>
    <row r="26" spans="1:7">
      <c r="C26" s="45" t="s">
        <v>549</v>
      </c>
      <c r="E26" s="307">
        <v>0</v>
      </c>
      <c r="F26" s="58"/>
      <c r="G26" s="324">
        <v>0</v>
      </c>
    </row>
    <row r="27" spans="1:7">
      <c r="E27" s="796">
        <f>SUM(E23:E26)</f>
        <v>-172356894178</v>
      </c>
      <c r="F27" s="58"/>
      <c r="G27" s="796">
        <f>SUM(G23:G26)</f>
        <v>-328579922815</v>
      </c>
    </row>
    <row r="28" spans="1:7">
      <c r="F28" s="58"/>
      <c r="G28" s="325"/>
    </row>
    <row r="29" spans="1:7">
      <c r="C29" s="55" t="s">
        <v>550</v>
      </c>
      <c r="D29" s="308"/>
      <c r="E29" s="797">
        <f>E20+E27</f>
        <v>45755696277</v>
      </c>
      <c r="F29" s="171"/>
      <c r="G29" s="797">
        <f>G20+G27</f>
        <v>137608770558</v>
      </c>
    </row>
    <row r="30" spans="1:7">
      <c r="F30" s="58"/>
      <c r="G30" s="325"/>
    </row>
    <row r="31" spans="1:7">
      <c r="C31" s="55" t="s">
        <v>92</v>
      </c>
      <c r="D31" s="308"/>
      <c r="E31" s="312"/>
      <c r="F31" s="171"/>
      <c r="G31" s="323"/>
    </row>
    <row r="32" spans="1:7">
      <c r="A32" s="795">
        <v>71050000000</v>
      </c>
      <c r="B32" s="45" t="s">
        <v>367</v>
      </c>
      <c r="C32" s="45" t="s">
        <v>551</v>
      </c>
      <c r="E32" s="314">
        <v>-194550244564</v>
      </c>
      <c r="F32" s="58"/>
      <c r="G32" s="329">
        <v>-332894868721</v>
      </c>
    </row>
    <row r="33" spans="1:7">
      <c r="A33" s="795">
        <v>61080000000</v>
      </c>
      <c r="B33" s="45" t="s">
        <v>313</v>
      </c>
      <c r="C33" s="45" t="s">
        <v>552</v>
      </c>
      <c r="E33" s="314">
        <v>144680990958</v>
      </c>
      <c r="F33" s="58"/>
      <c r="G33" s="330">
        <v>323094128380</v>
      </c>
    </row>
    <row r="34" spans="1:7">
      <c r="E34" s="798">
        <f>SUM(E32:E33)</f>
        <v>-49869253606</v>
      </c>
      <c r="F34" s="58"/>
      <c r="G34" s="331">
        <v>-9800740341</v>
      </c>
    </row>
    <row r="35" spans="1:7">
      <c r="F35" s="58"/>
      <c r="G35" s="325"/>
    </row>
    <row r="36" spans="1:7">
      <c r="C36" s="55" t="s">
        <v>553</v>
      </c>
      <c r="D36" s="308"/>
      <c r="E36" s="797">
        <f>E29+E34</f>
        <v>-4113557329</v>
      </c>
      <c r="F36" s="58"/>
      <c r="G36" s="797">
        <f>G29+G34</f>
        <v>127808030217</v>
      </c>
    </row>
    <row r="37" spans="1:7">
      <c r="F37" s="58"/>
      <c r="G37" s="325"/>
    </row>
    <row r="38" spans="1:7">
      <c r="C38" s="55" t="s">
        <v>554</v>
      </c>
      <c r="D38" s="308"/>
      <c r="E38" s="312"/>
      <c r="F38" s="171"/>
      <c r="G38" s="326"/>
    </row>
    <row r="39" spans="1:7">
      <c r="A39" s="795">
        <v>62010000000</v>
      </c>
      <c r="B39" s="45" t="s">
        <v>315</v>
      </c>
      <c r="C39" s="45" t="s">
        <v>555</v>
      </c>
      <c r="E39" s="307">
        <v>13264069107</v>
      </c>
      <c r="F39" s="58"/>
      <c r="G39" s="324">
        <v>38234734076</v>
      </c>
    </row>
    <row r="40" spans="1:7">
      <c r="A40" s="795">
        <v>72010000000</v>
      </c>
      <c r="B40" s="45" t="s">
        <v>370</v>
      </c>
      <c r="C40" s="45" t="s">
        <v>556</v>
      </c>
      <c r="E40" s="307">
        <v>-4377625015</v>
      </c>
      <c r="F40" s="58"/>
      <c r="G40" s="324">
        <v>-8454170727</v>
      </c>
    </row>
    <row r="41" spans="1:7">
      <c r="E41" s="796">
        <f>SUM(E39:E40)</f>
        <v>8886444092</v>
      </c>
      <c r="F41" s="58"/>
      <c r="G41" s="332">
        <v>29780563349</v>
      </c>
    </row>
    <row r="42" spans="1:7">
      <c r="F42" s="58"/>
      <c r="G42" s="325"/>
    </row>
    <row r="43" spans="1:7">
      <c r="C43" s="55" t="s">
        <v>557</v>
      </c>
      <c r="D43" s="308"/>
      <c r="E43" s="799">
        <f>E36+E41</f>
        <v>4772886763</v>
      </c>
      <c r="F43" s="171"/>
      <c r="G43" s="799">
        <f>G36+G41</f>
        <v>157588593566</v>
      </c>
    </row>
    <row r="44" spans="1:7">
      <c r="F44" s="58"/>
      <c r="G44" s="325"/>
    </row>
    <row r="45" spans="1:7">
      <c r="C45" s="55" t="s">
        <v>323</v>
      </c>
      <c r="D45" s="308"/>
      <c r="E45" s="312"/>
      <c r="F45" s="171"/>
      <c r="G45" s="326"/>
    </row>
    <row r="46" spans="1:7">
      <c r="A46" s="795">
        <v>63010000000</v>
      </c>
      <c r="B46" s="45" t="s">
        <v>324</v>
      </c>
      <c r="C46" s="45" t="s">
        <v>558</v>
      </c>
      <c r="E46" s="307">
        <v>45655717800</v>
      </c>
      <c r="F46" s="58"/>
      <c r="G46" s="334">
        <v>45803670179</v>
      </c>
    </row>
    <row r="47" spans="1:7">
      <c r="A47" s="795">
        <v>63020000000</v>
      </c>
      <c r="B47" s="45" t="s">
        <v>327</v>
      </c>
      <c r="C47" s="45" t="s">
        <v>559</v>
      </c>
      <c r="E47" s="307">
        <v>0</v>
      </c>
      <c r="F47" s="58"/>
      <c r="G47" s="334">
        <v>1861818182</v>
      </c>
    </row>
    <row r="48" spans="1:7">
      <c r="A48" s="795">
        <v>63040000000</v>
      </c>
      <c r="B48" s="45" t="s">
        <v>295</v>
      </c>
      <c r="C48" s="45" t="s">
        <v>560</v>
      </c>
      <c r="D48" s="313"/>
      <c r="E48" s="310">
        <v>0</v>
      </c>
      <c r="F48" s="58"/>
      <c r="G48" s="334">
        <v>0</v>
      </c>
    </row>
    <row r="49" spans="1:9">
      <c r="A49" s="795">
        <v>63060000000</v>
      </c>
      <c r="B49" s="45" t="s">
        <v>622</v>
      </c>
      <c r="C49" s="45" t="s">
        <v>663</v>
      </c>
      <c r="E49" s="307">
        <v>1442388146</v>
      </c>
      <c r="F49" s="58"/>
      <c r="G49" s="334">
        <v>5501203705</v>
      </c>
    </row>
    <row r="50" spans="1:9">
      <c r="A50" s="795">
        <v>63030000000</v>
      </c>
      <c r="C50" s="45" t="s">
        <v>561</v>
      </c>
      <c r="E50" s="307">
        <v>3149315055</v>
      </c>
      <c r="F50" s="58"/>
      <c r="G50" s="334">
        <v>18069625608</v>
      </c>
    </row>
    <row r="51" spans="1:9">
      <c r="E51" s="796">
        <f>SUM(E46:E50)</f>
        <v>50247421001</v>
      </c>
      <c r="F51" s="58"/>
      <c r="G51" s="796">
        <f>SUM(G46:G50)</f>
        <v>71236317674</v>
      </c>
    </row>
    <row r="52" spans="1:9">
      <c r="F52" s="58"/>
      <c r="G52" s="325"/>
    </row>
    <row r="53" spans="1:9">
      <c r="A53" s="795">
        <v>73010000000</v>
      </c>
      <c r="B53" s="45" t="s">
        <v>373</v>
      </c>
      <c r="C53" s="55" t="s">
        <v>372</v>
      </c>
      <c r="D53" s="308"/>
      <c r="E53" s="312"/>
      <c r="F53" s="171"/>
      <c r="G53" s="326"/>
    </row>
    <row r="54" spans="1:9">
      <c r="A54" s="795">
        <v>73010759000</v>
      </c>
      <c r="B54" s="45" t="s">
        <v>374</v>
      </c>
      <c r="C54" s="45" t="s">
        <v>562</v>
      </c>
      <c r="E54" s="307">
        <v>-37335302322</v>
      </c>
      <c r="F54" s="58"/>
      <c r="G54" s="334">
        <v>-68931364960</v>
      </c>
      <c r="H54" s="58"/>
    </row>
    <row r="55" spans="1:9">
      <c r="A55" s="795">
        <v>73010761000</v>
      </c>
      <c r="B55" s="45" t="s">
        <v>383</v>
      </c>
      <c r="C55" s="45" t="s">
        <v>563</v>
      </c>
      <c r="D55" s="309" t="s">
        <v>664</v>
      </c>
      <c r="E55" s="310">
        <v>-5978867726</v>
      </c>
      <c r="F55" s="58"/>
      <c r="G55" s="334">
        <v>-10770659696</v>
      </c>
      <c r="H55" s="58"/>
    </row>
    <row r="56" spans="1:9">
      <c r="A56" s="795">
        <v>73010763000</v>
      </c>
      <c r="B56" s="45" t="s">
        <v>385</v>
      </c>
      <c r="C56" s="45" t="s">
        <v>564</v>
      </c>
      <c r="E56" s="307">
        <v>-1283796704</v>
      </c>
      <c r="F56" s="58"/>
      <c r="G56" s="334">
        <v>-2181849440</v>
      </c>
      <c r="H56" s="58"/>
      <c r="I56" s="189"/>
    </row>
    <row r="57" spans="1:9">
      <c r="A57" s="795">
        <v>73010765000</v>
      </c>
      <c r="B57" s="45" t="s">
        <v>387</v>
      </c>
      <c r="F57" s="58"/>
      <c r="G57" s="323"/>
      <c r="H57" s="58"/>
      <c r="I57" s="189"/>
    </row>
    <row r="58" spans="1:9">
      <c r="A58" s="795">
        <v>73010767000</v>
      </c>
      <c r="B58" s="45" t="s">
        <v>566</v>
      </c>
      <c r="C58" s="45" t="s">
        <v>565</v>
      </c>
      <c r="E58" s="307">
        <v>-4130475101</v>
      </c>
      <c r="F58" s="58"/>
      <c r="G58" s="334">
        <v>-3322116755</v>
      </c>
      <c r="H58" s="58"/>
      <c r="I58" s="189"/>
    </row>
    <row r="59" spans="1:9">
      <c r="A59" s="795">
        <v>73010769000</v>
      </c>
      <c r="B59" s="45" t="s">
        <v>389</v>
      </c>
      <c r="C59" s="45" t="s">
        <v>667</v>
      </c>
      <c r="E59" s="307">
        <v>0</v>
      </c>
      <c r="F59" s="58"/>
      <c r="G59" s="327">
        <v>0</v>
      </c>
      <c r="H59" s="58"/>
      <c r="I59" s="189"/>
    </row>
    <row r="60" spans="1:9">
      <c r="A60" s="795">
        <v>73010771000</v>
      </c>
      <c r="B60" s="45" t="s">
        <v>393</v>
      </c>
      <c r="D60" s="309" t="s">
        <v>669</v>
      </c>
      <c r="E60" s="310">
        <v>-39088539095</v>
      </c>
      <c r="F60" s="58"/>
      <c r="G60" s="334">
        <v>-87634689442</v>
      </c>
      <c r="H60" s="58"/>
      <c r="I60" s="189"/>
    </row>
    <row r="61" spans="1:9">
      <c r="A61" s="795">
        <v>73010775000</v>
      </c>
      <c r="B61" s="45" t="s">
        <v>413</v>
      </c>
      <c r="F61" s="58"/>
      <c r="G61" s="334"/>
      <c r="H61" s="58"/>
    </row>
    <row r="62" spans="1:9" ht="21.75" customHeight="1">
      <c r="E62" s="796">
        <f>SUM(E54:E61)</f>
        <v>-87816980948</v>
      </c>
      <c r="F62" s="58"/>
      <c r="G62" s="796">
        <f>SUM(G54:G61)</f>
        <v>-172840680293</v>
      </c>
    </row>
    <row r="63" spans="1:9" ht="21.75" customHeight="1">
      <c r="A63" s="795">
        <v>73010773000</v>
      </c>
      <c r="B63" s="45" t="s">
        <v>411</v>
      </c>
      <c r="F63" s="58"/>
      <c r="G63" s="323"/>
    </row>
    <row r="64" spans="1:9" ht="21.75" customHeight="1">
      <c r="A64" s="795">
        <v>73010761002</v>
      </c>
      <c r="B64" s="45" t="s">
        <v>384</v>
      </c>
      <c r="F64" s="58"/>
      <c r="G64" s="325"/>
    </row>
    <row r="65" spans="1:7" ht="21.75" customHeight="1">
      <c r="C65" s="55" t="s">
        <v>568</v>
      </c>
      <c r="D65" s="308"/>
      <c r="E65" s="799">
        <f>E43+E51+E62</f>
        <v>-32796673184</v>
      </c>
      <c r="F65" s="171"/>
      <c r="G65" s="799">
        <f>G43+G51+G62</f>
        <v>55984230947</v>
      </c>
    </row>
    <row r="66" spans="1:7">
      <c r="A66" s="795">
        <v>73020000000</v>
      </c>
      <c r="B66" s="45" t="s">
        <v>356</v>
      </c>
      <c r="C66" s="45" t="s">
        <v>670</v>
      </c>
      <c r="D66" s="309" t="s">
        <v>662</v>
      </c>
      <c r="E66" s="310">
        <v>-1344710137</v>
      </c>
      <c r="F66" s="58"/>
      <c r="G66" s="325">
        <v>11715474700</v>
      </c>
    </row>
    <row r="67" spans="1:7">
      <c r="C67" s="55" t="s">
        <v>569</v>
      </c>
      <c r="D67" s="308"/>
      <c r="F67" s="171"/>
      <c r="G67" s="326"/>
    </row>
    <row r="68" spans="1:7">
      <c r="F68" s="58"/>
      <c r="G68" s="323"/>
    </row>
    <row r="69" spans="1:7">
      <c r="A69" s="795">
        <v>64010000000</v>
      </c>
      <c r="B69" s="45" t="s">
        <v>334</v>
      </c>
      <c r="C69" s="45" t="s">
        <v>570</v>
      </c>
      <c r="E69" s="307">
        <v>1483203813</v>
      </c>
      <c r="F69" s="58"/>
      <c r="G69" s="334">
        <v>5700794564</v>
      </c>
    </row>
    <row r="70" spans="1:7">
      <c r="A70" s="795">
        <v>74010000000</v>
      </c>
      <c r="B70" s="45" t="s">
        <v>417</v>
      </c>
      <c r="C70" s="45" t="s">
        <v>571</v>
      </c>
      <c r="E70" s="307">
        <v>-191140921</v>
      </c>
      <c r="F70" s="58"/>
      <c r="G70" s="334">
        <v>-2785902256</v>
      </c>
    </row>
    <row r="71" spans="1:7" ht="15.75" customHeight="1">
      <c r="E71" s="315">
        <v>1292062892</v>
      </c>
      <c r="F71" s="58"/>
      <c r="G71" s="315">
        <v>1292062892</v>
      </c>
    </row>
    <row r="72" spans="1:7">
      <c r="C72" s="55" t="s">
        <v>572</v>
      </c>
      <c r="D72" s="308"/>
      <c r="F72" s="171"/>
      <c r="G72" s="326"/>
    </row>
    <row r="73" spans="1:7" ht="10.9" customHeight="1">
      <c r="A73" s="795">
        <v>65010000000</v>
      </c>
      <c r="B73" s="45" t="s">
        <v>338</v>
      </c>
      <c r="C73" s="45" t="s">
        <v>573</v>
      </c>
      <c r="E73" s="307">
        <v>22248617318</v>
      </c>
      <c r="F73" s="58"/>
      <c r="G73" s="324">
        <v>0</v>
      </c>
    </row>
    <row r="74" spans="1:7">
      <c r="A74" s="795">
        <v>75010000000</v>
      </c>
      <c r="B74" s="45" t="s">
        <v>419</v>
      </c>
      <c r="C74" s="45" t="s">
        <v>574</v>
      </c>
      <c r="E74" s="307">
        <v>-22252996176</v>
      </c>
      <c r="F74" s="58"/>
      <c r="G74" s="335">
        <v>0</v>
      </c>
    </row>
    <row r="75" spans="1:7">
      <c r="E75" s="311">
        <v>-4378858</v>
      </c>
      <c r="F75" s="58"/>
      <c r="G75" s="332">
        <v>0</v>
      </c>
    </row>
    <row r="76" spans="1:7">
      <c r="F76" s="58"/>
      <c r="G76" s="325"/>
    </row>
    <row r="77" spans="1:7">
      <c r="C77" s="55" t="s">
        <v>671</v>
      </c>
      <c r="D77" s="308"/>
      <c r="E77" s="797">
        <f>E65+E71+E75+E66</f>
        <v>-32853699287</v>
      </c>
      <c r="F77" s="171"/>
      <c r="G77" s="333">
        <v>70614597955</v>
      </c>
    </row>
    <row r="78" spans="1:7">
      <c r="F78" s="58"/>
      <c r="G78" s="325"/>
    </row>
    <row r="79" spans="1:7">
      <c r="A79" s="795">
        <v>73010769002</v>
      </c>
      <c r="B79" s="45" t="s">
        <v>390</v>
      </c>
      <c r="C79" s="55" t="s">
        <v>576</v>
      </c>
      <c r="D79" s="316"/>
      <c r="E79" s="310">
        <v>0</v>
      </c>
      <c r="F79" s="171"/>
      <c r="G79" s="328">
        <v>-587824309</v>
      </c>
    </row>
    <row r="80" spans="1:7">
      <c r="F80" s="58"/>
      <c r="G80" s="325"/>
    </row>
    <row r="81" spans="3:8" ht="13.5" thickBot="1">
      <c r="C81" s="55" t="s">
        <v>672</v>
      </c>
      <c r="D81" s="308"/>
      <c r="E81" s="800">
        <f>E77+E79</f>
        <v>-32853699287</v>
      </c>
      <c r="F81" s="171"/>
      <c r="G81" s="800">
        <f>G77+G79</f>
        <v>70026773646</v>
      </c>
    </row>
    <row r="82" spans="3:8" ht="15" thickTop="1">
      <c r="E82" s="317"/>
    </row>
    <row r="84" spans="3:8">
      <c r="C84" s="45" t="s">
        <v>659</v>
      </c>
    </row>
    <row r="85" spans="3:8" ht="14.25">
      <c r="C85" s="609"/>
      <c r="D85" s="609"/>
      <c r="E85" s="609"/>
      <c r="F85" s="609"/>
      <c r="G85" s="609"/>
      <c r="H85" s="609"/>
    </row>
    <row r="87" spans="3:8">
      <c r="G87" s="336"/>
    </row>
    <row r="93" spans="3:8">
      <c r="E93" s="318"/>
    </row>
    <row r="94" spans="3:8">
      <c r="E94" s="318"/>
    </row>
    <row r="95" spans="3:8">
      <c r="E95" s="318"/>
    </row>
    <row r="96" spans="3:8">
      <c r="E96" s="318"/>
    </row>
    <row r="97" spans="5:5">
      <c r="E97" s="318"/>
    </row>
    <row r="98" spans="5:5">
      <c r="E98" s="318"/>
    </row>
    <row r="99" spans="5:5">
      <c r="E99" s="318"/>
    </row>
    <row r="113" spans="5:5">
      <c r="E113" s="319"/>
    </row>
  </sheetData>
  <mergeCells count="2">
    <mergeCell ref="C2:H2"/>
    <mergeCell ref="C85:H85"/>
  </mergeCells>
  <pageMargins left="1.1417322834645698" right="0.74803149606299213" top="1.5874015748031449" bottom="1.477559055118115" header="1.1937007874015699" footer="1.08385826771654"/>
  <pageSetup paperSize="0" scale="68" fitToWidth="0" fitToHeight="0" orientation="portrait" horizontalDpi="0" verticalDpi="0" copies="0"/>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62E3B-AE06-496F-9EC1-7C5EA09BF2AC}">
  <dimension ref="A5:J22"/>
  <sheetViews>
    <sheetView workbookViewId="0">
      <selection activeCell="E29" sqref="E29"/>
    </sheetView>
  </sheetViews>
  <sheetFormatPr baseColWidth="10" defaultColWidth="9" defaultRowHeight="12.75"/>
  <cols>
    <col min="1" max="1" width="50.875" style="44" customWidth="1"/>
    <col min="2" max="2" width="18.75" style="190" customWidth="1"/>
    <col min="3" max="4" width="18.25" style="190" customWidth="1"/>
    <col min="5" max="6" width="20.25" style="190" customWidth="1"/>
    <col min="7" max="7" width="16.375" style="177" customWidth="1"/>
    <col min="8" max="8" width="16.625" style="190" customWidth="1"/>
    <col min="9" max="9" width="16.25" style="190" customWidth="1"/>
    <col min="10" max="10" width="17.625" style="44" bestFit="1" customWidth="1"/>
    <col min="11" max="11" width="12.5" style="44" bestFit="1" customWidth="1"/>
    <col min="12" max="16384" width="9" style="44"/>
  </cols>
  <sheetData>
    <row r="5" spans="1:9">
      <c r="A5" s="269" t="s">
        <v>1227</v>
      </c>
      <c r="B5" s="270"/>
      <c r="C5" s="270"/>
      <c r="D5" s="270"/>
      <c r="E5" s="270"/>
      <c r="F5" s="270"/>
      <c r="G5" s="271"/>
      <c r="H5" s="270"/>
      <c r="I5" s="270"/>
    </row>
    <row r="6" spans="1:9">
      <c r="A6" s="269" t="s">
        <v>1183</v>
      </c>
      <c r="B6" s="270"/>
      <c r="C6" s="270"/>
      <c r="D6" s="270"/>
      <c r="E6" s="270"/>
      <c r="F6" s="270"/>
      <c r="G6" s="271"/>
      <c r="H6" s="270"/>
      <c r="I6" s="270"/>
    </row>
    <row r="7" spans="1:9">
      <c r="A7" s="269" t="s">
        <v>1184</v>
      </c>
      <c r="B7" s="270"/>
      <c r="C7" s="270"/>
      <c r="D7" s="270"/>
      <c r="E7" s="270"/>
      <c r="F7" s="270"/>
      <c r="G7" s="271"/>
      <c r="H7" s="270"/>
      <c r="I7" s="270"/>
    </row>
    <row r="8" spans="1:9">
      <c r="A8" s="272"/>
      <c r="B8" s="270"/>
      <c r="C8" s="270"/>
      <c r="D8" s="270"/>
      <c r="E8" s="270"/>
      <c r="F8" s="270"/>
      <c r="G8" s="271"/>
      <c r="H8" s="270"/>
      <c r="I8" s="270"/>
    </row>
    <row r="9" spans="1:9" ht="13.5" thickBot="1">
      <c r="A9" s="272"/>
      <c r="B9" s="273" t="e">
        <f>NA()</f>
        <v>#N/A</v>
      </c>
      <c r="C9" s="273" t="e">
        <f>NA()</f>
        <v>#N/A</v>
      </c>
      <c r="D9" s="273" t="e">
        <f>NA()</f>
        <v>#N/A</v>
      </c>
      <c r="E9" s="273" t="e">
        <f>NA()</f>
        <v>#N/A</v>
      </c>
      <c r="F9" s="273" t="e">
        <f>NA()</f>
        <v>#N/A</v>
      </c>
      <c r="G9" s="274" t="e">
        <f>NA()</f>
        <v>#N/A</v>
      </c>
      <c r="H9" s="273" t="e">
        <f>NA()</f>
        <v>#N/A</v>
      </c>
      <c r="I9" s="273" t="e">
        <f>NA()</f>
        <v>#N/A</v>
      </c>
    </row>
    <row r="10" spans="1:9">
      <c r="A10" s="625"/>
      <c r="B10" s="616" t="s">
        <v>676</v>
      </c>
      <c r="C10" s="616" t="s">
        <v>673</v>
      </c>
      <c r="D10" s="616" t="s">
        <v>1185</v>
      </c>
      <c r="E10" s="616" t="s">
        <v>621</v>
      </c>
      <c r="F10" s="616" t="s">
        <v>674</v>
      </c>
      <c r="G10" s="616" t="s">
        <v>1186</v>
      </c>
      <c r="H10" s="619" t="s">
        <v>1187</v>
      </c>
      <c r="I10" s="622" t="s">
        <v>590</v>
      </c>
    </row>
    <row r="11" spans="1:9">
      <c r="A11" s="626"/>
      <c r="B11" s="617"/>
      <c r="C11" s="617"/>
      <c r="D11" s="617"/>
      <c r="E11" s="617"/>
      <c r="F11" s="617"/>
      <c r="G11" s="617"/>
      <c r="H11" s="620"/>
      <c r="I11" s="623"/>
    </row>
    <row r="12" spans="1:9" ht="13.5" thickBot="1">
      <c r="A12" s="627"/>
      <c r="B12" s="618"/>
      <c r="C12" s="618"/>
      <c r="D12" s="618"/>
      <c r="E12" s="618"/>
      <c r="F12" s="618"/>
      <c r="G12" s="618"/>
      <c r="H12" s="621"/>
      <c r="I12" s="624"/>
    </row>
    <row r="13" spans="1:9">
      <c r="A13" s="275" t="s">
        <v>1192</v>
      </c>
      <c r="B13" s="276">
        <v>450707300000</v>
      </c>
      <c r="C13" s="276">
        <v>13616700000</v>
      </c>
      <c r="D13" s="276">
        <v>1684672973</v>
      </c>
      <c r="E13" s="276">
        <v>43073065826</v>
      </c>
      <c r="F13" s="276">
        <v>5151760526</v>
      </c>
      <c r="G13" s="277">
        <v>0</v>
      </c>
      <c r="H13" s="277">
        <v>70026773647</v>
      </c>
      <c r="I13" s="278">
        <v>584260272972</v>
      </c>
    </row>
    <row r="14" spans="1:9">
      <c r="A14" s="279" t="s">
        <v>595</v>
      </c>
      <c r="B14" s="280">
        <v>0</v>
      </c>
      <c r="C14" s="280">
        <v>0</v>
      </c>
      <c r="D14" s="280">
        <v>0</v>
      </c>
      <c r="E14" s="281">
        <v>14122919591</v>
      </c>
      <c r="F14" s="287">
        <v>0</v>
      </c>
      <c r="G14" s="289">
        <v>55903854055</v>
      </c>
      <c r="H14" s="287">
        <v>-55903854055</v>
      </c>
      <c r="I14" s="288">
        <f>SUM(B14:H14)</f>
        <v>14122919591</v>
      </c>
    </row>
    <row r="15" spans="1:9">
      <c r="A15" s="279" t="s">
        <v>1188</v>
      </c>
      <c r="B15" s="280">
        <v>0</v>
      </c>
      <c r="C15" s="280">
        <v>0</v>
      </c>
      <c r="D15" s="280">
        <v>0</v>
      </c>
      <c r="E15" s="283">
        <v>0</v>
      </c>
      <c r="F15" s="282">
        <v>0</v>
      </c>
      <c r="G15" s="280">
        <v>0</v>
      </c>
      <c r="H15" s="290">
        <v>-14122919591</v>
      </c>
      <c r="I15" s="288">
        <f>SUM(B15:H15)</f>
        <v>-14122919591</v>
      </c>
    </row>
    <row r="16" spans="1:9">
      <c r="A16" s="279" t="s">
        <v>1189</v>
      </c>
      <c r="B16" s="280">
        <v>0</v>
      </c>
      <c r="C16" s="280">
        <v>0</v>
      </c>
      <c r="D16" s="280">
        <v>0</v>
      </c>
      <c r="E16" s="283">
        <v>0</v>
      </c>
      <c r="F16" s="280">
        <v>0</v>
      </c>
      <c r="G16" s="280">
        <v>0</v>
      </c>
      <c r="H16" s="280">
        <v>0</v>
      </c>
      <c r="I16" s="283">
        <f t="shared" ref="I16:I20" si="0">SUM(B16:H16)</f>
        <v>0</v>
      </c>
    </row>
    <row r="17" spans="1:10">
      <c r="A17" s="284" t="s">
        <v>1190</v>
      </c>
      <c r="B17" s="280">
        <v>0</v>
      </c>
      <c r="C17" s="280">
        <v>0</v>
      </c>
      <c r="D17" s="280">
        <v>0</v>
      </c>
      <c r="E17" s="283">
        <v>0</v>
      </c>
      <c r="F17" s="282">
        <v>0</v>
      </c>
      <c r="G17" s="280">
        <v>0</v>
      </c>
      <c r="H17" s="280">
        <v>0</v>
      </c>
      <c r="I17" s="283">
        <f t="shared" si="0"/>
        <v>0</v>
      </c>
    </row>
    <row r="18" spans="1:10">
      <c r="A18" s="279" t="s">
        <v>675</v>
      </c>
      <c r="B18" s="280">
        <v>0</v>
      </c>
      <c r="C18" s="280">
        <v>0</v>
      </c>
      <c r="D18" s="280">
        <v>0</v>
      </c>
      <c r="E18" s="280">
        <v>0</v>
      </c>
      <c r="F18" s="280">
        <v>0</v>
      </c>
      <c r="G18" s="280">
        <v>0</v>
      </c>
      <c r="H18" s="280">
        <v>0</v>
      </c>
      <c r="I18" s="283">
        <f t="shared" si="0"/>
        <v>0</v>
      </c>
    </row>
    <row r="19" spans="1:10">
      <c r="A19" s="279" t="s">
        <v>1191</v>
      </c>
      <c r="B19" s="280">
        <v>0</v>
      </c>
      <c r="C19" s="280">
        <v>0</v>
      </c>
      <c r="D19" s="280">
        <v>0</v>
      </c>
      <c r="E19" s="280">
        <v>0</v>
      </c>
      <c r="F19" s="280">
        <v>0</v>
      </c>
      <c r="G19" s="280">
        <v>0</v>
      </c>
      <c r="H19" s="283">
        <v>-32853699288</v>
      </c>
      <c r="I19" s="288">
        <f t="shared" si="0"/>
        <v>-32853699288</v>
      </c>
    </row>
    <row r="20" spans="1:10">
      <c r="A20" s="297" t="s">
        <v>1229</v>
      </c>
      <c r="B20" s="280">
        <v>0</v>
      </c>
      <c r="C20" s="280">
        <v>0</v>
      </c>
      <c r="D20" s="280">
        <v>0</v>
      </c>
      <c r="E20" s="280">
        <v>0</v>
      </c>
      <c r="F20" s="280">
        <v>0</v>
      </c>
      <c r="G20" s="298">
        <v>-24350852934</v>
      </c>
      <c r="H20" s="283">
        <v>0</v>
      </c>
      <c r="I20" s="288">
        <f t="shared" si="0"/>
        <v>-24350852934</v>
      </c>
    </row>
    <row r="21" spans="1:10" ht="13.5" thickBot="1">
      <c r="A21" s="296" t="s">
        <v>1228</v>
      </c>
      <c r="B21" s="285">
        <f t="shared" ref="B21:I21" si="1">SUM(B13:B20)</f>
        <v>450707300000</v>
      </c>
      <c r="C21" s="285">
        <f t="shared" si="1"/>
        <v>13616700000</v>
      </c>
      <c r="D21" s="285">
        <f t="shared" si="1"/>
        <v>1684672973</v>
      </c>
      <c r="E21" s="285">
        <f t="shared" si="1"/>
        <v>57195985417</v>
      </c>
      <c r="F21" s="285">
        <f t="shared" si="1"/>
        <v>5151760526</v>
      </c>
      <c r="G21" s="285">
        <f t="shared" si="1"/>
        <v>31553001121</v>
      </c>
      <c r="H21" s="285">
        <f t="shared" si="1"/>
        <v>-32853699287</v>
      </c>
      <c r="I21" s="286">
        <f t="shared" si="1"/>
        <v>527055720750</v>
      </c>
    </row>
    <row r="22" spans="1:10" ht="13.5" thickTop="1">
      <c r="I22" s="299"/>
      <c r="J22" s="295"/>
    </row>
  </sheetData>
  <mergeCells count="9">
    <mergeCell ref="F10:F12"/>
    <mergeCell ref="G10:G12"/>
    <mergeCell ref="H10:H12"/>
    <mergeCell ref="I10:I12"/>
    <mergeCell ref="A10:A12"/>
    <mergeCell ref="B10:B12"/>
    <mergeCell ref="C10:C12"/>
    <mergeCell ref="D10:D12"/>
    <mergeCell ref="E10:E12"/>
  </mergeCells>
  <pageMargins left="0" right="0" top="0.63543307086614198" bottom="0.63543307086614198" header="0" footer="0"/>
  <pageSetup paperSize="0" fitToWidth="0" fitToHeight="0" pageOrder="overThenDown" orientation="portrait" horizontalDpi="0" verticalDpi="0" copies="0"/>
  <headerFooter>
    <oddHeader>&amp;C&amp;"Calibri,Regular"&amp;A</oddHeader>
    <oddFooter>&amp;C&amp;"Calibri,Regular"Página &amp;P</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C81EF-3769-4DF9-9276-54B768A33BD9}">
  <dimension ref="A1:IV149"/>
  <sheetViews>
    <sheetView workbookViewId="0">
      <selection activeCell="D2" sqref="D2"/>
    </sheetView>
  </sheetViews>
  <sheetFormatPr baseColWidth="10" defaultColWidth="11.25" defaultRowHeight="12.6" customHeight="1"/>
  <cols>
    <col min="1" max="1" width="4.75" style="724" customWidth="1"/>
    <col min="2" max="2" width="51.25" style="724" customWidth="1"/>
    <col min="3" max="3" width="11.25" style="724" customWidth="1"/>
    <col min="4" max="4" width="17.25" style="735" customWidth="1"/>
    <col min="5" max="5" width="17.625" style="723" customWidth="1"/>
    <col min="6" max="6" width="13.125" style="724" bestFit="1" customWidth="1"/>
    <col min="7" max="7" width="13" style="724" customWidth="1"/>
    <col min="8" max="8" width="11.875" style="724" bestFit="1" customWidth="1"/>
    <col min="9" max="16384" width="11.25" style="724"/>
  </cols>
  <sheetData>
    <row r="1" spans="1:5" ht="18" customHeight="1">
      <c r="A1" s="722"/>
      <c r="B1" s="722"/>
      <c r="C1" s="722"/>
      <c r="D1" s="722"/>
    </row>
    <row r="3" spans="1:5" ht="14.25" customHeight="1">
      <c r="A3" s="300" t="s">
        <v>626</v>
      </c>
      <c r="B3" s="725"/>
      <c r="C3" s="725"/>
      <c r="D3" s="726"/>
    </row>
    <row r="4" spans="1:5" ht="14.25" customHeight="1">
      <c r="A4" s="300"/>
      <c r="B4" s="725"/>
      <c r="C4" s="725"/>
      <c r="D4" s="726"/>
    </row>
    <row r="5" spans="1:5" ht="15.75">
      <c r="A5" s="727"/>
      <c r="B5" s="725"/>
      <c r="C5" s="725"/>
      <c r="D5" s="726"/>
    </row>
    <row r="6" spans="1:5" ht="15.75">
      <c r="A6" s="727" t="s">
        <v>677</v>
      </c>
      <c r="B6" s="725"/>
      <c r="C6" s="725"/>
      <c r="D6" s="728"/>
      <c r="E6" s="729"/>
    </row>
    <row r="7" spans="1:5" ht="7.5" customHeight="1">
      <c r="D7" s="730"/>
      <c r="E7" s="729"/>
    </row>
    <row r="8" spans="1:5" ht="12.6" customHeight="1">
      <c r="D8" s="731" t="s">
        <v>678</v>
      </c>
      <c r="E8" s="731" t="s">
        <v>678</v>
      </c>
    </row>
    <row r="9" spans="1:5" ht="12.6" customHeight="1">
      <c r="D9" s="731" t="s">
        <v>1230</v>
      </c>
      <c r="E9" s="731" t="s">
        <v>1167</v>
      </c>
    </row>
    <row r="10" spans="1:5" ht="12.6" customHeight="1">
      <c r="D10" s="731">
        <v>2025</v>
      </c>
      <c r="E10" s="731">
        <v>2024</v>
      </c>
    </row>
    <row r="11" spans="1:5" ht="12.6" customHeight="1">
      <c r="D11" s="732"/>
      <c r="E11" s="732"/>
    </row>
    <row r="12" spans="1:5" ht="12.6" customHeight="1">
      <c r="A12" s="733" t="s">
        <v>679</v>
      </c>
      <c r="B12" s="725" t="s">
        <v>680</v>
      </c>
      <c r="C12" s="725"/>
      <c r="D12" s="726"/>
      <c r="E12" s="724"/>
    </row>
    <row r="13" spans="1:5" ht="7.5" customHeight="1">
      <c r="A13" s="734"/>
      <c r="E13" s="724"/>
    </row>
    <row r="14" spans="1:5" ht="12.6" customHeight="1">
      <c r="A14" s="734"/>
      <c r="B14" s="724" t="s">
        <v>681</v>
      </c>
      <c r="D14" s="736">
        <f>+SUM(D15:D18)</f>
        <v>218004076218</v>
      </c>
      <c r="E14" s="736">
        <f>+SUM(E15:E18)</f>
        <v>478046867012</v>
      </c>
    </row>
    <row r="15" spans="1:5" ht="12.6" customHeight="1">
      <c r="A15" s="734"/>
      <c r="B15" s="737" t="s">
        <v>541</v>
      </c>
      <c r="D15" s="738">
        <v>38844614711</v>
      </c>
      <c r="E15" s="739">
        <v>106159276903</v>
      </c>
    </row>
    <row r="16" spans="1:5" ht="12.6" customHeight="1">
      <c r="A16" s="734"/>
      <c r="B16" s="737" t="s">
        <v>542</v>
      </c>
      <c r="D16" s="738">
        <v>172296431528</v>
      </c>
      <c r="E16" s="739">
        <v>347401255900</v>
      </c>
    </row>
    <row r="17" spans="1:8" ht="12.6" customHeight="1">
      <c r="A17" s="734"/>
      <c r="B17" s="737" t="s">
        <v>682</v>
      </c>
      <c r="D17" s="738">
        <v>2346959102</v>
      </c>
      <c r="E17" s="739">
        <v>4697672549</v>
      </c>
    </row>
    <row r="18" spans="1:8" ht="12.6" customHeight="1">
      <c r="A18" s="734"/>
      <c r="B18" s="737" t="s">
        <v>543</v>
      </c>
      <c r="D18" s="738">
        <v>4516070877</v>
      </c>
      <c r="E18" s="739">
        <v>19788661660</v>
      </c>
    </row>
    <row r="19" spans="1:8" ht="12.6" customHeight="1">
      <c r="A19" s="734"/>
      <c r="B19" s="724" t="s">
        <v>683</v>
      </c>
      <c r="D19" s="736">
        <f>+SUM(D20:D21)</f>
        <v>-172356894178</v>
      </c>
      <c r="E19" s="736">
        <f>+SUM(E20:E21)</f>
        <v>-328579922815</v>
      </c>
    </row>
    <row r="20" spans="1:8" ht="12.6" customHeight="1">
      <c r="A20" s="734"/>
      <c r="B20" s="737" t="s">
        <v>546</v>
      </c>
      <c r="D20" s="740">
        <v>-71527549874</v>
      </c>
      <c r="E20" s="739">
        <v>-136501871054</v>
      </c>
    </row>
    <row r="21" spans="1:8" ht="12.6" customHeight="1">
      <c r="A21" s="734"/>
      <c r="B21" s="737" t="s">
        <v>547</v>
      </c>
      <c r="D21" s="740">
        <v>-100829344304</v>
      </c>
      <c r="E21" s="739">
        <v>-192078051761</v>
      </c>
    </row>
    <row r="22" spans="1:8" ht="12.6" customHeight="1">
      <c r="A22" s="734"/>
      <c r="B22" s="741" t="s">
        <v>684</v>
      </c>
      <c r="D22" s="738">
        <v>8886444092</v>
      </c>
      <c r="E22" s="739">
        <v>29780563349</v>
      </c>
    </row>
    <row r="23" spans="1:8" ht="12.6" customHeight="1">
      <c r="A23" s="734"/>
      <c r="B23" s="737" t="s">
        <v>685</v>
      </c>
      <c r="D23" s="738">
        <v>108514237</v>
      </c>
      <c r="E23" s="739">
        <v>-11858173639</v>
      </c>
    </row>
    <row r="24" spans="1:8" ht="12.6" customHeight="1">
      <c r="A24" s="734"/>
      <c r="B24" s="741" t="s">
        <v>686</v>
      </c>
      <c r="D24" s="738">
        <v>45655717800</v>
      </c>
      <c r="E24" s="739">
        <v>45803670179</v>
      </c>
    </row>
    <row r="25" spans="1:8" ht="12.6" customHeight="1">
      <c r="A25" s="734"/>
      <c r="B25" s="724" t="s">
        <v>687</v>
      </c>
      <c r="D25" s="736">
        <f>+SUM(D26:D27)</f>
        <v>-43314170048</v>
      </c>
      <c r="E25" s="736">
        <f>+SUM(E26:E27)</f>
        <v>-79702024656</v>
      </c>
    </row>
    <row r="26" spans="1:8" ht="12.6" customHeight="1">
      <c r="A26" s="734"/>
      <c r="B26" s="737" t="s">
        <v>562</v>
      </c>
      <c r="D26" s="740">
        <v>-37335302322</v>
      </c>
      <c r="E26" s="739">
        <v>-68931364960</v>
      </c>
    </row>
    <row r="27" spans="1:8" ht="12.6" customHeight="1">
      <c r="A27" s="734"/>
      <c r="B27" s="737" t="s">
        <v>563</v>
      </c>
      <c r="D27" s="742">
        <v>-5978867726</v>
      </c>
      <c r="E27" s="743">
        <v>-10770659696</v>
      </c>
      <c r="G27" s="744"/>
      <c r="H27" s="745"/>
    </row>
    <row r="28" spans="1:8" ht="12.75">
      <c r="A28" s="734"/>
      <c r="B28" s="724" t="s">
        <v>688</v>
      </c>
      <c r="D28" s="736">
        <f>+SUM(D29:D32)</f>
        <v>6074907014</v>
      </c>
      <c r="E28" s="736">
        <f>+SUM(E29:E32)</f>
        <v>31133442059</v>
      </c>
    </row>
    <row r="29" spans="1:8" ht="12.75">
      <c r="A29" s="734"/>
      <c r="B29" s="737" t="s">
        <v>561</v>
      </c>
      <c r="D29" s="738">
        <v>3149315055</v>
      </c>
      <c r="E29" s="739">
        <v>18069625608</v>
      </c>
    </row>
    <row r="30" spans="1:8" ht="12.75">
      <c r="A30" s="734"/>
      <c r="B30" s="737" t="s">
        <v>689</v>
      </c>
      <c r="D30" s="738">
        <v>0</v>
      </c>
      <c r="E30" s="739">
        <v>1861818182</v>
      </c>
      <c r="H30" s="739"/>
    </row>
    <row r="31" spans="1:8" ht="12.75">
      <c r="A31" s="734"/>
      <c r="B31" s="737" t="s">
        <v>570</v>
      </c>
      <c r="D31" s="738">
        <v>1483203813</v>
      </c>
      <c r="E31" s="739">
        <v>5700794564</v>
      </c>
      <c r="H31" s="739"/>
    </row>
    <row r="32" spans="1:8" ht="15" customHeight="1">
      <c r="A32" s="734"/>
      <c r="B32" s="737" t="s">
        <v>573</v>
      </c>
      <c r="D32" s="738">
        <v>1442388146</v>
      </c>
      <c r="E32" s="739">
        <v>5501203705</v>
      </c>
    </row>
    <row r="33" spans="1:8" ht="12.6" customHeight="1">
      <c r="A33" s="734"/>
      <c r="B33" s="724" t="s">
        <v>690</v>
      </c>
      <c r="D33" s="746">
        <f>+SUM(D34:D35)</f>
        <v>-39279680016</v>
      </c>
      <c r="E33" s="746">
        <f>+SUM(E34:E35)</f>
        <v>-90420591698</v>
      </c>
    </row>
    <row r="34" spans="1:8" ht="12.6" customHeight="1">
      <c r="A34" s="734"/>
      <c r="B34" s="737" t="s">
        <v>561</v>
      </c>
      <c r="D34" s="738">
        <v>-39088539095</v>
      </c>
      <c r="E34" s="739">
        <v>-87634689442</v>
      </c>
      <c r="G34" s="747"/>
      <c r="H34" s="739"/>
    </row>
    <row r="35" spans="1:8" ht="12.6" customHeight="1">
      <c r="A35" s="734"/>
      <c r="B35" s="741" t="s">
        <v>691</v>
      </c>
      <c r="D35" s="740">
        <v>-191140921</v>
      </c>
      <c r="E35" s="739">
        <v>-2785902256</v>
      </c>
    </row>
    <row r="36" spans="1:8" ht="12.6" customHeight="1">
      <c r="A36" s="734"/>
      <c r="B36" s="741" t="s">
        <v>692</v>
      </c>
      <c r="D36" s="747"/>
      <c r="E36" s="739"/>
    </row>
    <row r="37" spans="1:8" ht="12.6" customHeight="1">
      <c r="A37" s="734"/>
      <c r="B37" s="725" t="s">
        <v>693</v>
      </c>
      <c r="D37" s="188">
        <f>+D14+D19+D22+D24+D25+D33+D28+D23</f>
        <v>23778915119</v>
      </c>
      <c r="E37" s="188">
        <f>+E14+E19+E22+E24+E25+E33+E28+E23</f>
        <v>74203829791</v>
      </c>
    </row>
    <row r="38" spans="1:8" ht="12.6" customHeight="1">
      <c r="A38" s="734"/>
      <c r="E38" s="724"/>
    </row>
    <row r="39" spans="1:8" ht="12.75">
      <c r="A39" s="734"/>
      <c r="B39" s="724" t="s">
        <v>694</v>
      </c>
      <c r="E39" s="724"/>
    </row>
    <row r="40" spans="1:8" ht="12.6" customHeight="1">
      <c r="A40" s="734"/>
      <c r="B40" s="724" t="s">
        <v>695</v>
      </c>
      <c r="D40" s="747">
        <v>59841642</v>
      </c>
      <c r="E40" s="747">
        <v>-20965952347</v>
      </c>
    </row>
    <row r="41" spans="1:8" s="751" customFormat="1" ht="12.6" customHeight="1">
      <c r="A41" s="748"/>
      <c r="B41" s="749" t="s">
        <v>696</v>
      </c>
      <c r="C41" s="750"/>
      <c r="D41" s="736">
        <v>311211183354</v>
      </c>
      <c r="E41" s="736">
        <v>290245231007</v>
      </c>
    </row>
    <row r="42" spans="1:8" s="756" customFormat="1" ht="12.6" customHeight="1">
      <c r="A42" s="752"/>
      <c r="B42" s="753" t="s">
        <v>697</v>
      </c>
      <c r="C42" s="754"/>
      <c r="D42" s="755">
        <v>-311151341712</v>
      </c>
      <c r="E42" s="755">
        <v>-311211183354</v>
      </c>
    </row>
    <row r="43" spans="1:8" ht="12.6" customHeight="1">
      <c r="A43" s="734"/>
      <c r="B43" s="724" t="s">
        <v>698</v>
      </c>
      <c r="D43" s="747">
        <v>1282862695418</v>
      </c>
      <c r="E43" s="747">
        <v>-1101975330788</v>
      </c>
      <c r="F43" s="739"/>
      <c r="G43" s="739"/>
    </row>
    <row r="44" spans="1:8" s="751" customFormat="1" ht="12.6" customHeight="1">
      <c r="A44" s="748"/>
      <c r="B44" s="749" t="s">
        <v>699</v>
      </c>
      <c r="C44" s="750"/>
      <c r="D44" s="736">
        <v>901238439077</v>
      </c>
      <c r="E44" s="736">
        <v>642917530659</v>
      </c>
    </row>
    <row r="45" spans="1:8" s="756" customFormat="1" ht="12.6" customHeight="1">
      <c r="A45" s="752"/>
      <c r="B45" s="753" t="s">
        <v>700</v>
      </c>
      <c r="C45" s="754"/>
      <c r="D45" s="755">
        <v>-441420900032</v>
      </c>
      <c r="E45" s="755">
        <v>-901238439077</v>
      </c>
    </row>
    <row r="46" spans="1:8" s="751" customFormat="1" ht="12.6" customHeight="1">
      <c r="A46" s="748"/>
      <c r="B46" s="749" t="s">
        <v>701</v>
      </c>
      <c r="C46" s="750"/>
      <c r="D46" s="757">
        <v>4061659808367</v>
      </c>
      <c r="E46" s="757">
        <v>3276868966897</v>
      </c>
    </row>
    <row r="47" spans="1:8" s="756" customFormat="1" ht="12.6" customHeight="1">
      <c r="A47" s="752"/>
      <c r="B47" s="753" t="s">
        <v>702</v>
      </c>
      <c r="C47" s="754"/>
      <c r="D47" s="755">
        <v>-3028950014000</v>
      </c>
      <c r="E47" s="755">
        <v>-4061659808367</v>
      </c>
    </row>
    <row r="48" spans="1:8" s="751" customFormat="1" ht="12.6" customHeight="1">
      <c r="A48" s="748"/>
      <c r="B48" s="749" t="s">
        <v>703</v>
      </c>
      <c r="C48" s="750"/>
      <c r="D48" s="757">
        <v>47970109983</v>
      </c>
      <c r="E48" s="757">
        <v>33907269424</v>
      </c>
    </row>
    <row r="49" spans="1:256" s="756" customFormat="1" ht="12.6" customHeight="1">
      <c r="A49" s="752"/>
      <c r="B49" s="753" t="s">
        <v>704</v>
      </c>
      <c r="C49" s="754"/>
      <c r="D49" s="755">
        <v>-207765494371</v>
      </c>
      <c r="E49" s="755">
        <v>-47970109983</v>
      </c>
    </row>
    <row r="50" spans="1:256" s="762" customFormat="1" ht="12.6" customHeight="1">
      <c r="A50" s="758"/>
      <c r="B50" s="759" t="s">
        <v>607</v>
      </c>
      <c r="C50" s="760"/>
      <c r="D50" s="794">
        <v>-49869253606</v>
      </c>
      <c r="E50" s="761">
        <v>-44800740341</v>
      </c>
      <c r="F50" s="760"/>
      <c r="G50" s="760"/>
      <c r="H50" s="760"/>
      <c r="I50" s="760"/>
      <c r="J50" s="760"/>
      <c r="K50" s="760"/>
      <c r="L50" s="760"/>
      <c r="M50" s="760"/>
      <c r="N50" s="760"/>
      <c r="O50" s="760"/>
      <c r="P50" s="760"/>
      <c r="Q50" s="760"/>
      <c r="R50" s="760"/>
      <c r="S50" s="760"/>
      <c r="T50" s="760"/>
      <c r="U50" s="760"/>
      <c r="V50" s="760"/>
      <c r="W50" s="760"/>
      <c r="X50" s="760"/>
      <c r="Y50" s="760"/>
      <c r="Z50" s="760"/>
      <c r="AA50" s="760"/>
      <c r="AB50" s="760"/>
      <c r="AC50" s="760"/>
      <c r="AD50" s="760"/>
      <c r="AE50" s="760"/>
      <c r="AF50" s="760"/>
      <c r="AG50" s="760"/>
      <c r="AH50" s="760"/>
      <c r="AI50" s="760"/>
      <c r="AJ50" s="760"/>
      <c r="AK50" s="760"/>
      <c r="AL50" s="760"/>
      <c r="AM50" s="760"/>
      <c r="AN50" s="760"/>
      <c r="AO50" s="760"/>
      <c r="AP50" s="760"/>
      <c r="AQ50" s="760"/>
      <c r="AR50" s="760"/>
      <c r="AS50" s="760"/>
      <c r="AT50" s="760"/>
      <c r="AU50" s="760"/>
      <c r="AV50" s="760"/>
      <c r="AW50" s="760"/>
      <c r="AX50" s="760"/>
      <c r="AY50" s="760"/>
      <c r="AZ50" s="760"/>
      <c r="BA50" s="760"/>
      <c r="BB50" s="760"/>
      <c r="BC50" s="760"/>
      <c r="BD50" s="760"/>
      <c r="BE50" s="760"/>
      <c r="BF50" s="760"/>
      <c r="BG50" s="760"/>
      <c r="BH50" s="760"/>
      <c r="BI50" s="760"/>
      <c r="BJ50" s="760"/>
      <c r="BK50" s="760"/>
      <c r="BL50" s="760"/>
      <c r="BM50" s="760"/>
      <c r="BN50" s="760"/>
      <c r="BO50" s="760"/>
      <c r="BP50" s="760"/>
      <c r="BQ50" s="760"/>
      <c r="BR50" s="760"/>
      <c r="BS50" s="760"/>
      <c r="BT50" s="760"/>
      <c r="BU50" s="760"/>
      <c r="BV50" s="760"/>
      <c r="BW50" s="760"/>
      <c r="BX50" s="760"/>
      <c r="BY50" s="760"/>
      <c r="BZ50" s="760"/>
      <c r="CA50" s="760"/>
      <c r="CB50" s="760"/>
      <c r="CC50" s="760"/>
      <c r="CD50" s="760"/>
      <c r="CE50" s="760"/>
      <c r="CF50" s="760"/>
      <c r="CG50" s="760"/>
      <c r="CH50" s="760"/>
      <c r="CI50" s="760"/>
      <c r="CJ50" s="760"/>
      <c r="CK50" s="760"/>
      <c r="CL50" s="760"/>
      <c r="CM50" s="760"/>
      <c r="CN50" s="760"/>
      <c r="CO50" s="760"/>
      <c r="CP50" s="760"/>
      <c r="CQ50" s="760"/>
      <c r="CR50" s="760"/>
      <c r="CS50" s="760"/>
      <c r="CT50" s="760"/>
      <c r="CU50" s="760"/>
      <c r="CV50" s="760"/>
      <c r="CW50" s="760"/>
      <c r="CX50" s="760"/>
      <c r="CY50" s="760"/>
      <c r="CZ50" s="760"/>
      <c r="DA50" s="760"/>
      <c r="DB50" s="760"/>
      <c r="DC50" s="760"/>
      <c r="DD50" s="760"/>
      <c r="DE50" s="760"/>
      <c r="DF50" s="760"/>
      <c r="DG50" s="760"/>
      <c r="DH50" s="760"/>
      <c r="DI50" s="760"/>
      <c r="DJ50" s="760"/>
      <c r="DK50" s="760"/>
      <c r="DL50" s="760"/>
      <c r="DM50" s="760"/>
      <c r="DN50" s="760"/>
      <c r="DO50" s="760"/>
      <c r="DP50" s="760"/>
      <c r="DQ50" s="760"/>
      <c r="DR50" s="760"/>
      <c r="DS50" s="760"/>
      <c r="DT50" s="760"/>
      <c r="DU50" s="760"/>
      <c r="DV50" s="760"/>
      <c r="DW50" s="760"/>
      <c r="DX50" s="760"/>
      <c r="DY50" s="760"/>
      <c r="DZ50" s="760"/>
      <c r="EA50" s="760"/>
      <c r="EB50" s="760"/>
      <c r="EC50" s="760"/>
      <c r="ED50" s="760"/>
      <c r="EE50" s="760"/>
      <c r="EF50" s="760"/>
      <c r="EG50" s="760"/>
      <c r="EH50" s="760"/>
      <c r="EI50" s="760"/>
      <c r="EJ50" s="760"/>
      <c r="EK50" s="760"/>
      <c r="EL50" s="760"/>
      <c r="EM50" s="760"/>
      <c r="EN50" s="760"/>
      <c r="EO50" s="760"/>
      <c r="EP50" s="760"/>
      <c r="EQ50" s="760"/>
      <c r="ER50" s="760"/>
      <c r="ES50" s="760"/>
      <c r="ET50" s="760"/>
      <c r="EU50" s="760"/>
      <c r="EV50" s="760"/>
      <c r="EW50" s="760"/>
      <c r="EX50" s="760"/>
      <c r="EY50" s="760"/>
      <c r="EZ50" s="760"/>
      <c r="FA50" s="760"/>
      <c r="FB50" s="760"/>
      <c r="FC50" s="760"/>
      <c r="FD50" s="760"/>
      <c r="FE50" s="760"/>
      <c r="FF50" s="760"/>
      <c r="FG50" s="760"/>
      <c r="FH50" s="760"/>
      <c r="FI50" s="760"/>
      <c r="FJ50" s="760"/>
      <c r="FK50" s="760"/>
      <c r="FL50" s="760"/>
      <c r="FM50" s="760"/>
      <c r="FN50" s="760"/>
      <c r="FO50" s="760"/>
      <c r="FP50" s="760"/>
      <c r="FQ50" s="760"/>
      <c r="FR50" s="760"/>
      <c r="FS50" s="760"/>
      <c r="FT50" s="760"/>
      <c r="FU50" s="760"/>
      <c r="FV50" s="760"/>
      <c r="FW50" s="760"/>
      <c r="FX50" s="760"/>
      <c r="FY50" s="760"/>
      <c r="FZ50" s="760"/>
      <c r="GA50" s="760"/>
      <c r="GB50" s="760"/>
      <c r="GC50" s="760"/>
      <c r="GD50" s="760"/>
      <c r="GE50" s="760"/>
      <c r="GF50" s="760"/>
      <c r="GG50" s="760"/>
      <c r="GH50" s="760"/>
      <c r="GI50" s="760"/>
      <c r="GJ50" s="760"/>
      <c r="GK50" s="760"/>
      <c r="GL50" s="760"/>
      <c r="GM50" s="760"/>
      <c r="GN50" s="760"/>
      <c r="GO50" s="760"/>
      <c r="GP50" s="760"/>
      <c r="GQ50" s="760"/>
      <c r="GR50" s="760"/>
      <c r="GS50" s="760"/>
      <c r="GT50" s="760"/>
      <c r="GU50" s="760"/>
      <c r="GV50" s="760"/>
      <c r="GW50" s="760"/>
      <c r="GX50" s="760"/>
      <c r="GY50" s="760"/>
      <c r="GZ50" s="760"/>
      <c r="HA50" s="760"/>
      <c r="HB50" s="760"/>
      <c r="HC50" s="760"/>
      <c r="HD50" s="760"/>
      <c r="HE50" s="760"/>
      <c r="HF50" s="760"/>
      <c r="HG50" s="760"/>
      <c r="HH50" s="760"/>
      <c r="HI50" s="760"/>
      <c r="HJ50" s="760"/>
      <c r="HK50" s="760"/>
      <c r="HL50" s="760"/>
      <c r="HM50" s="760"/>
      <c r="HN50" s="760"/>
      <c r="HO50" s="760"/>
      <c r="HP50" s="760"/>
      <c r="HQ50" s="760"/>
      <c r="HR50" s="760"/>
      <c r="HS50" s="760"/>
      <c r="HT50" s="760"/>
      <c r="HU50" s="760"/>
      <c r="HV50" s="760"/>
      <c r="HW50" s="760"/>
      <c r="HX50" s="760"/>
      <c r="HY50" s="760"/>
      <c r="HZ50" s="760"/>
      <c r="IA50" s="760"/>
      <c r="IB50" s="760"/>
      <c r="IC50" s="760"/>
      <c r="ID50" s="760"/>
      <c r="IE50" s="760"/>
      <c r="IF50" s="760"/>
      <c r="IG50" s="760"/>
      <c r="IH50" s="760"/>
      <c r="II50" s="760"/>
      <c r="IJ50" s="760"/>
      <c r="IK50" s="760"/>
      <c r="IL50" s="760"/>
      <c r="IM50" s="760"/>
      <c r="IN50" s="760"/>
      <c r="IO50" s="760"/>
      <c r="IP50" s="760"/>
      <c r="IQ50" s="760"/>
      <c r="IR50" s="760"/>
      <c r="IS50" s="760"/>
      <c r="IT50" s="760"/>
      <c r="IU50" s="760"/>
      <c r="IV50" s="760"/>
    </row>
    <row r="51" spans="1:256" ht="12.75">
      <c r="A51" s="734"/>
      <c r="B51" s="724" t="s">
        <v>705</v>
      </c>
      <c r="D51" s="747">
        <v>100428391248</v>
      </c>
      <c r="E51" s="747">
        <v>-58904355370.200012</v>
      </c>
    </row>
    <row r="52" spans="1:256" s="751" customFormat="1" ht="14.25">
      <c r="A52" s="748"/>
      <c r="B52" s="749" t="s">
        <v>696</v>
      </c>
      <c r="C52" s="750"/>
      <c r="D52" s="736">
        <v>480245915912.20001</v>
      </c>
      <c r="E52" s="736">
        <v>421341560542</v>
      </c>
    </row>
    <row r="53" spans="1:256" s="756" customFormat="1" ht="14.25">
      <c r="A53" s="752"/>
      <c r="B53" s="753" t="s">
        <v>697</v>
      </c>
      <c r="C53" s="754"/>
      <c r="D53" s="755">
        <v>-379817524664.20001</v>
      </c>
      <c r="E53" s="755">
        <v>-480245915912.20001</v>
      </c>
    </row>
    <row r="54" spans="1:256" ht="12.75">
      <c r="A54" s="734"/>
      <c r="B54" s="724" t="s">
        <v>706</v>
      </c>
      <c r="D54" s="747">
        <v>-9539048376</v>
      </c>
      <c r="E54" s="747">
        <v>2534279350</v>
      </c>
    </row>
    <row r="55" spans="1:256" s="751" customFormat="1" ht="14.25">
      <c r="A55" s="748"/>
      <c r="B55" s="749" t="s">
        <v>696</v>
      </c>
      <c r="C55" s="750"/>
      <c r="D55" s="736">
        <v>69324924290</v>
      </c>
      <c r="E55" s="736">
        <v>75181320395</v>
      </c>
    </row>
    <row r="56" spans="1:256" s="756" customFormat="1" ht="14.25">
      <c r="A56" s="752"/>
      <c r="B56" s="753" t="s">
        <v>697</v>
      </c>
      <c r="C56" s="754"/>
      <c r="D56" s="755">
        <v>-74733497565</v>
      </c>
      <c r="E56" s="755">
        <v>-69324924290</v>
      </c>
    </row>
    <row r="57" spans="1:256" s="762" customFormat="1" ht="14.25">
      <c r="A57" s="758"/>
      <c r="B57" s="759" t="s">
        <v>707</v>
      </c>
      <c r="C57" s="760"/>
      <c r="D57" s="761">
        <v>-4130475101</v>
      </c>
      <c r="E57" s="761">
        <v>-3322116755</v>
      </c>
      <c r="F57" s="760"/>
      <c r="G57" s="760"/>
      <c r="H57" s="760"/>
      <c r="I57" s="760"/>
      <c r="J57" s="760"/>
      <c r="K57" s="760"/>
      <c r="L57" s="760"/>
      <c r="M57" s="760"/>
      <c r="N57" s="760"/>
      <c r="O57" s="760"/>
      <c r="P57" s="760"/>
      <c r="Q57" s="760"/>
      <c r="R57" s="760"/>
      <c r="S57" s="760"/>
      <c r="T57" s="760"/>
      <c r="U57" s="760"/>
      <c r="V57" s="760"/>
      <c r="W57" s="760"/>
      <c r="X57" s="760"/>
      <c r="Y57" s="760"/>
      <c r="Z57" s="760"/>
      <c r="AA57" s="760"/>
      <c r="AB57" s="760"/>
      <c r="AC57" s="760"/>
      <c r="AD57" s="760"/>
      <c r="AE57" s="760"/>
      <c r="AF57" s="760"/>
      <c r="AG57" s="760"/>
      <c r="AH57" s="760"/>
      <c r="AI57" s="760"/>
      <c r="AJ57" s="760"/>
      <c r="AK57" s="760"/>
      <c r="AL57" s="760"/>
      <c r="AM57" s="760"/>
      <c r="AN57" s="760"/>
      <c r="AO57" s="760"/>
      <c r="AP57" s="760"/>
      <c r="AQ57" s="760"/>
      <c r="AR57" s="760"/>
      <c r="AS57" s="760"/>
      <c r="AT57" s="760"/>
      <c r="AU57" s="760"/>
      <c r="AV57" s="760"/>
      <c r="AW57" s="760"/>
      <c r="AX57" s="760"/>
      <c r="AY57" s="760"/>
      <c r="AZ57" s="760"/>
      <c r="BA57" s="760"/>
      <c r="BB57" s="760"/>
      <c r="BC57" s="760"/>
      <c r="BD57" s="760"/>
      <c r="BE57" s="760"/>
      <c r="BF57" s="760"/>
      <c r="BG57" s="760"/>
      <c r="BH57" s="760"/>
      <c r="BI57" s="760"/>
      <c r="BJ57" s="760"/>
      <c r="BK57" s="760"/>
      <c r="BL57" s="760"/>
      <c r="BM57" s="760"/>
      <c r="BN57" s="760"/>
      <c r="BO57" s="760"/>
      <c r="BP57" s="760"/>
      <c r="BQ57" s="760"/>
      <c r="BR57" s="760"/>
      <c r="BS57" s="760"/>
      <c r="BT57" s="760"/>
      <c r="BU57" s="760"/>
      <c r="BV57" s="760"/>
      <c r="BW57" s="760"/>
      <c r="BX57" s="760"/>
      <c r="BY57" s="760"/>
      <c r="BZ57" s="760"/>
      <c r="CA57" s="760"/>
      <c r="CB57" s="760"/>
      <c r="CC57" s="760"/>
      <c r="CD57" s="760"/>
      <c r="CE57" s="760"/>
      <c r="CF57" s="760"/>
      <c r="CG57" s="760"/>
      <c r="CH57" s="760"/>
      <c r="CI57" s="760"/>
      <c r="CJ57" s="760"/>
      <c r="CK57" s="760"/>
      <c r="CL57" s="760"/>
      <c r="CM57" s="760"/>
      <c r="CN57" s="760"/>
      <c r="CO57" s="760"/>
      <c r="CP57" s="760"/>
      <c r="CQ57" s="760"/>
      <c r="CR57" s="760"/>
      <c r="CS57" s="760"/>
      <c r="CT57" s="760"/>
      <c r="CU57" s="760"/>
      <c r="CV57" s="760"/>
      <c r="CW57" s="760"/>
      <c r="CX57" s="760"/>
      <c r="CY57" s="760"/>
      <c r="CZ57" s="760"/>
      <c r="DA57" s="760"/>
      <c r="DB57" s="760"/>
      <c r="DC57" s="760"/>
      <c r="DD57" s="760"/>
      <c r="DE57" s="760"/>
      <c r="DF57" s="760"/>
      <c r="DG57" s="760"/>
      <c r="DH57" s="760"/>
      <c r="DI57" s="760"/>
      <c r="DJ57" s="760"/>
      <c r="DK57" s="760"/>
      <c r="DL57" s="760"/>
      <c r="DM57" s="760"/>
      <c r="DN57" s="760"/>
      <c r="DO57" s="760"/>
      <c r="DP57" s="760"/>
      <c r="DQ57" s="760"/>
      <c r="DR57" s="760"/>
      <c r="DS57" s="760"/>
      <c r="DT57" s="760"/>
      <c r="DU57" s="760"/>
      <c r="DV57" s="760"/>
      <c r="DW57" s="760"/>
      <c r="DX57" s="760"/>
      <c r="DY57" s="760"/>
      <c r="DZ57" s="760"/>
      <c r="EA57" s="760"/>
      <c r="EB57" s="760"/>
      <c r="EC57" s="760"/>
      <c r="ED57" s="760"/>
      <c r="EE57" s="760"/>
      <c r="EF57" s="760"/>
      <c r="EG57" s="760"/>
      <c r="EH57" s="760"/>
      <c r="EI57" s="760"/>
      <c r="EJ57" s="760"/>
      <c r="EK57" s="760"/>
      <c r="EL57" s="760"/>
      <c r="EM57" s="760"/>
      <c r="EN57" s="760"/>
      <c r="EO57" s="760"/>
      <c r="EP57" s="760"/>
      <c r="EQ57" s="760"/>
      <c r="ER57" s="760"/>
      <c r="ES57" s="760"/>
      <c r="ET57" s="760"/>
      <c r="EU57" s="760"/>
      <c r="EV57" s="760"/>
      <c r="EW57" s="760"/>
      <c r="EX57" s="760"/>
      <c r="EY57" s="760"/>
      <c r="EZ57" s="760"/>
      <c r="FA57" s="760"/>
      <c r="FB57" s="760"/>
      <c r="FC57" s="760"/>
      <c r="FD57" s="760"/>
      <c r="FE57" s="760"/>
      <c r="FF57" s="760"/>
      <c r="FG57" s="760"/>
      <c r="FH57" s="760"/>
      <c r="FI57" s="760"/>
      <c r="FJ57" s="760"/>
      <c r="FK57" s="760"/>
      <c r="FL57" s="760"/>
      <c r="FM57" s="760"/>
      <c r="FN57" s="760"/>
      <c r="FO57" s="760"/>
      <c r="FP57" s="760"/>
      <c r="FQ57" s="760"/>
      <c r="FR57" s="760"/>
      <c r="FS57" s="760"/>
      <c r="FT57" s="760"/>
      <c r="FU57" s="760"/>
      <c r="FV57" s="760"/>
      <c r="FW57" s="760"/>
      <c r="FX57" s="760"/>
      <c r="FY57" s="760"/>
      <c r="FZ57" s="760"/>
      <c r="GA57" s="760"/>
      <c r="GB57" s="760"/>
      <c r="GC57" s="760"/>
      <c r="GD57" s="760"/>
      <c r="GE57" s="760"/>
      <c r="GF57" s="760"/>
      <c r="GG57" s="760"/>
      <c r="GH57" s="760"/>
      <c r="GI57" s="760"/>
      <c r="GJ57" s="760"/>
      <c r="GK57" s="760"/>
      <c r="GL57" s="760"/>
      <c r="GM57" s="760"/>
      <c r="GN57" s="760"/>
      <c r="GO57" s="760"/>
      <c r="GP57" s="760"/>
      <c r="GQ57" s="760"/>
      <c r="GR57" s="760"/>
      <c r="GS57" s="760"/>
      <c r="GT57" s="760"/>
      <c r="GU57" s="760"/>
      <c r="GV57" s="760"/>
      <c r="GW57" s="760"/>
      <c r="GX57" s="760"/>
      <c r="GY57" s="760"/>
      <c r="GZ57" s="760"/>
      <c r="HA57" s="760"/>
      <c r="HB57" s="760"/>
      <c r="HC57" s="760"/>
      <c r="HD57" s="760"/>
      <c r="HE57" s="760"/>
      <c r="HF57" s="760"/>
      <c r="HG57" s="760"/>
      <c r="HH57" s="760"/>
      <c r="HI57" s="760"/>
      <c r="HJ57" s="760"/>
      <c r="HK57" s="760"/>
      <c r="HL57" s="760"/>
      <c r="HM57" s="760"/>
      <c r="HN57" s="760"/>
      <c r="HO57" s="760"/>
      <c r="HP57" s="760"/>
      <c r="HQ57" s="760"/>
      <c r="HR57" s="760"/>
      <c r="HS57" s="760"/>
      <c r="HT57" s="760"/>
      <c r="HU57" s="760"/>
      <c r="HV57" s="760"/>
      <c r="HW57" s="760"/>
      <c r="HX57" s="760"/>
      <c r="HY57" s="760"/>
      <c r="HZ57" s="760"/>
      <c r="IA57" s="760"/>
      <c r="IB57" s="760"/>
      <c r="IC57" s="760"/>
      <c r="ID57" s="760"/>
      <c r="IE57" s="760"/>
      <c r="IF57" s="760"/>
      <c r="IG57" s="760"/>
      <c r="IH57" s="760"/>
      <c r="II57" s="760"/>
      <c r="IJ57" s="760"/>
      <c r="IK57" s="760"/>
      <c r="IL57" s="760"/>
      <c r="IM57" s="760"/>
      <c r="IN57" s="760"/>
      <c r="IO57" s="760"/>
      <c r="IP57" s="760"/>
      <c r="IQ57" s="760"/>
      <c r="IR57" s="760"/>
      <c r="IS57" s="760"/>
      <c r="IT57" s="760"/>
      <c r="IU57" s="760"/>
      <c r="IV57" s="760"/>
    </row>
    <row r="58" spans="1:256" ht="12.75">
      <c r="A58" s="734"/>
      <c r="B58" s="724" t="s">
        <v>708</v>
      </c>
      <c r="D58" s="763">
        <v>-1214861354625</v>
      </c>
      <c r="E58" s="763">
        <v>1351325431398</v>
      </c>
    </row>
    <row r="59" spans="1:256" s="751" customFormat="1" ht="14.25">
      <c r="A59" s="748"/>
      <c r="B59" s="749" t="s">
        <v>709</v>
      </c>
      <c r="C59" s="750"/>
      <c r="D59" s="736">
        <v>-2488369347721</v>
      </c>
      <c r="E59" s="736">
        <v>-1632047371795</v>
      </c>
    </row>
    <row r="60" spans="1:256" s="756" customFormat="1" ht="14.25">
      <c r="A60" s="752"/>
      <c r="B60" s="753" t="s">
        <v>710</v>
      </c>
      <c r="C60" s="754"/>
      <c r="D60" s="755">
        <v>1696545013827</v>
      </c>
      <c r="E60" s="755">
        <v>2488369347721</v>
      </c>
    </row>
    <row r="61" spans="1:256" s="751" customFormat="1" ht="14.25">
      <c r="A61" s="748"/>
      <c r="B61" s="749" t="s">
        <v>711</v>
      </c>
      <c r="C61" s="750"/>
      <c r="D61" s="736">
        <v>-3675062493341</v>
      </c>
      <c r="E61" s="736">
        <v>-3180059037869</v>
      </c>
    </row>
    <row r="62" spans="1:256" s="756" customFormat="1" ht="14.25">
      <c r="A62" s="752"/>
      <c r="B62" s="753" t="s">
        <v>712</v>
      </c>
      <c r="C62" s="754"/>
      <c r="D62" s="755">
        <v>3252025472610</v>
      </c>
      <c r="E62" s="755">
        <v>3675062493341</v>
      </c>
    </row>
    <row r="63" spans="1:256" ht="12.75">
      <c r="A63" s="734"/>
      <c r="B63" s="724" t="s">
        <v>713</v>
      </c>
      <c r="D63" s="747">
        <v>-20297633307</v>
      </c>
      <c r="E63" s="747">
        <v>17323380443.400002</v>
      </c>
    </row>
    <row r="64" spans="1:256" s="751" customFormat="1" ht="14.25">
      <c r="A64" s="748"/>
      <c r="B64" s="749" t="s">
        <v>714</v>
      </c>
      <c r="C64" s="750"/>
      <c r="D64" s="736">
        <v>-43754048292.400002</v>
      </c>
      <c r="E64" s="736">
        <v>-26430667849</v>
      </c>
    </row>
    <row r="65" spans="1:5" s="756" customFormat="1" ht="14.25">
      <c r="A65" s="752"/>
      <c r="B65" s="753" t="s">
        <v>697</v>
      </c>
      <c r="C65" s="754"/>
      <c r="D65" s="755">
        <v>23456414985.400002</v>
      </c>
      <c r="E65" s="755">
        <v>43754048292.400002</v>
      </c>
    </row>
    <row r="66" spans="1:5" ht="12.75">
      <c r="A66" s="734"/>
      <c r="B66" s="724" t="s">
        <v>715</v>
      </c>
      <c r="D66" s="747">
        <v>156865510</v>
      </c>
      <c r="E66" s="747">
        <v>-7478227826</v>
      </c>
    </row>
    <row r="67" spans="1:5" s="751" customFormat="1" ht="14.25">
      <c r="A67" s="748"/>
      <c r="B67" s="749" t="s">
        <v>696</v>
      </c>
      <c r="C67" s="750"/>
      <c r="D67" s="736">
        <v>-5784548740</v>
      </c>
      <c r="E67" s="736">
        <v>-12674952257</v>
      </c>
    </row>
    <row r="68" spans="1:5" s="756" customFormat="1" ht="14.25">
      <c r="A68" s="752"/>
      <c r="B68" s="753" t="s">
        <v>697</v>
      </c>
      <c r="C68" s="754"/>
      <c r="D68" s="755">
        <v>5945793108</v>
      </c>
      <c r="E68" s="755">
        <v>5784548740</v>
      </c>
    </row>
    <row r="69" spans="1:5" ht="12.75">
      <c r="A69" s="734"/>
      <c r="B69" s="741" t="s">
        <v>716</v>
      </c>
      <c r="D69" s="747">
        <v>-4378858</v>
      </c>
      <c r="E69" s="747">
        <v>0</v>
      </c>
    </row>
    <row r="70" spans="1:5" ht="12.75">
      <c r="A70" s="734"/>
      <c r="B70" s="741" t="s">
        <v>717</v>
      </c>
      <c r="D70" s="747">
        <v>0</v>
      </c>
      <c r="E70" s="739">
        <v>-587824309</v>
      </c>
    </row>
    <row r="71" spans="1:5" ht="12.75">
      <c r="A71" s="734"/>
      <c r="B71" s="725"/>
      <c r="D71" s="747"/>
      <c r="E71" s="739"/>
    </row>
    <row r="72" spans="1:5" ht="12.75">
      <c r="A72" s="734"/>
      <c r="B72" s="725" t="s">
        <v>718</v>
      </c>
      <c r="C72" s="764"/>
      <c r="D72" s="192">
        <f>+D37+D40+D43+D51+D54+D58+D63+D66</f>
        <v>162588672629</v>
      </c>
      <c r="E72" s="192">
        <f>+E37+E40+E43+E51+E54+E58+E63+E66</f>
        <v>256063054651.20004</v>
      </c>
    </row>
    <row r="73" spans="1:5" ht="12.75">
      <c r="A73" s="734"/>
      <c r="E73" s="724"/>
    </row>
    <row r="74" spans="1:5" ht="12.75">
      <c r="A74" s="733" t="s">
        <v>719</v>
      </c>
      <c r="B74" s="725" t="s">
        <v>720</v>
      </c>
      <c r="C74" s="725"/>
      <c r="D74" s="726"/>
      <c r="E74" s="724"/>
    </row>
    <row r="75" spans="1:5" ht="12.75">
      <c r="A75" s="734"/>
      <c r="E75" s="724"/>
    </row>
    <row r="76" spans="1:5" ht="12.75">
      <c r="A76" s="734"/>
      <c r="B76" s="724" t="s">
        <v>721</v>
      </c>
      <c r="D76" s="765">
        <v>-153810850982</v>
      </c>
      <c r="E76" s="765">
        <v>-79850275329</v>
      </c>
    </row>
    <row r="77" spans="1:5" s="751" customFormat="1" ht="14.25">
      <c r="A77" s="748"/>
      <c r="B77" s="749" t="s">
        <v>722</v>
      </c>
      <c r="C77" s="750"/>
      <c r="D77" s="757">
        <v>355537176692</v>
      </c>
      <c r="E77" s="757">
        <v>275686901363</v>
      </c>
    </row>
    <row r="78" spans="1:5" ht="12.75">
      <c r="A78" s="734"/>
      <c r="B78" s="741" t="s">
        <v>723</v>
      </c>
      <c r="D78" s="765">
        <v>-509348027674</v>
      </c>
      <c r="E78" s="766">
        <v>-355537176692</v>
      </c>
    </row>
    <row r="79" spans="1:5" ht="12.75">
      <c r="A79" s="734"/>
      <c r="B79" s="741" t="s">
        <v>607</v>
      </c>
      <c r="D79" s="765">
        <v>0</v>
      </c>
      <c r="E79" s="767"/>
    </row>
    <row r="80" spans="1:5" ht="12.75">
      <c r="A80" s="734"/>
      <c r="B80" s="724" t="s">
        <v>724</v>
      </c>
      <c r="D80" s="747">
        <v>-1268574180</v>
      </c>
      <c r="E80" s="747">
        <v>-16224360324</v>
      </c>
    </row>
    <row r="81" spans="1:5" s="751" customFormat="1" ht="14.25">
      <c r="A81" s="748"/>
      <c r="B81" s="749" t="s">
        <v>725</v>
      </c>
      <c r="C81" s="750"/>
      <c r="D81" s="757">
        <v>27272355992</v>
      </c>
      <c r="E81" s="757">
        <v>13229845108</v>
      </c>
    </row>
    <row r="82" spans="1:5" s="756" customFormat="1" ht="14.25">
      <c r="A82" s="752"/>
      <c r="B82" s="753" t="s">
        <v>726</v>
      </c>
      <c r="C82" s="754"/>
      <c r="D82" s="755">
        <v>-27257133468</v>
      </c>
      <c r="E82" s="755">
        <v>-27272355992</v>
      </c>
    </row>
    <row r="83" spans="1:5" s="751" customFormat="1" ht="14.25">
      <c r="A83" s="748"/>
      <c r="B83" s="749" t="s">
        <v>727</v>
      </c>
      <c r="C83" s="750"/>
      <c r="D83" s="736">
        <v>1684672973</v>
      </c>
      <c r="E83" s="736">
        <v>1684672973</v>
      </c>
    </row>
    <row r="84" spans="1:5" s="756" customFormat="1" ht="14.25">
      <c r="A84" s="752"/>
      <c r="B84" s="753" t="s">
        <v>728</v>
      </c>
      <c r="C84" s="754"/>
      <c r="D84" s="755">
        <v>-1684672973</v>
      </c>
      <c r="E84" s="755">
        <v>-1684672973</v>
      </c>
    </row>
    <row r="85" spans="1:5" ht="12.75">
      <c r="A85" s="734"/>
      <c r="B85" s="741" t="s">
        <v>729</v>
      </c>
      <c r="D85" s="747">
        <v>-1283796704</v>
      </c>
      <c r="E85" s="739">
        <v>-2181849440</v>
      </c>
    </row>
    <row r="86" spans="1:5" ht="12.75">
      <c r="A86" s="734"/>
      <c r="B86" s="725"/>
      <c r="D86" s="747"/>
      <c r="E86" s="739"/>
    </row>
    <row r="87" spans="1:5" ht="12.75">
      <c r="A87" s="734"/>
      <c r="B87" s="725" t="s">
        <v>730</v>
      </c>
      <c r="D87" s="192">
        <f>+D80+D76</f>
        <v>-155079425162</v>
      </c>
      <c r="E87" s="192">
        <f>+E80+E76</f>
        <v>-96074635653</v>
      </c>
    </row>
    <row r="88" spans="1:5" ht="12.75">
      <c r="A88" s="734"/>
      <c r="E88" s="724"/>
    </row>
    <row r="89" spans="1:5" ht="12.75">
      <c r="A89" s="733" t="s">
        <v>731</v>
      </c>
      <c r="B89" s="725" t="s">
        <v>732</v>
      </c>
      <c r="C89" s="725"/>
      <c r="D89" s="726"/>
      <c r="E89" s="724"/>
    </row>
    <row r="90" spans="1:5" ht="12.75">
      <c r="A90" s="734"/>
      <c r="E90" s="724"/>
    </row>
    <row r="91" spans="1:5" ht="12.75">
      <c r="A91" s="734"/>
      <c r="B91" s="724" t="s">
        <v>733</v>
      </c>
      <c r="D91" s="747">
        <v>24350852933</v>
      </c>
      <c r="E91" s="768">
        <v>-18900000</v>
      </c>
    </row>
    <row r="92" spans="1:5" ht="12.75">
      <c r="A92" s="734"/>
      <c r="B92" s="724" t="s">
        <v>734</v>
      </c>
      <c r="D92" s="747">
        <v>0</v>
      </c>
      <c r="E92" s="769">
        <v>0</v>
      </c>
    </row>
    <row r="93" spans="1:5" ht="12.75">
      <c r="A93" s="734"/>
      <c r="B93" s="724" t="s">
        <v>735</v>
      </c>
      <c r="D93" s="770">
        <v>24350852933</v>
      </c>
      <c r="E93" s="770">
        <v>-18900000</v>
      </c>
    </row>
    <row r="94" spans="1:5" ht="12.75">
      <c r="A94" s="734"/>
      <c r="D94" s="307"/>
      <c r="E94" s="739"/>
    </row>
    <row r="95" spans="1:5" ht="12.75">
      <c r="B95" s="724" t="s">
        <v>736</v>
      </c>
      <c r="D95" s="188">
        <f>+D72+D87-D93</f>
        <v>-16841605466</v>
      </c>
      <c r="E95" s="188">
        <f>+E72+E87-E93</f>
        <v>160007318998.20004</v>
      </c>
    </row>
    <row r="96" spans="1:5" ht="12.75">
      <c r="E96" s="724"/>
    </row>
    <row r="97" spans="1:7" ht="12.75">
      <c r="B97" s="724" t="s">
        <v>737</v>
      </c>
      <c r="D97" s="771">
        <v>-1344710137</v>
      </c>
      <c r="E97" s="304">
        <v>11715474700</v>
      </c>
    </row>
    <row r="98" spans="1:7" ht="12.75">
      <c r="E98" s="724"/>
    </row>
    <row r="99" spans="1:7" ht="12.75">
      <c r="B99" s="724" t="s">
        <v>738</v>
      </c>
      <c r="D99" s="739">
        <v>542770797397.3501</v>
      </c>
      <c r="E99" s="739">
        <v>371048003699.15002</v>
      </c>
    </row>
    <row r="100" spans="1:7" ht="12.75">
      <c r="E100" s="724"/>
    </row>
    <row r="101" spans="1:7" ht="13.5" thickBot="1">
      <c r="B101" s="725" t="s">
        <v>739</v>
      </c>
      <c r="D101" s="193">
        <f>+D99+D97+D95</f>
        <v>524584481794.3501</v>
      </c>
      <c r="E101" s="193">
        <f>+E99+E97+E95</f>
        <v>542770797397.3501</v>
      </c>
      <c r="G101" s="739"/>
    </row>
    <row r="102" spans="1:7" ht="13.5" thickTop="1"/>
    <row r="103" spans="1:7" ht="12.6" customHeight="1">
      <c r="B103" s="724" t="s">
        <v>740</v>
      </c>
      <c r="D103" s="772"/>
    </row>
    <row r="104" spans="1:7" ht="12.6" customHeight="1">
      <c r="D104" s="745"/>
    </row>
    <row r="106" spans="1:7" ht="12.6" customHeight="1">
      <c r="A106" s="304" t="s">
        <v>659</v>
      </c>
      <c r="D106" s="773"/>
    </row>
    <row r="108" spans="1:7" ht="14.25">
      <c r="A108" s="722"/>
      <c r="B108" s="722"/>
      <c r="C108" s="722"/>
      <c r="D108" s="722"/>
    </row>
    <row r="112" spans="1:7" ht="12.6" customHeight="1">
      <c r="C112" s="725"/>
      <c r="D112" s="319"/>
    </row>
    <row r="114" spans="4:4" ht="12.6" customHeight="1">
      <c r="D114" s="774"/>
    </row>
    <row r="141" spans="3:7" ht="12.6" customHeight="1">
      <c r="C141" s="775" t="s">
        <v>491</v>
      </c>
      <c r="D141" s="776"/>
      <c r="E141" s="777"/>
      <c r="F141" s="778"/>
      <c r="G141" s="779"/>
    </row>
    <row r="142" spans="3:7" ht="12.6" customHeight="1">
      <c r="C142" s="735"/>
      <c r="D142" s="780"/>
      <c r="E142" s="781"/>
      <c r="F142" s="782"/>
      <c r="G142" s="780"/>
    </row>
    <row r="143" spans="3:7" ht="12.6" customHeight="1">
      <c r="C143" s="735"/>
      <c r="D143" s="783"/>
      <c r="E143" s="784"/>
      <c r="F143" s="783"/>
      <c r="G143" s="780"/>
    </row>
    <row r="144" spans="3:7" ht="12.6" customHeight="1">
      <c r="C144" s="785"/>
      <c r="D144" s="786"/>
      <c r="E144" s="787"/>
      <c r="F144" s="788"/>
      <c r="G144" s="780"/>
    </row>
    <row r="145" spans="3:7" ht="12.6" customHeight="1">
      <c r="C145" s="785"/>
      <c r="D145" s="789"/>
      <c r="E145" s="790"/>
      <c r="F145" s="791"/>
      <c r="G145" s="792"/>
    </row>
    <row r="146" spans="3:7" ht="12.6" customHeight="1">
      <c r="C146" s="735"/>
      <c r="E146" s="793"/>
      <c r="F146" s="735"/>
      <c r="G146" s="735"/>
    </row>
    <row r="147" spans="3:7" ht="12.6" customHeight="1">
      <c r="C147" s="735"/>
      <c r="E147" s="793"/>
      <c r="F147" s="735"/>
      <c r="G147" s="735"/>
    </row>
    <row r="148" spans="3:7" ht="12.6" customHeight="1">
      <c r="C148" s="735"/>
      <c r="E148" s="793"/>
      <c r="F148" s="735"/>
      <c r="G148" s="735"/>
    </row>
    <row r="149" spans="3:7" ht="12.6" customHeight="1">
      <c r="C149" s="735"/>
      <c r="E149" s="793"/>
      <c r="F149" s="735"/>
      <c r="G149" s="735"/>
    </row>
  </sheetData>
  <mergeCells count="3">
    <mergeCell ref="A1:D1"/>
    <mergeCell ref="A108:D108"/>
    <mergeCell ref="C144:C145"/>
  </mergeCells>
  <pageMargins left="1.1417322834645698" right="0.74803149606299213" top="2.3228346456692948" bottom="1.299212598425197" header="1.9291338582677198" footer="0.90551181102362199"/>
  <pageSetup paperSize="0" scale="84" fitToWidth="0" fitToHeight="0" orientation="portrait" horizontalDpi="0" verticalDpi="0" copies="0"/>
  <headerFooter alignWithMargins="0"/>
  <drawing r:id="rId1"/>
</worksheet>
</file>

<file path=_xmlsignatures/_rels/origin.sigs.rels><?xml version="1.0" encoding="UTF-8" standalone="yes"?>
<Relationships xmlns="http://schemas.openxmlformats.org/package/2006/relationships"><Relationship Id="rId2" Type="http://schemas.openxmlformats.org/package/2006/relationships/digital-signature/signature" Target="sig2.xml"/><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1j6vltHhdfj5mpcJpL+4KSzqHCaavPP9sram9mGA+QE=</DigestValue>
    </Reference>
    <Reference Type="http://www.w3.org/2000/09/xmldsig#Object" URI="#idOfficeObject">
      <DigestMethod Algorithm="http://www.w3.org/2001/04/xmlenc#sha256"/>
      <DigestValue>xhXiLnbOtiNP18/ik0J9N0C3vVt7/I1uSMbWlDWgTnk=</DigestValue>
    </Reference>
    <Reference Type="http://uri.etsi.org/01903#SignedProperties" URI="#idSignedProperties">
      <Transforms>
        <Transform Algorithm="http://www.w3.org/TR/2001/REC-xml-c14n-20010315"/>
      </Transforms>
      <DigestMethod Algorithm="http://www.w3.org/2001/04/xmlenc#sha256"/>
      <DigestValue>EBWCbQUxVqbpBJLjwJ9u1tOeEiXAYdhHAnLdddR1oGM=</DigestValue>
    </Reference>
  </SignedInfo>
  <SignatureValue>UvDBzXvUUDt556EMrW0fGh9Z71Z/mC1TNJiSmeeI7FoDeV9bcKWelXOSdzaPuAI1vCLft3AgqBZR
vhFua1QOdea14vVJOqy2jXhZE62weJ+bf5/LaQOtMGTC3quRPSwNKHGngu9iLrpcpBqT3oXXe5iA
zFEnn8okT+foFHQj0jD1F3nT8PaR/2LF0Am8wRjKUtqfzwT7izSaRy+TBwu+Z+LrsiDCErNiQmFf
WpCPMh9NAE0Upo+B4xVOjiVnw5TgDmFdi4xbf/wj01qYELb9qgWeEq0OmzFARX32SOMcjlCferi+
m+iG00PhmGciRelpoAoDRKfCISHSvoKCP1XeVw==</SignatureValue>
  <KeyInfo>
    <X509Data>
      <X509Certificate>MIIIijCCBnKgAwIBAgIIJawlUPF2IMEwDQYJKoZIhvcNAQELBQAwWjEaMBgGA1UEAwwRQ0EtRE9DVU1FTlRBIFMuQS4xFjAUBgNVBAUTDVJVQzgwMDUwMTcyLTExFzAVBgNVBAoMDkRPQ1VNRU5UQSBTLkEuMQswCQYDVQQGEwJQWTAeFw0yNTA1MTIxMjQyMDBaFw0yNzA1MTIxMjQyMDBaMIHAMScwJQYDVQQDDB5PU0NBUiBFTlJJUVVFIERJRVNFTCBKVU5HSEFOTlMxETAPBgNVBAUTCENJNzQ1MzY1MRYwFAYDVQQqDA1PU0NBUiBFTlJJUVVFMRkwFwYDVQQEDBBESUVTRUwgSlVOR0hBTk5TMQswCQYDVQQLDAJGMjE1MDMGA1UECgwsQ0VSVElGSUNBRE8gQ1VBTElGSUNBRE8gREUgRklSTUEgRUxFQ1RST05JQ0ExCzAJBgNVBAYTAlBZMIIBIjANBgkqhkiG9w0BAQEFAAOCAQ8AMIIBCgKCAQEAnj8YoHCEA/HC3bJUjlPwJpPQ8gKVQv2HKkFbC66CFXO4aTSxYp1E9OpOZhoI3H84bWX3psrEVO1g1t31Z7rLqYqMMLI7ow9Bo2qJU3Aaj9xHF9n9mHfNPQLsEUWNe9nR+7JKW2DgrrorpqH/B/OT+7WWybncxtr3S+yHgM/YjiYaw/N+39N8KM2SDKqiDx12jerAK6TGCXj2YfMnjTvRyODnpXjq38yN2LnD+of29AEXgGwwD+nhC12NrMx684ZOcRoK6Dnby3NlrSSH7CTRH6Qcd7uZdJMa7eBiG+wyrapKE1rNjH+S9PvVDXSB7a1kfKEqJciM+jTDktI5XEu87QIDAQABo4ID6zCCA+cwDAYDVR0TAQH/BAIwADAfBgNVHSMEGDAWgBShPYUrzdgslh85AgyfUztY2JULezCBlAYIKwYBBQUHAQEEgYcwgYQwVQYIKwYBBQUHMAKGSWh0dHBzOi8vd3d3LmRpZ2l0by5jb20ucHkvdXBsb2Fkcy9jZXJ0aWZpY2Fkby1kb2N1bWVudGEtc2EtMTUzNTExNzc3MS5jcnQwKwYIKwYBBQUHMAGGH2h0dHBzOi8vd3d3LmRpZ2l0by5jb20ucHkvb2NzcC8wTgYDVR0RBEcwRYEXb3NjYXIuZGllc2VsQHJpby5jb20ucHmkKjAoMSYwJAYDVQQNDB1GSVJNQSBFTEVDVFJPTklDQSBDVUFMSUZJQ0FEQTCCAfUGA1UdIASCAewwggHoMIIB5AYNKwYBBAGC+TsBAQEKATCCAdEwLwYIKwYBBQUHAgEWI2h0dHBzOi8vd3d3LmRpZ2l0by5jb20ucHkvZGVzY2FyZ2FzMIIBnAYIKwYBBQUHAgIwggGOHoIBigBDAGUAcgB0AGkAZgBpAGMAYQBkAG8AIABjAHUAYQBsAGkAZgBpAGMAYQBkAG8AIABkAGUAIABmAGkAcgBtAGEAIABlAGwAZQBjAHQAcgDzAG4AaQBjAGEAIAB0AGkAcABvACAARgAyACAAKABjAGwAYQB2AGUAcwAgAGUAbgAgAGQAaQBzAHAAbwBzAGkAdABpAHYAbwAgAGMAdQBhAGwAaQBmAGkAYwBhAGQAbwApACwAIABzAHUAagBlAHQAYQAgAGEAIABsAGEAcwAgAGMAbwBuAGQAaQBjAGkAbwBuAGUAcwAgAGQAZQAgAHUAcwBvACAAZQB4AHAAdQBlAHMAdABhAHMAIABlAG4AIABsAGEAIABEAGUAYwBsAGEAcgBhAGMAaQDzAG4AIABkAGUAIABQAHIA4QBjAHQAaQBjAGEAcwAgAGQAZQAgAEMAZQByAHQAaQBmAGkAYwBhAGMAaQDzAG4AIABkAGUAIABEAE8AQwBVAE0ARQBOAFQAQQAgAFMALgBBAC4wKgYDVR0lAQH/BCAwHgYIKwYBBQUHAwIGCCsGAQUFBwMEBggrBgEFBQcDATB7BgNVHR8EdDByMDSgMqAwhi5odHRwczovL3d3dy5kaWdpdG8uY29tLnB5L2NybC9kb2N1bWVudGFfY2EuY3JsMDqgOKA2hjRodHRwczovL3d3dy5kb2N1bWVudGEuY29tLnB5L2RpZ2l0by9kb2N1bWVudGFfY2EuY3JsMB0GA1UdDgQWBBQ6zguSAdCTbbhcYe+UKKF31OfFUDAOBgNVHQ8BAf8EBAMCBeAwDQYJKoZIhvcNAQELBQADggIBAB6s2WU/3hBDkaf3qmcE6oYbHnMjJRG5NjkVBfjsr1O+pfvwTjmRXEwgh86n0CUIG6HIPqP1aXVUM1Q+B4SDjHZUgtr4UNPFyRTOK5EXrxRUe/UNOdOz5XctW+uHm6guitgyAX3sLku104f07V7VUI17dRRlJupMQwVRYs09oCf+n0DG6DvhHyZJW2uRqw/QK+rhzqlh5OJqweutVzK9/BfPAJOTaWw00mWeA/iGg+G3f8IsgZaPM5kmGff6BsszwFzsuz5WrWTivnrLGoVdvqNnBaJJyQQqZqhhBoftzdBGJbFoWYaIpHnkzCVqWJ+Mvs2IAsW/vxVZFX4RSOunYkK0Pd5WgCpE4D+KDRMUwFHsqSKedbsYFRhG41+CDQzfF628mRB1eJphiIQ/T0Do+7+lXE6zj6SB0694x4y26TlqoEVYbemdzwInOiyrbnacL71kqpc7Bey105lYWeT09/0RhBvatIkNKSt9li4o7Eug0I4ISlBzOOEBi6Djm/nFSbbqUR+lZu0Mr41CKiMDdnDuPWyOo4FBTVLaq6adqGzcgOW6pF8Ylf8BfUU1AOlcqikohEMeyVL3CyHkCerwj7BE5hysp4Wx01bR6M+SvvZzrLvPf3WjrA/btubaDckfSyKDWlc4ir1N2MNFFIo5nj8CEu55kVPuy+3TMw4wOThs</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Transform>
          <Transform Algorithm="http://www.w3.org/TR/2001/REC-xml-c14n-20010315"/>
        </Transforms>
        <DigestMethod Algorithm="http://www.w3.org/2001/04/xmlenc#sha256"/>
        <DigestValue>uWCo1sbJXjbL6qC3fvmnMNhJIpC9wEtc356E/vB10RM=</DigestValue>
      </Reference>
      <Reference URI="/xl/calcChain.xml?ContentType=application/vnd.openxmlformats-officedocument.spreadsheetml.calcChain+xml">
        <DigestMethod Algorithm="http://www.w3.org/2001/04/xmlenc#sha256"/>
        <DigestValue>Nj1JCER6KAImqS/+o/QCUYeqPWM4OKK5ZP84O6JLxmM=</DigestValue>
      </Reference>
      <Reference URI="/xl/drawings/drawing1.xml?ContentType=application/vnd.openxmlformats-officedocument.drawing+xml">
        <DigestMethod Algorithm="http://www.w3.org/2001/04/xmlenc#sha256"/>
        <DigestValue>1VOOa+bvie9aE9loSaFuPVdAXdCiXAZPKj88aUs/xx8=</DigestValue>
      </Reference>
      <Reference URI="/xl/drawings/drawing2.xml?ContentType=application/vnd.openxmlformats-officedocument.drawing+xml">
        <DigestMethod Algorithm="http://www.w3.org/2001/04/xmlenc#sha256"/>
        <DigestValue>wx+vVIk8h696H/0yueWp+4kKr5DsKroFhql/+XV0Pvw=</DigestValue>
      </Reference>
      <Reference URI="/xl/drawings/drawing3.xml?ContentType=application/vnd.openxmlformats-officedocument.drawing+xml">
        <DigestMethod Algorithm="http://www.w3.org/2001/04/xmlenc#sha256"/>
        <DigestValue>yT4pKtrtxbK3dZTQqvy3EuHS1JeGgdruMyBifUulNtQ=</DigestValue>
      </Reference>
      <Reference URI="/xl/drawings/drawing4.xml?ContentType=application/vnd.openxmlformats-officedocument.drawing+xml">
        <DigestMethod Algorithm="http://www.w3.org/2001/04/xmlenc#sha256"/>
        <DigestValue>qI6/D0ea3wCDnG8mFUvXMOXCBIMP9xJ/y0aLx3kAC+I=</DigestValue>
      </Reference>
      <Reference URI="/xl/drawings/drawing5.xml?ContentType=application/vnd.openxmlformats-officedocument.drawing+xml">
        <DigestMethod Algorithm="http://www.w3.org/2001/04/xmlenc#sha256"/>
        <DigestValue>XKN6fYAffXiEexvlV/S8Czqz5AnEtEhEjlI3jwP6FM8=</DigestValue>
      </Reference>
      <Reference URI="/xl/drawings/drawing6.xml?ContentType=application/vnd.openxmlformats-officedocument.drawing+xml">
        <DigestMethod Algorithm="http://www.w3.org/2001/04/xmlenc#sha256"/>
        <DigestValue>KtcC/Ens25At1dElDNUFRMg2F9itrlLthRwB0SKpiwg=</DigestValue>
      </Reference>
      <Reference URI="/xl/drawings/drawing7.xml?ContentType=application/vnd.openxmlformats-officedocument.drawing+xml">
        <DigestMethod Algorithm="http://www.w3.org/2001/04/xmlenc#sha256"/>
        <DigestValue>b8WXAI7flKTmJh0rtJokC1Nm0fsuYP0bbTq1CbystpE=</DigestValue>
      </Reference>
      <Reference URI="/xl/sharedStrings.xml?ContentType=application/vnd.openxmlformats-officedocument.spreadsheetml.sharedStrings+xml">
        <DigestMethod Algorithm="http://www.w3.org/2001/04/xmlenc#sha256"/>
        <DigestValue>7q9b2NXLFn5WwNpg882Fhl95zve90L9tXbVb5Q9BrDo=</DigestValue>
      </Reference>
      <Reference URI="/xl/styles.xml?ContentType=application/vnd.openxmlformats-officedocument.spreadsheetml.styles+xml">
        <DigestMethod Algorithm="http://www.w3.org/2001/04/xmlenc#sha256"/>
        <DigestValue>0bcLE5Q2gAf/8/KAk83r+95QJi7MMWhqtbGCm1MkTPc=</DigestValue>
      </Reference>
      <Reference URI="/xl/tables/table1.xml?ContentType=application/vnd.openxmlformats-officedocument.spreadsheetml.table+xml">
        <DigestMethod Algorithm="http://www.w3.org/2001/04/xmlenc#sha256"/>
        <DigestValue>XNdOMMzyjpYiNR9oRZc1TWXy6tM3KKhKi+72sIKfOis=</DigestValue>
      </Reference>
      <Reference URI="/xl/tables/table2.xml?ContentType=application/vnd.openxmlformats-officedocument.spreadsheetml.table+xml">
        <DigestMethod Algorithm="http://www.w3.org/2001/04/xmlenc#sha256"/>
        <DigestValue>JIALuugyva4ywbfj3wF/DUjjOuh1e7ukGXmYlb9WIe0=</DigestValue>
      </Reference>
      <Reference URI="/xl/tables/table3.xml?ContentType=application/vnd.openxmlformats-officedocument.spreadsheetml.table+xml">
        <DigestMethod Algorithm="http://www.w3.org/2001/04/xmlenc#sha256"/>
        <DigestValue>viG+WelLemWsInLVcGnxCNfD1vnWsqDqKO7R7701yHw=</DigestValue>
      </Reference>
      <Reference URI="/xl/theme/theme1.xml?ContentType=application/vnd.openxmlformats-officedocument.theme+xml">
        <DigestMethod Algorithm="http://www.w3.org/2001/04/xmlenc#sha256"/>
        <DigestValue>1Y7IWjc+74IaWSpgYFspwwUCvYYoLj3Uk4P9Tw8qH4w=</DigestValue>
      </Reference>
      <Reference URI="/xl/workbook.xml?ContentType=application/vnd.openxmlformats-officedocument.spreadsheetml.sheet.main+xml">
        <DigestMethod Algorithm="http://www.w3.org/2001/04/xmlenc#sha256"/>
        <DigestValue>brjoI2ckPKVBMsI11PlKb1HhOsUvOWsN/GLDtadmiGY=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yzrPjYQVkorg/KTlmc7ntrvySshcgHQ6XwkBqmwiJwg=</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Rzgb9BesN57htS3h9QP0GrrhyT290lnsZt1DHyDderA=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Hn312iFVAVEEqAKWjzSyMuH8Z7E9KghDh9sP+0mhGwE=</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OZN3816x952FMFlNoTE5TTjh0Prg8LGiyQwISpXPzn0=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wOL9hJk3ZQDSsuQQ6XBlcoWpOI22qS4xXWAGNtR6O3Q=</DigestValue>
      </Reference>
      <Reference URI="/xl/worksheets/sheet10.xml?ContentType=application/vnd.openxmlformats-officedocument.spreadsheetml.worksheet+xml">
        <DigestMethod Algorithm="http://www.w3.org/2001/04/xmlenc#sha256"/>
        <DigestValue>8Ukevs8CtEf/e1UB2VVSQasJSooiY13MKmI+T+7jqa8=</DigestValue>
      </Reference>
      <Reference URI="/xl/worksheets/sheet11.xml?ContentType=application/vnd.openxmlformats-officedocument.spreadsheetml.worksheet+xml">
        <DigestMethod Algorithm="http://www.w3.org/2001/04/xmlenc#sha256"/>
        <DigestValue>LIu79AjDDHvLZSmUHhI5877WY9Ksshs8Kh0YMjSx5Vg=</DigestValue>
      </Reference>
      <Reference URI="/xl/worksheets/sheet12.xml?ContentType=application/vnd.openxmlformats-officedocument.spreadsheetml.worksheet+xml">
        <DigestMethod Algorithm="http://www.w3.org/2001/04/xmlenc#sha256"/>
        <DigestValue>gS+nE2MpsYmCFwz0clnSVWZWeSmhK/xh9jQOpJGuDEk=</DigestValue>
      </Reference>
      <Reference URI="/xl/worksheets/sheet13.xml?ContentType=application/vnd.openxmlformats-officedocument.spreadsheetml.worksheet+xml">
        <DigestMethod Algorithm="http://www.w3.org/2001/04/xmlenc#sha256"/>
        <DigestValue>e3LOu/ucbqfX68Oh+674t98hzRCqYOkUlTQpT9/ISFA=</DigestValue>
      </Reference>
      <Reference URI="/xl/worksheets/sheet2.xml?ContentType=application/vnd.openxmlformats-officedocument.spreadsheetml.worksheet+xml">
        <DigestMethod Algorithm="http://www.w3.org/2001/04/xmlenc#sha256"/>
        <DigestValue>wuL5Sj5xebJgOlZnBJ37S+zJh5Omno2SzifBlmCcBUk=</DigestValue>
      </Reference>
      <Reference URI="/xl/worksheets/sheet3.xml?ContentType=application/vnd.openxmlformats-officedocument.spreadsheetml.worksheet+xml">
        <DigestMethod Algorithm="http://www.w3.org/2001/04/xmlenc#sha256"/>
        <DigestValue>3END8Eiq3Czl1D/1kPDDT9+NSv1fPLAr6fCN/rhvlgU=</DigestValue>
      </Reference>
      <Reference URI="/xl/worksheets/sheet4.xml?ContentType=application/vnd.openxmlformats-officedocument.spreadsheetml.worksheet+xml">
        <DigestMethod Algorithm="http://www.w3.org/2001/04/xmlenc#sha256"/>
        <DigestValue>onJC7O26d9JgwB80Fwyt1NRwPCnLramlKqKicD1wj54=</DigestValue>
      </Reference>
      <Reference URI="/xl/worksheets/sheet5.xml?ContentType=application/vnd.openxmlformats-officedocument.spreadsheetml.worksheet+xml">
        <DigestMethod Algorithm="http://www.w3.org/2001/04/xmlenc#sha256"/>
        <DigestValue>C5RhqWvZwpC5uGDnK6CmslxQaEZwQcQ1n5i7Q/7fSD8=</DigestValue>
      </Reference>
      <Reference URI="/xl/worksheets/sheet6.xml?ContentType=application/vnd.openxmlformats-officedocument.spreadsheetml.worksheet+xml">
        <DigestMethod Algorithm="http://www.w3.org/2001/04/xmlenc#sha256"/>
        <DigestValue>zlPBCTQesm2XJWW1Ov6NIJNyEtqFE2UqihcNJcUhTQc=</DigestValue>
      </Reference>
      <Reference URI="/xl/worksheets/sheet7.xml?ContentType=application/vnd.openxmlformats-officedocument.spreadsheetml.worksheet+xml">
        <DigestMethod Algorithm="http://www.w3.org/2001/04/xmlenc#sha256"/>
        <DigestValue>CYufBS+SIzsKaB10pVGPZTlsj4YSYZKpp5NtBApOQSw=</DigestValue>
      </Reference>
      <Reference URI="/xl/worksheets/sheet8.xml?ContentType=application/vnd.openxmlformats-officedocument.spreadsheetml.worksheet+xml">
        <DigestMethod Algorithm="http://www.w3.org/2001/04/xmlenc#sha256"/>
        <DigestValue>9/RDTFOc3/QQaFPveFInVkmsctZTb3sWPT9BI2KdGss=</DigestValue>
      </Reference>
      <Reference URI="/xl/worksheets/sheet9.xml?ContentType=application/vnd.openxmlformats-officedocument.spreadsheetml.worksheet+xml">
        <DigestMethod Algorithm="http://www.w3.org/2001/04/xmlenc#sha256"/>
        <DigestValue>j7R9pyBHicKQ59dk9KFxK8EsY/xLp2UHNGTUuY5lQGI=</DigestValue>
      </Reference>
    </Manifest>
    <SignatureProperties>
      <SignatureProperty Id="idSignatureTime" Target="#idPackageSignature">
        <mdssi:SignatureTime xmlns:mdssi="http://schemas.openxmlformats.org/package/2006/digital-signature">
          <mdssi:Format>YYYY-MM-DDThh:mm:ssTZD</mdssi:Format>
          <mdssi:Value>2025-07-11T18:44:45Z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ok</SignatureComments>
          <WindowsVersion>10.0</WindowsVersion>
          <OfficeVersion>16.0.16827/25</OfficeVersion>
          <ApplicationVersion>16.0.16827</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2025-07-11T18:44:45Z</xd:SigningTime>
          <xd:SigningCertificate>
            <xd:Cert>
              <xd:CertDigest>
                <DigestMethod Algorithm="http://www.w3.org/2001/04/xmlenc#sha256"/>
                <DigestValue>1pPAfRIhOE69EK+qniNoDr7S685VN6JHXddw8CCjxTM=</DigestValue>
              </xd:CertDigest>
              <xd:IssuerSerial>
                <X509IssuerName>C=PY, O=DOCUMENTA S.A., SERIALNUMBER=RUC80050172-1, CN=CA-DOCUMENTA S.A.</X509IssuerName>
                <X509SerialNumber>2714585704976228545</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http://uri.etsi.org/01903/v1.2.2#ProofOfOrigin</xd:Identifier>
              <xd:Description>Creó y aprobó este documento</xd:Description>
            </xd:CommitmentTypeId>
            <xd:AllSignedDataObjects/>
            <xd:CommitmentTypeQualifiers>
              <xd:CommitmentTypeQualifier>ok</xd:CommitmentTypeQualifier>
            </xd:CommitmentTypeQualifiers>
          </xd:CommitmentTypeIndication>
        </xd:SignedDataObjectProperties>
      </xd:SignedProperties>
    </xd:QualifyingProperties>
  </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5VmmXeS7bwZYq1ro104e6mTz4DcdCGsnp9KF7fXFBSg=</DigestValue>
    </Reference>
    <Reference Type="http://www.w3.org/2000/09/xmldsig#Object" URI="#idOfficeObject">
      <DigestMethod Algorithm="http://www.w3.org/2001/04/xmlenc#sha256"/>
      <DigestValue>yF99/7sTXVQCScFJ0aIc8jr3ZnPUrY/J+WxYn9s/FAM=</DigestValue>
    </Reference>
    <Reference Type="http://uri.etsi.org/01903#SignedProperties" URI="#idSignedProperties">
      <Transforms>
        <Transform Algorithm="http://www.w3.org/TR/2001/REC-xml-c14n-20010315"/>
      </Transforms>
      <DigestMethod Algorithm="http://www.w3.org/2001/04/xmlenc#sha256"/>
      <DigestValue>3E/yYbyySliK42cCw/dEYmal86zEtDjNUItlsjlmJkU=</DigestValue>
    </Reference>
  </SignedInfo>
  <SignatureValue>sVgohKdtoO5AWfFo/3ZVrAeeH0bxI0w0vm1yivKFxWfC7YCCOqdgkqkpTJRavMMvb6BpQrlHM26/
HEsIdTxxx+bXAbIv62T+ITUtEQynJt5/Q6TyCZq+pMPU9NPUAOluTawJgpAL8CRI3kPVgLdMvS/r
acARzybbsSqcEwlGeL0aGWGMnMPsmYkxPTnM7ynta5/n9PTpoaZEI/DsEs885SEQvMHBL8vqRx7N
c+KrlUAP+0UaBi8PfvfEdzkbQLtkuE9fgwawTbmUhgboorYDNowXc8GlNPWicxTl33PXOYwgLLfv
Yozj8ApCwdNMMye2I7O439GSjkh/UFaGxx6MUg==</SignatureValue>
  <KeyInfo>
    <X509Data>
      <X509Certificate>MIIIiDCCBnCgAwIBAgIII63wa9SAF1IwDQYJKoZIhvcNAQELBQAwWjEaMBgGA1UEAwwRQ0EtRE9DVU1FTlRBIFMuQS4xFjAUBgNVBAUTDVJVQzgwMDUwMTcyLTExFzAVBgNVBAoMDkRPQ1VNRU5UQSBTLkEuMQswCQYDVQQGEwJQWTAeFw0yNDAxMTIxODA0MDBaFw0yNjAxMTExODA0MDBaMIG9MSUwIwYDVQQDDBxKT1NFIEFOVE9OSU8gRkxFSVRBUyBKSU1FTkVaMRIwEAYDVQQFEwlDSTM1NDIwMTUxFTATBgNVBCoMDEpPU0UgQU5UT05JTzEYMBYGA1UEBAwPRkxFSVRBUyBKSU1FTkVaMQswCQYDVQQLDAJGMjE1MDMGA1UECgwsQ0VSVElGSUNBRE8gQ1VBTElGSUNBRE8gREUgRklSTUEgRUxFQ1RST05JQ0ExCzAJBgNVBAYTAlBZMIIBIjANBgkqhkiG9w0BAQEFAAOCAQ8AMIIBCgKCAQEAxi8bM8qjDGq1gepClzujUasbt2JgBrXhCPnl0X2u6klZG/NiPnkIGRdAoYpFnTUrztsPMxoVqpnQI1dSkHZBKKQtfpNGQ4M1HnJhvhu9YYCUT2MHBrng3U0PTUyfYfKlqfeteAhoBmoSAU6EVC/one15n7W8LLLWuB2mTfUjpgg6P5byeH0wiNHAljXM5TABhk3WLDaIRFn3PgIM9OkeX0WSWSTE7K40ULDygxRi/DnXBuQcz8hIZe9ZQYql05n+ysX9lRdDq/23ZnMcRWVmQbHY3BpYOsb49tBoqDyW5OIfiqBJCchMQ1Cm3fc5wOf5DFG0qukTH4FCp52N8t0tdQIDAQABo4ID7DCCA+gwDAYDVR0TAQH/BAIwADAfBgNVHSMEGDAWgBShPYUrzdgslh85AgyfUztY2JULezCBlAYIKwYBBQUHAQEEgYcwgYQwVQYIKwYBBQUHMAKGSWh0dHBzOi8vd3d3LmRpZ2l0by5jb20ucHkvdXBsb2Fkcy9jZXJ0aWZpY2Fkby1kb2N1bWVudGEtc2EtMTUzNTExNzc3MS5jcnQwKwYIKwYBBQUHMAGGH2h0dHBzOi8vd3d3LmRpZ2l0by5jb20ucHkvb2NzcC8wTwYDVR0RBEgwRoEYam9zZWZsZWl0YXMxQGhvdG1haWwuY29tpCowKDEmMCQGA1UEDQwdRklSTUEgRUxFQ1RST05JQ0EgQ1VBTElGSUNBREEwggH1BgNVHSAEggHsMIIB6DCCAeQGDSsGAQQBgvk7AQEBCgEwggHRMC8GCCsGAQUFBwIBFiNodHRwczovL3d3dy5kaWdpdG8uY29tLnB5L2Rlc2NhcmdhczCCAZwGCCsGAQUFBwICMIIBjh6CAYoAQwBlAHIAdABpAGYAaQBjAGEAZABvACAAYwB1AGEAbABpAGYAaQBjAGEAZABvACAAZABlACAAZgBpAHIAbQBhACAAZQBsAGUAYwB0AHIA8wBuAGkAYwBhACAAdABpAHAAbwAgAEYAMgAgACgAYwBsAGEAdgBlAHMAIABlAG4AIABkAGkAcwBwAG8AcwBpAHQAaQB2AG8AIABjAHUAYQBsAGkAZgBpAGMAYQBkAG8AKQAsACAAcwB1AGoAZQB0AGEAIABhACAAbABhAHMAIABjAG8AbgBkAGkAYwBpAG8AbgBlAHMAIABkAGUAIAB1AHMAbwAgAGUAeABwAHUAZQBzAHQAYQBzACAAZQBuACAAbABhACAARABlAGMAbABhAHIAYQBjAGkA8wBuACAAZABlACAAUAByAOEAYwB0AGkAYwBhAHMAIABkAGUAIABDAGUAcgB0AGkAZgBpAGMAYQBjAGkA8wBuACAAZABlACAARABPAEMAVQBNAEUATgBUAEEAIABTAC4AQQAuMCoGA1UdJQEB/wQgMB4GCCsGAQUFBwMCBggrBgEFBQcDBAYIKwYBBQUHAwEwewYDVR0fBHQwcjA0oDKgMIYuaHR0cHM6Ly93d3cuZGlnaXRvLmNvbS5weS9jcmwvZG9jdW1lbnRhX2NhLmNybDA6oDigNoY0aHR0cHM6Ly93d3cuZG9jdW1lbnRhLmNvbS5weS9kaWdpdG8vZG9jdW1lbnRhX2NhLmNybDAdBgNVHQ4EFgQUykDm+yYGOtLpjLrKoMK9eMPHPzUwDgYDVR0PAQH/BAQDAgXgMA0GCSqGSIb3DQEBCwUAA4ICAQCW6NqIU8XQs/z4o7AuScG32ltUnd/5T6eOXt5KiQQH5IP57H8f+YrdN+IbZWqDapufMwmpqB6tPs8AdnyLnoeZ1h3m/xChleAjb3EzVLOjZRF6GPtNIZrDA5KsCyREiEW/yMQKPT6HDjnaWTeQgxMXwX5SPKJlkNXDUIYp6PxcDQdmW4xpWwD8XEuOpwiHHpI9etTO7ITU0XtJ3mKCJ/X8aA9vIuLc8aCnb4NCkRdHK6RbdNkziSodOWoi5iiu3IMUitrVUSCxtWIxXBzxbBazsB9Vyw4gLh0CimwtnYgShcRaZUdHMg9bI6UXF+NONvX9ozFE/rnRY1H9qvKyLvL5/7q3w4cc+S4r06m1rbn5iVvqihdC8TWMi0g/aRyWlkPd/kaBUxy0GzsCYpLlgosopTQ/o83fpKdwNbyAY1h2FzzKuc3lfWXAiNKCVS5NKVgk+Ua5yO9SNRGv5AGMEdPslQvqZlQ1pU2PyMOqPn096woM01UiTj2cUDqfDXYLr8Z6FcFftpm58hHzLDpNH1+VFCSwutPKXerHICuhzhd9ryIbpQObn6bgVnM1JGJrYgQU6YCSrdTIEPPwSEiYSuNa/MWQ4hfIYg2IkLK+RdMcVGfl1OPUY7H8MSgI09uZLUez2CJU93uCTRlSu8K79lIuJh9iq/oxH9IywWoQvWfMvA==</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17"/>
          </Transform>
          <Transform Algorithm="http://www.w3.org/TR/2001/REC-xml-c14n-20010315"/>
        </Transforms>
        <DigestMethod Algorithm="http://www.w3.org/2001/04/xmlenc#sha256"/>
        <DigestValue>uWCo1sbJXjbL6qC3fvmnMNhJIpC9wEtc356E/vB10RM=</DigestValue>
      </Reference>
      <Reference URI="/xl/calcChain.xml?ContentType=application/vnd.openxmlformats-officedocument.spreadsheetml.calcChain+xml">
        <DigestMethod Algorithm="http://www.w3.org/2001/04/xmlenc#sha256"/>
        <DigestValue>Nj1JCER6KAImqS/+o/QCUYeqPWM4OKK5ZP84O6JLxmM=</DigestValue>
      </Reference>
      <Reference URI="/xl/drawings/drawing1.xml?ContentType=application/vnd.openxmlformats-officedocument.drawing+xml">
        <DigestMethod Algorithm="http://www.w3.org/2001/04/xmlenc#sha256"/>
        <DigestValue>1VOOa+bvie9aE9loSaFuPVdAXdCiXAZPKj88aUs/xx8=</DigestValue>
      </Reference>
      <Reference URI="/xl/drawings/drawing2.xml?ContentType=application/vnd.openxmlformats-officedocument.drawing+xml">
        <DigestMethod Algorithm="http://www.w3.org/2001/04/xmlenc#sha256"/>
        <DigestValue>wx+vVIk8h696H/0yueWp+4kKr5DsKroFhql/+XV0Pvw=</DigestValue>
      </Reference>
      <Reference URI="/xl/drawings/drawing3.xml?ContentType=application/vnd.openxmlformats-officedocument.drawing+xml">
        <DigestMethod Algorithm="http://www.w3.org/2001/04/xmlenc#sha256"/>
        <DigestValue>yT4pKtrtxbK3dZTQqvy3EuHS1JeGgdruMyBifUulNtQ=</DigestValue>
      </Reference>
      <Reference URI="/xl/drawings/drawing4.xml?ContentType=application/vnd.openxmlformats-officedocument.drawing+xml">
        <DigestMethod Algorithm="http://www.w3.org/2001/04/xmlenc#sha256"/>
        <DigestValue>qI6/D0ea3wCDnG8mFUvXMOXCBIMP9xJ/y0aLx3kAC+I=</DigestValue>
      </Reference>
      <Reference URI="/xl/drawings/drawing5.xml?ContentType=application/vnd.openxmlformats-officedocument.drawing+xml">
        <DigestMethod Algorithm="http://www.w3.org/2001/04/xmlenc#sha256"/>
        <DigestValue>XKN6fYAffXiEexvlV/S8Czqz5AnEtEhEjlI3jwP6FM8=</DigestValue>
      </Reference>
      <Reference URI="/xl/drawings/drawing6.xml?ContentType=application/vnd.openxmlformats-officedocument.drawing+xml">
        <DigestMethod Algorithm="http://www.w3.org/2001/04/xmlenc#sha256"/>
        <DigestValue>KtcC/Ens25At1dElDNUFRMg2F9itrlLthRwB0SKpiwg=</DigestValue>
      </Reference>
      <Reference URI="/xl/drawings/drawing7.xml?ContentType=application/vnd.openxmlformats-officedocument.drawing+xml">
        <DigestMethod Algorithm="http://www.w3.org/2001/04/xmlenc#sha256"/>
        <DigestValue>b8WXAI7flKTmJh0rtJokC1Nm0fsuYP0bbTq1CbystpE=</DigestValue>
      </Reference>
      <Reference URI="/xl/sharedStrings.xml?ContentType=application/vnd.openxmlformats-officedocument.spreadsheetml.sharedStrings+xml">
        <DigestMethod Algorithm="http://www.w3.org/2001/04/xmlenc#sha256"/>
        <DigestValue>7q9b2NXLFn5WwNpg882Fhl95zve90L9tXbVb5Q9BrDo=</DigestValue>
      </Reference>
      <Reference URI="/xl/styles.xml?ContentType=application/vnd.openxmlformats-officedocument.spreadsheetml.styles+xml">
        <DigestMethod Algorithm="http://www.w3.org/2001/04/xmlenc#sha256"/>
        <DigestValue>0bcLE5Q2gAf/8/KAk83r+95QJi7MMWhqtbGCm1MkTPc=</DigestValue>
      </Reference>
      <Reference URI="/xl/tables/table1.xml?ContentType=application/vnd.openxmlformats-officedocument.spreadsheetml.table+xml">
        <DigestMethod Algorithm="http://www.w3.org/2001/04/xmlenc#sha256"/>
        <DigestValue>XNdOMMzyjpYiNR9oRZc1TWXy6tM3KKhKi+72sIKfOis=</DigestValue>
      </Reference>
      <Reference URI="/xl/tables/table2.xml?ContentType=application/vnd.openxmlformats-officedocument.spreadsheetml.table+xml">
        <DigestMethod Algorithm="http://www.w3.org/2001/04/xmlenc#sha256"/>
        <DigestValue>JIALuugyva4ywbfj3wF/DUjjOuh1e7ukGXmYlb9WIe0=</DigestValue>
      </Reference>
      <Reference URI="/xl/tables/table3.xml?ContentType=application/vnd.openxmlformats-officedocument.spreadsheetml.table+xml">
        <DigestMethod Algorithm="http://www.w3.org/2001/04/xmlenc#sha256"/>
        <DigestValue>viG+WelLemWsInLVcGnxCNfD1vnWsqDqKO7R7701yHw=</DigestValue>
      </Reference>
      <Reference URI="/xl/theme/theme1.xml?ContentType=application/vnd.openxmlformats-officedocument.theme+xml">
        <DigestMethod Algorithm="http://www.w3.org/2001/04/xmlenc#sha256"/>
        <DigestValue>1Y7IWjc+74IaWSpgYFspwwUCvYYoLj3Uk4P9Tw8qH4w=</DigestValue>
      </Reference>
      <Reference URI="/xl/workbook.xml?ContentType=application/vnd.openxmlformats-officedocument.spreadsheetml.sheet.main+xml">
        <DigestMethod Algorithm="http://www.w3.org/2001/04/xmlenc#sha256"/>
        <DigestValue>brjoI2ckPKVBMsI11PlKb1HhOsUvOWsN/GLDtadmiGY=</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yzrPjYQVkorg/KTlmc7ntrvySshcgHQ6XwkBqmwiJwg=</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Rzgb9BesN57htS3h9QP0GrrhyT290lnsZt1DHyDderA=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Hn312iFVAVEEqAKWjzSyMuH8Z7E9KghDh9sP+0mhGwE=</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oY0oKg4yB0FiSyDpS+lW7ZLMeZcI5wvg+y8nqaThVbI=</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lHnnYDirKb6jIxGHnqbP97pjMgmbUlToG4p69Ye0Gm8=</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nUVdzvshlLUgRaM7X4sHX/9tln+OftfDhfnaA+Y9Nzk=</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y+WpNtGIt12R9jLFTmLLn89fEeCDfd6tGhw18EoAHwU=</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aAR6l/b3SiQsGMPtnMeHmzfsh0crtT1C5+UxP55whIA=</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OZN3816x952FMFlNoTE5TTjh0Prg8LGiyQwISpXPzn0=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KSvMPc92CI6mP9VIkVIJwBFyvcMBNsRDtriEism+/Bg=</DigestValue>
      </Reference>
      <Reference URI="/xl/worksheets/sheet1.xml?ContentType=application/vnd.openxmlformats-officedocument.spreadsheetml.worksheet+xml">
        <DigestMethod Algorithm="http://www.w3.org/2001/04/xmlenc#sha256"/>
        <DigestValue>wOL9hJk3ZQDSsuQQ6XBlcoWpOI22qS4xXWAGNtR6O3Q=</DigestValue>
      </Reference>
      <Reference URI="/xl/worksheets/sheet10.xml?ContentType=application/vnd.openxmlformats-officedocument.spreadsheetml.worksheet+xml">
        <DigestMethod Algorithm="http://www.w3.org/2001/04/xmlenc#sha256"/>
        <DigestValue>8Ukevs8CtEf/e1UB2VVSQasJSooiY13MKmI+T+7jqa8=</DigestValue>
      </Reference>
      <Reference URI="/xl/worksheets/sheet11.xml?ContentType=application/vnd.openxmlformats-officedocument.spreadsheetml.worksheet+xml">
        <DigestMethod Algorithm="http://www.w3.org/2001/04/xmlenc#sha256"/>
        <DigestValue>LIu79AjDDHvLZSmUHhI5877WY9Ksshs8Kh0YMjSx5Vg=</DigestValue>
      </Reference>
      <Reference URI="/xl/worksheets/sheet12.xml?ContentType=application/vnd.openxmlformats-officedocument.spreadsheetml.worksheet+xml">
        <DigestMethod Algorithm="http://www.w3.org/2001/04/xmlenc#sha256"/>
        <DigestValue>gS+nE2MpsYmCFwz0clnSVWZWeSmhK/xh9jQOpJGuDEk=</DigestValue>
      </Reference>
      <Reference URI="/xl/worksheets/sheet13.xml?ContentType=application/vnd.openxmlformats-officedocument.spreadsheetml.worksheet+xml">
        <DigestMethod Algorithm="http://www.w3.org/2001/04/xmlenc#sha256"/>
        <DigestValue>e3LOu/ucbqfX68Oh+674t98hzRCqYOkUlTQpT9/ISFA=</DigestValue>
      </Reference>
      <Reference URI="/xl/worksheets/sheet2.xml?ContentType=application/vnd.openxmlformats-officedocument.spreadsheetml.worksheet+xml">
        <DigestMethod Algorithm="http://www.w3.org/2001/04/xmlenc#sha256"/>
        <DigestValue>wuL5Sj5xebJgOlZnBJ37S+zJh5Omno2SzifBlmCcBUk=</DigestValue>
      </Reference>
      <Reference URI="/xl/worksheets/sheet3.xml?ContentType=application/vnd.openxmlformats-officedocument.spreadsheetml.worksheet+xml">
        <DigestMethod Algorithm="http://www.w3.org/2001/04/xmlenc#sha256"/>
        <DigestValue>3END8Eiq3Czl1D/1kPDDT9+NSv1fPLAr6fCN/rhvlgU=</DigestValue>
      </Reference>
      <Reference URI="/xl/worksheets/sheet4.xml?ContentType=application/vnd.openxmlformats-officedocument.spreadsheetml.worksheet+xml">
        <DigestMethod Algorithm="http://www.w3.org/2001/04/xmlenc#sha256"/>
        <DigestValue>onJC7O26d9JgwB80Fwyt1NRwPCnLramlKqKicD1wj54=</DigestValue>
      </Reference>
      <Reference URI="/xl/worksheets/sheet5.xml?ContentType=application/vnd.openxmlformats-officedocument.spreadsheetml.worksheet+xml">
        <DigestMethod Algorithm="http://www.w3.org/2001/04/xmlenc#sha256"/>
        <DigestValue>C5RhqWvZwpC5uGDnK6CmslxQaEZwQcQ1n5i7Q/7fSD8=</DigestValue>
      </Reference>
      <Reference URI="/xl/worksheets/sheet6.xml?ContentType=application/vnd.openxmlformats-officedocument.spreadsheetml.worksheet+xml">
        <DigestMethod Algorithm="http://www.w3.org/2001/04/xmlenc#sha256"/>
        <DigestValue>zlPBCTQesm2XJWW1Ov6NIJNyEtqFE2UqihcNJcUhTQc=</DigestValue>
      </Reference>
      <Reference URI="/xl/worksheets/sheet7.xml?ContentType=application/vnd.openxmlformats-officedocument.spreadsheetml.worksheet+xml">
        <DigestMethod Algorithm="http://www.w3.org/2001/04/xmlenc#sha256"/>
        <DigestValue>CYufBS+SIzsKaB10pVGPZTlsj4YSYZKpp5NtBApOQSw=</DigestValue>
      </Reference>
      <Reference URI="/xl/worksheets/sheet8.xml?ContentType=application/vnd.openxmlformats-officedocument.spreadsheetml.worksheet+xml">
        <DigestMethod Algorithm="http://www.w3.org/2001/04/xmlenc#sha256"/>
        <DigestValue>9/RDTFOc3/QQaFPveFInVkmsctZTb3sWPT9BI2KdGss=</DigestValue>
      </Reference>
      <Reference URI="/xl/worksheets/sheet9.xml?ContentType=application/vnd.openxmlformats-officedocument.spreadsheetml.worksheet+xml">
        <DigestMethod Algorithm="http://www.w3.org/2001/04/xmlenc#sha256"/>
        <DigestValue>j7R9pyBHicKQ59dk9KFxK8EsY/xLp2UHNGTUuY5lQGI=</DigestValue>
      </Reference>
    </Manifest>
    <SignatureProperties>
      <SignatureProperty Id="idSignatureTime" Target="#idPackageSignature">
        <mdssi:SignatureTime xmlns:mdssi="http://schemas.openxmlformats.org/package/2006/digital-signature">
          <mdssi:Format>YYYY-MM-DDThh:mm:ssTZD</mdssi:Format>
          <mdssi:Value>2025-07-11T19:13:39Z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REGULATORIO</SignatureComments>
          <WindowsVersion>10.0</WindowsVersion>
          <OfficeVersion>16.0.18429/26</OfficeVersion>
          <ApplicationVersion>16.0.18429</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2025-07-11T19:13:39Z</xd:SigningTime>
          <xd:SigningCertificate>
            <xd:Cert>
              <xd:CertDigest>
                <DigestMethod Algorithm="http://www.w3.org/2001/04/xmlenc#sha256"/>
                <DigestValue>guVOzfsc7qSJRutvEZOMJdDl2zp/VCqqKyB+OmuBW0U=</DigestValue>
              </xd:CertDigest>
              <xd:IssuerSerial>
                <X509IssuerName>C=PY, O=DOCUMENTA S.A., SERIALNUMBER=RUC80050172-1, CN=CA-DOCUMENTA S.A.</X509IssuerName>
                <X509SerialNumber>2570975308215752530</X509SerialNumber>
              </xd:IssuerSerial>
            </xd:Cert>
          </xd:SigningCertificate>
          <xd:SignaturePolicyIdentifier>
            <xd:SignaturePolicyImplied/>
          </xd:SignaturePolicyIdentifier>
        </xd:SignedSignatureProperties>
        <xd:SignedDataObjectProperties>
          <xd:CommitmentTypeIndication>
            <xd:CommitmentTypeId>
              <xd:Identifier>http://uri.etsi.org/01903/v1.2.2#ProofOfOrigin</xd:Identifier>
              <xd:Description>Creó y aprobó este documento</xd:Description>
            </xd:CommitmentTypeId>
            <xd:AllSignedDataObjects/>
            <xd:CommitmentTypeQualifiers>
              <xd:CommitmentTypeQualifier>REGULATORIO</xd:CommitmentTypeQualifier>
            </xd:CommitmentTypeQualifiers>
          </xd:CommitmentTypeIndication>
        </xd:SignedDataObjectProperties>
      </xd:SignedProperties>
      <xd:UnsignedProperties>
        <xd:UnsignedSignatureProperties>
          <xd:CertificateValues>
            <xd:EncapsulatedX509Certificate>MIIHmTCCBYGgAwIBAgIQCW5/2IX73g5iQiLaBfeVkDANBgkqhkiG9w0BAQsFADBvMQswCQYDVQQGEwJQWTErMCkGA1UECgwiTWluaXN0ZXJpbyBkZSBJbmR1c3RyaWEgeSBDb21lcmNpbzEzMDEGA1UEAwwqQXV0b3JpZGFkIENlcnRpZmljYWRvcmEgUmHDrXogZGVsIFBhcmFndWF5MB4XDTIyMDMyODIxMDQyNloXDTMyMDMyODIxMDQyNlowWjEaMBgGA1UEAwwRQ0EtRE9DVU1FTlRBIFMuQS4xFjAUBgNVBAUTDVJVQzgwMDUwMTcyLTExFzAVBgNVBAoMDkRPQ1VNRU5UQSBTLkEuMQswCQYDVQQGEwJQWTCCAiIwDQYJKoZIhvcNAQEBBQADggIPADCCAgoCggIBALl3VAi0Alq5fEoGczPNhxU0CB4mcjgPTOFeTw9XgbDZsI8aKKpELagSFFiSn178WV3HE2gaRuzupegPbGEzxE+s/MkP5/7vBdKTalpVuJKggjvK+SKk4QCRMaI8d/trFQwm06NftPXfOROzHVNx1s7pBSC0/2L5K3hndwizt8Ps2BHzPQRExvzwjjF3FWhuN0LRA+jFSHzHwoYryoSzs4wnoV+HHLNP9ytDHa0GCQu2NsKH7W/MvrDFMS4ASyKnryeeVc+DXg8nELxojWtdnOoZ2q3914KqTI8KO3XeEaVS+uR++oKjZeMlBuobybgMfTZQajV6pLaZ/F8qj080yHl5AGdTB0IP9OeOMzGtT6fSEDDsFY3AjYzmqz/y6Aj6CRd1GN2KY9juoDm/UPn1URxja+NX2PLZwBC3W71VQAEyYYNDC5WLF1vxGi5jNKg29Cj4PuXL7Ru8mWtrerdMrjC9ij0El6AO5HLvkJhwNcw4qEy0XrvM6arll0TNrpqsdano78OJJzqnYw58JsA85fU0AhsLrQVJOqyIFkqo1uWbBheTnKyJphiz4dO2xvjNZ5ce3vTBn4rS0cLuS3bnPJKntUiEowB9QSqfkYH5Vlnq2H29DizDeyJLemGq5IOppLBIDkDj7Gicpt4/lc5YsK8dMxZ9baIBEqW3z2buRXG3AgMBAAGjggJEMIICQDASBgNVHRMBAf8ECDAGAQH/AgEAMA4GA1UdDwEB/wQEAwIBBjAdBgNVHQ4EFgQUoT2FK83YLJYfOQIMn1M7WNiVC3swHwYDVR0jBBgwFoAUwsQR8ipoRAwAKOxM1inbkvtevdYwewYIKwYBBQUHAQEEbzBtMD8GCCsGAQUFBzAChjNodHRwczovL3d3dy5hY3JhaXouZ292LnB5L2NydC9hY19yYWl6X3B5X3NoYTI1Ni5jcnQwKgYIKwYBBQUHMAGGHmh0dHBzOi8vd3d3LmRpZ2l0by5jb20ucHkvb2NzcDCCAR0GA1UdIASCARQwggEQMIIBDAYDVR0gMIIBAzA2BggrBgEFBQcCARYqaHR0cDovL3d3dy5hY3JhaXouZ292LnB5L2Nwcy9wb2xpdGljYXMucGRmMGYGCCsGAQUFBwICMFoaWENlcnRpZmljYWRvcyBlbWl0aWRvcyBkZW50cm8gZGVsIG1hcmNvIGRlIGxhIFBLSSBQYXJhZ3VheSBiYWpvIGxhIGplcmFycXVpYSBkZSBzdSBBQ1JhaXowYQYIKwYBBQUHAgIwVRpTSXNzdWVkIENlcnRpZmljYXRlcyBpbiB0aGUgc2NvcGUgb2YgdGhlIFBLSSBQYXJhZ3VheSB1bmRlciB0aGUgaGllcmFjaHkgb2YgUk9PVCBDQS4wPAYDVR0fBDUwMzAxoC+gLYYraHR0cDovL3d3dy5hY3JhaXouZ292LnB5L2FybC9hY19yYWl6X3B5LmNybDANBgkqhkiG9w0BAQsFAAOCAgEAVRaVKkIUApSs+vKLRZgG/umJSryJ7+PJf88ls2R4V/XCyn7tFE7yvUtCDKGFtpHDJUUsb7cvQo2mbEIhG91IIlIgW3CLOK99rZ870o7D681L+8eCsX+G/HelrxUuAA6JvIzr4wNrRotuMxbXxUjmqoRatSAE4kqlWqgd6b7LhUz5nWuEhtwp2ykXaZJVmi6u8FaOtlgEpGmHdwsFSqvxumK2YvVYMV9UBWqsC8r2lrYqoXxypBCnP1huF45U6Nw2qdge8mi3SINPBGfo4Gs7RiIH0PFqYXL0kAnx/3Q0oERRLMO8PkzFRrhJ4dciLMSd8pUPqLBB+fwuu6IB4iGfcL8HFDnORptePhwmrKj/7Zk1EyT914N7GMaXr10Jz3MHmlEXx7D2s6J2fHAHufrE5EQ4cuIbNiYcR/yAwXpk5ymk2lNAiaA2HUwsZJVnE15P41YUt6z9s1qcSabQHSNKQ6Nig4nPvKWJUCS9HsYko/rNYwBymbJ7vGL/e9O6/Of+yVr+buxRU1GM8soizyYGTKESkrZBwOQbF+31D9pjh7xaX/hfM2Gy58IRiCCmS74e8jV9yBDTc/6vvzH6iYRUz8GFtrZGxVtjjYYqAPw836rxvV5VW+u4aMskF0N5F8fIssqgBZ8jaHD7+bIM1groggaKN7OKsCvtctxQiljPJcc=</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Signature>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22A04D5FD80433458B2C003629D34133" ma:contentTypeVersion="15" ma:contentTypeDescription="Crear nuevo documento." ma:contentTypeScope="" ma:versionID="0f277538ebec512c565ac7d4422e7b0d">
  <xsd:schema xmlns:xsd="http://www.w3.org/2001/XMLSchema" xmlns:xs="http://www.w3.org/2001/XMLSchema" xmlns:p="http://schemas.microsoft.com/office/2006/metadata/properties" xmlns:ns2="d5845aff-2e4f-4185-9b6c-b7ccf4ea8de4" xmlns:ns3="2e8945e0-4060-434a-9296-88ec39959342" targetNamespace="http://schemas.microsoft.com/office/2006/metadata/properties" ma:root="true" ma:fieldsID="21b677b76e38fdf8e757791de32346d1" ns2:_="" ns3:_="">
    <xsd:import namespace="d5845aff-2e4f-4185-9b6c-b7ccf4ea8de4"/>
    <xsd:import namespace="2e8945e0-4060-434a-9296-88ec39959342"/>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845aff-2e4f-4185-9b6c-b7ccf4ea8d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quetas de imagen" ma:readOnly="false" ma:fieldId="{5cf76f15-5ced-4ddc-b409-7134ff3c332f}" ma:taxonomyMulti="true" ma:sspId="bf57b533-a176-4645-b33c-7fea236c2aa1"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e8945e0-4060-434a-9296-88ec39959342"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05fa4682-f683-46b7-8aa9-acd6744f51ed}" ma:internalName="TaxCatchAll" ma:showField="CatchAllData" ma:web="2e8945e0-4060-434a-9296-88ec39959342">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5845aff-2e4f-4185-9b6c-b7ccf4ea8de4">
      <Terms xmlns="http://schemas.microsoft.com/office/infopath/2007/PartnerControls"/>
    </lcf76f155ced4ddcb4097134ff3c332f>
    <TaxCatchAll xmlns="2e8945e0-4060-434a-9296-88ec39959342" xsi:nil="true"/>
  </documentManagement>
</p:properties>
</file>

<file path=customXml/itemProps1.xml><?xml version="1.0" encoding="utf-8"?>
<ds:datastoreItem xmlns:ds="http://schemas.openxmlformats.org/officeDocument/2006/customXml" ds:itemID="{6B112ED5-F6D4-4D9F-9A47-F2C6FC7DE76D}">
  <ds:schemaRefs>
    <ds:schemaRef ds:uri="http://schemas.microsoft.com/sharepoint/v3/contenttype/forms"/>
  </ds:schemaRefs>
</ds:datastoreItem>
</file>

<file path=customXml/itemProps2.xml><?xml version="1.0" encoding="utf-8"?>
<ds:datastoreItem xmlns:ds="http://schemas.openxmlformats.org/officeDocument/2006/customXml" ds:itemID="{420A27A4-2C8C-413A-9297-5C0D567CC092}"/>
</file>

<file path=customXml/itemProps3.xml><?xml version="1.0" encoding="utf-8"?>
<ds:datastoreItem xmlns:ds="http://schemas.openxmlformats.org/officeDocument/2006/customXml" ds:itemID="{8D22A297-E6F0-43CA-89D7-4A7C280C91A9}">
  <ds:schemaRefs>
    <ds:schemaRef ds:uri="5675513e-ca61-494c-b997-6626de71c819"/>
    <ds:schemaRef ds:uri="http://purl.org/dc/terms/"/>
    <ds:schemaRef ds:uri="http://purl.org/dc/dcmitype/"/>
    <ds:schemaRef ds:uri="http://schemas.microsoft.com/office/2006/metadata/properties"/>
    <ds:schemaRef ds:uri="http://schemas.microsoft.com/office/2006/documentManagement/types"/>
    <ds:schemaRef ds:uri="http://purl.org/dc/elements/1.1/"/>
    <ds:schemaRef ds:uri="http://www.w3.org/XML/1998/namespace"/>
    <ds:schemaRef ds:uri="http://schemas.microsoft.com/office/infopath/2007/PartnerControls"/>
    <ds:schemaRef ds:uri="http://schemas.openxmlformats.org/package/2006/metadata/core-properties"/>
    <ds:schemaRef ds:uri="7bb7f1be-f9d7-4992-828a-ce850171fa95"/>
  </ds:schemaRefs>
</ds:datastoreItem>
</file>

<file path=docProps/app.xml><?xml version="1.0" encoding="utf-8"?>
<Properties xmlns="http://schemas.openxmlformats.org/officeDocument/2006/extended-properties" xmlns:vt="http://schemas.openxmlformats.org/officeDocument/2006/docPropsVTypes">
  <TotalTime>1552</TotalTime>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bce_2009</vt:lpstr>
      <vt:lpstr>bce_2010</vt:lpstr>
      <vt:lpstr>ESP_BCA</vt:lpstr>
      <vt:lpstr>ER_BCA</vt:lpstr>
      <vt:lpstr>EEPN_BCA</vt:lpstr>
      <vt:lpstr>Estado_de_Situacion_Patrimonial</vt:lpstr>
      <vt:lpstr>Estado_de_Resultados</vt:lpstr>
      <vt:lpstr>Evolucion_del_Patrimonio</vt:lpstr>
      <vt:lpstr>Flujo_de_Caja</vt:lpstr>
      <vt:lpstr>Notas a los EEFF</vt:lpstr>
      <vt:lpstr>bce_2011</vt:lpstr>
      <vt:lpstr>Sheet2</vt:lpstr>
      <vt:lpstr>Sheet1</vt:lpstr>
      <vt:lpstr>bce_2009!__xlnm._FilterDatabase</vt:lpstr>
      <vt:lpstr>bce_2010!__xlnm._FilterDatabase</vt:lpstr>
      <vt:lpstr>bce_2011!__xlnm._FilterDatabase</vt:lpstr>
      <vt:lpstr>EEPN_BCA!Área_de_impresión</vt:lpstr>
      <vt:lpstr>ER_BCA!Área_de_impresión</vt:lpstr>
      <vt:lpstr>ESP_BCA!Área_de_impresión</vt:lpstr>
      <vt:lpstr>Estado_de_Resultados!Área_de_impresión</vt:lpstr>
      <vt:lpstr>Estado_de_Situacion_Patrimonial!Área_de_impresión</vt:lpstr>
      <vt:lpstr>Flujo_de_Caja!Área_de_impresión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Fleitas</dc:creator>
  <cp:lastModifiedBy>Jose Fleitas</cp:lastModifiedBy>
  <cp:revision>29</cp:revision>
  <cp:lastPrinted>2025-06-25T14:37:54Z</cp:lastPrinted>
  <dcterms:created xsi:type="dcterms:W3CDTF">2023-01-10T11:53:27Z</dcterms:created>
  <dcterms:modified xsi:type="dcterms:W3CDTF">2025-07-11T13:45:55Z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0x01010022A04D5FD80433458B2C003629D34133</vt:lpwstr>
  </property>
</Properties>
</file>