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38.xml" ContentType="application/vnd.openxmlformats-officedocument.drawing+xml"/>
  <Override PartName="/xl/drawings/drawing37.xml" ContentType="application/vnd.openxmlformats-officedocument.drawing+xml"/>
  <Override PartName="/xl/drawings/drawing36.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31.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worksheets/sheet37.xml" ContentType="application/vnd.openxmlformats-officedocument.spreadsheetml.worksheet+xml"/>
  <Override PartName="/xl/drawings/drawing12.xml" ContentType="application/vnd.openxmlformats-officedocument.drawing+xml"/>
  <Override PartName="/xl/worksheets/sheet38.xml" ContentType="application/vnd.openxmlformats-officedocument.spreadsheetml.worksheet+xml"/>
  <Override PartName="/xl/drawings/drawing11.xml" ContentType="application/vnd.openxmlformats-officedocument.drawing+xml"/>
  <Override PartName="/xl/worksheets/sheet39.xml" ContentType="application/vnd.openxmlformats-officedocument.spreadsheetml.worksheet+xml"/>
  <Override PartName="/xl/drawings/drawing10.xml" ContentType="application/vnd.openxmlformats-officedocument.drawing+xml"/>
  <Override PartName="/xl/worksheets/sheet40.xml" ContentType="application/vnd.openxmlformats-officedocument.spreadsheetml.worksheet+xml"/>
  <Override PartName="/xl/drawings/drawing9.xml" ContentType="application/vnd.openxmlformats-officedocument.drawing+xml"/>
  <Override PartName="/xl/drawings/drawing13.xml" ContentType="application/vnd.openxmlformats-officedocument.drawing+xml"/>
  <Override PartName="/xl/worksheets/sheet36.xml" ContentType="application/vnd.openxmlformats-officedocument.spreadsheetml.worksheet+xml"/>
  <Override PartName="/xl/drawings/drawing14.xml" ContentType="application/vnd.openxmlformats-officedocument.drawing+xml"/>
  <Override PartName="/xl/worksheets/sheet32.xml" ContentType="application/vnd.openxmlformats-officedocument.spreadsheetml.worksheet+xml"/>
  <Override PartName="/xl/drawings/drawing17.xml" ContentType="application/vnd.openxmlformats-officedocument.drawing+xml"/>
  <Override PartName="/xl/worksheets/sheet33.xml" ContentType="application/vnd.openxmlformats-officedocument.spreadsheetml.worksheet+xml"/>
  <Override PartName="/xl/drawings/drawing16.xml" ContentType="application/vnd.openxmlformats-officedocument.drawing+xml"/>
  <Override PartName="/xl/worksheets/sheet34.xml" ContentType="application/vnd.openxmlformats-officedocument.spreadsheetml.worksheet+xml"/>
  <Override PartName="/xl/drawings/drawing15.xml" ContentType="application/vnd.openxmlformats-officedocument.drawing+xml"/>
  <Override PartName="/xl/worksheets/sheet35.xml" ContentType="application/vnd.openxmlformats-officedocument.spreadsheetml.worksheet+xml"/>
  <Override PartName="/xl/worksheets/sheet41.xml" ContentType="application/vnd.openxmlformats-officedocument.spreadsheetml.worksheet+xml"/>
  <Override PartName="/xl/drawings/drawing8.xml" ContentType="application/vnd.openxmlformats-officedocument.drawing+xml"/>
  <Override PartName="/xl/worksheets/sheet42.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drawings/drawing3.xml" ContentType="application/vnd.openxmlformats-officedocument.drawing+xml"/>
  <Override PartName="/xl/worksheets/sheet46.xml" ContentType="application/vnd.openxmlformats-officedocument.spreadsheetml.worksheet+xml"/>
  <Override PartName="/xl/drawings/drawing7.xml" ContentType="application/vnd.openxmlformats-officedocument.drawing+xml"/>
  <Override PartName="/xl/worksheets/sheet43.xml" ContentType="application/vnd.openxmlformats-officedocument.spreadsheetml.worksheet+xml"/>
  <Override PartName="/xl/drawings/drawing6.xml" ContentType="application/vnd.openxmlformats-officedocument.drawing+xml"/>
  <Override PartName="/xl/worksheets/sheet44.xml" ContentType="application/vnd.openxmlformats-officedocument.spreadsheetml.worksheet+xml"/>
  <Override PartName="/xl/drawings/drawing5.xml" ContentType="application/vnd.openxmlformats-officedocument.drawing+xml"/>
  <Override PartName="/xl/worksheets/sheet45.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xl/drawings/drawing18.xml" ContentType="application/vnd.openxmlformats-officedocument.drawing+xml"/>
  <Override PartName="/xl/drawings/drawing19.xml" ContentType="application/vnd.openxmlformats-officedocument.drawing+xml"/>
  <Override PartName="/xl/worksheets/sheet12.xml" ContentType="application/vnd.openxmlformats-officedocument.spreadsheetml.worksheet+xml"/>
  <Override PartName="/xl/worksheets/sheet13.xml" ContentType="application/vnd.openxmlformats-officedocument.spreadsheetml.worksheet+xml"/>
  <Override PartName="/xl/drawings/drawing27.xml" ContentType="application/vnd.openxmlformats-officedocument.drawing+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26.xml" ContentType="application/vnd.openxmlformats-officedocument.drawing+xml"/>
  <Override PartName="/xl/worksheets/sheet11.xml" ContentType="application/vnd.openxmlformats-officedocument.spreadsheetml.worksheet+xml"/>
  <Override PartName="/xl/drawings/drawing28.xml" ContentType="application/vnd.openxmlformats-officedocument.drawing+xml"/>
  <Override PartName="/xl/worksheets/sheet10.xml" ContentType="application/vnd.openxmlformats-officedocument.spreadsheetml.worksheet+xml"/>
  <Override PartName="/xl/drawings/drawing30.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29.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7.xml" ContentType="application/vnd.openxmlformats-officedocument.spreadsheetml.worksheet+xml"/>
  <Override PartName="/xl/drawings/drawing22.xml" ContentType="application/vnd.openxmlformats-officedocument.drawing+xml"/>
  <Override PartName="/xl/worksheets/sheet28.xml" ContentType="application/vnd.openxmlformats-officedocument.spreadsheetml.worksheet+xml"/>
  <Override PartName="/xl/drawings/drawing21.xml" ContentType="application/vnd.openxmlformats-officedocument.drawing+xml"/>
  <Override PartName="/xl/worksheets/sheet29.xml" ContentType="application/vnd.openxmlformats-officedocument.spreadsheetml.worksheet+xml"/>
  <Override PartName="/xl/drawings/drawing20.xml" ContentType="application/vnd.openxmlformats-officedocument.drawing+xml"/>
  <Override PartName="/xl/worksheets/sheet30.xml" ContentType="application/vnd.openxmlformats-officedocument.spreadsheetml.worksheet+xml"/>
  <Override PartName="/xl/worksheets/sheet26.xml" ContentType="application/vnd.openxmlformats-officedocument.spreadsheetml.worksheet+xml"/>
  <Override PartName="/xl/drawings/drawing23.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drawings/drawing24.xml" ContentType="application/vnd.openxmlformats-officedocument.drawing+xml"/>
  <Override PartName="/xl/worksheets/sheet23.xml" ContentType="application/vnd.openxmlformats-officedocument.spreadsheetml.worksheet+xml"/>
  <Override PartName="/xl/worksheets/sheet24.xml" ContentType="application/vnd.openxmlformats-officedocument.spreadsheetml.worksheet+xml"/>
  <Override PartName="/xl/worksheets/sheet3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0730" windowHeight="11040"/>
  </bookViews>
  <sheets>
    <sheet name="Indice" sheetId="28" r:id="rId1"/>
    <sheet name="Información General" sheetId="29" r:id="rId2"/>
    <sheet name="BG" sheetId="3" r:id="rId3"/>
    <sheet name="ER" sheetId="4" r:id="rId4"/>
    <sheet name="EVPN" sheetId="5" r:id="rId5"/>
    <sheet name="EFE" sheetId="6" r:id="rId6"/>
    <sheet name="Nota1" sheetId="7" r:id="rId7"/>
    <sheet name="Nota 2" sheetId="8" r:id="rId8"/>
    <sheet name="Nota 3" sheetId="9" r:id="rId9"/>
    <sheet name="Nota 4" sheetId="30" r:id="rId10"/>
    <sheet name="Nota 5" sheetId="10" r:id="rId11"/>
    <sheet name="Nota 6" sheetId="12" r:id="rId12"/>
    <sheet name="Nota 7" sheetId="13" r:id="rId13"/>
    <sheet name="Nota 8" sheetId="31" r:id="rId14"/>
    <sheet name="Nota 9 " sheetId="14" r:id="rId15"/>
    <sheet name="Nota 10" sheetId="32" r:id="rId16"/>
    <sheet name="Nota 11 " sheetId="33" r:id="rId17"/>
    <sheet name="Nota 12 " sheetId="34" r:id="rId18"/>
    <sheet name="Nota 13 " sheetId="15" r:id="rId19"/>
    <sheet name="Nota 14 " sheetId="18" r:id="rId20"/>
    <sheet name="Nota 15 " sheetId="35" r:id="rId21"/>
    <sheet name="Nota 16 " sheetId="36" r:id="rId22"/>
    <sheet name="Nota 17 " sheetId="16" r:id="rId23"/>
    <sheet name="Nota 18 " sheetId="37" r:id="rId24"/>
    <sheet name="Nota 19 " sheetId="38" r:id="rId25"/>
    <sheet name="Nota 20 " sheetId="19" r:id="rId26"/>
    <sheet name="Nota 21 " sheetId="39" r:id="rId27"/>
    <sheet name="Nota 22" sheetId="40" r:id="rId28"/>
    <sheet name="Nota 23" sheetId="41" r:id="rId29"/>
    <sheet name="Nota 24" sheetId="42" r:id="rId30"/>
    <sheet name="Nota 25" sheetId="20" r:id="rId31"/>
    <sheet name="Nota 26" sheetId="21" r:id="rId32"/>
    <sheet name="Nota 27" sheetId="22" r:id="rId33"/>
    <sheet name="Nota 28" sheetId="43" r:id="rId34"/>
    <sheet name="Nota 29" sheetId="44" r:id="rId35"/>
    <sheet name="Nota 30" sheetId="45" r:id="rId36"/>
    <sheet name="Nota 31" sheetId="46" r:id="rId37"/>
    <sheet name="Nota 32" sheetId="23" r:id="rId38"/>
    <sheet name="Nota 33" sheetId="47" r:id="rId39"/>
    <sheet name="Nota 34" sheetId="48" r:id="rId40"/>
    <sheet name="Nota 35" sheetId="49" r:id="rId41"/>
    <sheet name="Nota 36" sheetId="26" r:id="rId42"/>
    <sheet name="Nota 37" sheetId="25" r:id="rId43"/>
    <sheet name="Nota 38" sheetId="50" r:id="rId44"/>
    <sheet name="Nota 39" sheetId="27" r:id="rId45"/>
    <sheet name="Nota 40" sheetId="24" r:id="rId46"/>
  </sheets>
  <definedNames>
    <definedName name="_Hlk15378568" localSheetId="7">'Nota 2'!$A$10</definedName>
    <definedName name="_xlnm.Print_Area" localSheetId="3">ER!$A$1:$D$45</definedName>
    <definedName name="_xlnm.Print_Area" localSheetId="0">Indice!$A$1:$E$64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6"/>
  <c r="F48" i="3" l="1"/>
  <c r="F47"/>
  <c r="C17" i="12"/>
  <c r="B17"/>
  <c r="B21"/>
  <c r="B28" s="1"/>
  <c r="B37" s="1"/>
  <c r="E51" i="29"/>
  <c r="F50"/>
  <c r="F49"/>
  <c r="F48"/>
  <c r="F37" i="3" l="1"/>
  <c r="K20" i="14"/>
  <c r="H20"/>
  <c r="G20"/>
  <c r="E20"/>
  <c r="D20"/>
  <c r="C20"/>
  <c r="B20"/>
  <c r="F19"/>
  <c r="J19" s="1"/>
  <c r="F18"/>
  <c r="J18" s="1"/>
  <c r="F17"/>
  <c r="J17" s="1"/>
  <c r="F16"/>
  <c r="J16" s="1"/>
  <c r="F15"/>
  <c r="J15" s="1"/>
  <c r="F14"/>
  <c r="J14" s="1"/>
  <c r="F13"/>
  <c r="J13" s="1"/>
  <c r="F12"/>
  <c r="J12" s="1"/>
  <c r="F11"/>
  <c r="J11" s="1"/>
  <c r="I19"/>
  <c r="I18"/>
  <c r="I17"/>
  <c r="I16"/>
  <c r="I15"/>
  <c r="I14"/>
  <c r="I13"/>
  <c r="I12"/>
  <c r="I11"/>
  <c r="I20" l="1"/>
  <c r="F20"/>
  <c r="J20"/>
  <c r="C25" i="18" l="1"/>
  <c r="B25"/>
  <c r="A23"/>
  <c r="B14" i="5" l="1"/>
  <c r="F14" s="1"/>
  <c r="F15"/>
  <c r="C14" i="23" l="1"/>
  <c r="G13" i="44"/>
  <c r="C12" i="22"/>
  <c r="G37" i="3"/>
  <c r="G38"/>
  <c r="C12" i="18"/>
  <c r="C15" i="15"/>
  <c r="C13"/>
  <c r="C12"/>
  <c r="C16" l="1"/>
  <c r="C41" i="12"/>
  <c r="C14" i="10"/>
  <c r="C14" i="9"/>
  <c r="C12"/>
  <c r="B25" i="10" l="1"/>
  <c r="B29" s="1"/>
  <c r="B30" s="1"/>
  <c r="B32" s="1"/>
  <c r="B25" i="24"/>
  <c r="C25"/>
  <c r="B19"/>
  <c r="C19"/>
  <c r="B40" i="6"/>
  <c r="C46" i="22"/>
  <c r="B46"/>
  <c r="B16" i="15"/>
  <c r="F29" i="3" s="1"/>
  <c r="C25" i="12"/>
  <c r="G21" i="3" s="1"/>
  <c r="B25" i="12"/>
  <c r="F21" i="3" s="1"/>
  <c r="B33" i="12"/>
  <c r="F17" i="3" s="1"/>
  <c r="B15" i="23"/>
  <c r="C31" i="4" s="1"/>
  <c r="B35" i="22"/>
  <c r="B41" i="12"/>
  <c r="F22" i="3" s="1"/>
  <c r="C26" i="4"/>
  <c r="B15" i="18"/>
  <c r="F32" i="3" s="1"/>
  <c r="F38"/>
  <c r="F16"/>
  <c r="B15" i="9"/>
  <c r="F13" i="3" s="1"/>
  <c r="B15" i="10"/>
  <c r="F15" i="3" s="1"/>
  <c r="C44" i="24"/>
  <c r="C35"/>
  <c r="B14" i="20"/>
  <c r="C12" i="4" s="1"/>
  <c r="F25" i="5"/>
  <c r="F24"/>
  <c r="F23"/>
  <c r="E19" i="19"/>
  <c r="E18"/>
  <c r="E17"/>
  <c r="E30"/>
  <c r="E29"/>
  <c r="E28"/>
  <c r="D11" i="4"/>
  <c r="C12" i="6" s="1"/>
  <c r="C11" i="4"/>
  <c r="B12" i="6" s="1"/>
  <c r="F47" i="29"/>
  <c r="F46"/>
  <c r="F45"/>
  <c r="C31" i="19"/>
  <c r="B31"/>
  <c r="B10" i="49" s="1"/>
  <c r="C20" i="19"/>
  <c r="B20"/>
  <c r="C10" i="49" s="1"/>
  <c r="F13" i="5"/>
  <c r="F26"/>
  <c r="E20"/>
  <c r="E28" s="1"/>
  <c r="C20"/>
  <c r="C28" s="1"/>
  <c r="B20"/>
  <c r="F18"/>
  <c r="F17"/>
  <c r="F16"/>
  <c r="D26" i="4"/>
  <c r="D24"/>
  <c r="C24"/>
  <c r="D23"/>
  <c r="C23"/>
  <c r="G46" i="3"/>
  <c r="F46"/>
  <c r="G45"/>
  <c r="F45"/>
  <c r="B27" i="50"/>
  <c r="F39" i="3" s="1"/>
  <c r="C27" i="50"/>
  <c r="G39" i="3" s="1"/>
  <c r="G40" s="1"/>
  <c r="C16" i="46"/>
  <c r="B16"/>
  <c r="C14" i="48"/>
  <c r="B14"/>
  <c r="C15" i="47"/>
  <c r="B15"/>
  <c r="C16" i="45"/>
  <c r="B16"/>
  <c r="G14" i="44"/>
  <c r="C14"/>
  <c r="D25" i="4" s="1"/>
  <c r="B14" i="44"/>
  <c r="C25" i="4" s="1"/>
  <c r="G17" i="43"/>
  <c r="F17"/>
  <c r="C17"/>
  <c r="B17"/>
  <c r="C13" i="41"/>
  <c r="G48" i="3" s="1"/>
  <c r="B13" i="41"/>
  <c r="C22" i="39"/>
  <c r="B22"/>
  <c r="C30" i="38"/>
  <c r="B30"/>
  <c r="C18"/>
  <c r="G33" i="3" s="1"/>
  <c r="B18" i="38"/>
  <c r="F33" i="3" s="1"/>
  <c r="C16" i="37"/>
  <c r="B16"/>
  <c r="F34" i="3" s="1"/>
  <c r="C15" i="36"/>
  <c r="G31" i="3" s="1"/>
  <c r="B15" i="36"/>
  <c r="F31" i="3" s="1"/>
  <c r="C16" i="35"/>
  <c r="B16"/>
  <c r="C26" i="15"/>
  <c r="B26"/>
  <c r="C13" i="34"/>
  <c r="B13"/>
  <c r="C13" i="33"/>
  <c r="G24" i="3" s="1"/>
  <c r="B13" i="33"/>
  <c r="F24" i="3"/>
  <c r="C20" i="32"/>
  <c r="B20"/>
  <c r="C16"/>
  <c r="B16"/>
  <c r="C12"/>
  <c r="B12"/>
  <c r="L20" i="31"/>
  <c r="K20"/>
  <c r="L19"/>
  <c r="K19"/>
  <c r="L18"/>
  <c r="K18"/>
  <c r="L17"/>
  <c r="K17"/>
  <c r="L16"/>
  <c r="K16"/>
  <c r="L15"/>
  <c r="K15"/>
  <c r="B10"/>
  <c r="G16" i="3"/>
  <c r="C20" i="30"/>
  <c r="G14" i="3" s="1"/>
  <c r="B20" i="30"/>
  <c r="F14" i="3" s="1"/>
  <c r="F44" i="29"/>
  <c r="F43"/>
  <c r="F42"/>
  <c r="A40"/>
  <c r="A41" s="1"/>
  <c r="A42" s="1"/>
  <c r="A43" s="1"/>
  <c r="A44" s="1"/>
  <c r="A45" s="1"/>
  <c r="A46" s="1"/>
  <c r="A47" s="1"/>
  <c r="A48" s="1"/>
  <c r="A49" s="1"/>
  <c r="A50" s="1"/>
  <c r="C34"/>
  <c r="D34" s="1"/>
  <c r="E34" s="1"/>
  <c r="D44" i="24"/>
  <c r="D35"/>
  <c r="C13" i="23"/>
  <c r="C15" s="1"/>
  <c r="D31" i="4" s="1"/>
  <c r="C35" i="22"/>
  <c r="C15"/>
  <c r="C14" i="20"/>
  <c r="D12" i="4" s="1"/>
  <c r="C15" i="18"/>
  <c r="G32" i="3" s="1"/>
  <c r="C12" i="16"/>
  <c r="G30" i="3" s="1"/>
  <c r="B12" i="16"/>
  <c r="F30" i="3" s="1"/>
  <c r="G29"/>
  <c r="B32" i="6"/>
  <c r="C15" i="13"/>
  <c r="B15"/>
  <c r="G22" i="3"/>
  <c r="C33" i="12"/>
  <c r="G17" i="3" s="1"/>
  <c r="C15" i="9"/>
  <c r="G13" i="3"/>
  <c r="C40" i="6"/>
  <c r="C32"/>
  <c r="C18"/>
  <c r="C22" s="1"/>
  <c r="B18"/>
  <c r="B22" s="1"/>
  <c r="B14" i="24"/>
  <c r="B15" i="22"/>
  <c r="G42" i="29" l="1"/>
  <c r="F51"/>
  <c r="E31" i="19"/>
  <c r="F44" i="3" s="1"/>
  <c r="F49" s="1"/>
  <c r="F51" s="1"/>
  <c r="B47" i="22"/>
  <c r="C16" i="4" s="1"/>
  <c r="C17" s="1"/>
  <c r="C11" i="49"/>
  <c r="D19" i="5"/>
  <c r="D20" s="1"/>
  <c r="B22" i="32"/>
  <c r="C22"/>
  <c r="F18" i="3"/>
  <c r="F19" s="1"/>
  <c r="B16" i="21"/>
  <c r="B17" s="1"/>
  <c r="C13" i="4" s="1"/>
  <c r="C14" s="1"/>
  <c r="F35" i="3"/>
  <c r="B44" i="6"/>
  <c r="C44"/>
  <c r="C48" s="1"/>
  <c r="B46" s="1"/>
  <c r="C20" i="4"/>
  <c r="F40" i="3"/>
  <c r="B11" i="49"/>
  <c r="B12" s="1"/>
  <c r="C27" i="4"/>
  <c r="G41" i="29"/>
  <c r="G46"/>
  <c r="D27" i="4"/>
  <c r="G44" i="29"/>
  <c r="G47"/>
  <c r="F14" i="44"/>
  <c r="G43" i="29"/>
  <c r="G25" i="3"/>
  <c r="E20" i="19"/>
  <c r="G44" i="3" s="1"/>
  <c r="G49" s="1"/>
  <c r="G51" s="1"/>
  <c r="G39" i="29"/>
  <c r="G45"/>
  <c r="C16" i="21"/>
  <c r="C17" s="1"/>
  <c r="D13" i="4" s="1"/>
  <c r="D14" s="1"/>
  <c r="D20"/>
  <c r="C47" i="22"/>
  <c r="D16" i="4" s="1"/>
  <c r="D17" s="1"/>
  <c r="C12" i="49"/>
  <c r="G35" i="3"/>
  <c r="G42" s="1"/>
  <c r="G18"/>
  <c r="C14" i="24"/>
  <c r="C15" i="10"/>
  <c r="G15" i="3" s="1"/>
  <c r="G50" i="29" l="1"/>
  <c r="G48"/>
  <c r="G49"/>
  <c r="G40"/>
  <c r="B48" i="6"/>
  <c r="F42" i="3"/>
  <c r="F52" s="1"/>
  <c r="C21" i="4"/>
  <c r="C29" s="1"/>
  <c r="C34" s="1"/>
  <c r="D27" i="5" s="1"/>
  <c r="F27" s="1"/>
  <c r="G19" i="3"/>
  <c r="G26" s="1"/>
  <c r="F19" i="5"/>
  <c r="F20" s="1"/>
  <c r="B28"/>
  <c r="F22"/>
  <c r="D21" i="4"/>
  <c r="D29" s="1"/>
  <c r="D34" s="1"/>
  <c r="G52" i="3"/>
  <c r="D28" i="5" l="1"/>
  <c r="F23" i="3"/>
  <c r="F25" s="1"/>
  <c r="F26" s="1"/>
  <c r="F53" s="1"/>
  <c r="F28" i="5"/>
  <c r="G54" i="3"/>
</calcChain>
</file>

<file path=xl/sharedStrings.xml><?xml version="1.0" encoding="utf-8"?>
<sst xmlns="http://schemas.openxmlformats.org/spreadsheetml/2006/main" count="983" uniqueCount="625">
  <si>
    <t>BG</t>
  </si>
  <si>
    <t>Disponibilidades</t>
  </si>
  <si>
    <t>Otros créditos</t>
  </si>
  <si>
    <t>Inventarios</t>
  </si>
  <si>
    <t>Deudas comerciales</t>
  </si>
  <si>
    <t>Capital Integrado</t>
  </si>
  <si>
    <t>ER</t>
  </si>
  <si>
    <t>Impuesto a la renta</t>
  </si>
  <si>
    <t>Graciela Nidia Adi</t>
  </si>
  <si>
    <t>Capital integrado</t>
  </si>
  <si>
    <t>Accionista</t>
  </si>
  <si>
    <t>Omar Bustos Adi</t>
  </si>
  <si>
    <t>LT S.A.</t>
  </si>
  <si>
    <t>(Cifras expresadas en guaraníes Nota 2.a)</t>
  </si>
  <si>
    <t>Nota</t>
  </si>
  <si>
    <t>ACTIVOS</t>
  </si>
  <si>
    <t>Activos Corrientes</t>
  </si>
  <si>
    <t>Créditos por Ventas</t>
  </si>
  <si>
    <t>Créditos Fiscales</t>
  </si>
  <si>
    <t>Total activos corrientes</t>
  </si>
  <si>
    <t>Activos no Corrientes</t>
  </si>
  <si>
    <t>Bienes en Operación (neto)</t>
  </si>
  <si>
    <t>Licencias, Software y Marcas</t>
  </si>
  <si>
    <t>Total activos no corrientes</t>
  </si>
  <si>
    <t>Total Activos</t>
  </si>
  <si>
    <t>PASIVOS Y PATRIMONIO NETO</t>
  </si>
  <si>
    <t>Pasivos corrientes</t>
  </si>
  <si>
    <t>Obligaciones Fiscales</t>
  </si>
  <si>
    <t>Obligaciones Sociales</t>
  </si>
  <si>
    <t>Préstamos Bancarios</t>
  </si>
  <si>
    <t>Ingresos no realizados</t>
  </si>
  <si>
    <t>Total Pasivos Corrientes</t>
  </si>
  <si>
    <t>Pasivos no corrientes</t>
  </si>
  <si>
    <t>Impuesto diferido</t>
  </si>
  <si>
    <t>Total pasivos no corrientes</t>
  </si>
  <si>
    <t>Total Pasivos</t>
  </si>
  <si>
    <t>Patrimonio Neto</t>
  </si>
  <si>
    <t>Reserva legal</t>
  </si>
  <si>
    <t>Revalúo Técnico</t>
  </si>
  <si>
    <t>Resultado del Ejercicio</t>
  </si>
  <si>
    <t>Subtotal</t>
  </si>
  <si>
    <t>Total Patrimonio Neto</t>
  </si>
  <si>
    <t>Total Pasivos y Patrimonio Neto</t>
  </si>
  <si>
    <t xml:space="preserve"> </t>
  </si>
  <si>
    <t>Ventas Netas</t>
  </si>
  <si>
    <t>Costo de ventas</t>
  </si>
  <si>
    <t>Margen Bruto</t>
  </si>
  <si>
    <t>Gastos de administración y comercialización</t>
  </si>
  <si>
    <t>Resultado operativo</t>
  </si>
  <si>
    <t>Otros Resultados</t>
  </si>
  <si>
    <t>Otros ingresos</t>
  </si>
  <si>
    <t>Resultado Operativo</t>
  </si>
  <si>
    <t>Gastos Bancarios</t>
  </si>
  <si>
    <t>Intereses Pagados</t>
  </si>
  <si>
    <t>Intereses Cobrados</t>
  </si>
  <si>
    <t>Diferencia de Cambio</t>
  </si>
  <si>
    <t>Resultado financiero</t>
  </si>
  <si>
    <t>Ganancia antes del impuesto a la renta</t>
  </si>
  <si>
    <t>Reserva Legal</t>
  </si>
  <si>
    <t>Ganancia del ejercicio</t>
  </si>
  <si>
    <t>(Cifras expresadas en guaraníes.)</t>
  </si>
  <si>
    <t>Resultados acumulados</t>
  </si>
  <si>
    <t>Revalúo técnico</t>
  </si>
  <si>
    <t>Total</t>
  </si>
  <si>
    <t>Resultado del ejercicio</t>
  </si>
  <si>
    <t>Constitución reserva legal</t>
  </si>
  <si>
    <t>Constitución de revalúo técnico</t>
  </si>
  <si>
    <t>(Cifras expresadas en guaraníes)</t>
  </si>
  <si>
    <t>Flujo de efectivo por actividades de operación</t>
  </si>
  <si>
    <t>Ventas Netas (cobros netos)</t>
  </si>
  <si>
    <t>Pago a Proveedores (pagos netos)</t>
  </si>
  <si>
    <t>Efectivo pagado a empleados</t>
  </si>
  <si>
    <t>Efectivo generado por las operaciones</t>
  </si>
  <si>
    <t>Efectivo usado en otras actividades de operación</t>
  </si>
  <si>
    <t>Pago de impuestos</t>
  </si>
  <si>
    <t>Efectivo neto por actividades de operación</t>
  </si>
  <si>
    <t>Flujo de efectivo por actividades de inversión</t>
  </si>
  <si>
    <t>Compra de propiedad, planta y equipo</t>
  </si>
  <si>
    <t>Adquisición de bienes Curtiembre - fideicomitida</t>
  </si>
  <si>
    <t>Ventas de activos fijos</t>
  </si>
  <si>
    <t>Ventas de bienes de uso</t>
  </si>
  <si>
    <t>Intereses cobrados sobre inversiones</t>
  </si>
  <si>
    <t>Efectivo neto por actividades de inversión</t>
  </si>
  <si>
    <t>Flujo de efectivo por actividades de financiamiento</t>
  </si>
  <si>
    <t>Aportes de Capital</t>
  </si>
  <si>
    <t>Dividendos Pagados</t>
  </si>
  <si>
    <t>Efectivo neto por actividades de financiamiento</t>
  </si>
  <si>
    <t>Efectos por la diferencias de cambio</t>
  </si>
  <si>
    <t>Efectivo neto del periodo</t>
  </si>
  <si>
    <t>Efectivo y su equivalente al comienzo del periodo</t>
  </si>
  <si>
    <t>Efectivo y su equivalente al cierre del periodo                  2g. y 4</t>
  </si>
  <si>
    <t>Nota 1 – Información básica sobre la Entidad</t>
  </si>
  <si>
    <t>Antecedentes de la sociedad: naturaleza jurídica, antecedentes sobre la constitución de la sociedad y reformas estatutarias, actividad principal y secundarias.</t>
  </si>
  <si>
    <t>Naturaleza Jurídica:</t>
  </si>
  <si>
    <t>CONSTITUCIÓN DE SOCIEDAD: Por Escritura Pública N.º 224, Comercial “B”, de fecha 30 de diciembre del año 2021 pasada ante la Escribana Pública GLADYS STELA GADEA DE CAREAGA la cual fuera inscripta en la Dirección General de los Registros Públicos, sección Personas Jurídicas y Asociaciones, con Matrícula Jurídica N.º 37.002, Serie Comercial, Entrada N.º 11707127, Inscripto bajo el N.º 1, folio 1, en fecha 21 de enero de 2022. La Entidad posee su domicilio legal en Ruta N.º 03 Km 370, ciudad de Francisco Caballero Álvarez. La Entidad tiene por objeto principal dedicarse a la producción, distribución de energías renovables, combustibles, materias primas, insumos, commodities, tecnologías, biomasa, forestación y a todas las actividades relacionadas a las mismas, no excluyéndose a cualquier otra actividad lícita.</t>
  </si>
  <si>
    <t>MODIFICACIÓN DE ESTATUTO SOCIAL: Por Escritura Pública N.º 251, Civil “B”, de fecha 17 de octubre del año 2022 pasada ante la Escribana Pública KATJA SCHULZ KRONG se modificaron los Estatutos Sociales, la cual fuera inscripta en la Dirección General de los Registros Públicos, sección Personas Jurídicas y Asociaciones, con Matrícula Jurídica N.º 37.002, Serie Comercial, Entrada N.º 12411044, Inscripto bajo el N.º 2, folio 13-20, en fecha 20 de octubre de 2022.</t>
  </si>
  <si>
    <t>MODIFICACIÓN DE ESTATUTO SOCIAL: Por Escritura Pública N.º 65, Civil “B”, de fecha 02 de junio del año 2023 pasada ante el Escribano Pública JORGE DARIO PORTILLO AYALA se modificaron los Estatutos Sociales, la cual fuera inscripta en la Dirección General de los Registros Públicos, sección Personas Jurídicas y Asociaciones, con Matrícula Jurídica N.º 37.002, Serie Comercial, Entrada N.º 13002470, Inscripto bajo el N.º 3, folio 28, en fecha 22 de junio de 2023.</t>
  </si>
  <si>
    <t>Nota 2  -  Principales políticas y prácticas contables aplicadas</t>
  </si>
  <si>
    <t>a. Bases de preparación de los estados financieros</t>
  </si>
  <si>
    <t xml:space="preserve">Los estados financieros se han preparado siguiendo los criterios de las Normas de Información Financiera de Paraguay (NIF) emitidas por el Consejo de Contadores Públicos del Paraguay sobre la base de costos históricos, excepto para el caso de activos y pasivos en moneda extranjera y las propiedades, plantas y equipos según se explica en los puntos c. y j. de la presente nota, y no reconocen en forma integral los efectos de la inflación sobre la situación patrimonial y financiera de la Entidad, sobre los resultados de sus operaciones y los flujos de efectivo, en atención a que la corrección monetaria no constituye una práctica contable obligatoria en el Paraguay. </t>
  </si>
  <si>
    <t xml:space="preserve">b.  Uso de estimaciones </t>
  </si>
  <si>
    <t>La preparación de los presentes estados financieros requiere que la Gerencia de la Entidad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</si>
  <si>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</si>
  <si>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Los activos y pasivos en moneda extranjera se encuentran valuados a los tipos de cambio vigentes a la fecha del estado de situación patrimonial:</t>
  </si>
  <si>
    <t>Activos</t>
  </si>
  <si>
    <t>Pasivos</t>
  </si>
  <si>
    <t>Dólar estadounidense (US$)</t>
  </si>
  <si>
    <t>Las diferencias de cambio originadas entre el tipo de cambio de las fechas de las operaciones y su valuación al cierre de los estados financieros son reconocidas en el Estado de Resultados de cada ejercicio.</t>
  </si>
  <si>
    <t>d.   Disponibilidades</t>
  </si>
  <si>
    <t>Para la confección del estado de flujo de efectivo se consideraron dentro del concepto de caja, los saldos en efectivo, las disponibilidades en cuentas bancarias, recaudaciones a depositar e inversiones con vencimiento menor a tres meses. Ver nota 3.</t>
  </si>
  <si>
    <t>e. Créditos por ventas y otros créditos</t>
  </si>
  <si>
    <t>Las previsiones para cuentas de dudoso cobro se determinan a fin de año sobre la base del estudio de la cartera de créditos realizado con el objeto de determinar la porción no recuperable de las cuentas a cobrar. Ver nota 4 y 6.</t>
  </si>
  <si>
    <t>f. Inventario</t>
  </si>
  <si>
    <t>g. Bienes en operación (neto)</t>
  </si>
  <si>
    <t xml:space="preserve">Los bienes en operación figuran presentados a sus valores de adquisición, netos de depreciaciones y pérdidas por deterioro cuando corresponde. 
El costo de las mejoras que extienden la vida útil de los bienes o incrementan su capacidad productiva es imputado a las cuentas respectivas del activo. Los gastos de mantenimiento son cargados a resultados.
La depreciación es calculada por el método de línea recta, a partir del año siguiente de la incorporación de los bienes al activo de la Entidad, aplicando tasas mensuales suficientes para el remanente del valor residual (reforma fiscal).
</t>
  </si>
  <si>
    <t>h. Licencias, software y marcas</t>
  </si>
  <si>
    <t xml:space="preserve">Los intangibles se exponen a su costo incurrido menos las correspondientes amortizaciones acumuladas al cierre del año. 
Las amortizaciones son calculadas por el método de la línea recta aplicando los porcentajes que se indican más abajo:
</t>
  </si>
  <si>
    <t>Rubro</t>
  </si>
  <si>
    <t>Tasa%</t>
  </si>
  <si>
    <t>Software</t>
  </si>
  <si>
    <t>Gastos de constitución</t>
  </si>
  <si>
    <t>i.    Deudas comerciales</t>
  </si>
  <si>
    <t>Las deudas comerciales y diversas están presentadas a su costo amortizado.</t>
  </si>
  <si>
    <t>j.  Préstamos bancarios</t>
  </si>
  <si>
    <t>Los préstamos bancarios se valorizan posteriormente al costo amortizado, utilizando el método del interés efectivo. Los gastos y ganancias por intereses se reconocen en el estado de resultado.</t>
  </si>
  <si>
    <t>k. Reconocimiento de ingresos y gastos</t>
  </si>
  <si>
    <t>l. Impuesto a la renta</t>
  </si>
  <si>
    <t>m. Indemnización por despido</t>
  </si>
  <si>
    <t>Las indemnizaciones por despido son cargadas a resultados en el momento de su pago</t>
  </si>
  <si>
    <t>Nota 3 - Disponibilidades</t>
  </si>
  <si>
    <t>31 de diciembre de</t>
  </si>
  <si>
    <t>₲</t>
  </si>
  <si>
    <t>Caja</t>
  </si>
  <si>
    <t>Recaudaciones a depositar</t>
  </si>
  <si>
    <t>Bancos</t>
  </si>
  <si>
    <t>Terceros</t>
  </si>
  <si>
    <t>IVA Crédito fiscal</t>
  </si>
  <si>
    <t>Retención Impuesto a favor</t>
  </si>
  <si>
    <t>Nota 6 – Otros créditos</t>
  </si>
  <si>
    <t>Corriente</t>
  </si>
  <si>
    <t>Anticipos a acreedores exterior</t>
  </si>
  <si>
    <t>Gastos de constitución (neto)</t>
  </si>
  <si>
    <t>Anticipo proveedores locales</t>
  </si>
  <si>
    <t>No corriente</t>
  </si>
  <si>
    <t>Nota 7 – Inventarios</t>
  </si>
  <si>
    <t>Materia Prima</t>
  </si>
  <si>
    <t>Combustibles</t>
  </si>
  <si>
    <t>Insumos</t>
  </si>
  <si>
    <t xml:space="preserve">Total </t>
  </si>
  <si>
    <t>Costo histórico revaluado al inicio del año</t>
  </si>
  <si>
    <t xml:space="preserve">Adquisiciones </t>
  </si>
  <si>
    <t>Reclasificaciones</t>
  </si>
  <si>
    <t>Valor de origen revaluado al final del año</t>
  </si>
  <si>
    <t>Depreciación acumulada revaluada al inicio del año</t>
  </si>
  <si>
    <t>Depreciación del año</t>
  </si>
  <si>
    <t>Depreciación acumulada revaluada al final del año</t>
  </si>
  <si>
    <t>Tasa anual de depreciación</t>
  </si>
  <si>
    <t>Inmuebles</t>
  </si>
  <si>
    <t>-</t>
  </si>
  <si>
    <t>Instalaciones</t>
  </si>
  <si>
    <t>Muebles y útiles</t>
  </si>
  <si>
    <t>Herramientas</t>
  </si>
  <si>
    <t>Construcciones en Curso</t>
  </si>
  <si>
    <t>Equipos de Informática</t>
  </si>
  <si>
    <t>Circuito Cerrado</t>
  </si>
  <si>
    <t>Cercos, alambrados, corrales</t>
  </si>
  <si>
    <t>Maquinarias y Equipos</t>
  </si>
  <si>
    <t>GS</t>
  </si>
  <si>
    <t>Proveedores - Terceros</t>
  </si>
  <si>
    <t>Cheques diferidos</t>
  </si>
  <si>
    <t>Impuesto a la renta a pagar</t>
  </si>
  <si>
    <t>Sudameris Bank S.A.E.C.A.</t>
  </si>
  <si>
    <t>Intereses a pagar</t>
  </si>
  <si>
    <t>Costos de financiamiento</t>
  </si>
  <si>
    <t>No Corriente</t>
  </si>
  <si>
    <t>(-) Intereses no devengados</t>
  </si>
  <si>
    <t>Nota 13.1 –Capital integrado</t>
  </si>
  <si>
    <t>Cantidad de Acciones</t>
  </si>
  <si>
    <t>Participación</t>
  </si>
  <si>
    <t>Valor Nominal</t>
  </si>
  <si>
    <t>%</t>
  </si>
  <si>
    <t>Capital integrado al 31 de diciembre de 2023</t>
  </si>
  <si>
    <t>Nota 13.2–Reservas</t>
  </si>
  <si>
    <t>La reserva legal del ejercicio corresponde al 5% de la ganancia o utilidad neta, luego del Impuesto a la Renta, cuya contrapartida acumulada se expone en el Patrimonio de la Entidad bajo la cuenta “Reserva Legal”. La reserva legal será constituida hasta alcanzar el 20% del capital integrado, conforme lo establece el Art. 91 de la Ley 1034/83.</t>
  </si>
  <si>
    <t>Nota 13.3 – Restricción a la distribución de utilidades</t>
  </si>
  <si>
    <t>a)        De acuerdo con la legislación vigente las sociedades por acciones y las de responsabilidad limitada, deben constituir una reserva legal no menor del 5% de las utilidades netas del ejercicio, hasta alcanzar el 20% del capital suscripto.</t>
  </si>
  <si>
    <t>b)       El incremento patrimonial producido por el revalúo de los bienes de uso podrá ser capitalizado, no pudiendo ser distribuido como dividendo, utilidad o beneficio.</t>
  </si>
  <si>
    <t>c)        A partir del 1 de enero de 2020 entró en vigencia la Ley N.º 6380/19 de la reforma tributaria, la cual crea, entre otros, el impuesto a la distribución de los dividendos y a las utilidades (IDU) y establece que las utilidades puestas a disposición de los accionistas estarán sujetas a retenciones a la tasa del 15% para los beneficiarios no residentes, y a la tasa del 8% para los beneficiarios residentes en el país.</t>
  </si>
  <si>
    <t>Ventas de mercaderías</t>
  </si>
  <si>
    <t>Ventas de combustibles</t>
  </si>
  <si>
    <t>Ingresos por producción de biocombustibles</t>
  </si>
  <si>
    <t>El costo de ventas se compone de la siguiente manera:</t>
  </si>
  <si>
    <t>Existencia inicial de inventarios</t>
  </si>
  <si>
    <t xml:space="preserve">Más: </t>
  </si>
  <si>
    <t>Compras de bienes y servicios</t>
  </si>
  <si>
    <t>Menos:</t>
  </si>
  <si>
    <t>Existencia final de inventarios</t>
  </si>
  <si>
    <t>16.1 Gastos de comercialización</t>
  </si>
  <si>
    <t xml:space="preserve">Fletes pagados a entidades tercerizadas </t>
  </si>
  <si>
    <t>Silo bolsa y servicios de embolsado</t>
  </si>
  <si>
    <t>Sub total gastos de comercialización</t>
  </si>
  <si>
    <t>16.2 Gastos de administración</t>
  </si>
  <si>
    <t>Sueldos y cargas sociales</t>
  </si>
  <si>
    <t>Aguinaldos</t>
  </si>
  <si>
    <t>Honorarios profesionales</t>
  </si>
  <si>
    <t>Servicios básicos</t>
  </si>
  <si>
    <t>Depreciación y amortización</t>
  </si>
  <si>
    <t>Gastos generales</t>
  </si>
  <si>
    <t>Gastos no deducibles</t>
  </si>
  <si>
    <t>Seguridad privada</t>
  </si>
  <si>
    <t>Combustible</t>
  </si>
  <si>
    <t>Gastos de uniformes</t>
  </si>
  <si>
    <t>Impresos y útiles</t>
  </si>
  <si>
    <t>Seguros</t>
  </si>
  <si>
    <t>Otros gastos de administración</t>
  </si>
  <si>
    <t>Sub total gastos de administración</t>
  </si>
  <si>
    <t>Resultado antes del impuesto a la renta</t>
  </si>
  <si>
    <t>Tasa</t>
  </si>
  <si>
    <t>Renta neta imponible</t>
  </si>
  <si>
    <t>(+) Gastos no deducibles</t>
  </si>
  <si>
    <t xml:space="preserve">La Entidad forma parte de un grupo de empresas cuyos saldos expuestos a continuación provienen de las transacciones significativas realizadas. </t>
  </si>
  <si>
    <t>Se exponen a continuación las transacciones con las compañías relacionadas:</t>
  </si>
  <si>
    <t>Ventas</t>
  </si>
  <si>
    <t>Entidad</t>
  </si>
  <si>
    <t>Operación</t>
  </si>
  <si>
    <t>Carga fabril, materia prima e insumos</t>
  </si>
  <si>
    <t xml:space="preserve">Intereses </t>
  </si>
  <si>
    <t>Compras</t>
  </si>
  <si>
    <t>Inmueble</t>
  </si>
  <si>
    <t xml:space="preserve">Obras civiles y electromecánicas </t>
  </si>
  <si>
    <t>Combustible e insumos</t>
  </si>
  <si>
    <t>Fletes</t>
  </si>
  <si>
    <t>Los siguientes bienes de propiedad de la Entidad han sido hipotecados y prendados en garantía de obligaciones financieras al cierre de cada año.</t>
  </si>
  <si>
    <t>Tipo de activo</t>
  </si>
  <si>
    <t>Datos del activo</t>
  </si>
  <si>
    <t>Ciudad</t>
  </si>
  <si>
    <t>Tipo de garantía</t>
  </si>
  <si>
    <t>Importe en US$</t>
  </si>
  <si>
    <t>A favor de</t>
  </si>
  <si>
    <t>Matrícula S07/4391</t>
  </si>
  <si>
    <t>Francisco Caballero Álvarez</t>
  </si>
  <si>
    <t>Hipotecaria</t>
  </si>
  <si>
    <t>Sociedad:</t>
  </si>
  <si>
    <t>ENERSUR S.A.</t>
  </si>
  <si>
    <t>&lt;-- Colocar Nombre de la Sociedad</t>
  </si>
  <si>
    <t>Fecha Presentación:</t>
  </si>
  <si>
    <t>&lt;-- Completar Fecha en formato (DD/MM/AAA)</t>
  </si>
  <si>
    <t>INDICE</t>
  </si>
  <si>
    <t>REF.</t>
  </si>
  <si>
    <t>Informacion General</t>
  </si>
  <si>
    <t>Descripción de la naturaleza y del negocio de la Sociedad</t>
  </si>
  <si>
    <t>Nota 1</t>
  </si>
  <si>
    <t>Resumen de las principales políticas contables</t>
  </si>
  <si>
    <t>Nota 2</t>
  </si>
  <si>
    <t>Balance General</t>
  </si>
  <si>
    <t>Efectivo y equivalente de efectivo</t>
  </si>
  <si>
    <t>Nota 3</t>
  </si>
  <si>
    <t>Inversiones temporales</t>
  </si>
  <si>
    <t>Nota 4</t>
  </si>
  <si>
    <t>Cuentas por cobrar comerciales</t>
  </si>
  <si>
    <t>Nota 5</t>
  </si>
  <si>
    <t>Nota 6</t>
  </si>
  <si>
    <t>Nota 7</t>
  </si>
  <si>
    <t>Inversión en asociadas</t>
  </si>
  <si>
    <t>Nota 8</t>
  </si>
  <si>
    <t>Propiedades, planta y equipo</t>
  </si>
  <si>
    <t>Nota 9</t>
  </si>
  <si>
    <t>Activos disponibles para la venta</t>
  </si>
  <si>
    <t>Nota 10</t>
  </si>
  <si>
    <t>Activos intangibles</t>
  </si>
  <si>
    <t>Nota 11</t>
  </si>
  <si>
    <t>Goodwill</t>
  </si>
  <si>
    <t>Nota 12</t>
  </si>
  <si>
    <t>Cuentas por pagar comerciales</t>
  </si>
  <si>
    <t>Nota 13</t>
  </si>
  <si>
    <t>Préstamos a corto plazo</t>
  </si>
  <si>
    <t>Nota 14</t>
  </si>
  <si>
    <t>Porción corriente de la deuda a largo plazo</t>
  </si>
  <si>
    <t>Nota 15</t>
  </si>
  <si>
    <t>Remuneraciones y cargas sociales a pagar</t>
  </si>
  <si>
    <t>Nota 16</t>
  </si>
  <si>
    <t>Impuestos a pagar</t>
  </si>
  <si>
    <t>Nota 17</t>
  </si>
  <si>
    <t>Provisiones</t>
  </si>
  <si>
    <t>Nota 18</t>
  </si>
  <si>
    <t>Otros pasivos corrientes</t>
  </si>
  <si>
    <t>Nota 19</t>
  </si>
  <si>
    <t>Prestamos a largo plazo</t>
  </si>
  <si>
    <t>Otros pasivos no corrientes</t>
  </si>
  <si>
    <t>Nota 20</t>
  </si>
  <si>
    <t>Reserva de revalúo</t>
  </si>
  <si>
    <t>Nota 21</t>
  </si>
  <si>
    <t>Reservas estatutarias</t>
  </si>
  <si>
    <t>Reservas facultativas</t>
  </si>
  <si>
    <t>Diferencia transitoria por conversión</t>
  </si>
  <si>
    <t>Nota 22</t>
  </si>
  <si>
    <t>Nota 23</t>
  </si>
  <si>
    <t>Interés minoritario</t>
  </si>
  <si>
    <t>Nota 24</t>
  </si>
  <si>
    <t xml:space="preserve">Estado de Resultados </t>
  </si>
  <si>
    <t>Nota 25</t>
  </si>
  <si>
    <t>Nota 26</t>
  </si>
  <si>
    <t>Gastos de ventas</t>
  </si>
  <si>
    <t>Nota 27</t>
  </si>
  <si>
    <t>Gastos administrativos</t>
  </si>
  <si>
    <t>Otros ingresos y gastos operativos</t>
  </si>
  <si>
    <t>Nota 28</t>
  </si>
  <si>
    <t>Ingresos financieros - neto</t>
  </si>
  <si>
    <t>Nota 29</t>
  </si>
  <si>
    <t>Gastos financieros - neto</t>
  </si>
  <si>
    <t>Resultado de inversiones en asociadas</t>
  </si>
  <si>
    <t>Nota 30</t>
  </si>
  <si>
    <t>Resultado participación minoritaria</t>
  </si>
  <si>
    <t>Nota 31</t>
  </si>
  <si>
    <t>Nota 32</t>
  </si>
  <si>
    <t>Resultado extraordinario neto de impuesto a la renta</t>
  </si>
  <si>
    <t>Nota 33</t>
  </si>
  <si>
    <t>Resultado sobre actividades discontinuadas neto de impuesto a la renta</t>
  </si>
  <si>
    <t>Nota 34</t>
  </si>
  <si>
    <t>Utilidad/(Pérdida) neta del año</t>
  </si>
  <si>
    <t>Nota 35</t>
  </si>
  <si>
    <t>Utilidad neta por acción ordinaria</t>
  </si>
  <si>
    <t>Estado de Evolución del Patrimonio Neto</t>
  </si>
  <si>
    <t>EVPN</t>
  </si>
  <si>
    <t>Estado de Flujos de Efectivo</t>
  </si>
  <si>
    <t>EFE</t>
  </si>
  <si>
    <t>Otras Notas de los Estados Financieros</t>
  </si>
  <si>
    <t>Activos gravados</t>
  </si>
  <si>
    <t>Nota 36</t>
  </si>
  <si>
    <t>Contingencias y compromisos</t>
  </si>
  <si>
    <t>Nota 37</t>
  </si>
  <si>
    <t>Nota 38</t>
  </si>
  <si>
    <t>Hechos posteriores</t>
  </si>
  <si>
    <t>Nota 39</t>
  </si>
  <si>
    <t>Saldos y transacciones con partes relacionadas</t>
  </si>
  <si>
    <t>Nota 40</t>
  </si>
  <si>
    <t>Información General de la Entidad</t>
  </si>
  <si>
    <t>1. IDENTIFICACIÓN</t>
  </si>
  <si>
    <t>Nombre o Razón Social:</t>
  </si>
  <si>
    <t>Enersur S.A.</t>
  </si>
  <si>
    <t>Antecedentes de la Constitución y Reformas Estatutarias:</t>
  </si>
  <si>
    <t>RUC:</t>
  </si>
  <si>
    <t>80125530-9</t>
  </si>
  <si>
    <t>Actividad Principal según registro de inscripción en el RUC:</t>
  </si>
  <si>
    <t>Fabricación de biocombustibles N.C.P.</t>
  </si>
  <si>
    <t>Actividad/es Secundaria/s según inscripción en el RUC:</t>
  </si>
  <si>
    <t>Elaboración de combustibles, Comercio al por mayor de materias primas agrícolas, Comercio al por mayor de combustibles sólidos, líquidos y gaseosos y de productos conexos.</t>
  </si>
  <si>
    <t>Domicilio Legal:</t>
  </si>
  <si>
    <t>Ruta Nº 03 Km 370, Ciudad de Francisco Caballero Alvarez</t>
  </si>
  <si>
    <t>Telefono:</t>
  </si>
  <si>
    <t>(0974)698503</t>
  </si>
  <si>
    <t>Fax:</t>
  </si>
  <si>
    <t>---</t>
  </si>
  <si>
    <t>E-mail:</t>
  </si>
  <si>
    <t>contabilidad@enersur.com.py</t>
  </si>
  <si>
    <t>Sitio web:</t>
  </si>
  <si>
    <t>https://enersur.com.py/</t>
  </si>
  <si>
    <t>2. ADMINISTRACIÓN</t>
  </si>
  <si>
    <t>Cargo</t>
  </si>
  <si>
    <t>Nombre y Apellido</t>
  </si>
  <si>
    <t>Representante(s) Legal(es)</t>
  </si>
  <si>
    <t>Omar Esteban Bustos Adi</t>
  </si>
  <si>
    <t>Presidente</t>
  </si>
  <si>
    <t>Vicepresidente</t>
  </si>
  <si>
    <t>Síndico Titular</t>
  </si>
  <si>
    <t>Nathalie Gomez Garozzo</t>
  </si>
  <si>
    <t>3.CAPITAL Y PROPIEDAD</t>
  </si>
  <si>
    <t>En Guaraníes</t>
  </si>
  <si>
    <t>Capital Social</t>
  </si>
  <si>
    <t>Capital emitido</t>
  </si>
  <si>
    <t>Capital Suscripto</t>
  </si>
  <si>
    <t>Valor nominal de las acciones</t>
  </si>
  <si>
    <t>3.1 COMPOSICIÓN ACCIONARIA (Accionistas que detentan el diez (10) por ciento o 
más de participación en el capital)</t>
  </si>
  <si>
    <t>N°</t>
  </si>
  <si>
    <t>Cantidad de acciones</t>
  </si>
  <si>
    <t>Clase</t>
  </si>
  <si>
    <t>Voto</t>
  </si>
  <si>
    <t>Monto</t>
  </si>
  <si>
    <t>% de partcipación del Capital integrado</t>
  </si>
  <si>
    <t>1 al 190</t>
  </si>
  <si>
    <t>Ordinarias, Nominativas</t>
  </si>
  <si>
    <t>191 al 200</t>
  </si>
  <si>
    <t>201 al 27.754</t>
  </si>
  <si>
    <t>27.755 al 27.759</t>
  </si>
  <si>
    <t>27.760 al 27.760</t>
  </si>
  <si>
    <t>27.761 al 28.554</t>
  </si>
  <si>
    <t>La composición de la cuenta es la siguiente:</t>
  </si>
  <si>
    <t>Concepto</t>
  </si>
  <si>
    <t>Inversiones en Titulos del Sistema Financiero Local - Moneda Local Guaraníes</t>
  </si>
  <si>
    <t>Inversiones en Titulos del Sistema Financiero Local - Moneda Extranjera Dólares</t>
  </si>
  <si>
    <t>Inversiones en Titulos del Sistema Financiero Local - Moneda Extranjera otros</t>
  </si>
  <si>
    <t>Inversiones en Mercado Bursatil Local - Moneda Local Guaraníes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</si>
  <si>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</si>
  <si>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</si>
  <si>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</si>
  <si>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</si>
  <si>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Otras inversiones - Moneda Extranjera Dólares</t>
  </si>
  <si>
    <t>En miles de guaraníes</t>
  </si>
  <si>
    <t>Las inversiones en sociedades donde no se ejerce control se describen a continuación</t>
  </si>
  <si>
    <t>Periodo</t>
  </si>
  <si>
    <t>Total Inversión</t>
  </si>
  <si>
    <t>&lt;-- Indicar Monto</t>
  </si>
  <si>
    <t>a) Datos sobre la sociedad: ENERSUR S.A.</t>
  </si>
  <si>
    <t>a) Datos sobre la inversión:</t>
  </si>
  <si>
    <t>Nombre de Sociedad</t>
  </si>
  <si>
    <t>RUC</t>
  </si>
  <si>
    <t>Total Patrimonio neto</t>
  </si>
  <si>
    <t>Total del resultado</t>
  </si>
  <si>
    <t>Participación sobre los votos (%)</t>
  </si>
  <si>
    <t>Total Inversión (miles de Gs)</t>
  </si>
  <si>
    <t>Participación sobre el Patrimonio Neto (%)</t>
  </si>
  <si>
    <t>Total valuación patrimonial proporcional</t>
  </si>
  <si>
    <t>Resultado sobre inversiones</t>
  </si>
  <si>
    <t>Propiedad, planta y equipo</t>
  </si>
  <si>
    <t>(Detallar bienes de uso)</t>
  </si>
  <si>
    <t>(Detallar activos intangibles)</t>
  </si>
  <si>
    <t>Inversiones</t>
  </si>
  <si>
    <t>(Detallar Inversiones</t>
  </si>
  <si>
    <t>Total general</t>
  </si>
  <si>
    <t>Menos amortización acumulada</t>
  </si>
  <si>
    <t>Nota 9 - Bienes de Uso</t>
  </si>
  <si>
    <t>Nota 5 – Créditos por ventas</t>
  </si>
  <si>
    <t>Corrientes</t>
  </si>
  <si>
    <t>Préstamos bancarios</t>
  </si>
  <si>
    <t>Bonos bursátiles</t>
  </si>
  <si>
    <t>Intereses bancarios a pagar</t>
  </si>
  <si>
    <t>Intereses bursatiles a pagar</t>
  </si>
  <si>
    <t>(nuevas cuentas a incluir)</t>
  </si>
  <si>
    <t>Sueldo y otras remuneraciones a pagar</t>
  </si>
  <si>
    <t>Aportes y retenciones a pagar</t>
  </si>
  <si>
    <t>Remuneraciones al personal superior a pagar</t>
  </si>
  <si>
    <t>(Indicar otras cuentas)</t>
  </si>
  <si>
    <t>Nota 17 – Obligaciones fiscales</t>
  </si>
  <si>
    <t>Alquileres a Pagar</t>
  </si>
  <si>
    <t>Servicios Basicos a Pagar</t>
  </si>
  <si>
    <t>Honorarios Profesionales a Pagar</t>
  </si>
  <si>
    <t>(Indicar cuentas)</t>
  </si>
  <si>
    <t>Retencion de IVA a pagar</t>
  </si>
  <si>
    <t>Retencion Impuesto a la renta a Pagar</t>
  </si>
  <si>
    <t>Impuestos diferidos</t>
  </si>
  <si>
    <t xml:space="preserve">Otros Pasivos con Entidades relacionadas </t>
  </si>
  <si>
    <t>Previsiones para contingencias/Indemnizaciones y despidos</t>
  </si>
  <si>
    <t>Dividendos a Pagar</t>
  </si>
  <si>
    <t>Otros Pasivos</t>
  </si>
  <si>
    <t>No Corrientes</t>
  </si>
  <si>
    <t>Ingresos No Realizados</t>
  </si>
  <si>
    <t>Nota 20 – Patrimonio neto</t>
  </si>
  <si>
    <t>a  Reserva de revalúo</t>
  </si>
  <si>
    <t>b Reserva legal</t>
  </si>
  <si>
    <t>c Reservas estatutarias</t>
  </si>
  <si>
    <t>d Reservas facultativas</t>
  </si>
  <si>
    <t>d.1. (nuevas cuentas a incluir)</t>
  </si>
  <si>
    <t>d.2. (nuevas cuentas a incluir)</t>
  </si>
  <si>
    <t>Resultado de ejercicios anteriores</t>
  </si>
  <si>
    <t>Resultado del ejercicio actual</t>
  </si>
  <si>
    <t>Totales</t>
  </si>
  <si>
    <t>Interes Minoritario</t>
  </si>
  <si>
    <t>Otros gastos</t>
  </si>
  <si>
    <t>(Detallar cuenta)</t>
  </si>
  <si>
    <t>Ingresos Financieros netos</t>
  </si>
  <si>
    <t>Gastos Financieros netos</t>
  </si>
  <si>
    <t>Total ingresos financieros</t>
  </si>
  <si>
    <t>Total gastos financieros</t>
  </si>
  <si>
    <t>Nota 30 - Resultado de inversiones en asociadas</t>
  </si>
  <si>
    <t>Nota 31 - Resultado participación minoritaria</t>
  </si>
  <si>
    <t>Nota 32 – Impuesto a la renta</t>
  </si>
  <si>
    <t>Nota 33 - Resultado extraordinario neto de impuesto a la renta</t>
  </si>
  <si>
    <t>Conceptos</t>
  </si>
  <si>
    <t>(Detallar)</t>
  </si>
  <si>
    <t>Nota 34 - Resultado sobre actividades discontinuadas neto de impuesto a la renta</t>
  </si>
  <si>
    <t>(nueva cuenta a incluir)</t>
  </si>
  <si>
    <t>- Impuesto a la renta</t>
  </si>
  <si>
    <t>Cantidad de Acciones Ordinarias en Circulación</t>
  </si>
  <si>
    <t>Utilidad Neta</t>
  </si>
  <si>
    <t>Utilidad Neta por Acción Ordinaria</t>
  </si>
  <si>
    <t>Nota 36 – Activos gravados</t>
  </si>
  <si>
    <t>Nota 37 – Contingencias y compromisos</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</si>
  <si>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</si>
  <si>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</si>
  <si>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</si>
  <si>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</si>
  <si>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</si>
  <si>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</si>
  <si>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</si>
  <si>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</si>
  <si>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</si>
  <si>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</si>
  <si>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</si>
  <si>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</si>
  <si>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</si>
  <si>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Nota 39 - Hechos Posteriores</t>
  </si>
  <si>
    <t>Nota 38 - Impuesto Diferido</t>
  </si>
  <si>
    <t>Nota 40 – Saldos y transacciones con partes relacionadas</t>
  </si>
  <si>
    <t>Nota 12 – Goodwill</t>
  </si>
  <si>
    <t>Nota 11 – Activos Intangibles</t>
  </si>
  <si>
    <t>Nota 10 – Activos Disponibles para la Venta</t>
  </si>
  <si>
    <t>Nota 8 - Inversiones en Asociadas</t>
  </si>
  <si>
    <t>Nota 4 - Inversiones Temporales</t>
  </si>
  <si>
    <t>Nota 13 – Deudas Comerciales</t>
  </si>
  <si>
    <t>Nota 14 – Préstamos Financieros</t>
  </si>
  <si>
    <t>Nota 15 – Porción Corriente de la Deuda a Largo Plazo</t>
  </si>
  <si>
    <t>Nota 16 – Remuneraciones y Cargas Sociales a Pagar</t>
  </si>
  <si>
    <t>Nota 18 -  Provisiones</t>
  </si>
  <si>
    <t>Nota 19 – Otros Pasivos Corrientes y No Corrientes</t>
  </si>
  <si>
    <t>Nota 21 – Reservas</t>
  </si>
  <si>
    <t>Nota 22 –  Diferencia Transitoria por Conversión</t>
  </si>
  <si>
    <t>Nota 23 –  Resultados Acumulados</t>
  </si>
  <si>
    <t>Nota 24 –  Interés Minoritario</t>
  </si>
  <si>
    <t>Nota 25 – Ventas Netas</t>
  </si>
  <si>
    <t>Nota 26 – Costos de Ventas</t>
  </si>
  <si>
    <t>Nota 27 – Gastos de Administración</t>
  </si>
  <si>
    <t>Nota 28 - Otros Ingresos y Gastos Operativos</t>
  </si>
  <si>
    <t>Nota 29 - Ingresos y Gastos Financieros Netos</t>
  </si>
  <si>
    <t>Nota 35 - Uttilidad (Pérdida) Neta del Año y por Ordinaria</t>
  </si>
  <si>
    <t>Otros Ingresos</t>
  </si>
  <si>
    <t>Las notas 1 a 40 que se acompañan forman parte integral de los estados financieros.</t>
  </si>
  <si>
    <t xml:space="preserve">4. </t>
  </si>
  <si>
    <t xml:space="preserve">AUDITOR EXTERNO INDEPENDIENTE </t>
  </si>
  <si>
    <t>4.1</t>
  </si>
  <si>
    <t>AUDITOR EXTERNO INDEPENDIENTE DESIGNADO</t>
  </si>
  <si>
    <t>4.2</t>
  </si>
  <si>
    <t>NUMERO DE INSCRIPCIÓN EN EL REGISTRO DE LA CNV</t>
  </si>
  <si>
    <t>: PricewaterhouseCoopers S.R.L. - RUC: 80022518-0</t>
  </si>
  <si>
    <t>Dividendos pagados</t>
  </si>
  <si>
    <t>28.555 al 28.608</t>
  </si>
  <si>
    <t>28.609 al 27.711</t>
  </si>
  <si>
    <t>28.612 al 36.400</t>
  </si>
  <si>
    <t>Relacionadas (Ver Nota 40)</t>
  </si>
  <si>
    <t>Total 2024</t>
  </si>
  <si>
    <t>Relacionadas (Ver nota 40)</t>
  </si>
  <si>
    <t>Fletes pagados a entidades relacionadas (Nota 40)</t>
  </si>
  <si>
    <t>Aumento de Capital (Capital. Resultado) (iii)</t>
  </si>
  <si>
    <t>Integración (iv)</t>
  </si>
  <si>
    <t>Aumento de capital (i)</t>
  </si>
  <si>
    <t>Dividendos pagados (ii)</t>
  </si>
  <si>
    <t>(i)               Aprobado según Acta General Extraordinaria N° 3 de fecha 10 de febrero de 2023.</t>
  </si>
  <si>
    <t>(ii)              Aprobado según Acta General Ordinaria N° 4 de fecha 10 de febrero de 2023.</t>
  </si>
  <si>
    <t>(iii)              Aprobado según Acta General Extraordinaria N° 6 de fecha 23 de Abril de 2024.</t>
  </si>
  <si>
    <t>(iv)              Aprobado según Acta General Ordinaria N° 7 de fecha 23 de Abril de 2024.</t>
  </si>
  <si>
    <t>Créditos por ventas (Nota 5)</t>
  </si>
  <si>
    <t>Deudas comerciales (Nota 13)</t>
  </si>
  <si>
    <t>Relacionadas</t>
  </si>
  <si>
    <r>
      <t xml:space="preserve">: Reg. CNV AE </t>
    </r>
    <r>
      <rPr>
        <sz val="10"/>
        <color indexed="8"/>
        <rFont val="Arial"/>
        <family val="2"/>
      </rPr>
      <t>- Reg. Prof. SET Nº 137/2020</t>
    </r>
  </si>
  <si>
    <t>Banco GNB</t>
  </si>
  <si>
    <t>MODIFICACIÓN DE ESTATUTO SOCIAL: Por Escritura Pública N.º 186, Civil “A”, de fecha 02 de Agosto del año 2024 pasada ante el Escribana Pública KATJA SCHULZ KRONG se modificaron los Estatutos Sociales, la cual fuera inscripta en la Dirección General de los Registros Públicos, sección Personas Jurídicas y Asociaciones, con Matrícula Jurídica N.º 37.002, Serie Comercial, Entrada N.º 14262649, Inscripto bajo el N.º 4, folio 35, en fecha 31 de Octubre de 2024.</t>
  </si>
  <si>
    <t>31 de diciembre de 2024</t>
  </si>
  <si>
    <t>Se expone a continuación, la composición accionaria al 31 de diciembre de 2024:</t>
  </si>
  <si>
    <t>Capital integrado al 31 de Diciembre de 2024</t>
  </si>
  <si>
    <t>Valor neto contable al 31 de diciembre de 2024</t>
  </si>
  <si>
    <t>Saldo al 31 de Diciembre de 2024</t>
  </si>
  <si>
    <t>Obligaciones a Pagar</t>
  </si>
  <si>
    <t>Descuentos Obtenidos</t>
  </si>
  <si>
    <t>Cheques diferidos a Proveedores Locales</t>
  </si>
  <si>
    <t>16.3 Gastos de fabricación</t>
  </si>
  <si>
    <t>Repuestos y Mantenimientos</t>
  </si>
  <si>
    <t>Otros ingresos y Egresos - Neto</t>
  </si>
  <si>
    <t>Gastos por rescisión de contrato con ADM</t>
  </si>
  <si>
    <t>Préstamos Pagados</t>
  </si>
  <si>
    <t>Préstamos Obtenidos</t>
  </si>
  <si>
    <t>Aquisición de inversiones - CDA</t>
  </si>
  <si>
    <t>Anticipo compra de fábrica</t>
  </si>
  <si>
    <t>Emisión de Bonos</t>
  </si>
  <si>
    <t>Las compras se valúan a su costo de adquisición más los gastos necesarios para su puesta en condiciones para el proceso de elaboración.
La existencia final, así como el costo de las ventas, se valúan por el sistema de primero en entrar, primero en salir (First in first out - FIFO). Las previsiones para desvalorización y deterioro de inventarios han sido estimadas tomando como base la valorización del stock deteriorado existente al cierre del ejercicio. Ver nota 7.</t>
  </si>
  <si>
    <t>La compañía aplicó el principio de contabilidad de lo devengado en el ejercicio con el propósito de la asignación de ingresos y gastos incurridos.
Los ingresos operativos representan el importe de los bienes y servicios vendidos a terceros y son reconocidos en el Estado de Resultados cuando los riesgos y beneficios significativos asociados a la propiedad de los mismos han sido transferidos al comprador.
Los resultados financieros incluyen las diferencias de cambio según se indica en la nota 2.b.
El gasto por impuesto a las rentas comprende el Impuesto a la Renta Empresarial (IRE), según se indica en la nota 2.l.</t>
  </si>
  <si>
    <t>El Impuesto a la renta se basa en la utilidad contable antes de este concepto, ajustada por las partidas que la ley incluye o excluye para la determinación de la renta neta imponible, a la que se le aplica la tasa vigente del 10%.
A partir del ejercicio 2021, entró en vigor el Capítulo III de la Ley N° 6380/19 sobre Normas Especiales de Valoración de Operaciones – Precios de transferencia, en el cual se establece la obligación de realizar un estudio técnico a las entidades que realizan operaciones con sus partes vinculadas o relacionadas, en base a determinados parámetros, los cuales establecen el nacimiento de la obligación a fin de determinar el efecto en el impuesto a la renta de estas operaciones. Al 31 de diciembre de 2023 no se han determinado ajustes bajo este concepto.
La Entidad contabiliza el impuesto a la renta por el método de lo diferido (método pasivo). El mencionado método establece la determinación de activos o pasivos impositivos diferidos netos basados en las diferencias temporarias, con cargo a la línea de impuesto a la renta del estado de resultados.</t>
  </si>
  <si>
    <t>Activo corriente</t>
  </si>
  <si>
    <t>Activo no corriente</t>
  </si>
  <si>
    <t>Anticipo por Construccón de Fábrica (nota 40)</t>
  </si>
  <si>
    <t>Otros Créditos (Nota 6)</t>
  </si>
  <si>
    <t>Pasivo Corriente</t>
  </si>
  <si>
    <t>Cheques diferidos a relacionadas (Ver nota 40)</t>
  </si>
  <si>
    <t>LT S.A. - Cuentas a Pagar</t>
  </si>
  <si>
    <t>LT S.A. - Cheques Diferidos</t>
  </si>
  <si>
    <t>ANEXO C</t>
  </si>
  <si>
    <t>SITUACION</t>
  </si>
  <si>
    <t>MONTO (EN G.)</t>
  </si>
  <si>
    <t>PREVISIONES</t>
  </si>
  <si>
    <t>EN G.</t>
  </si>
  <si>
    <t>% PREV. S/CARTERA</t>
  </si>
  <si>
    <t>A. Total Cartera no Vencida</t>
  </si>
  <si>
    <t>B. Total Cartera Vencida</t>
  </si>
  <si>
    <t>Normal</t>
  </si>
  <si>
    <t>En Gestión de Cobro</t>
  </si>
  <si>
    <t>En Gestión de Cobro Judicial</t>
  </si>
  <si>
    <t>OBSERVACIONES</t>
  </si>
  <si>
    <t>CRITERIOS DE LA CLASIFICACIÓN UTILIZADOS</t>
  </si>
  <si>
    <t>de 90 a 365 días de atraso</t>
  </si>
  <si>
    <t>de 365 a 720 días de atraso</t>
  </si>
  <si>
    <t>de 721 días de atraso en adelante</t>
  </si>
  <si>
    <t>31 de marzo de</t>
  </si>
  <si>
    <t>Saldo al 01 de enero de 2024</t>
  </si>
  <si>
    <t>Saldo al 31 de Marzo de 2025</t>
  </si>
  <si>
    <t>Seguros a Devengar</t>
  </si>
  <si>
    <t>Seguros a Pagar</t>
  </si>
  <si>
    <t>Valor neto contable al 31 de marzo de 2025</t>
  </si>
  <si>
    <t>Total 2025</t>
  </si>
  <si>
    <t>TOTAL DE LA CARTERA DE CREDITOS AL 31/03/2025 (A+B)</t>
  </si>
  <si>
    <t>(-) TOTAL DE PREVISIONES AL 31/03/2025</t>
  </si>
  <si>
    <t>TOTAL NETO CARTERA DE CREDITOS AL 31/03/2025</t>
  </si>
  <si>
    <t>Información al 30 de Junio de 2025.-</t>
  </si>
  <si>
    <t xml:space="preserve">Mediante Escritura Pública N°224 fue constituida en fecha 30/12/2021 registrada en los Registros Públicos el 21/01/2022.
Fue modificada en fecha 17/10/2022 mediante Escritura Pública N° 251, registrada en fecha 20/10/2022                                                             Fue modificada en fecha 02 de Junio de 2023 mediante Escritura Pública Nº 65 de fecha 22 de Junio de 2023.                                      Fue modificada en fecha 12/08/2024 mediante Escritura Pública N° 182, registrada en fecha 31/10/2024                    Fue modificada en fecha 30/05/2025 mediante Escritura Pública N° 77, registrada en fecha 04/06/2025              </t>
  </si>
  <si>
    <t>36.401 al 36.490</t>
  </si>
  <si>
    <t>36.491 al 36.495</t>
  </si>
  <si>
    <t>36.495 al 49.600</t>
  </si>
  <si>
    <t>Balance general al 30 de Junio de 2025 y 31 de Diciembre de 2024</t>
  </si>
  <si>
    <t>Estado de resultados por los ejercicios 30 de Junio de 2025 y 31 de Diciembre de 2024</t>
  </si>
  <si>
    <t>Estado de evolución del patrimonio neto por los ejercicios 30 de Junio de 2025 y 31 de Diciembre de 2024</t>
  </si>
  <si>
    <t>Estado de flujos de efectivo por los ejercicios 30 de Junio de 2025 y 31 de Diciembre de 2024</t>
  </si>
  <si>
    <t>Notas a los estados financieros al 30 de Junio de 2025 y 31 de Diciembre de 2024</t>
  </si>
  <si>
    <t>30 de Junio de</t>
  </si>
  <si>
    <t>30 de Junio de 2025</t>
  </si>
  <si>
    <t>Al 30 de Junio de 2025 y 31 de diciembre de 2024 no existen situaciones contingentes, ni reclamos que pudieran resultar en la generación de obligaciones para la Entidad adicionales a las que se presentan en estos estados financieros.</t>
  </si>
  <si>
    <t>Al 30 de Junio de 2025 la Sociedad constituyó una provisión para impuesto diferido de Guaraníes  10.943.780.377.-</t>
  </si>
  <si>
    <t>Entre la fecha de cierre del ejercicio y la fecha de preparación de estos estados financieros, no han ocurrido otros hechos significativos de carácter financiero o de otra índole que afecten la situación patrimonial o financiera o los resultados de la Entidad al 30 de Junio de 2025</t>
  </si>
  <si>
    <t>30 de junio de</t>
  </si>
  <si>
    <t>MODIFICACIÓN DE ESTATUTO SOCIAL: Por Escritura Pública N.º 77, Civil “A”, de fecha 30 de Mayo del año 2025 pasada ante el Escribana Pública KATJA SCHULZ KRONG se modificaron los Estatutos Sociales, la cual fuera inscripta en la Dirección General de los Registros Públicos, sección Personas Jurídicas y Asociaciones, con Matrícula Jurídica N.º 37.002, Serie Comercial, Entrada N.º 14802939, Inscripto bajo el Nº 5, folio 42, en fecha 04 de Junio de 2025.</t>
  </si>
  <si>
    <t>La Entidad tiene por actividad principal la Fabricación de Biocombustibles, su domicilio legal actual está ubicado en Ruta 03 Km 370 de la ciudad de Francisco Caballero Álvarez. Al 30 de Junio de 2025 la Entidad contaba con 97 empleados en su nómina de personal. Al cierre del año 2024 la Entidad contaba con 91 empleados en su nómina de personal.</t>
  </si>
  <si>
    <t>De haberse aplicado una corrección monetaria integral de los estados financieros, podrían haber surgido diferencias en la presentación de la situación patrimonial y financiera de la Entidad, en los resultados de sus operaciones y en los flujos de efectivo al 31 de diciembre de 2024 y Marzo de 2025. Según el índice general de precios del consumo (IPC) publicado por el Banco Central del Paraguay, la inflación del ejercicio finalizado al 31 de diciembre de 2024 y Junio de 2025 fue de 3,8% y 0,3% respectivamente.
El cierre del ejercicio coincide con el año civil, el 31 de diciembre de cada año.</t>
  </si>
  <si>
    <t>30 de junio de 2025</t>
  </si>
  <si>
    <t>La Sociedad calcula la utilidad neta por acción sobre la base de la utilidad del año Junio 2025 y Diciembre 2024;  49.600 y 36.400 respectivamente de acciones ordinarias nominativas de valor nominal Gs. 5.000.000.- cada una con derecho a 49.600 y 36.400 voto por acción respectivamente.-</t>
  </si>
  <si>
    <t>Se expone a continuación, la composición accionaria al 30 de junio de 2025:</t>
  </si>
  <si>
    <t>El capital social e integrado de la Compañía asciende a ₲ 248.000.000.000 al 30 de junio de 2025 y Gs. 182.000.000.000 al 31 de diciembre de 2024 respectivamente. El capital se encuentra representado por 49.600 acciones al 30 de junio de 2025 y 36.400 acciones al 31 de diciembre de 2024 acciones ordinarias nominativas de valor nominal de ₲ 5.000.000 cada una, respectivamente.</t>
  </si>
  <si>
    <t>COMPOSICION DE LA CARTEA DE CREDITOS AL 30/06/2025</t>
  </si>
  <si>
    <t>Anticipo Impuesto a la Renta</t>
  </si>
  <si>
    <t>Resultado a Integrar</t>
  </si>
</sst>
</file>

<file path=xl/styles.xml><?xml version="1.0" encoding="utf-8"?>
<styleSheet xmlns="http://schemas.openxmlformats.org/spreadsheetml/2006/main">
  <numFmts count="9">
    <numFmt numFmtId="164" formatCode="_ * #,##0_ ;_ * \-#,##0_ ;_ * &quot;-&quot;_ ;_ @_ "/>
    <numFmt numFmtId="165" formatCode="_ * #,##0.00_ ;_ * \-#,##0.00_ ;_ * &quot;-&quot;??_ ;_ @_ "/>
    <numFmt numFmtId="166" formatCode="_ * #,##0_ ;_ * \-#,##0_ ;_ * &quot;-&quot;??_ ;_ @_ "/>
    <numFmt numFmtId="167" formatCode="dd/mm/yyyy;@"/>
    <numFmt numFmtId="168" formatCode="_(* #,##0_);_(* \(#,##0\);_(* &quot;-&quot;??_);_(@_)"/>
    <numFmt numFmtId="169" formatCode="#,###,##0"/>
    <numFmt numFmtId="170" formatCode="_(* #,##0.00_);_(* \(#,##0.00\);_(* &quot;-&quot;??_);_(@_)"/>
    <numFmt numFmtId="171" formatCode="_-* #,##0_-;\-* #,##0_-;_-* &quot;-&quot;_-;_-@_-"/>
    <numFmt numFmtId="172" formatCode="_-* #,##0.00_-;\-* #,##0.00_-;_-* &quot;-&quot;??_-;_-@_-"/>
  </numFmts>
  <fonts count="71">
    <font>
      <sz val="11"/>
      <color theme="1"/>
      <name val="Calibri"/>
      <family val="2"/>
      <scheme val="minor"/>
    </font>
    <font>
      <b/>
      <sz val="10"/>
      <name val="Arial"/>
      <family val="2"/>
    </font>
    <font>
      <sz val="10"/>
      <name val="Arial"/>
      <family val="2"/>
    </font>
    <font>
      <sz val="10"/>
      <name val="Arial Black"/>
      <family val="2"/>
    </font>
    <font>
      <b/>
      <sz val="11"/>
      <name val="Arial"/>
      <family val="2"/>
    </font>
    <font>
      <sz val="11"/>
      <name val="Arial"/>
      <family val="2"/>
    </font>
    <font>
      <b/>
      <u/>
      <sz val="10"/>
      <name val="Arial"/>
      <family val="2"/>
    </font>
    <font>
      <sz val="11"/>
      <color indexed="8"/>
      <name val="Calibri"/>
      <family val="2"/>
    </font>
    <font>
      <sz val="9"/>
      <name val="Arial"/>
      <family val="2"/>
    </font>
    <font>
      <b/>
      <sz val="9"/>
      <name val="Arial"/>
      <family val="2"/>
    </font>
    <font>
      <sz val="10"/>
      <color indexed="8"/>
      <name val="Arial"/>
      <family val="2"/>
    </font>
    <font>
      <b/>
      <sz val="8"/>
      <name val="Arial"/>
      <family val="2"/>
    </font>
    <font>
      <sz val="11"/>
      <color theme="1"/>
      <name val="Calibri"/>
      <family val="2"/>
      <scheme val="minor"/>
    </font>
    <font>
      <b/>
      <sz val="11"/>
      <color theme="0"/>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b/>
      <sz val="11"/>
      <color theme="1"/>
      <name val="Calibri"/>
      <family val="2"/>
      <scheme val="minor"/>
    </font>
    <font>
      <sz val="10"/>
      <color theme="1"/>
      <name val="Arial"/>
      <family val="2"/>
    </font>
    <font>
      <sz val="10"/>
      <color theme="0"/>
      <name val="Arial"/>
      <family val="2"/>
    </font>
    <font>
      <b/>
      <sz val="10"/>
      <color theme="1"/>
      <name val="Arial"/>
      <family val="2"/>
    </font>
    <font>
      <sz val="8"/>
      <color theme="1"/>
      <name val="Arial"/>
      <family val="2"/>
    </font>
    <font>
      <sz val="11"/>
      <color theme="1"/>
      <name val="Arial"/>
      <family val="2"/>
    </font>
    <font>
      <sz val="8"/>
      <color rgb="FFFF0000"/>
      <name val="Arial"/>
      <family val="2"/>
    </font>
    <font>
      <sz val="9"/>
      <color theme="1"/>
      <name val="Arial"/>
      <family val="2"/>
    </font>
    <font>
      <b/>
      <sz val="10"/>
      <color theme="0"/>
      <name val="Arial Black"/>
      <family val="2"/>
    </font>
    <font>
      <sz val="10"/>
      <color theme="1"/>
      <name val="Arial Black"/>
      <family val="2"/>
    </font>
    <font>
      <b/>
      <u val="singleAccounting"/>
      <sz val="10"/>
      <color theme="0"/>
      <name val="Arial Black"/>
      <family val="2"/>
    </font>
    <font>
      <b/>
      <sz val="10"/>
      <color rgb="FFFF0000"/>
      <name val="Arial"/>
      <family val="2"/>
    </font>
    <font>
      <b/>
      <sz val="9"/>
      <color theme="3"/>
      <name val="Arial"/>
      <family val="2"/>
    </font>
    <font>
      <b/>
      <sz val="11"/>
      <name val="Calibri"/>
      <family val="2"/>
      <scheme val="minor"/>
    </font>
    <font>
      <b/>
      <sz val="10"/>
      <name val="Calibri"/>
      <family val="2"/>
      <scheme val="minor"/>
    </font>
    <font>
      <sz val="11"/>
      <name val="Calibri"/>
      <family val="2"/>
      <scheme val="minor"/>
    </font>
    <font>
      <sz val="10"/>
      <color rgb="FFFF0000"/>
      <name val="Arial"/>
      <family val="2"/>
    </font>
    <font>
      <b/>
      <sz val="11"/>
      <color theme="0"/>
      <name val="Arial"/>
      <family val="2"/>
    </font>
    <font>
      <i/>
      <sz val="11"/>
      <color theme="1"/>
      <name val="Arial"/>
      <family val="2"/>
    </font>
    <font>
      <sz val="11"/>
      <color theme="0"/>
      <name val="Arial"/>
      <family val="2"/>
    </font>
    <font>
      <sz val="11"/>
      <color rgb="FFFF0000"/>
      <name val="Arial"/>
      <family val="2"/>
    </font>
    <font>
      <sz val="8"/>
      <color theme="0"/>
      <name val="Arial"/>
      <family val="2"/>
    </font>
    <font>
      <sz val="9"/>
      <color rgb="FF000000"/>
      <name val="Arial"/>
      <family val="2"/>
    </font>
    <font>
      <b/>
      <sz val="9"/>
      <color rgb="FF000000"/>
      <name val="Arial"/>
      <family val="2"/>
    </font>
    <font>
      <b/>
      <sz val="11"/>
      <color theme="1"/>
      <name val="Garamond"/>
      <family val="1"/>
    </font>
    <font>
      <sz val="11"/>
      <color theme="1"/>
      <name val="Garamond"/>
      <family val="1"/>
    </font>
    <font>
      <sz val="10"/>
      <color rgb="FF000000"/>
      <name val="Arial"/>
      <family val="2"/>
    </font>
    <font>
      <sz val="9"/>
      <color theme="1"/>
      <name val="Calibri"/>
      <family val="2"/>
      <scheme val="minor"/>
    </font>
    <font>
      <sz val="10"/>
      <color theme="1"/>
      <name val="Calibri"/>
      <family val="2"/>
      <scheme val="minor"/>
    </font>
    <font>
      <b/>
      <sz val="9"/>
      <color rgb="FFFFFFFF"/>
      <name val="Arial"/>
      <family val="2"/>
    </font>
    <font>
      <b/>
      <sz val="10"/>
      <color theme="0"/>
      <name val="Arial"/>
      <family val="2"/>
    </font>
    <font>
      <b/>
      <sz val="11"/>
      <color rgb="FF000000"/>
      <name val="Calibri"/>
      <family val="2"/>
      <scheme val="minor"/>
    </font>
    <font>
      <b/>
      <sz val="10"/>
      <color rgb="FF000000"/>
      <name val="Arial"/>
      <family val="2"/>
    </font>
    <font>
      <sz val="10"/>
      <color rgb="FF000000"/>
      <name val="Calibri"/>
      <family val="2"/>
      <scheme val="minor"/>
    </font>
    <font>
      <b/>
      <sz val="11"/>
      <color theme="1"/>
      <name val="Arial"/>
      <family val="2"/>
    </font>
    <font>
      <sz val="10"/>
      <color theme="0"/>
      <name val="Arial Black"/>
      <family val="2"/>
    </font>
    <font>
      <b/>
      <sz val="11"/>
      <color theme="0"/>
      <name val="Arial Black"/>
      <family val="2"/>
    </font>
    <font>
      <b/>
      <sz val="10"/>
      <color rgb="FFFFFFFF"/>
      <name val="Arian"/>
    </font>
    <font>
      <b/>
      <sz val="10"/>
      <color rgb="FFFFFFFF"/>
      <name val="Arial"/>
      <family val="2"/>
    </font>
    <font>
      <u/>
      <sz val="10"/>
      <color theme="10"/>
      <name val="Arial"/>
      <family val="2"/>
    </font>
    <font>
      <b/>
      <sz val="12"/>
      <color theme="0"/>
      <name val="Arial"/>
      <family val="2"/>
    </font>
    <font>
      <b/>
      <u/>
      <sz val="10"/>
      <color theme="1"/>
      <name val="Arial"/>
      <family val="2"/>
    </font>
    <font>
      <sz val="9"/>
      <color theme="1"/>
      <name val="Book Antiqua"/>
      <family val="1"/>
    </font>
    <font>
      <sz val="9"/>
      <color theme="4"/>
      <name val="Book Antiqua"/>
      <family val="1"/>
    </font>
    <font>
      <i/>
      <sz val="9"/>
      <color rgb="FF000000"/>
      <name val="Arial"/>
      <family val="2"/>
    </font>
    <font>
      <i/>
      <sz val="10"/>
      <color theme="1"/>
      <name val="Arial"/>
      <family val="2"/>
    </font>
    <font>
      <i/>
      <sz val="9"/>
      <color theme="1"/>
      <name val="Calibri"/>
      <family val="2"/>
      <scheme val="minor"/>
    </font>
    <font>
      <sz val="12"/>
      <color theme="1"/>
      <name val="Book Antiqua"/>
      <family val="1"/>
    </font>
    <font>
      <sz val="12"/>
      <color theme="1"/>
      <name val="Calibri"/>
      <family val="2"/>
      <scheme val="minor"/>
    </font>
    <font>
      <b/>
      <sz val="12"/>
      <color theme="0"/>
      <name val="Calibri"/>
      <family val="2"/>
      <scheme val="minor"/>
    </font>
    <font>
      <sz val="12"/>
      <color theme="0"/>
      <name val="Calibri"/>
      <family val="2"/>
      <scheme val="minor"/>
    </font>
    <font>
      <sz val="10"/>
      <color theme="0"/>
      <name val="Calibri"/>
      <family val="2"/>
      <scheme val="minor"/>
    </font>
    <font>
      <b/>
      <sz val="14"/>
      <color theme="1"/>
      <name val="Calibri"/>
      <family val="2"/>
      <scheme val="minor"/>
    </font>
    <font>
      <sz val="9"/>
      <name val="Calibri"/>
      <family val="2"/>
      <scheme val="minor"/>
    </font>
  </fonts>
  <fills count="8">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0"/>
        <bgColor rgb="FF000000"/>
      </patternFill>
    </fill>
    <fill>
      <patternFill patternType="solid">
        <fgColor theme="4" tint="-0.249977111117893"/>
        <bgColor indexed="64"/>
      </patternFill>
    </fill>
    <fill>
      <patternFill patternType="solid">
        <fgColor rgb="FFA6A6A6"/>
        <bgColor rgb="FF000000"/>
      </patternFill>
    </fill>
    <fill>
      <patternFill patternType="solid">
        <fgColor rgb="FFFFC000"/>
        <bgColor indexed="64"/>
      </patternFill>
    </fill>
  </fills>
  <borders count="31">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style="thin">
        <color indexed="64"/>
      </right>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s>
  <cellStyleXfs count="91">
    <xf numFmtId="0" fontId="0" fillId="0" borderId="0"/>
    <xf numFmtId="170" fontId="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165" fontId="12" fillId="0" borderId="0" applyFont="0" applyFill="0" applyBorder="0" applyAlignment="0" applyProtection="0"/>
    <xf numFmtId="164" fontId="12" fillId="0" borderId="0" applyFont="0" applyFill="0" applyBorder="0" applyAlignment="0" applyProtection="0"/>
    <xf numFmtId="171" fontId="2" fillId="0" borderId="0" applyFont="0" applyFill="0" applyBorder="0" applyAlignment="0" applyProtection="0"/>
    <xf numFmtId="170" fontId="12" fillId="0" borderId="0" applyFont="0" applyFill="0" applyBorder="0" applyAlignment="0" applyProtection="0"/>
    <xf numFmtId="170" fontId="2"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2" fontId="12" fillId="0" borderId="0" applyFont="0" applyFill="0" applyBorder="0" applyAlignment="0" applyProtection="0"/>
    <xf numFmtId="170" fontId="2" fillId="0" borderId="0" applyFont="0" applyFill="0" applyBorder="0" applyAlignment="0" applyProtection="0"/>
    <xf numFmtId="170" fontId="12" fillId="0" borderId="0" applyFont="0" applyFill="0" applyBorder="0" applyAlignment="0" applyProtection="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2" fillId="0" borderId="0"/>
    <xf numFmtId="0" fontId="2" fillId="0" borderId="0"/>
    <xf numFmtId="0" fontId="2" fillId="0" borderId="0"/>
    <xf numFmtId="0" fontId="2" fillId="0" borderId="0"/>
    <xf numFmtId="0" fontId="12" fillId="0" borderId="0"/>
    <xf numFmtId="0" fontId="12" fillId="0" borderId="0"/>
    <xf numFmtId="0" fontId="2" fillId="0" borderId="0" applyNumberFormat="0" applyFill="0" applyBorder="0" applyAlignment="0" applyProtection="0"/>
    <xf numFmtId="0" fontId="15" fillId="0" borderId="0"/>
    <xf numFmtId="0" fontId="2" fillId="0" borderId="0" applyNumberFormat="0" applyFill="0" applyBorder="0" applyAlignment="0" applyProtection="0"/>
    <xf numFmtId="0" fontId="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cellStyleXfs>
  <cellXfs count="563">
    <xf numFmtId="0" fontId="0" fillId="0" borderId="0" xfId="0"/>
    <xf numFmtId="0" fontId="18" fillId="0" borderId="0" xfId="0" applyFont="1"/>
    <xf numFmtId="0" fontId="19" fillId="0" borderId="0" xfId="0" applyFont="1"/>
    <xf numFmtId="0" fontId="18" fillId="0" borderId="0" xfId="0" applyFont="1" applyAlignment="1">
      <alignment vertical="center"/>
    </xf>
    <xf numFmtId="0" fontId="20" fillId="0" borderId="0" xfId="0" applyFont="1" applyAlignment="1">
      <alignment vertical="center"/>
    </xf>
    <xf numFmtId="0" fontId="21" fillId="0" borderId="0" xfId="0" applyFont="1"/>
    <xf numFmtId="0" fontId="22" fillId="0" borderId="0" xfId="0" applyFont="1"/>
    <xf numFmtId="0" fontId="14" fillId="3" borderId="0" xfId="2" applyFill="1" applyAlignment="1">
      <alignment horizontal="center" vertical="center"/>
    </xf>
    <xf numFmtId="0" fontId="21" fillId="3" borderId="0" xfId="0" applyFont="1" applyFill="1"/>
    <xf numFmtId="0" fontId="23" fillId="0" borderId="0" xfId="0" applyFont="1"/>
    <xf numFmtId="164" fontId="21" fillId="0" borderId="0" xfId="0" applyNumberFormat="1" applyFont="1"/>
    <xf numFmtId="0" fontId="24" fillId="0" borderId="0" xfId="0" applyFont="1"/>
    <xf numFmtId="0" fontId="24" fillId="3" borderId="0" xfId="0" applyFont="1" applyFill="1"/>
    <xf numFmtId="0" fontId="25" fillId="3" borderId="0" xfId="0" applyFont="1" applyFill="1" applyAlignment="1">
      <alignment horizontal="center" vertical="center"/>
    </xf>
    <xf numFmtId="0" fontId="1" fillId="0" borderId="0" xfId="0" applyFont="1"/>
    <xf numFmtId="0" fontId="18" fillId="3" borderId="0" xfId="0" applyFont="1" applyFill="1" applyAlignment="1">
      <alignment horizontal="center" vertical="center"/>
    </xf>
    <xf numFmtId="166" fontId="18" fillId="0" borderId="0" xfId="4" applyNumberFormat="1" applyFont="1" applyFill="1"/>
    <xf numFmtId="0" fontId="14" fillId="0" borderId="0" xfId="2" applyAlignment="1">
      <alignment horizontal="center"/>
    </xf>
    <xf numFmtId="164" fontId="18" fillId="0" borderId="0" xfId="5" applyFont="1" applyFill="1"/>
    <xf numFmtId="166" fontId="24" fillId="0" borderId="0" xfId="0" applyNumberFormat="1" applyFont="1"/>
    <xf numFmtId="166" fontId="1" fillId="0" borderId="1" xfId="4" applyNumberFormat="1" applyFont="1" applyFill="1" applyBorder="1"/>
    <xf numFmtId="166" fontId="2" fillId="0" borderId="0" xfId="4" applyNumberFormat="1" applyFont="1" applyFill="1"/>
    <xf numFmtId="0" fontId="26" fillId="3" borderId="0" xfId="0" applyFont="1" applyFill="1" applyAlignment="1">
      <alignment horizontal="center" vertical="center"/>
    </xf>
    <xf numFmtId="167" fontId="27" fillId="3" borderId="0" xfId="4" applyNumberFormat="1" applyFont="1" applyFill="1" applyAlignment="1">
      <alignment horizontal="center"/>
    </xf>
    <xf numFmtId="167" fontId="27" fillId="3" borderId="0" xfId="4" applyNumberFormat="1" applyFont="1" applyFill="1" applyBorder="1" applyAlignment="1">
      <alignment horizontal="center"/>
    </xf>
    <xf numFmtId="166" fontId="18" fillId="0" borderId="0" xfId="0" applyNumberFormat="1" applyFont="1"/>
    <xf numFmtId="166" fontId="18" fillId="3" borderId="0" xfId="0" applyNumberFormat="1" applyFont="1" applyFill="1" applyAlignment="1">
      <alignment horizontal="center" vertical="center"/>
    </xf>
    <xf numFmtId="0" fontId="1" fillId="3" borderId="0" xfId="0" applyFont="1" applyFill="1" applyAlignment="1">
      <alignment horizontal="center" vertical="center"/>
    </xf>
    <xf numFmtId="164" fontId="20" fillId="0" borderId="1" xfId="5" applyFont="1" applyFill="1" applyBorder="1"/>
    <xf numFmtId="0" fontId="3" fillId="3" borderId="0" xfId="0" applyFont="1" applyFill="1" applyAlignment="1">
      <alignment horizontal="center" vertical="center"/>
    </xf>
    <xf numFmtId="166" fontId="28" fillId="0" borderId="0" xfId="0" applyNumberFormat="1" applyFont="1"/>
    <xf numFmtId="0" fontId="29" fillId="0" borderId="0" xfId="0" applyFont="1"/>
    <xf numFmtId="0" fontId="24" fillId="3" borderId="0" xfId="0" applyFont="1" applyFill="1" applyAlignment="1">
      <alignment horizontal="center" vertical="center"/>
    </xf>
    <xf numFmtId="3" fontId="18" fillId="0" borderId="0" xfId="0" applyNumberFormat="1" applyFont="1" applyAlignment="1">
      <alignment horizontal="center"/>
    </xf>
    <xf numFmtId="0" fontId="14" fillId="3" borderId="0" xfId="2" applyFill="1" applyAlignment="1">
      <alignment horizontal="right" vertical="center"/>
    </xf>
    <xf numFmtId="3" fontId="1" fillId="0" borderId="0" xfId="0" applyNumberFormat="1" applyFont="1" applyAlignment="1">
      <alignment horizontal="center"/>
    </xf>
    <xf numFmtId="165" fontId="18" fillId="0" borderId="0" xfId="4" applyFont="1" applyFill="1"/>
    <xf numFmtId="165" fontId="18" fillId="3" borderId="0" xfId="4" applyFont="1" applyFill="1" applyAlignment="1">
      <alignment horizontal="center" vertical="center"/>
    </xf>
    <xf numFmtId="3" fontId="18" fillId="0" borderId="0" xfId="4" applyNumberFormat="1" applyFont="1" applyFill="1" applyAlignment="1">
      <alignment horizontal="center"/>
    </xf>
    <xf numFmtId="3" fontId="18" fillId="0" borderId="0" xfId="5" applyNumberFormat="1" applyFont="1" applyFill="1" applyAlignment="1">
      <alignment horizontal="center"/>
    </xf>
    <xf numFmtId="3" fontId="18" fillId="0" borderId="2" xfId="5" applyNumberFormat="1" applyFont="1" applyFill="1" applyBorder="1" applyAlignment="1">
      <alignment horizontal="center"/>
    </xf>
    <xf numFmtId="0" fontId="20" fillId="0" borderId="0" xfId="0" applyFont="1"/>
    <xf numFmtId="0" fontId="30" fillId="0" borderId="0" xfId="0" applyFont="1"/>
    <xf numFmtId="3" fontId="20" fillId="0" borderId="0" xfId="4" applyNumberFormat="1" applyFont="1" applyFill="1" applyAlignment="1">
      <alignment horizontal="center"/>
    </xf>
    <xf numFmtId="0" fontId="31" fillId="0" borderId="0" xfId="0" applyFont="1"/>
    <xf numFmtId="0" fontId="32" fillId="0" borderId="0" xfId="0" applyFont="1"/>
    <xf numFmtId="3" fontId="18" fillId="0" borderId="2" xfId="4" applyNumberFormat="1" applyFont="1" applyFill="1" applyBorder="1" applyAlignment="1">
      <alignment horizontal="center"/>
    </xf>
    <xf numFmtId="0" fontId="30" fillId="0" borderId="0" xfId="0" applyFont="1" applyAlignment="1">
      <alignment wrapText="1"/>
    </xf>
    <xf numFmtId="3" fontId="20" fillId="0" borderId="3" xfId="4" applyNumberFormat="1" applyFont="1" applyFill="1" applyBorder="1" applyAlignment="1">
      <alignment horizontal="center"/>
    </xf>
    <xf numFmtId="3" fontId="1" fillId="0" borderId="0" xfId="4" applyNumberFormat="1" applyFont="1" applyFill="1" applyBorder="1" applyAlignment="1">
      <alignment horizontal="center"/>
    </xf>
    <xf numFmtId="0" fontId="18" fillId="0" borderId="0" xfId="0" applyFont="1" applyAlignment="1">
      <alignment horizontal="center"/>
    </xf>
    <xf numFmtId="166" fontId="18" fillId="0" borderId="0" xfId="4" applyNumberFormat="1" applyFont="1"/>
    <xf numFmtId="0" fontId="4" fillId="0" borderId="0" xfId="0" applyFont="1"/>
    <xf numFmtId="0" fontId="22" fillId="0" borderId="0" xfId="0" applyFont="1" applyAlignment="1">
      <alignment horizontal="center"/>
    </xf>
    <xf numFmtId="0" fontId="2" fillId="0" borderId="0" xfId="0" applyFont="1"/>
    <xf numFmtId="166" fontId="1" fillId="0" borderId="0" xfId="4" applyNumberFormat="1" applyFont="1" applyFill="1" applyBorder="1"/>
    <xf numFmtId="166" fontId="19" fillId="0" borderId="0" xfId="4" applyNumberFormat="1" applyFont="1"/>
    <xf numFmtId="166" fontId="2" fillId="0" borderId="2" xfId="4" applyNumberFormat="1" applyFont="1" applyFill="1" applyBorder="1"/>
    <xf numFmtId="166" fontId="1" fillId="0" borderId="2" xfId="4" applyNumberFormat="1" applyFont="1" applyFill="1" applyBorder="1"/>
    <xf numFmtId="168" fontId="2" fillId="0" borderId="0" xfId="4" applyNumberFormat="1" applyFont="1" applyFill="1"/>
    <xf numFmtId="166" fontId="2" fillId="0" borderId="0" xfId="4" applyNumberFormat="1" applyFont="1" applyFill="1" applyBorder="1"/>
    <xf numFmtId="166" fontId="1" fillId="0" borderId="4" xfId="4" applyNumberFormat="1" applyFont="1" applyFill="1" applyBorder="1" applyAlignment="1">
      <alignment vertical="center"/>
    </xf>
    <xf numFmtId="166" fontId="1" fillId="0" borderId="0" xfId="4" applyNumberFormat="1" applyFont="1"/>
    <xf numFmtId="166" fontId="33" fillId="0" borderId="0" xfId="4" applyNumberFormat="1" applyFont="1"/>
    <xf numFmtId="169" fontId="18" fillId="0" borderId="0" xfId="0" applyNumberFormat="1" applyFont="1" applyAlignment="1">
      <alignment horizontal="right"/>
    </xf>
    <xf numFmtId="166" fontId="22" fillId="0" borderId="0" xfId="4" applyNumberFormat="1" applyFont="1"/>
    <xf numFmtId="0" fontId="5" fillId="0" borderId="0" xfId="0" applyFont="1"/>
    <xf numFmtId="166" fontId="5" fillId="0" borderId="0" xfId="4" applyNumberFormat="1" applyFont="1"/>
    <xf numFmtId="0" fontId="5" fillId="0" borderId="0" xfId="0" applyFont="1" applyAlignment="1">
      <alignment horizontal="center"/>
    </xf>
    <xf numFmtId="166" fontId="22" fillId="0" borderId="0" xfId="4" applyNumberFormat="1" applyFont="1" applyAlignment="1">
      <alignment horizontal="center"/>
    </xf>
    <xf numFmtId="3" fontId="22" fillId="0" borderId="0" xfId="5" applyNumberFormat="1" applyFont="1"/>
    <xf numFmtId="3" fontId="18" fillId="0" borderId="0" xfId="5" applyNumberFormat="1" applyFont="1"/>
    <xf numFmtId="168" fontId="18" fillId="0" borderId="0" xfId="0" applyNumberFormat="1" applyFont="1"/>
    <xf numFmtId="168" fontId="22" fillId="0" borderId="0" xfId="4" applyNumberFormat="1" applyFont="1" applyBorder="1"/>
    <xf numFmtId="168" fontId="22" fillId="0" borderId="0" xfId="4" applyNumberFormat="1" applyFont="1"/>
    <xf numFmtId="0" fontId="34" fillId="0" borderId="0" xfId="0" applyFont="1"/>
    <xf numFmtId="168" fontId="34" fillId="0" borderId="0" xfId="4" applyNumberFormat="1" applyFont="1" applyFill="1" applyBorder="1"/>
    <xf numFmtId="0" fontId="35" fillId="0" borderId="0" xfId="0" applyFont="1"/>
    <xf numFmtId="166" fontId="36" fillId="0" borderId="0" xfId="4" applyNumberFormat="1" applyFont="1"/>
    <xf numFmtId="166" fontId="37" fillId="0" borderId="0" xfId="4" applyNumberFormat="1" applyFont="1"/>
    <xf numFmtId="0" fontId="14" fillId="0" borderId="0" xfId="2" applyAlignment="1">
      <alignment horizontal="right"/>
    </xf>
    <xf numFmtId="0" fontId="20" fillId="0" borderId="0" xfId="0" applyFont="1" applyAlignment="1">
      <alignment horizontal="left" vertical="center"/>
    </xf>
    <xf numFmtId="0" fontId="38" fillId="0" borderId="0" xfId="0" applyFont="1" applyAlignment="1">
      <alignment horizontal="justify" vertical="justify" wrapText="1"/>
    </xf>
    <xf numFmtId="0" fontId="38" fillId="0" borderId="5" xfId="0" applyFont="1" applyBorder="1" applyAlignment="1">
      <alignment horizontal="justify" vertical="justify" wrapText="1"/>
    </xf>
    <xf numFmtId="0" fontId="21" fillId="0" borderId="6" xfId="0" applyFont="1" applyBorder="1" applyAlignment="1">
      <alignment horizontal="justify" wrapText="1"/>
    </xf>
    <xf numFmtId="0" fontId="21" fillId="0" borderId="0" xfId="0" applyFont="1" applyAlignment="1">
      <alignment horizontal="justify" wrapText="1"/>
    </xf>
    <xf numFmtId="0" fontId="21" fillId="0" borderId="5" xfId="0" applyFont="1" applyBorder="1" applyAlignment="1">
      <alignment horizontal="justify" wrapText="1"/>
    </xf>
    <xf numFmtId="0" fontId="21" fillId="0" borderId="6" xfId="0" applyFont="1" applyBorder="1" applyAlignment="1">
      <alignment horizontal="justify" vertical="justify" wrapText="1"/>
    </xf>
    <xf numFmtId="0" fontId="21" fillId="0" borderId="0" xfId="0" applyFont="1" applyAlignment="1">
      <alignment horizontal="justify" vertical="justify" wrapText="1"/>
    </xf>
    <xf numFmtId="0" fontId="21" fillId="0" borderId="5" xfId="0" applyFont="1" applyBorder="1" applyAlignment="1">
      <alignment horizontal="justify" vertical="justify" wrapText="1"/>
    </xf>
    <xf numFmtId="0" fontId="18" fillId="0" borderId="6" xfId="0" applyFont="1" applyBorder="1"/>
    <xf numFmtId="0" fontId="18" fillId="0" borderId="5" xfId="0" applyFont="1" applyBorder="1"/>
    <xf numFmtId="0" fontId="39" fillId="0" borderId="6" xfId="0" applyFont="1" applyBorder="1" applyAlignment="1">
      <alignment horizontal="left" vertical="top" wrapText="1"/>
    </xf>
    <xf numFmtId="0" fontId="39" fillId="0" borderId="0" xfId="0" applyFont="1" applyAlignment="1">
      <alignment horizontal="left" vertical="top" wrapText="1"/>
    </xf>
    <xf numFmtId="0" fontId="39" fillId="0" borderId="5" xfId="0" applyFont="1" applyBorder="1" applyAlignment="1">
      <alignment horizontal="left" vertical="top" wrapText="1"/>
    </xf>
    <xf numFmtId="0" fontId="24" fillId="0" borderId="6" xfId="0" applyFont="1" applyBorder="1" applyAlignment="1">
      <alignment horizontal="justify" vertical="justify" wrapText="1"/>
    </xf>
    <xf numFmtId="0" fontId="24" fillId="0" borderId="0" xfId="0" applyFont="1" applyAlignment="1">
      <alignment horizontal="justify" vertical="justify" wrapText="1"/>
    </xf>
    <xf numFmtId="0" fontId="24" fillId="0" borderId="5" xfId="0" applyFont="1" applyBorder="1" applyAlignment="1">
      <alignment horizontal="justify" vertical="justify" wrapText="1"/>
    </xf>
    <xf numFmtId="0" fontId="40" fillId="0" borderId="7" xfId="0" applyFont="1" applyBorder="1" applyAlignment="1">
      <alignment horizontal="center"/>
    </xf>
    <xf numFmtId="0" fontId="39" fillId="0" borderId="0" xfId="0" applyFont="1" applyAlignment="1">
      <alignment horizontal="right"/>
    </xf>
    <xf numFmtId="4" fontId="39" fillId="0" borderId="0" xfId="0" applyNumberFormat="1" applyFont="1" applyAlignment="1">
      <alignment horizontal="center"/>
    </xf>
    <xf numFmtId="0" fontId="24" fillId="0" borderId="6" xfId="0" applyFont="1" applyBorder="1" applyAlignment="1">
      <alignment horizontal="left" vertical="justify" wrapText="1"/>
    </xf>
    <xf numFmtId="0" fontId="24" fillId="0" borderId="0" xfId="0" applyFont="1" applyAlignment="1">
      <alignment horizontal="left" vertical="justify" wrapText="1"/>
    </xf>
    <xf numFmtId="0" fontId="24" fillId="0" borderId="5" xfId="0" applyFont="1" applyBorder="1" applyAlignment="1">
      <alignment horizontal="left" vertical="justify" wrapText="1"/>
    </xf>
    <xf numFmtId="0" fontId="18" fillId="0" borderId="6" xfId="0" applyFont="1" applyBorder="1" applyAlignment="1">
      <alignment horizontal="left" vertical="justify" wrapText="1"/>
    </xf>
    <xf numFmtId="0" fontId="18" fillId="0" borderId="0" xfId="0" applyFont="1" applyAlignment="1">
      <alignment horizontal="left" vertical="justify" wrapText="1"/>
    </xf>
    <xf numFmtId="0" fontId="18" fillId="0" borderId="5" xfId="0" applyFont="1" applyBorder="1" applyAlignment="1">
      <alignment horizontal="left" vertical="justify" wrapText="1"/>
    </xf>
    <xf numFmtId="0" fontId="18" fillId="0" borderId="6" xfId="0" applyFont="1" applyBorder="1" applyAlignment="1">
      <alignment horizontal="justify" vertical="justify" wrapText="1"/>
    </xf>
    <xf numFmtId="0" fontId="18" fillId="0" borderId="0" xfId="0" applyFont="1" applyAlignment="1">
      <alignment horizontal="justify" vertical="justify" wrapText="1"/>
    </xf>
    <xf numFmtId="0" fontId="18" fillId="0" borderId="5" xfId="0" applyFont="1" applyBorder="1" applyAlignment="1">
      <alignment horizontal="justify" vertical="justify" wrapText="1"/>
    </xf>
    <xf numFmtId="0" fontId="41" fillId="0" borderId="8" xfId="0" applyFont="1" applyBorder="1" applyAlignment="1">
      <alignment horizontal="center" vertical="top" wrapText="1"/>
    </xf>
    <xf numFmtId="0" fontId="24" fillId="0" borderId="6" xfId="0" applyFont="1" applyBorder="1" applyAlignment="1">
      <alignment vertical="justify" wrapText="1"/>
    </xf>
    <xf numFmtId="0" fontId="42" fillId="0" borderId="9" xfId="0" applyFont="1" applyBorder="1" applyAlignment="1">
      <alignment horizontal="center" vertical="top" wrapText="1"/>
    </xf>
    <xf numFmtId="0" fontId="24" fillId="0" borderId="0" xfId="0" applyFont="1" applyAlignment="1">
      <alignment vertical="justify" wrapText="1"/>
    </xf>
    <xf numFmtId="0" fontId="24" fillId="0" borderId="5" xfId="0" applyFont="1" applyBorder="1" applyAlignment="1">
      <alignment vertical="justify" wrapText="1"/>
    </xf>
    <xf numFmtId="0" fontId="43" fillId="0" borderId="0" xfId="0" applyFont="1" applyAlignment="1">
      <alignment vertical="center"/>
    </xf>
    <xf numFmtId="0" fontId="1" fillId="3" borderId="0" xfId="33" applyFont="1" applyFill="1" applyBorder="1" applyAlignment="1">
      <alignment horizontal="left"/>
    </xf>
    <xf numFmtId="0" fontId="6" fillId="3" borderId="0" xfId="33" applyFont="1" applyFill="1" applyBorder="1" applyAlignment="1">
      <alignment horizontal="center"/>
    </xf>
    <xf numFmtId="0" fontId="2" fillId="3" borderId="10" xfId="35" applyFill="1" applyBorder="1"/>
    <xf numFmtId="3" fontId="2" fillId="3" borderId="10" xfId="35" applyNumberFormat="1" applyFill="1" applyBorder="1"/>
    <xf numFmtId="0" fontId="18" fillId="3" borderId="10" xfId="0" applyFont="1" applyFill="1" applyBorder="1"/>
    <xf numFmtId="0" fontId="1" fillId="3" borderId="10" xfId="35" applyFont="1" applyFill="1" applyBorder="1"/>
    <xf numFmtId="166" fontId="1" fillId="3" borderId="11" xfId="9" applyNumberFormat="1" applyFont="1" applyFill="1" applyBorder="1"/>
    <xf numFmtId="0" fontId="44" fillId="3" borderId="0" xfId="0" applyFont="1" applyFill="1"/>
    <xf numFmtId="0" fontId="45" fillId="3" borderId="0" xfId="0" applyFont="1" applyFill="1"/>
    <xf numFmtId="0" fontId="20" fillId="3" borderId="0" xfId="0" applyFont="1" applyFill="1"/>
    <xf numFmtId="0" fontId="18" fillId="3" borderId="0" xfId="0" applyFont="1" applyFill="1"/>
    <xf numFmtId="0" fontId="1" fillId="3" borderId="0" xfId="28" applyFont="1" applyFill="1" applyAlignment="1">
      <alignment horizontal="left"/>
    </xf>
    <xf numFmtId="3" fontId="18" fillId="3" borderId="10" xfId="0" applyNumberFormat="1" applyFont="1" applyFill="1" applyBorder="1"/>
    <xf numFmtId="3" fontId="2" fillId="3" borderId="10" xfId="28" quotePrefix="1" applyNumberFormat="1" applyFill="1" applyBorder="1" applyAlignment="1">
      <alignment horizontal="right"/>
    </xf>
    <xf numFmtId="0" fontId="20" fillId="3" borderId="10" xfId="0" applyFont="1" applyFill="1" applyBorder="1"/>
    <xf numFmtId="168" fontId="1" fillId="3" borderId="11" xfId="4" applyNumberFormat="1" applyFont="1" applyFill="1" applyBorder="1"/>
    <xf numFmtId="0" fontId="18" fillId="3" borderId="12" xfId="0" applyFont="1" applyFill="1" applyBorder="1"/>
    <xf numFmtId="0" fontId="20" fillId="3" borderId="13" xfId="0" applyFont="1" applyFill="1" applyBorder="1"/>
    <xf numFmtId="0" fontId="1" fillId="3" borderId="14" xfId="28" applyFont="1" applyFill="1" applyBorder="1" applyAlignment="1">
      <alignment horizontal="left"/>
    </xf>
    <xf numFmtId="168" fontId="2" fillId="3" borderId="10" xfId="7" applyNumberFormat="1" applyFont="1" applyFill="1" applyBorder="1"/>
    <xf numFmtId="168" fontId="1" fillId="3" borderId="0" xfId="4" applyNumberFormat="1" applyFont="1" applyFill="1" applyBorder="1"/>
    <xf numFmtId="166" fontId="1" fillId="3" borderId="0" xfId="11" applyNumberFormat="1" applyFont="1" applyFill="1" applyBorder="1"/>
    <xf numFmtId="3" fontId="1" fillId="3" borderId="11" xfId="4" applyNumberFormat="1" applyFont="1" applyFill="1" applyBorder="1"/>
    <xf numFmtId="0" fontId="2" fillId="3" borderId="10" xfId="28" applyFill="1" applyBorder="1" applyAlignment="1">
      <alignment horizontal="left"/>
    </xf>
    <xf numFmtId="168" fontId="2" fillId="3" borderId="10" xfId="4" applyNumberFormat="1" applyFont="1" applyFill="1" applyBorder="1"/>
    <xf numFmtId="166" fontId="1" fillId="3" borderId="11" xfId="11" applyNumberFormat="1" applyFont="1" applyFill="1" applyBorder="1"/>
    <xf numFmtId="164" fontId="1" fillId="3" borderId="11" xfId="5" applyFont="1" applyFill="1" applyBorder="1"/>
    <xf numFmtId="0" fontId="0" fillId="2" borderId="0" xfId="0" applyFill="1"/>
    <xf numFmtId="0" fontId="14" fillId="2" borderId="0" xfId="2" applyFill="1"/>
    <xf numFmtId="0" fontId="8" fillId="4" borderId="28" xfId="16" applyFont="1" applyFill="1" applyBorder="1" applyAlignment="1">
      <alignment vertical="center"/>
    </xf>
    <xf numFmtId="0" fontId="8" fillId="2" borderId="0" xfId="16" applyFont="1" applyFill="1"/>
    <xf numFmtId="0" fontId="0" fillId="3" borderId="0" xfId="0" applyFill="1"/>
    <xf numFmtId="0" fontId="46" fillId="4" borderId="28" xfId="16" applyFont="1" applyFill="1" applyBorder="1" applyAlignment="1">
      <alignment vertical="center"/>
    </xf>
    <xf numFmtId="0" fontId="0" fillId="5" borderId="0" xfId="0" applyFill="1"/>
    <xf numFmtId="0" fontId="46" fillId="0" borderId="10" xfId="16" applyFont="1" applyBorder="1" applyAlignment="1">
      <alignment horizontal="center" vertical="center"/>
    </xf>
    <xf numFmtId="0" fontId="9" fillId="0" borderId="10" xfId="16" applyFont="1" applyBorder="1" applyAlignment="1">
      <alignment horizontal="center" vertical="center" wrapText="1"/>
    </xf>
    <xf numFmtId="0" fontId="46" fillId="0" borderId="10" xfId="16" applyFont="1" applyBorder="1" applyAlignment="1">
      <alignment horizontal="center" vertical="center" wrapText="1"/>
    </xf>
    <xf numFmtId="0" fontId="8" fillId="2" borderId="6" xfId="16" applyFont="1" applyFill="1" applyBorder="1"/>
    <xf numFmtId="168" fontId="9" fillId="2" borderId="13" xfId="12" applyNumberFormat="1" applyFont="1" applyFill="1" applyBorder="1" applyAlignment="1">
      <alignment horizontal="center"/>
    </xf>
    <xf numFmtId="3" fontId="9" fillId="2" borderId="6" xfId="12" applyNumberFormat="1" applyFont="1" applyFill="1" applyBorder="1" applyAlignment="1">
      <alignment horizontal="right"/>
    </xf>
    <xf numFmtId="168" fontId="8" fillId="2" borderId="13" xfId="12" applyNumberFormat="1" applyFont="1" applyFill="1" applyBorder="1"/>
    <xf numFmtId="168" fontId="8" fillId="2" borderId="5" xfId="12" applyNumberFormat="1" applyFont="1" applyFill="1" applyBorder="1"/>
    <xf numFmtId="168" fontId="9" fillId="2" borderId="5" xfId="12" applyNumberFormat="1" applyFont="1" applyFill="1" applyBorder="1"/>
    <xf numFmtId="3" fontId="9" fillId="2" borderId="12" xfId="12" applyNumberFormat="1" applyFont="1" applyFill="1" applyBorder="1" applyAlignment="1">
      <alignment horizontal="center"/>
    </xf>
    <xf numFmtId="3" fontId="9" fillId="2" borderId="6" xfId="12" applyNumberFormat="1" applyFont="1" applyFill="1" applyBorder="1"/>
    <xf numFmtId="3" fontId="9" fillId="2" borderId="13" xfId="12" applyNumberFormat="1" applyFont="1" applyFill="1" applyBorder="1" applyAlignment="1">
      <alignment horizontal="center"/>
    </xf>
    <xf numFmtId="4" fontId="9" fillId="2" borderId="13" xfId="12" applyNumberFormat="1" applyFont="1" applyFill="1" applyBorder="1" applyAlignment="1">
      <alignment horizontal="center"/>
    </xf>
    <xf numFmtId="3" fontId="9" fillId="2" borderId="14" xfId="12" applyNumberFormat="1" applyFont="1" applyFill="1" applyBorder="1" applyAlignment="1">
      <alignment horizontal="center"/>
    </xf>
    <xf numFmtId="0" fontId="9" fillId="6" borderId="10" xfId="16" applyFont="1" applyFill="1" applyBorder="1" applyAlignment="1">
      <alignment horizontal="left"/>
    </xf>
    <xf numFmtId="168" fontId="9" fillId="6" borderId="10" xfId="12" applyNumberFormat="1" applyFont="1" applyFill="1" applyBorder="1"/>
    <xf numFmtId="168" fontId="0" fillId="2" borderId="0" xfId="0" applyNumberFormat="1" applyFill="1"/>
    <xf numFmtId="0" fontId="17" fillId="0" borderId="0" xfId="0" applyFont="1"/>
    <xf numFmtId="0" fontId="0" fillId="0" borderId="10" xfId="0" applyBorder="1"/>
    <xf numFmtId="3" fontId="2" fillId="3" borderId="10" xfId="4" applyNumberFormat="1" applyFont="1" applyFill="1" applyBorder="1"/>
    <xf numFmtId="168" fontId="2" fillId="3" borderId="0" xfId="4" applyNumberFormat="1" applyFont="1" applyFill="1" applyBorder="1"/>
    <xf numFmtId="0" fontId="14" fillId="2" borderId="0" xfId="2" applyFill="1" applyAlignment="1">
      <alignment horizontal="right"/>
    </xf>
    <xf numFmtId="0" fontId="47" fillId="3" borderId="0" xfId="0" applyFont="1" applyFill="1" applyAlignment="1">
      <alignment horizontal="left" vertical="center"/>
    </xf>
    <xf numFmtId="0" fontId="17" fillId="2" borderId="0" xfId="0" applyFont="1" applyFill="1" applyAlignment="1">
      <alignment horizontal="center" vertical="center"/>
    </xf>
    <xf numFmtId="0" fontId="0" fillId="2" borderId="10" xfId="0" applyFill="1" applyBorder="1"/>
    <xf numFmtId="3" fontId="0" fillId="2" borderId="10" xfId="0" applyNumberFormat="1" applyFill="1" applyBorder="1"/>
    <xf numFmtId="0" fontId="17" fillId="2" borderId="10" xfId="0" applyFont="1" applyFill="1" applyBorder="1"/>
    <xf numFmtId="3" fontId="17" fillId="2" borderId="11" xfId="5" applyNumberFormat="1" applyFont="1" applyFill="1" applyBorder="1"/>
    <xf numFmtId="0" fontId="2" fillId="3" borderId="10" xfId="0" applyFont="1" applyFill="1" applyBorder="1"/>
    <xf numFmtId="0" fontId="1" fillId="3" borderId="0" xfId="29" applyFont="1" applyFill="1"/>
    <xf numFmtId="0" fontId="0" fillId="0" borderId="12" xfId="0" applyBorder="1"/>
    <xf numFmtId="0" fontId="17" fillId="0" borderId="13" xfId="0" applyFont="1" applyBorder="1"/>
    <xf numFmtId="0" fontId="17" fillId="0" borderId="14" xfId="0" applyFont="1" applyBorder="1"/>
    <xf numFmtId="168" fontId="1" fillId="3" borderId="11" xfId="4" applyNumberFormat="1" applyFont="1" applyFill="1" applyBorder="1" applyAlignment="1">
      <alignment horizontal="center"/>
    </xf>
    <xf numFmtId="0" fontId="47" fillId="0" borderId="0" xfId="0" applyFont="1" applyAlignment="1">
      <alignment vertical="center"/>
    </xf>
    <xf numFmtId="0" fontId="0" fillId="0" borderId="0" xfId="0" applyAlignment="1">
      <alignment horizontal="left" wrapText="1"/>
    </xf>
    <xf numFmtId="0" fontId="0" fillId="0" borderId="2" xfId="0" applyBorder="1" applyAlignment="1">
      <alignment horizontal="left" wrapText="1"/>
    </xf>
    <xf numFmtId="0" fontId="15" fillId="0" borderId="10" xfId="0" applyFont="1" applyBorder="1" applyAlignment="1">
      <alignment vertical="center"/>
    </xf>
    <xf numFmtId="0" fontId="15" fillId="0" borderId="10" xfId="0" applyFont="1" applyBorder="1" applyAlignment="1">
      <alignment horizontal="center" vertical="center"/>
    </xf>
    <xf numFmtId="10" fontId="15" fillId="0" borderId="10" xfId="0" applyNumberFormat="1" applyFont="1" applyBorder="1" applyAlignment="1">
      <alignment horizontal="center" vertical="center"/>
    </xf>
    <xf numFmtId="3" fontId="15" fillId="0" borderId="10" xfId="0" applyNumberFormat="1" applyFont="1" applyBorder="1" applyAlignment="1">
      <alignment horizontal="right" vertical="center"/>
    </xf>
    <xf numFmtId="3" fontId="15" fillId="0" borderId="10" xfId="0" applyNumberFormat="1" applyFont="1" applyBorder="1" applyAlignment="1">
      <alignment horizontal="center" vertical="center"/>
    </xf>
    <xf numFmtId="0" fontId="48" fillId="0" borderId="10" xfId="0" applyFont="1" applyBorder="1" applyAlignment="1">
      <alignment vertical="center"/>
    </xf>
    <xf numFmtId="3" fontId="48" fillId="0" borderId="11" xfId="0" applyNumberFormat="1" applyFont="1" applyBorder="1" applyAlignment="1">
      <alignment horizontal="center" vertical="center"/>
    </xf>
    <xf numFmtId="9" fontId="48" fillId="0" borderId="11" xfId="0" applyNumberFormat="1" applyFont="1" applyBorder="1" applyAlignment="1">
      <alignment horizontal="center" vertical="center"/>
    </xf>
    <xf numFmtId="3" fontId="48" fillId="0" borderId="11" xfId="0" applyNumberFormat="1" applyFont="1" applyBorder="1" applyAlignment="1">
      <alignment horizontal="right" vertical="center"/>
    </xf>
    <xf numFmtId="164" fontId="12" fillId="0" borderId="0" xfId="5" applyFont="1"/>
    <xf numFmtId="0" fontId="15" fillId="0" borderId="0" xfId="0" applyFont="1" applyAlignment="1">
      <alignment vertical="center"/>
    </xf>
    <xf numFmtId="0" fontId="48" fillId="0" borderId="0" xfId="0" applyFont="1" applyAlignment="1">
      <alignment vertical="center"/>
    </xf>
    <xf numFmtId="0" fontId="17" fillId="3" borderId="0" xfId="0" applyFont="1" applyFill="1"/>
    <xf numFmtId="0" fontId="0" fillId="3" borderId="15" xfId="0" applyFill="1" applyBorder="1"/>
    <xf numFmtId="3" fontId="0" fillId="3" borderId="1" xfId="0" applyNumberFormat="1" applyFill="1" applyBorder="1"/>
    <xf numFmtId="0" fontId="0" fillId="3" borderId="17" xfId="0" applyFill="1" applyBorder="1"/>
    <xf numFmtId="0" fontId="0" fillId="2" borderId="18" xfId="0" applyFill="1" applyBorder="1"/>
    <xf numFmtId="0" fontId="0" fillId="3" borderId="20" xfId="0" applyFill="1" applyBorder="1"/>
    <xf numFmtId="3" fontId="0" fillId="3" borderId="2" xfId="0" applyNumberFormat="1" applyFill="1" applyBorder="1"/>
    <xf numFmtId="3" fontId="0" fillId="3" borderId="18" xfId="0" applyNumberFormat="1" applyFill="1" applyBorder="1"/>
    <xf numFmtId="0" fontId="17" fillId="3" borderId="10" xfId="0" applyFont="1" applyFill="1" applyBorder="1"/>
    <xf numFmtId="3" fontId="17" fillId="3" borderId="11" xfId="0" applyNumberFormat="1" applyFont="1" applyFill="1" applyBorder="1"/>
    <xf numFmtId="0" fontId="17" fillId="2" borderId="0" xfId="0" applyFont="1" applyFill="1"/>
    <xf numFmtId="0" fontId="17" fillId="2" borderId="0" xfId="0" applyFont="1" applyFill="1" applyAlignment="1">
      <alignment horizontal="center" vertical="center" wrapText="1"/>
    </xf>
    <xf numFmtId="0" fontId="17" fillId="0" borderId="0" xfId="0" applyFont="1" applyAlignment="1">
      <alignment horizontal="justify" vertical="center"/>
    </xf>
    <xf numFmtId="3" fontId="48" fillId="0" borderId="10" xfId="0" applyNumberFormat="1" applyFont="1" applyBorder="1" applyAlignment="1">
      <alignment horizontal="right" vertical="center"/>
    </xf>
    <xf numFmtId="3" fontId="48" fillId="0" borderId="4" xfId="0" applyNumberFormat="1" applyFont="1" applyBorder="1" applyAlignment="1">
      <alignment horizontal="right" vertical="center"/>
    </xf>
    <xf numFmtId="3" fontId="0" fillId="2" borderId="0" xfId="0" applyNumberFormat="1" applyFill="1"/>
    <xf numFmtId="0" fontId="43" fillId="2" borderId="0" xfId="0" applyFont="1" applyFill="1"/>
    <xf numFmtId="0" fontId="39" fillId="2" borderId="0" xfId="0" applyFont="1" applyFill="1"/>
    <xf numFmtId="9" fontId="43" fillId="2" borderId="0" xfId="90" applyFont="1" applyFill="1" applyBorder="1"/>
    <xf numFmtId="168" fontId="43" fillId="2" borderId="0" xfId="8" applyNumberFormat="1" applyFont="1" applyFill="1" applyBorder="1"/>
    <xf numFmtId="0" fontId="49" fillId="2" borderId="0" xfId="0" applyFont="1" applyFill="1"/>
    <xf numFmtId="9" fontId="15" fillId="0" borderId="22" xfId="0" applyNumberFormat="1" applyFont="1" applyBorder="1" applyAlignment="1">
      <alignment horizontal="right" vertical="center"/>
    </xf>
    <xf numFmtId="3" fontId="48" fillId="0" borderId="14" xfId="0" applyNumberFormat="1" applyFont="1" applyBorder="1" applyAlignment="1">
      <alignment horizontal="right" vertical="center"/>
    </xf>
    <xf numFmtId="3" fontId="15" fillId="0" borderId="22" xfId="0" applyNumberFormat="1" applyFont="1" applyBorder="1" applyAlignment="1">
      <alignment horizontal="right" vertical="center"/>
    </xf>
    <xf numFmtId="3" fontId="48" fillId="0" borderId="23" xfId="0" applyNumberFormat="1" applyFont="1" applyBorder="1" applyAlignment="1">
      <alignment horizontal="right" vertical="center"/>
    </xf>
    <xf numFmtId="0" fontId="14" fillId="0" borderId="0" xfId="2" applyAlignment="1">
      <alignment horizontal="right" vertical="center"/>
    </xf>
    <xf numFmtId="0" fontId="15" fillId="2" borderId="0" xfId="0" applyFont="1" applyFill="1"/>
    <xf numFmtId="0" fontId="48" fillId="2" borderId="0" xfId="0" applyFont="1" applyFill="1"/>
    <xf numFmtId="0" fontId="15" fillId="0" borderId="14" xfId="0" applyFont="1" applyBorder="1" applyAlignment="1">
      <alignment vertical="center"/>
    </xf>
    <xf numFmtId="3" fontId="15" fillId="0" borderId="14" xfId="0" applyNumberFormat="1" applyFont="1" applyBorder="1" applyAlignment="1">
      <alignment horizontal="right" vertical="center"/>
    </xf>
    <xf numFmtId="0" fontId="0" fillId="0" borderId="0" xfId="0" applyAlignment="1">
      <alignment vertical="center"/>
    </xf>
    <xf numFmtId="0" fontId="0" fillId="0" borderId="12" xfId="0" applyBorder="1" applyAlignment="1">
      <alignment vertical="center"/>
    </xf>
    <xf numFmtId="0" fontId="48" fillId="0" borderId="10" xfId="0" applyFont="1" applyBorder="1" applyAlignment="1">
      <alignment horizontal="center" vertical="center"/>
    </xf>
    <xf numFmtId="0" fontId="48" fillId="0" borderId="15" xfId="0" applyFont="1" applyBorder="1" applyAlignment="1">
      <alignment vertical="center"/>
    </xf>
    <xf numFmtId="0" fontId="0" fillId="0" borderId="16" xfId="0" applyBorder="1" applyAlignment="1">
      <alignment vertical="center"/>
    </xf>
    <xf numFmtId="0" fontId="48" fillId="0" borderId="12" xfId="0" applyFont="1" applyBorder="1" applyAlignment="1">
      <alignment horizontal="center" vertical="center"/>
    </xf>
    <xf numFmtId="0" fontId="0" fillId="0" borderId="10" xfId="0" applyBorder="1" applyAlignment="1">
      <alignment vertical="center"/>
    </xf>
    <xf numFmtId="0" fontId="0" fillId="0" borderId="16" xfId="0" applyBorder="1"/>
    <xf numFmtId="0" fontId="16" fillId="2" borderId="0" xfId="0" applyFont="1" applyFill="1"/>
    <xf numFmtId="0" fontId="17" fillId="0" borderId="0" xfId="0" applyFont="1" applyAlignment="1">
      <alignment vertical="center"/>
    </xf>
    <xf numFmtId="0" fontId="50" fillId="0" borderId="0" xfId="0" applyFont="1" applyAlignment="1">
      <alignment vertical="center"/>
    </xf>
    <xf numFmtId="0" fontId="48" fillId="0" borderId="24" xfId="0" applyFont="1" applyBorder="1" applyAlignment="1">
      <alignment horizontal="center" vertical="center" wrapText="1"/>
    </xf>
    <xf numFmtId="0" fontId="48" fillId="0" borderId="8"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9" xfId="0" applyFont="1" applyBorder="1" applyAlignment="1">
      <alignment horizontal="center" vertical="center" wrapText="1"/>
    </xf>
    <xf numFmtId="3" fontId="15" fillId="0" borderId="9" xfId="0" applyNumberFormat="1" applyFont="1" applyBorder="1" applyAlignment="1">
      <alignment horizontal="center" vertical="center" wrapText="1"/>
    </xf>
    <xf numFmtId="0" fontId="32" fillId="2" borderId="0" xfId="0" applyFont="1" applyFill="1"/>
    <xf numFmtId="0" fontId="51" fillId="0" borderId="0" xfId="0" applyFont="1"/>
    <xf numFmtId="0" fontId="24" fillId="5" borderId="0" xfId="0" applyFont="1" applyFill="1"/>
    <xf numFmtId="0" fontId="25" fillId="5" borderId="0" xfId="4" applyNumberFormat="1" applyFont="1" applyFill="1" applyBorder="1" applyAlignment="1">
      <alignment horizontal="center"/>
    </xf>
    <xf numFmtId="1" fontId="25" fillId="5" borderId="0" xfId="4" applyNumberFormat="1" applyFont="1" applyFill="1" applyBorder="1" applyAlignment="1">
      <alignment horizontal="center"/>
    </xf>
    <xf numFmtId="166" fontId="25" fillId="5" borderId="0" xfId="4" applyNumberFormat="1" applyFont="1" applyFill="1" applyBorder="1"/>
    <xf numFmtId="166" fontId="25" fillId="5" borderId="18" xfId="4" applyNumberFormat="1" applyFont="1" applyFill="1" applyBorder="1"/>
    <xf numFmtId="166" fontId="47" fillId="5" borderId="0" xfId="4" applyNumberFormat="1" applyFont="1" applyFill="1" applyBorder="1"/>
    <xf numFmtId="166" fontId="52" fillId="5" borderId="0" xfId="0" applyNumberFormat="1" applyFont="1" applyFill="1" applyAlignment="1">
      <alignment horizontal="center" vertical="center"/>
    </xf>
    <xf numFmtId="167" fontId="25" fillId="5" borderId="0" xfId="4" applyNumberFormat="1" applyFont="1" applyFill="1" applyAlignment="1">
      <alignment horizontal="center" vertical="center"/>
    </xf>
    <xf numFmtId="1" fontId="25" fillId="5" borderId="0" xfId="4" applyNumberFormat="1" applyFont="1" applyFill="1" applyAlignment="1">
      <alignment horizontal="center"/>
    </xf>
    <xf numFmtId="0" fontId="52" fillId="5" borderId="0" xfId="0" applyFont="1" applyFill="1" applyAlignment="1">
      <alignment horizontal="center" vertical="center"/>
    </xf>
    <xf numFmtId="0" fontId="25" fillId="5" borderId="0" xfId="4" applyNumberFormat="1" applyFont="1" applyFill="1" applyAlignment="1">
      <alignment horizontal="center"/>
    </xf>
    <xf numFmtId="0" fontId="34" fillId="5" borderId="0" xfId="0" applyFont="1" applyFill="1"/>
    <xf numFmtId="168" fontId="34" fillId="5" borderId="0" xfId="4" applyNumberFormat="1" applyFont="1" applyFill="1" applyBorder="1"/>
    <xf numFmtId="0" fontId="53" fillId="5" borderId="0" xfId="0" applyFont="1" applyFill="1"/>
    <xf numFmtId="168" fontId="53" fillId="5" borderId="0" xfId="4" applyNumberFormat="1" applyFont="1" applyFill="1" applyBorder="1"/>
    <xf numFmtId="0" fontId="47" fillId="5" borderId="17" xfId="0" applyFont="1" applyFill="1" applyBorder="1" applyAlignment="1">
      <alignment vertical="center"/>
    </xf>
    <xf numFmtId="0" fontId="47" fillId="5" borderId="18" xfId="0" applyFont="1" applyFill="1" applyBorder="1" applyAlignment="1">
      <alignment vertical="center"/>
    </xf>
    <xf numFmtId="0" fontId="47" fillId="5" borderId="19" xfId="0" applyFont="1" applyFill="1" applyBorder="1" applyAlignment="1">
      <alignment vertical="center"/>
    </xf>
    <xf numFmtId="0" fontId="47" fillId="5" borderId="0" xfId="0" applyFont="1" applyFill="1"/>
    <xf numFmtId="0" fontId="47" fillId="5" borderId="0" xfId="0" applyFont="1" applyFill="1" applyAlignment="1">
      <alignment vertical="center"/>
    </xf>
    <xf numFmtId="0" fontId="46" fillId="5" borderId="29" xfId="16" applyFont="1" applyFill="1" applyBorder="1" applyAlignment="1">
      <alignment horizontal="center" vertical="center"/>
    </xf>
    <xf numFmtId="0" fontId="46" fillId="5" borderId="30" xfId="16" applyFont="1" applyFill="1" applyBorder="1" applyAlignment="1">
      <alignment horizontal="center" vertical="center" wrapText="1"/>
    </xf>
    <xf numFmtId="0" fontId="47" fillId="5" borderId="15" xfId="0" applyFont="1" applyFill="1" applyBorder="1" applyAlignment="1">
      <alignment vertical="center"/>
    </xf>
    <xf numFmtId="0" fontId="47" fillId="5" borderId="1" xfId="0" applyFont="1" applyFill="1" applyBorder="1" applyAlignment="1">
      <alignment vertical="center"/>
    </xf>
    <xf numFmtId="0" fontId="47" fillId="5" borderId="16" xfId="0" applyFont="1" applyFill="1" applyBorder="1" applyAlignment="1">
      <alignment vertical="center"/>
    </xf>
    <xf numFmtId="0" fontId="34" fillId="5" borderId="0" xfId="0" applyFont="1" applyFill="1" applyAlignment="1">
      <alignment vertical="center"/>
    </xf>
    <xf numFmtId="0" fontId="47" fillId="5" borderId="0" xfId="0" applyFont="1" applyFill="1" applyAlignment="1">
      <alignment horizontal="left" vertical="center"/>
    </xf>
    <xf numFmtId="0" fontId="54" fillId="5" borderId="0" xfId="0" applyFont="1" applyFill="1"/>
    <xf numFmtId="0" fontId="55" fillId="5" borderId="0" xfId="0" applyFont="1" applyFill="1"/>
    <xf numFmtId="0" fontId="13" fillId="5" borderId="0" xfId="0" applyFont="1" applyFill="1" applyAlignment="1">
      <alignment horizontal="center" vertical="center"/>
    </xf>
    <xf numFmtId="0" fontId="32" fillId="2" borderId="0" xfId="0" applyFont="1" applyFill="1" applyAlignment="1">
      <alignment horizontal="left" vertical="center" wrapText="1"/>
    </xf>
    <xf numFmtId="0" fontId="20" fillId="0" borderId="0" xfId="0" applyFont="1" applyAlignment="1">
      <alignment horizontal="right"/>
    </xf>
    <xf numFmtId="0" fontId="18" fillId="0" borderId="0" xfId="0" applyFont="1" applyAlignment="1">
      <alignment horizontal="left"/>
    </xf>
    <xf numFmtId="0" fontId="18" fillId="7" borderId="0" xfId="0" applyFont="1" applyFill="1"/>
    <xf numFmtId="0" fontId="18" fillId="7" borderId="0" xfId="0" applyFont="1" applyFill="1" applyAlignment="1">
      <alignment horizontal="left"/>
    </xf>
    <xf numFmtId="0" fontId="21" fillId="0" borderId="0" xfId="0" applyFont="1" applyAlignment="1">
      <alignment horizontal="center" vertical="center"/>
    </xf>
    <xf numFmtId="0" fontId="18" fillId="0" borderId="17" xfId="0" applyFont="1" applyBorder="1"/>
    <xf numFmtId="0" fontId="1" fillId="3" borderId="18" xfId="0" applyFont="1" applyFill="1" applyBorder="1" applyAlignment="1">
      <alignment horizontal="center" vertical="center"/>
    </xf>
    <xf numFmtId="0" fontId="20" fillId="0" borderId="12" xfId="0" applyFont="1" applyBorder="1" applyAlignment="1">
      <alignment horizontal="center" vertical="center"/>
    </xf>
    <xf numFmtId="0" fontId="1" fillId="3" borderId="6" xfId="0" applyFont="1" applyFill="1" applyBorder="1" applyAlignment="1">
      <alignment vertical="center"/>
    </xf>
    <xf numFmtId="0" fontId="1" fillId="3" borderId="0" xfId="0" applyFont="1" applyFill="1" applyAlignment="1">
      <alignment vertical="center"/>
    </xf>
    <xf numFmtId="0" fontId="20" fillId="0" borderId="13" xfId="0" applyFont="1" applyBorder="1" applyAlignment="1">
      <alignment horizontal="center" vertical="center"/>
    </xf>
    <xf numFmtId="0" fontId="14" fillId="0" borderId="13" xfId="2" applyBorder="1" applyAlignment="1">
      <alignment horizontal="center"/>
    </xf>
    <xf numFmtId="0" fontId="14" fillId="0" borderId="13" xfId="2" quotePrefix="1" applyBorder="1" applyAlignment="1">
      <alignment horizontal="center"/>
    </xf>
    <xf numFmtId="0" fontId="56" fillId="0" borderId="13" xfId="2" quotePrefix="1" applyFont="1" applyBorder="1" applyAlignment="1">
      <alignment horizontal="center"/>
    </xf>
    <xf numFmtId="0" fontId="18" fillId="0" borderId="20" xfId="0" applyFont="1" applyBorder="1"/>
    <xf numFmtId="0" fontId="18" fillId="0" borderId="2" xfId="0" applyFont="1" applyBorder="1"/>
    <xf numFmtId="0" fontId="14" fillId="0" borderId="14" xfId="2" applyBorder="1" applyAlignment="1">
      <alignment horizontal="center" vertical="center"/>
    </xf>
    <xf numFmtId="0" fontId="20" fillId="0" borderId="0" xfId="0" applyFont="1" applyAlignment="1">
      <alignment horizontal="center"/>
    </xf>
    <xf numFmtId="0" fontId="56" fillId="0" borderId="0" xfId="2" quotePrefix="1" applyFont="1" applyBorder="1" applyAlignment="1">
      <alignment horizontal="left"/>
    </xf>
    <xf numFmtId="14" fontId="47" fillId="5" borderId="0" xfId="0" applyNumberFormat="1" applyFont="1" applyFill="1"/>
    <xf numFmtId="0" fontId="57" fillId="5" borderId="0" xfId="0" applyFont="1" applyFill="1"/>
    <xf numFmtId="0" fontId="58" fillId="0" borderId="0" xfId="0" applyFont="1" applyAlignment="1">
      <alignment vertical="center"/>
    </xf>
    <xf numFmtId="0" fontId="20" fillId="0" borderId="15" xfId="0" applyFont="1" applyBorder="1" applyAlignment="1">
      <alignment horizontal="center" vertical="center"/>
    </xf>
    <xf numFmtId="0" fontId="18" fillId="0" borderId="16" xfId="0" applyFont="1" applyBorder="1" applyAlignment="1">
      <alignment horizontal="center" vertical="center"/>
    </xf>
    <xf numFmtId="0" fontId="20" fillId="0" borderId="10" xfId="0" applyFont="1" applyBorder="1" applyAlignment="1">
      <alignment horizontal="center" vertical="center"/>
    </xf>
    <xf numFmtId="0" fontId="18" fillId="0" borderId="15" xfId="0" applyFont="1" applyBorder="1" applyAlignment="1">
      <alignment vertical="center"/>
    </xf>
    <xf numFmtId="0" fontId="18" fillId="0" borderId="16" xfId="0" applyFont="1" applyBorder="1" applyAlignment="1">
      <alignment vertical="center"/>
    </xf>
    <xf numFmtId="0" fontId="18" fillId="0" borderId="10" xfId="0" applyFont="1" applyBorder="1" applyAlignment="1">
      <alignment vertical="center"/>
    </xf>
    <xf numFmtId="0" fontId="20" fillId="0" borderId="10" xfId="0" applyFont="1" applyBorder="1" applyAlignment="1">
      <alignment horizontal="centerContinuous" vertical="center"/>
    </xf>
    <xf numFmtId="0" fontId="20" fillId="0" borderId="10" xfId="0" applyFont="1" applyBorder="1" applyAlignment="1">
      <alignment horizontal="center" vertical="center" wrapText="1"/>
    </xf>
    <xf numFmtId="164" fontId="18" fillId="0" borderId="10" xfId="5" applyFont="1" applyBorder="1" applyAlignment="1">
      <alignment vertical="center"/>
    </xf>
    <xf numFmtId="0" fontId="18" fillId="0" borderId="10" xfId="0" applyFont="1" applyBorder="1" applyAlignment="1">
      <alignment horizontal="center" vertical="center"/>
    </xf>
    <xf numFmtId="164" fontId="18" fillId="0" borderId="10" xfId="5" applyFont="1" applyBorder="1" applyAlignment="1">
      <alignment horizontal="center" vertical="center"/>
    </xf>
    <xf numFmtId="164" fontId="18" fillId="0" borderId="10" xfId="0" applyNumberFormat="1" applyFont="1" applyBorder="1" applyAlignment="1">
      <alignment vertical="center"/>
    </xf>
    <xf numFmtId="10" fontId="18" fillId="0" borderId="10" xfId="90" applyNumberFormat="1" applyFont="1" applyBorder="1" applyAlignment="1">
      <alignment horizontal="center" vertical="center"/>
    </xf>
    <xf numFmtId="164" fontId="18" fillId="0" borderId="0" xfId="0" applyNumberFormat="1" applyFont="1" applyAlignment="1">
      <alignment vertical="center"/>
    </xf>
    <xf numFmtId="164" fontId="20" fillId="0" borderId="0" xfId="5" applyFont="1" applyAlignment="1">
      <alignment vertical="center"/>
    </xf>
    <xf numFmtId="164" fontId="20" fillId="0" borderId="3" xfId="0" applyNumberFormat="1" applyFont="1" applyBorder="1" applyAlignment="1">
      <alignment vertical="center"/>
    </xf>
    <xf numFmtId="0" fontId="18" fillId="2" borderId="0" xfId="0" applyFont="1" applyFill="1"/>
    <xf numFmtId="0" fontId="43" fillId="2" borderId="0" xfId="0" applyFont="1" applyFill="1" applyAlignment="1">
      <alignment vertical="center"/>
    </xf>
    <xf numFmtId="0" fontId="1" fillId="3" borderId="2" xfId="33" applyFont="1" applyFill="1" applyBorder="1" applyAlignment="1">
      <alignment horizontal="left"/>
    </xf>
    <xf numFmtId="0" fontId="1" fillId="3" borderId="0" xfId="35" applyFont="1" applyFill="1"/>
    <xf numFmtId="166" fontId="1" fillId="3" borderId="3" xfId="9" applyNumberFormat="1" applyFont="1" applyFill="1" applyBorder="1"/>
    <xf numFmtId="0" fontId="14" fillId="0" borderId="0" xfId="2"/>
    <xf numFmtId="0" fontId="0" fillId="0" borderId="0" xfId="0" applyAlignment="1">
      <alignment horizontal="center"/>
    </xf>
    <xf numFmtId="0" fontId="32" fillId="2" borderId="0" xfId="0" applyFont="1" applyFill="1" applyAlignment="1">
      <alignment horizontal="center"/>
    </xf>
    <xf numFmtId="0" fontId="0" fillId="2" borderId="12" xfId="0" applyFill="1" applyBorder="1" applyAlignment="1">
      <alignment vertical="center" wrapText="1"/>
    </xf>
    <xf numFmtId="0" fontId="0" fillId="2" borderId="12" xfId="0" applyFill="1" applyBorder="1" applyAlignment="1">
      <alignment horizontal="center" vertical="center" wrapText="1"/>
    </xf>
    <xf numFmtId="0" fontId="0" fillId="2" borderId="10" xfId="0" applyFill="1" applyBorder="1" applyAlignment="1">
      <alignment vertical="center" wrapText="1"/>
    </xf>
    <xf numFmtId="0" fontId="59" fillId="0" borderId="10" xfId="0" applyFont="1" applyBorder="1" applyAlignment="1">
      <alignment horizontal="center" vertical="center" wrapText="1"/>
    </xf>
    <xf numFmtId="0" fontId="60" fillId="0" borderId="10" xfId="0" applyFont="1" applyBorder="1" applyAlignment="1">
      <alignment horizontal="center" vertical="center" wrapText="1"/>
    </xf>
    <xf numFmtId="0" fontId="18" fillId="0" borderId="0" xfId="0" applyFont="1" applyAlignment="1">
      <alignment vertical="justify" wrapText="1"/>
    </xf>
    <xf numFmtId="0" fontId="18" fillId="0" borderId="0" xfId="0" applyFont="1" applyAlignment="1">
      <alignment vertical="top" wrapText="1"/>
    </xf>
    <xf numFmtId="0" fontId="20" fillId="0" borderId="0" xfId="0" applyFont="1" applyAlignment="1">
      <alignment vertical="top" wrapText="1"/>
    </xf>
    <xf numFmtId="0" fontId="20" fillId="2" borderId="0" xfId="0" applyFont="1" applyFill="1" applyAlignment="1">
      <alignment vertical="justify" wrapText="1"/>
    </xf>
    <xf numFmtId="0" fontId="18" fillId="2" borderId="0" xfId="0" applyFont="1" applyFill="1" applyAlignment="1">
      <alignment vertical="justify" wrapText="1"/>
    </xf>
    <xf numFmtId="0" fontId="18" fillId="2" borderId="0" xfId="0" applyFont="1" applyFill="1" applyAlignment="1">
      <alignment horizontal="left" vertical="top" wrapText="1"/>
    </xf>
    <xf numFmtId="0" fontId="18" fillId="2" borderId="0" xfId="0" applyFont="1" applyFill="1" applyAlignment="1">
      <alignment vertical="top" wrapText="1"/>
    </xf>
    <xf numFmtId="0" fontId="20" fillId="2" borderId="0" xfId="0" applyFont="1" applyFill="1" applyAlignment="1">
      <alignment vertical="top" wrapText="1"/>
    </xf>
    <xf numFmtId="0" fontId="47" fillId="5" borderId="0" xfId="0" applyFont="1" applyFill="1" applyAlignment="1">
      <alignment horizontal="center" vertical="center"/>
    </xf>
    <xf numFmtId="0" fontId="47" fillId="5" borderId="2" xfId="28" quotePrefix="1" applyFont="1" applyFill="1" applyBorder="1" applyAlignment="1">
      <alignment horizontal="right"/>
    </xf>
    <xf numFmtId="0" fontId="13" fillId="5" borderId="0" xfId="0" applyFont="1" applyFill="1" applyAlignment="1">
      <alignment vertical="center"/>
    </xf>
    <xf numFmtId="0" fontId="13" fillId="5" borderId="0" xfId="0" applyFont="1" applyFill="1" applyAlignment="1">
      <alignment horizontal="center"/>
    </xf>
    <xf numFmtId="0" fontId="20" fillId="2" borderId="0" xfId="0" applyFont="1" applyFill="1" applyAlignment="1">
      <alignment horizontal="center" vertical="center" wrapText="1"/>
    </xf>
    <xf numFmtId="164" fontId="20" fillId="3" borderId="0" xfId="0" applyNumberFormat="1" applyFont="1" applyFill="1"/>
    <xf numFmtId="166" fontId="1" fillId="3" borderId="0" xfId="29" applyNumberFormat="1" applyFont="1" applyFill="1"/>
    <xf numFmtId="0" fontId="17" fillId="2" borderId="2" xfId="0" applyFont="1" applyFill="1" applyBorder="1"/>
    <xf numFmtId="3" fontId="0" fillId="2" borderId="2" xfId="0" applyNumberFormat="1" applyFill="1" applyBorder="1"/>
    <xf numFmtId="0" fontId="0" fillId="2" borderId="2" xfId="0" applyFill="1" applyBorder="1"/>
    <xf numFmtId="0" fontId="14" fillId="3" borderId="0" xfId="2" applyFill="1"/>
    <xf numFmtId="0" fontId="14" fillId="3" borderId="0" xfId="2" applyFill="1" applyAlignment="1">
      <alignment horizontal="right"/>
    </xf>
    <xf numFmtId="3" fontId="43" fillId="2" borderId="0" xfId="0" applyNumberFormat="1" applyFont="1" applyFill="1"/>
    <xf numFmtId="9" fontId="39" fillId="2" borderId="0" xfId="90" applyFont="1" applyFill="1" applyBorder="1" applyAlignment="1"/>
    <xf numFmtId="168" fontId="43" fillId="2" borderId="0" xfId="8" applyNumberFormat="1" applyFont="1" applyFill="1" applyBorder="1" applyAlignment="1">
      <alignment horizontal="center"/>
    </xf>
    <xf numFmtId="0" fontId="49" fillId="2" borderId="0" xfId="0" applyFont="1" applyFill="1" applyAlignment="1">
      <alignment horizontal="center"/>
    </xf>
    <xf numFmtId="0" fontId="44" fillId="2" borderId="0" xfId="0" applyFont="1" applyFill="1" applyAlignment="1">
      <alignment horizontal="center"/>
    </xf>
    <xf numFmtId="9" fontId="61" fillId="2" borderId="0" xfId="90" applyFont="1" applyFill="1" applyBorder="1" applyAlignment="1"/>
    <xf numFmtId="0" fontId="47" fillId="3" borderId="0" xfId="0" applyFont="1" applyFill="1" applyAlignment="1">
      <alignment horizontal="left"/>
    </xf>
    <xf numFmtId="0" fontId="49" fillId="2" borderId="0" xfId="0" applyFont="1" applyFill="1" applyAlignment="1">
      <alignment vertical="center" wrapText="1"/>
    </xf>
    <xf numFmtId="0" fontId="44" fillId="2" borderId="0" xfId="0" applyFont="1" applyFill="1"/>
    <xf numFmtId="0" fontId="13" fillId="0" borderId="0" xfId="0" applyFont="1" applyAlignment="1">
      <alignment horizontal="center" vertical="center"/>
    </xf>
    <xf numFmtId="0" fontId="16" fillId="2" borderId="0" xfId="0" applyFont="1" applyFill="1" applyAlignment="1">
      <alignment wrapText="1"/>
    </xf>
    <xf numFmtId="0" fontId="32" fillId="2" borderId="10" xfId="0" applyFont="1" applyFill="1" applyBorder="1"/>
    <xf numFmtId="3" fontId="32" fillId="2" borderId="10" xfId="0" applyNumberFormat="1" applyFont="1" applyFill="1" applyBorder="1" applyAlignment="1">
      <alignment horizontal="center" wrapText="1"/>
    </xf>
    <xf numFmtId="3" fontId="32" fillId="2" borderId="10" xfId="0" applyNumberFormat="1" applyFont="1" applyFill="1" applyBorder="1" applyAlignment="1">
      <alignment horizontal="center"/>
    </xf>
    <xf numFmtId="0" fontId="30" fillId="2" borderId="10" xfId="0" applyFont="1" applyFill="1" applyBorder="1" applyAlignment="1">
      <alignment wrapText="1"/>
    </xf>
    <xf numFmtId="4" fontId="30" fillId="2" borderId="11" xfId="0" applyNumberFormat="1" applyFont="1" applyFill="1" applyBorder="1" applyAlignment="1">
      <alignment horizontal="center" wrapText="1"/>
    </xf>
    <xf numFmtId="0" fontId="43" fillId="2" borderId="10" xfId="0" applyFont="1" applyFill="1" applyBorder="1"/>
    <xf numFmtId="0" fontId="43" fillId="2" borderId="10" xfId="0" quotePrefix="1" applyFont="1" applyFill="1" applyBorder="1"/>
    <xf numFmtId="164" fontId="43" fillId="2" borderId="11" xfId="5" applyFont="1" applyFill="1" applyBorder="1"/>
    <xf numFmtId="164" fontId="43" fillId="2" borderId="4" xfId="5" applyFont="1" applyFill="1" applyBorder="1"/>
    <xf numFmtId="0" fontId="49" fillId="2" borderId="10" xfId="0" applyFont="1" applyFill="1" applyBorder="1"/>
    <xf numFmtId="0" fontId="61" fillId="2" borderId="10" xfId="0" applyFont="1" applyFill="1" applyBorder="1"/>
    <xf numFmtId="9" fontId="43" fillId="2" borderId="10" xfId="90" applyFont="1" applyFill="1" applyBorder="1"/>
    <xf numFmtId="164" fontId="49" fillId="2" borderId="4" xfId="5" applyFont="1" applyFill="1" applyBorder="1"/>
    <xf numFmtId="3" fontId="49" fillId="2" borderId="4" xfId="5" applyNumberFormat="1" applyFont="1" applyFill="1" applyBorder="1"/>
    <xf numFmtId="0" fontId="0" fillId="3" borderId="10" xfId="0" applyFill="1" applyBorder="1"/>
    <xf numFmtId="3" fontId="0" fillId="3" borderId="10" xfId="0" applyNumberFormat="1" applyFill="1" applyBorder="1"/>
    <xf numFmtId="164" fontId="49" fillId="2" borderId="4" xfId="5" applyFont="1" applyFill="1" applyBorder="1" applyAlignment="1">
      <alignment horizontal="center"/>
    </xf>
    <xf numFmtId="164" fontId="17" fillId="3" borderId="4" xfId="5" applyFont="1" applyFill="1" applyBorder="1"/>
    <xf numFmtId="0" fontId="1" fillId="3" borderId="0" xfId="29" applyFont="1" applyFill="1" applyAlignment="1">
      <alignment horizontal="left"/>
    </xf>
    <xf numFmtId="164" fontId="20" fillId="3" borderId="4" xfId="0" applyNumberFormat="1" applyFont="1" applyFill="1" applyBorder="1"/>
    <xf numFmtId="164" fontId="18" fillId="3" borderId="10" xfId="5" applyFont="1" applyFill="1" applyBorder="1"/>
    <xf numFmtId="166" fontId="1" fillId="3" borderId="4" xfId="29" applyNumberFormat="1" applyFont="1" applyFill="1" applyBorder="1"/>
    <xf numFmtId="0" fontId="62" fillId="3" borderId="10" xfId="0" applyFont="1" applyFill="1" applyBorder="1"/>
    <xf numFmtId="0" fontId="0" fillId="2" borderId="10" xfId="0" applyFill="1" applyBorder="1" applyAlignment="1">
      <alignment horizontal="left" vertical="center"/>
    </xf>
    <xf numFmtId="164" fontId="12" fillId="2" borderId="11" xfId="5" applyFont="1" applyFill="1" applyBorder="1"/>
    <xf numFmtId="0" fontId="18" fillId="2" borderId="10" xfId="0" applyFont="1" applyFill="1" applyBorder="1" applyAlignment="1">
      <alignment horizontal="left" vertical="top" wrapText="1"/>
    </xf>
    <xf numFmtId="0" fontId="18" fillId="2" borderId="10" xfId="0" applyFont="1" applyFill="1" applyBorder="1" applyAlignment="1">
      <alignment vertical="top" wrapText="1"/>
    </xf>
    <xf numFmtId="0" fontId="62" fillId="2" borderId="10" xfId="0" applyFont="1" applyFill="1" applyBorder="1" applyAlignment="1">
      <alignment horizontal="left" vertical="top" wrapText="1"/>
    </xf>
    <xf numFmtId="0" fontId="20" fillId="2" borderId="10" xfId="0" applyFont="1" applyFill="1" applyBorder="1" applyAlignment="1">
      <alignment vertical="top" wrapText="1"/>
    </xf>
    <xf numFmtId="0" fontId="0" fillId="2" borderId="10" xfId="0" applyFill="1" applyBorder="1" applyAlignment="1">
      <alignment horizontal="right"/>
    </xf>
    <xf numFmtId="164" fontId="18" fillId="0" borderId="0" xfId="5" applyFont="1" applyBorder="1" applyAlignment="1">
      <alignment vertical="top" wrapText="1"/>
    </xf>
    <xf numFmtId="0" fontId="20" fillId="0" borderId="10" xfId="0" applyFont="1" applyBorder="1" applyAlignment="1">
      <alignment horizontal="left" vertical="top" wrapText="1"/>
    </xf>
    <xf numFmtId="0" fontId="18" fillId="0" borderId="10" xfId="0" applyFont="1" applyBorder="1" applyAlignment="1">
      <alignment horizontal="right" vertical="top" wrapText="1"/>
    </xf>
    <xf numFmtId="0" fontId="18" fillId="0" borderId="10" xfId="0" applyFont="1" applyBorder="1" applyAlignment="1">
      <alignment vertical="top" wrapText="1"/>
    </xf>
    <xf numFmtId="0" fontId="20" fillId="0" borderId="10" xfId="0" applyFont="1" applyBorder="1" applyAlignment="1">
      <alignment vertical="top" wrapText="1"/>
    </xf>
    <xf numFmtId="164" fontId="12" fillId="0" borderId="0" xfId="5" applyFont="1" applyBorder="1"/>
    <xf numFmtId="0" fontId="17" fillId="0" borderId="10" xfId="0" applyFont="1" applyBorder="1"/>
    <xf numFmtId="0" fontId="18" fillId="0" borderId="10" xfId="0" applyFont="1" applyBorder="1" applyAlignment="1">
      <alignment vertical="justify" wrapText="1"/>
    </xf>
    <xf numFmtId="164" fontId="12" fillId="0" borderId="11" xfId="5" applyFont="1" applyBorder="1"/>
    <xf numFmtId="0" fontId="63" fillId="2" borderId="0" xfId="0" applyFont="1" applyFill="1"/>
    <xf numFmtId="0" fontId="64" fillId="0" borderId="0" xfId="0" applyFont="1" applyAlignment="1">
      <alignment vertical="center"/>
    </xf>
    <xf numFmtId="0" fontId="65" fillId="0" borderId="10" xfId="0" applyFont="1" applyBorder="1" applyAlignment="1">
      <alignment horizontal="justify" vertical="center" wrapText="1"/>
    </xf>
    <xf numFmtId="3" fontId="65" fillId="0" borderId="10" xfId="0" applyNumberFormat="1" applyFont="1" applyBorder="1" applyAlignment="1">
      <alignment horizontal="center" vertical="center" wrapText="1"/>
    </xf>
    <xf numFmtId="0" fontId="66" fillId="5" borderId="10" xfId="0" applyFont="1" applyFill="1" applyBorder="1" applyAlignment="1">
      <alignment horizontal="justify" vertical="center" wrapText="1"/>
    </xf>
    <xf numFmtId="3" fontId="67" fillId="5" borderId="10" xfId="0" applyNumberFormat="1" applyFont="1" applyFill="1" applyBorder="1" applyAlignment="1">
      <alignment horizontal="center" vertical="center" wrapText="1"/>
    </xf>
    <xf numFmtId="164" fontId="17" fillId="2" borderId="11" xfId="5" applyFont="1" applyFill="1" applyBorder="1"/>
    <xf numFmtId="164" fontId="18" fillId="0" borderId="10" xfId="5" applyFont="1" applyFill="1" applyBorder="1"/>
    <xf numFmtId="0" fontId="14" fillId="0" borderId="0" xfId="2" applyFill="1" applyAlignment="1">
      <alignment horizontal="center"/>
    </xf>
    <xf numFmtId="3" fontId="18" fillId="0" borderId="10" xfId="5" applyNumberFormat="1" applyFont="1" applyFill="1" applyBorder="1" applyAlignment="1">
      <alignment horizontal="center"/>
    </xf>
    <xf numFmtId="0" fontId="32" fillId="0" borderId="10" xfId="0" applyFont="1" applyBorder="1"/>
    <xf numFmtId="0" fontId="40" fillId="0" borderId="26" xfId="0" applyFont="1" applyBorder="1" applyAlignment="1">
      <alignment horizontal="center"/>
    </xf>
    <xf numFmtId="0" fontId="16" fillId="0" borderId="0" xfId="0" applyFont="1"/>
    <xf numFmtId="0" fontId="49" fillId="0" borderId="0" xfId="0" applyFont="1" applyAlignment="1">
      <alignment horizontal="center" vertical="center"/>
    </xf>
    <xf numFmtId="0" fontId="49" fillId="0" borderId="0" xfId="0" applyFont="1" applyAlignment="1">
      <alignment vertical="center"/>
    </xf>
    <xf numFmtId="0" fontId="49" fillId="0" borderId="0" xfId="0" applyFont="1" applyAlignment="1">
      <alignment horizontal="right" vertical="center"/>
    </xf>
    <xf numFmtId="0" fontId="18" fillId="0" borderId="0" xfId="0" applyFont="1" applyAlignment="1">
      <alignment horizontal="left" vertical="center"/>
    </xf>
    <xf numFmtId="0" fontId="33" fillId="0" borderId="0" xfId="0" applyFont="1"/>
    <xf numFmtId="0" fontId="30" fillId="0" borderId="10" xfId="0" applyFont="1" applyBorder="1" applyAlignment="1">
      <alignment horizontal="center" vertical="center"/>
    </xf>
    <xf numFmtId="0" fontId="1" fillId="0" borderId="0" xfId="0" applyFont="1" applyAlignment="1">
      <alignment vertical="center"/>
    </xf>
    <xf numFmtId="0" fontId="2" fillId="0" borderId="0" xfId="0" applyFont="1" applyAlignment="1">
      <alignment wrapText="1"/>
    </xf>
    <xf numFmtId="0" fontId="2" fillId="0" borderId="0" xfId="0" applyFont="1" applyAlignment="1">
      <alignment vertical="center"/>
    </xf>
    <xf numFmtId="3" fontId="18" fillId="0" borderId="0" xfId="4" applyNumberFormat="1" applyFont="1" applyFill="1" applyBorder="1" applyAlignment="1">
      <alignment horizontal="center"/>
    </xf>
    <xf numFmtId="0" fontId="14" fillId="3" borderId="10" xfId="2" applyFill="1" applyBorder="1"/>
    <xf numFmtId="3" fontId="18" fillId="0" borderId="0" xfId="0" applyNumberFormat="1" applyFont="1"/>
    <xf numFmtId="0" fontId="14" fillId="0" borderId="10" xfId="2" applyBorder="1"/>
    <xf numFmtId="0" fontId="14" fillId="0" borderId="10" xfId="2" applyBorder="1" applyAlignment="1">
      <alignment vertical="center"/>
    </xf>
    <xf numFmtId="0" fontId="14" fillId="0" borderId="12" xfId="2" applyBorder="1" applyAlignment="1">
      <alignment vertical="center"/>
    </xf>
    <xf numFmtId="3" fontId="18" fillId="0" borderId="10" xfId="0" applyNumberFormat="1" applyFont="1" applyBorder="1"/>
    <xf numFmtId="165" fontId="18" fillId="3" borderId="10" xfId="4" applyFont="1" applyFill="1" applyBorder="1"/>
    <xf numFmtId="166" fontId="12" fillId="2" borderId="0" xfId="4" applyNumberFormat="1" applyFont="1" applyFill="1"/>
    <xf numFmtId="0" fontId="68" fillId="5" borderId="10" xfId="0" applyFont="1" applyFill="1" applyBorder="1" applyAlignment="1">
      <alignment horizontal="center"/>
    </xf>
    <xf numFmtId="0" fontId="45" fillId="0" borderId="10" xfId="0" applyFont="1" applyBorder="1"/>
    <xf numFmtId="164" fontId="45" fillId="0" borderId="10" xfId="5" applyFont="1" applyBorder="1"/>
    <xf numFmtId="164" fontId="12" fillId="0" borderId="10" xfId="5" applyFont="1" applyBorder="1" applyAlignment="1">
      <alignment horizontal="center"/>
    </xf>
    <xf numFmtId="0" fontId="0" fillId="0" borderId="10" xfId="0" applyBorder="1" applyAlignment="1">
      <alignment horizontal="center"/>
    </xf>
    <xf numFmtId="164" fontId="12" fillId="0" borderId="10" xfId="5" applyFont="1" applyBorder="1"/>
    <xf numFmtId="0" fontId="25" fillId="5" borderId="12" xfId="4" applyNumberFormat="1" applyFont="1" applyFill="1" applyBorder="1" applyAlignment="1">
      <alignment horizontal="center"/>
    </xf>
    <xf numFmtId="0" fontId="47" fillId="5" borderId="14" xfId="0" applyFont="1" applyFill="1" applyBorder="1" applyAlignment="1">
      <alignment horizontal="center" vertical="center"/>
    </xf>
    <xf numFmtId="0" fontId="47" fillId="5" borderId="12" xfId="0" applyFont="1" applyFill="1" applyBorder="1" applyAlignment="1">
      <alignment horizontal="center" vertical="center"/>
    </xf>
    <xf numFmtId="0" fontId="25" fillId="5" borderId="13" xfId="4" applyNumberFormat="1" applyFont="1" applyFill="1" applyBorder="1" applyAlignment="1">
      <alignment horizontal="center"/>
    </xf>
    <xf numFmtId="0" fontId="13" fillId="5" borderId="12" xfId="0" applyFont="1" applyFill="1" applyBorder="1" applyAlignment="1">
      <alignment horizontal="center" vertical="center"/>
    </xf>
    <xf numFmtId="0" fontId="13" fillId="5" borderId="14" xfId="0" applyFont="1" applyFill="1" applyBorder="1" applyAlignment="1">
      <alignment horizontal="center" vertical="center"/>
    </xf>
    <xf numFmtId="165" fontId="18" fillId="3" borderId="12" xfId="4" applyFont="1" applyFill="1" applyBorder="1"/>
    <xf numFmtId="164" fontId="0" fillId="2" borderId="10" xfId="5" applyFont="1" applyFill="1" applyBorder="1"/>
    <xf numFmtId="0" fontId="21" fillId="0" borderId="0" xfId="0" applyFont="1" applyAlignment="1">
      <alignment horizontal="center"/>
    </xf>
    <xf numFmtId="3" fontId="18" fillId="2" borderId="10" xfId="0" applyNumberFormat="1" applyFont="1" applyFill="1" applyBorder="1"/>
    <xf numFmtId="9" fontId="0" fillId="0" borderId="0" xfId="90" applyFont="1"/>
    <xf numFmtId="164" fontId="0" fillId="0" borderId="0" xfId="5" applyFont="1"/>
    <xf numFmtId="3" fontId="0" fillId="0" borderId="0" xfId="0" applyNumberFormat="1"/>
    <xf numFmtId="3" fontId="18" fillId="3" borderId="12" xfId="0" applyNumberFormat="1" applyFont="1" applyFill="1" applyBorder="1"/>
    <xf numFmtId="0" fontId="20" fillId="0" borderId="10" xfId="0" applyFont="1" applyBorder="1" applyAlignment="1">
      <alignment vertical="center"/>
    </xf>
    <xf numFmtId="0" fontId="18" fillId="0" borderId="10" xfId="0" applyFont="1" applyBorder="1" applyAlignment="1">
      <alignment horizontal="left" vertical="center"/>
    </xf>
    <xf numFmtId="0" fontId="18" fillId="0" borderId="10" xfId="0" applyFont="1" applyBorder="1" applyAlignment="1">
      <alignment vertical="center" wrapText="1"/>
    </xf>
    <xf numFmtId="0" fontId="18" fillId="0" borderId="10" xfId="0" applyFont="1" applyBorder="1" applyAlignment="1">
      <alignment vertical="center"/>
    </xf>
    <xf numFmtId="0" fontId="18" fillId="0" borderId="10" xfId="0" quotePrefix="1" applyFont="1" applyBorder="1" applyAlignment="1">
      <alignment vertical="center"/>
    </xf>
    <xf numFmtId="0" fontId="14" fillId="0" borderId="10" xfId="2" applyFill="1" applyBorder="1" applyAlignment="1">
      <alignment vertical="center"/>
    </xf>
    <xf numFmtId="0" fontId="2" fillId="0" borderId="0" xfId="0" applyFont="1" applyAlignment="1">
      <alignment horizontal="center"/>
    </xf>
    <xf numFmtId="14" fontId="2" fillId="0" borderId="0" xfId="0" applyNumberFormat="1" applyFont="1" applyAlignment="1">
      <alignment horizontal="center" wrapText="1"/>
    </xf>
    <xf numFmtId="0" fontId="1" fillId="0" borderId="0" xfId="0" applyFont="1" applyAlignment="1">
      <alignment horizontal="center"/>
    </xf>
    <xf numFmtId="0" fontId="0" fillId="0" borderId="0" xfId="0" applyFill="1" applyBorder="1"/>
    <xf numFmtId="14" fontId="1" fillId="0" borderId="0" xfId="0" applyNumberFormat="1" applyFont="1" applyAlignment="1">
      <alignment horizontal="center" wrapText="1"/>
    </xf>
    <xf numFmtId="0" fontId="0" fillId="0" borderId="0" xfId="0"/>
    <xf numFmtId="0" fontId="20" fillId="0" borderId="0" xfId="0" applyFont="1" applyAlignment="1">
      <alignment horizontal="left"/>
    </xf>
    <xf numFmtId="0" fontId="25" fillId="5" borderId="0" xfId="0" applyFont="1" applyFill="1" applyAlignment="1">
      <alignment horizontal="left" vertical="center"/>
    </xf>
    <xf numFmtId="0" fontId="1" fillId="0" borderId="0" xfId="0" applyFont="1" applyAlignment="1">
      <alignment horizontal="left"/>
    </xf>
    <xf numFmtId="0" fontId="25" fillId="5" borderId="0" xfId="0" applyFont="1" applyFill="1" applyAlignment="1">
      <alignment horizontal="left"/>
    </xf>
    <xf numFmtId="0" fontId="0" fillId="0" borderId="0" xfId="0" applyAlignment="1">
      <alignment horizontal="left"/>
    </xf>
    <xf numFmtId="0" fontId="34" fillId="5" borderId="0" xfId="0" applyFont="1" applyFill="1" applyAlignment="1">
      <alignment horizontal="center"/>
    </xf>
    <xf numFmtId="0" fontId="1" fillId="0" borderId="0" xfId="0" applyFont="1" applyAlignment="1">
      <alignment horizontal="left" vertical="center"/>
    </xf>
    <xf numFmtId="0" fontId="20" fillId="0" borderId="0" xfId="0" applyFont="1" applyAlignment="1">
      <alignment horizontal="center"/>
    </xf>
    <xf numFmtId="0" fontId="18" fillId="0" borderId="0" xfId="0" applyFont="1" applyAlignment="1">
      <alignment horizontal="center"/>
    </xf>
    <xf numFmtId="3" fontId="18" fillId="0" borderId="0" xfId="0" applyNumberFormat="1" applyFont="1" applyAlignment="1">
      <alignment horizontal="center"/>
    </xf>
    <xf numFmtId="0" fontId="57" fillId="5" borderId="0" xfId="0" applyFont="1" applyFill="1" applyAlignment="1">
      <alignment horizontal="center"/>
    </xf>
    <xf numFmtId="0" fontId="51" fillId="0" borderId="0" xfId="0" applyFont="1" applyAlignment="1">
      <alignment horizontal="center"/>
    </xf>
    <xf numFmtId="0" fontId="1" fillId="0" borderId="0" xfId="0" applyFont="1" applyAlignment="1">
      <alignment horizontal="center" vertical="center" wrapText="1"/>
    </xf>
    <xf numFmtId="166" fontId="34" fillId="5" borderId="0" xfId="4" applyNumberFormat="1" applyFont="1" applyFill="1" applyAlignment="1">
      <alignment horizontal="center" vertical="center" wrapText="1"/>
    </xf>
    <xf numFmtId="166" fontId="34" fillId="5" borderId="2" xfId="4" applyNumberFormat="1" applyFont="1" applyFill="1" applyBorder="1" applyAlignment="1">
      <alignment horizontal="center" vertical="center" wrapText="1"/>
    </xf>
    <xf numFmtId="0" fontId="4" fillId="0" borderId="0" xfId="0" applyFont="1" applyAlignment="1">
      <alignment horizontal="center"/>
    </xf>
    <xf numFmtId="0" fontId="18" fillId="0" borderId="6" xfId="0" applyFont="1" applyBorder="1" applyAlignment="1">
      <alignment horizontal="left" wrapText="1"/>
    </xf>
    <xf numFmtId="0" fontId="18" fillId="0" borderId="0" xfId="0" applyFont="1" applyAlignment="1">
      <alignment horizontal="left" wrapText="1"/>
    </xf>
    <xf numFmtId="0" fontId="18" fillId="0" borderId="5" xfId="0" applyFont="1" applyBorder="1" applyAlignment="1">
      <alignment horizontal="left" wrapText="1"/>
    </xf>
    <xf numFmtId="0" fontId="18" fillId="0" borderId="6" xfId="0" applyFont="1" applyBorder="1" applyAlignment="1">
      <alignment horizontal="justify" vertical="justify" wrapText="1"/>
    </xf>
    <xf numFmtId="0" fontId="18" fillId="0" borderId="0" xfId="0" applyFont="1" applyAlignment="1">
      <alignment horizontal="justify" vertical="justify" wrapText="1"/>
    </xf>
    <xf numFmtId="0" fontId="18" fillId="0" borderId="5" xfId="0" applyFont="1" applyBorder="1" applyAlignment="1">
      <alignment horizontal="justify" vertical="justify" wrapText="1"/>
    </xf>
    <xf numFmtId="0" fontId="18" fillId="0" borderId="20" xfId="0" applyFont="1" applyBorder="1" applyAlignment="1">
      <alignment horizontal="justify" vertical="justify" wrapText="1"/>
    </xf>
    <xf numFmtId="0" fontId="18" fillId="0" borderId="2" xfId="0" applyFont="1" applyBorder="1" applyAlignment="1">
      <alignment horizontal="justify" vertical="justify" wrapText="1"/>
    </xf>
    <xf numFmtId="0" fontId="18" fillId="0" borderId="21" xfId="0" applyFont="1" applyBorder="1" applyAlignment="1">
      <alignment horizontal="justify" vertical="justify" wrapText="1"/>
    </xf>
    <xf numFmtId="0" fontId="34" fillId="5" borderId="0" xfId="0" applyFont="1" applyFill="1" applyAlignment="1">
      <alignment horizontal="center" vertical="center" wrapText="1"/>
    </xf>
    <xf numFmtId="0" fontId="38" fillId="0" borderId="6" xfId="0" applyFont="1" applyBorder="1" applyAlignment="1">
      <alignment horizontal="justify" vertical="justify" wrapText="1"/>
    </xf>
    <xf numFmtId="0" fontId="38" fillId="0" borderId="0" xfId="0" applyFont="1" applyAlignment="1">
      <alignment horizontal="justify" vertical="justify" wrapText="1"/>
    </xf>
    <xf numFmtId="0" fontId="38" fillId="0" borderId="5" xfId="0" applyFont="1" applyBorder="1" applyAlignment="1">
      <alignment horizontal="justify" vertical="justify" wrapText="1"/>
    </xf>
    <xf numFmtId="0" fontId="1" fillId="0" borderId="6" xfId="0" applyFont="1" applyBorder="1" applyAlignment="1">
      <alignment horizontal="left" vertical="justify" wrapText="1"/>
    </xf>
    <xf numFmtId="0" fontId="1" fillId="0" borderId="0" xfId="0" applyFont="1" applyAlignment="1">
      <alignment horizontal="left" vertical="justify" wrapText="1"/>
    </xf>
    <xf numFmtId="0" fontId="18" fillId="0" borderId="6" xfId="0" applyFont="1" applyBorder="1" applyAlignment="1">
      <alignment horizontal="justify" wrapText="1"/>
    </xf>
    <xf numFmtId="0" fontId="18" fillId="0" borderId="0" xfId="0" applyFont="1" applyAlignment="1">
      <alignment horizontal="justify" wrapText="1"/>
    </xf>
    <xf numFmtId="0" fontId="18" fillId="0" borderId="5" xfId="0" applyFont="1" applyBorder="1" applyAlignment="1">
      <alignment horizontal="justify" wrapText="1"/>
    </xf>
    <xf numFmtId="0" fontId="18" fillId="0" borderId="6" xfId="0" applyFont="1" applyBorder="1" applyAlignment="1">
      <alignment horizontal="justify" vertical="center" wrapText="1"/>
    </xf>
    <xf numFmtId="0" fontId="18" fillId="0" borderId="0" xfId="0" applyFont="1" applyAlignment="1">
      <alignment horizontal="justify" vertical="center" wrapText="1"/>
    </xf>
    <xf numFmtId="0" fontId="18" fillId="0" borderId="5" xfId="0" applyFont="1" applyBorder="1" applyAlignment="1">
      <alignment horizontal="justify" vertical="center" wrapText="1"/>
    </xf>
    <xf numFmtId="0" fontId="20" fillId="0" borderId="6" xfId="0" applyFont="1" applyBorder="1" applyAlignment="1">
      <alignment horizontal="left" vertical="justify" wrapText="1"/>
    </xf>
    <xf numFmtId="0" fontId="20" fillId="0" borderId="0" xfId="0" applyFont="1" applyAlignment="1">
      <alignment horizontal="left" vertical="justify" wrapText="1"/>
    </xf>
    <xf numFmtId="0" fontId="20" fillId="0" borderId="5" xfId="0" applyFont="1" applyBorder="1" applyAlignment="1">
      <alignment horizontal="left" vertical="justify" wrapText="1"/>
    </xf>
    <xf numFmtId="0" fontId="24" fillId="0" borderId="6" xfId="0" applyFont="1" applyBorder="1" applyAlignment="1">
      <alignment horizontal="justify" vertical="justify" wrapText="1"/>
    </xf>
    <xf numFmtId="0" fontId="24" fillId="0" borderId="0" xfId="0" applyFont="1" applyAlignment="1">
      <alignment horizontal="justify" vertical="justify" wrapText="1"/>
    </xf>
    <xf numFmtId="0" fontId="24" fillId="0" borderId="5" xfId="0" applyFont="1" applyBorder="1" applyAlignment="1">
      <alignment horizontal="justify" vertical="justify" wrapText="1"/>
    </xf>
    <xf numFmtId="0" fontId="24" fillId="0" borderId="6" xfId="0" applyFont="1" applyBorder="1" applyAlignment="1">
      <alignment horizontal="left" vertical="justify" wrapText="1"/>
    </xf>
    <xf numFmtId="0" fontId="24" fillId="0" borderId="0" xfId="0" applyFont="1" applyAlignment="1">
      <alignment horizontal="left" vertical="justify" wrapText="1"/>
    </xf>
    <xf numFmtId="0" fontId="24" fillId="0" borderId="5" xfId="0" applyFont="1" applyBorder="1" applyAlignment="1">
      <alignment horizontal="left" vertical="justify" wrapText="1"/>
    </xf>
    <xf numFmtId="0" fontId="2" fillId="0" borderId="20" xfId="0" applyFont="1" applyBorder="1" applyAlignment="1">
      <alignment horizontal="left" vertical="justify" wrapText="1"/>
    </xf>
    <xf numFmtId="0" fontId="2" fillId="0" borderId="2" xfId="0" applyFont="1" applyBorder="1" applyAlignment="1">
      <alignment horizontal="left" vertical="justify" wrapText="1"/>
    </xf>
    <xf numFmtId="0" fontId="2" fillId="0" borderId="21" xfId="0" applyFont="1" applyBorder="1" applyAlignment="1">
      <alignment horizontal="left" vertical="justify" wrapText="1"/>
    </xf>
    <xf numFmtId="0" fontId="41" fillId="0" borderId="27" xfId="0" applyFont="1" applyBorder="1" applyAlignment="1">
      <alignment horizontal="center" vertical="top" wrapText="1"/>
    </xf>
    <xf numFmtId="0" fontId="41" fillId="0" borderId="8" xfId="0" applyFont="1" applyBorder="1" applyAlignment="1">
      <alignment horizontal="center" vertical="top" wrapText="1"/>
    </xf>
    <xf numFmtId="0" fontId="42" fillId="0" borderId="27" xfId="0" applyFont="1" applyBorder="1" applyAlignment="1">
      <alignment horizontal="left" vertical="top" wrapText="1"/>
    </xf>
    <xf numFmtId="0" fontId="42" fillId="0" borderId="8" xfId="0" applyFont="1" applyBorder="1" applyAlignment="1">
      <alignment horizontal="left" vertical="top" wrapText="1"/>
    </xf>
    <xf numFmtId="0" fontId="18" fillId="0" borderId="6" xfId="0" applyFont="1" applyBorder="1" applyAlignment="1">
      <alignment horizontal="left" vertical="justify" wrapText="1"/>
    </xf>
    <xf numFmtId="0" fontId="18" fillId="0" borderId="0" xfId="0" applyFont="1" applyAlignment="1">
      <alignment horizontal="left" vertical="justify" wrapText="1"/>
    </xf>
    <xf numFmtId="0" fontId="18" fillId="0" borderId="5" xfId="0" applyFont="1" applyBorder="1" applyAlignment="1">
      <alignment horizontal="left" vertical="justify" wrapText="1"/>
    </xf>
    <xf numFmtId="0" fontId="39" fillId="0" borderId="6" xfId="0" applyFont="1" applyBorder="1" applyAlignment="1">
      <alignment horizontal="left" vertical="top" wrapText="1"/>
    </xf>
    <xf numFmtId="0" fontId="39" fillId="0" borderId="0" xfId="0" applyFont="1" applyAlignment="1">
      <alignment horizontal="left" vertical="top" wrapText="1"/>
    </xf>
    <xf numFmtId="0" fontId="39" fillId="0" borderId="5" xfId="0" applyFont="1" applyBorder="1" applyAlignment="1">
      <alignment horizontal="left" vertical="top" wrapText="1"/>
    </xf>
    <xf numFmtId="0" fontId="40" fillId="0" borderId="26" xfId="0" applyFont="1" applyBorder="1" applyAlignment="1">
      <alignment horizontal="center"/>
    </xf>
    <xf numFmtId="0" fontId="47" fillId="5" borderId="6" xfId="0" applyFont="1" applyFill="1" applyBorder="1" applyAlignment="1">
      <alignment horizontal="left" vertical="center"/>
    </xf>
    <xf numFmtId="0" fontId="47" fillId="5" borderId="0" xfId="0" applyFont="1" applyFill="1" applyAlignment="1">
      <alignment horizontal="left" vertical="center"/>
    </xf>
    <xf numFmtId="0" fontId="47" fillId="5" borderId="5" xfId="0" applyFont="1" applyFill="1" applyBorder="1" applyAlignment="1">
      <alignment horizontal="left" vertical="center"/>
    </xf>
    <xf numFmtId="0" fontId="1" fillId="0" borderId="5" xfId="0" applyFont="1" applyBorder="1" applyAlignment="1">
      <alignment horizontal="left" vertical="justify" wrapText="1"/>
    </xf>
    <xf numFmtId="0" fontId="1" fillId="0" borderId="0" xfId="0" applyFont="1" applyAlignment="1">
      <alignment horizontal="center" wrapText="1"/>
    </xf>
    <xf numFmtId="0" fontId="47" fillId="5" borderId="0" xfId="0" applyFont="1" applyFill="1" applyAlignment="1">
      <alignment horizontal="left"/>
    </xf>
    <xf numFmtId="0" fontId="45" fillId="0" borderId="10" xfId="0" applyFont="1" applyBorder="1" applyAlignment="1">
      <alignment horizontal="left"/>
    </xf>
    <xf numFmtId="0" fontId="69" fillId="0" borderId="10" xfId="0" applyFont="1" applyBorder="1" applyAlignment="1">
      <alignment horizontal="center"/>
    </xf>
    <xf numFmtId="0" fontId="0" fillId="0" borderId="10" xfId="0" applyBorder="1" applyAlignment="1">
      <alignment horizontal="center"/>
    </xf>
    <xf numFmtId="0" fontId="68" fillId="5" borderId="10" xfId="0" applyFont="1" applyFill="1" applyBorder="1" applyAlignment="1">
      <alignment horizontal="center" vertical="center"/>
    </xf>
    <xf numFmtId="0" fontId="68" fillId="5" borderId="10" xfId="0" applyFont="1" applyFill="1" applyBorder="1" applyAlignment="1">
      <alignment horizontal="center"/>
    </xf>
    <xf numFmtId="164" fontId="0" fillId="0" borderId="10" xfId="0" applyNumberFormat="1" applyBorder="1" applyAlignment="1">
      <alignment horizontal="center"/>
    </xf>
    <xf numFmtId="164" fontId="12" fillId="0" borderId="10" xfId="5" applyFont="1" applyBorder="1" applyAlignment="1">
      <alignment horizontal="center"/>
    </xf>
    <xf numFmtId="164" fontId="17" fillId="0" borderId="10" xfId="0" applyNumberFormat="1" applyFont="1" applyBorder="1" applyAlignment="1">
      <alignment horizontal="center"/>
    </xf>
    <xf numFmtId="0" fontId="17" fillId="0" borderId="10" xfId="0" applyFont="1" applyBorder="1" applyAlignment="1">
      <alignment horizontal="center"/>
    </xf>
    <xf numFmtId="0" fontId="45" fillId="3" borderId="0" xfId="0" applyFont="1" applyFill="1" applyAlignment="1">
      <alignment horizontal="center"/>
    </xf>
    <xf numFmtId="0" fontId="55" fillId="5" borderId="6" xfId="16" applyFont="1" applyFill="1" applyBorder="1" applyAlignment="1">
      <alignment horizontal="left" vertical="center"/>
    </xf>
    <xf numFmtId="0" fontId="55" fillId="5" borderId="0" xfId="16" applyFont="1" applyFill="1" applyAlignment="1">
      <alignment horizontal="left" vertical="center"/>
    </xf>
    <xf numFmtId="0" fontId="17" fillId="2" borderId="0" xfId="0" applyFont="1" applyFill="1" applyAlignment="1">
      <alignment horizontal="center" vertical="center"/>
    </xf>
    <xf numFmtId="0" fontId="63" fillId="3" borderId="0" xfId="0" applyFont="1" applyFill="1" applyAlignment="1">
      <alignment horizontal="left"/>
    </xf>
    <xf numFmtId="0" fontId="0" fillId="0" borderId="0" xfId="0" applyAlignment="1">
      <alignment horizontal="left" wrapText="1"/>
    </xf>
    <xf numFmtId="0" fontId="30" fillId="0" borderId="10" xfId="0" applyFont="1" applyBorder="1" applyAlignment="1">
      <alignment horizontal="center" vertical="center" wrapText="1"/>
    </xf>
    <xf numFmtId="0" fontId="30" fillId="0" borderId="10" xfId="0" applyFont="1" applyBorder="1" applyAlignment="1">
      <alignment horizontal="center" vertical="center"/>
    </xf>
    <xf numFmtId="0" fontId="15" fillId="0" borderId="0" xfId="0" applyFont="1" applyAlignment="1">
      <alignment vertical="center" wrapText="1"/>
    </xf>
    <xf numFmtId="0" fontId="0" fillId="2" borderId="0" xfId="0" applyFill="1" applyAlignment="1">
      <alignment horizontal="center"/>
    </xf>
    <xf numFmtId="0" fontId="11" fillId="0" borderId="0" xfId="0" applyFont="1" applyAlignment="1">
      <alignment horizontal="center" wrapText="1"/>
    </xf>
    <xf numFmtId="9" fontId="43" fillId="2" borderId="0" xfId="90" applyFont="1" applyFill="1" applyBorder="1" applyAlignment="1">
      <alignment horizontal="center"/>
    </xf>
    <xf numFmtId="9" fontId="61" fillId="2" borderId="0" xfId="90" applyFont="1" applyFill="1" applyBorder="1" applyAlignment="1">
      <alignment horizontal="left"/>
    </xf>
    <xf numFmtId="0" fontId="39" fillId="2" borderId="0" xfId="0" applyFont="1" applyFill="1" applyAlignment="1">
      <alignment horizontal="left"/>
    </xf>
    <xf numFmtId="0" fontId="70" fillId="2" borderId="0" xfId="0" applyFont="1" applyFill="1" applyAlignment="1">
      <alignment horizontal="left" wrapText="1"/>
    </xf>
    <xf numFmtId="0" fontId="48" fillId="0" borderId="26" xfId="0" applyFont="1" applyBorder="1" applyAlignment="1">
      <alignment vertical="center"/>
    </xf>
    <xf numFmtId="0" fontId="15" fillId="0" borderId="0" xfId="0" applyFont="1" applyAlignment="1">
      <alignment horizontal="left" vertical="center" wrapText="1"/>
    </xf>
    <xf numFmtId="0" fontId="13" fillId="5" borderId="0" xfId="0" applyFont="1" applyFill="1" applyAlignment="1">
      <alignment horizontal="left"/>
    </xf>
    <xf numFmtId="0" fontId="65" fillId="0" borderId="0" xfId="0" applyFont="1" applyAlignment="1">
      <alignment horizontal="left" vertical="center" wrapText="1"/>
    </xf>
    <xf numFmtId="0" fontId="65" fillId="2" borderId="0" xfId="0" applyFont="1" applyFill="1" applyAlignment="1">
      <alignment horizontal="left" vertical="center" wrapText="1"/>
    </xf>
    <xf numFmtId="0" fontId="65" fillId="2" borderId="0" xfId="0" applyFont="1" applyFill="1" applyAlignment="1">
      <alignment horizontal="left" vertical="center"/>
    </xf>
    <xf numFmtId="0" fontId="32" fillId="2" borderId="0" xfId="0" applyFont="1" applyFill="1" applyAlignment="1">
      <alignment horizontal="justify" vertical="center" wrapText="1"/>
    </xf>
    <xf numFmtId="0" fontId="48" fillId="0" borderId="17" xfId="0" applyFont="1" applyBorder="1" applyAlignment="1">
      <alignment horizontal="center" vertical="center"/>
    </xf>
    <xf numFmtId="0" fontId="48" fillId="0" borderId="19" xfId="0" applyFont="1" applyBorder="1" applyAlignment="1">
      <alignment horizontal="center" vertical="center"/>
    </xf>
    <xf numFmtId="0" fontId="48" fillId="0" borderId="20" xfId="0" applyFont="1" applyBorder="1" applyAlignment="1">
      <alignment horizontal="center" vertical="center"/>
    </xf>
    <xf numFmtId="0" fontId="48" fillId="0" borderId="21" xfId="0" applyFont="1" applyBorder="1" applyAlignment="1">
      <alignment horizontal="center" vertical="center"/>
    </xf>
  </cellXfs>
  <cellStyles count="91">
    <cellStyle name="Comma 4 2" xfId="1"/>
    <cellStyle name="Hipervínculo" xfId="2" builtinId="8"/>
    <cellStyle name="Hyperlink 2" xfId="3"/>
    <cellStyle name="Millares" xfId="4" builtinId="3"/>
    <cellStyle name="Millares [0]" xfId="5" builtinId="6"/>
    <cellStyle name="Millares [0] 3" xfId="6"/>
    <cellStyle name="Millares 100 11" xfId="7"/>
    <cellStyle name="Millares 174 2" xfId="8"/>
    <cellStyle name="Millares 2" xfId="9"/>
    <cellStyle name="Millares 2 2" xfId="10"/>
    <cellStyle name="Millares 212" xfId="11"/>
    <cellStyle name="Millares 3 11" xfId="12"/>
    <cellStyle name="Millares 654 2 2" xfId="13"/>
    <cellStyle name="Millares 656" xfId="14"/>
    <cellStyle name="Millares 657" xfId="15"/>
    <cellStyle name="Normal" xfId="0" builtinId="0"/>
    <cellStyle name="Normal 10 10 2 2 2" xfId="16"/>
    <cellStyle name="Normal 1016" xfId="17"/>
    <cellStyle name="Normal 1018" xfId="18"/>
    <cellStyle name="Normal 1022" xfId="19"/>
    <cellStyle name="Normal 1024" xfId="20"/>
    <cellStyle name="Normal 1025" xfId="21"/>
    <cellStyle name="Normal 1026" xfId="22"/>
    <cellStyle name="Normal 1027" xfId="23"/>
    <cellStyle name="Normal 105" xfId="24"/>
    <cellStyle name="Normal 107" xfId="25"/>
    <cellStyle name="Normal 109" xfId="26"/>
    <cellStyle name="Normal 12 10" xfId="27"/>
    <cellStyle name="Normal 12 2 10" xfId="28"/>
    <cellStyle name="Normal 12 2 2 4" xfId="29"/>
    <cellStyle name="Normal 125" xfId="30"/>
    <cellStyle name="Normal 126" xfId="31"/>
    <cellStyle name="Normal 199 2 2" xfId="32"/>
    <cellStyle name="Normal 2" xfId="33"/>
    <cellStyle name="Normal 2 10 2 2 2" xfId="34"/>
    <cellStyle name="Normal 2 2 2 3" xfId="35"/>
    <cellStyle name="Normal 601" xfId="36"/>
    <cellStyle name="Normal 605" xfId="37"/>
    <cellStyle name="Normal 606" xfId="38"/>
    <cellStyle name="Normal 636" xfId="39"/>
    <cellStyle name="Normal 640" xfId="40"/>
    <cellStyle name="Normal 643" xfId="41"/>
    <cellStyle name="Normal 646" xfId="42"/>
    <cellStyle name="Normal 647" xfId="43"/>
    <cellStyle name="Normal 649" xfId="44"/>
    <cellStyle name="Normal 650" xfId="45"/>
    <cellStyle name="Normal 651" xfId="46"/>
    <cellStyle name="Normal 652" xfId="47"/>
    <cellStyle name="Normal 653" xfId="48"/>
    <cellStyle name="Normal 654" xfId="49"/>
    <cellStyle name="Normal 655" xfId="50"/>
    <cellStyle name="Normal 656" xfId="51"/>
    <cellStyle name="Normal 657" xfId="52"/>
    <cellStyle name="Normal 658" xfId="53"/>
    <cellStyle name="Normal 659" xfId="54"/>
    <cellStyle name="Normal 660" xfId="55"/>
    <cellStyle name="Normal 662" xfId="56"/>
    <cellStyle name="Normal 663" xfId="57"/>
    <cellStyle name="Normal 664" xfId="58"/>
    <cellStyle name="Normal 665" xfId="59"/>
    <cellStyle name="Normal 667" xfId="60"/>
    <cellStyle name="Normal 673" xfId="61"/>
    <cellStyle name="Normal 674" xfId="62"/>
    <cellStyle name="Normal 675" xfId="63"/>
    <cellStyle name="Normal 676" xfId="64"/>
    <cellStyle name="Normal 677" xfId="65"/>
    <cellStyle name="Normal 678" xfId="66"/>
    <cellStyle name="Normal 679" xfId="67"/>
    <cellStyle name="Normal 684" xfId="68"/>
    <cellStyle name="Normal 713" xfId="69"/>
    <cellStyle name="Normal 714" xfId="70"/>
    <cellStyle name="Normal 715" xfId="71"/>
    <cellStyle name="Normal 744" xfId="72"/>
    <cellStyle name="Normal 802" xfId="73"/>
    <cellStyle name="Normal 944" xfId="74"/>
    <cellStyle name="Normal 947" xfId="75"/>
    <cellStyle name="Normal 952" xfId="76"/>
    <cellStyle name="Normal 957" xfId="77"/>
    <cellStyle name="Normal 958" xfId="78"/>
    <cellStyle name="Normal 959" xfId="79"/>
    <cellStyle name="Normal 960" xfId="80"/>
    <cellStyle name="Normal 961" xfId="81"/>
    <cellStyle name="Normal 962" xfId="82"/>
    <cellStyle name="Normal 963" xfId="83"/>
    <cellStyle name="Normal 964" xfId="84"/>
    <cellStyle name="Normal 965" xfId="85"/>
    <cellStyle name="Normal 966" xfId="86"/>
    <cellStyle name="Normal 967" xfId="87"/>
    <cellStyle name="Normal 971" xfId="88"/>
    <cellStyle name="Normal 986" xfId="89"/>
    <cellStyle name="Porcentual" xfId="9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47625</xdr:rowOff>
    </xdr:from>
    <xdr:to>
      <xdr:col>1</xdr:col>
      <xdr:colOff>38100</xdr:colOff>
      <xdr:row>4</xdr:row>
      <xdr:rowOff>123825</xdr:rowOff>
    </xdr:to>
    <xdr:pic>
      <xdr:nvPicPr>
        <xdr:cNvPr id="27261" name="Imagen 1">
          <a:extLst>
            <a:ext uri="{FF2B5EF4-FFF2-40B4-BE49-F238E27FC236}">
              <a16:creationId xmlns:a16="http://schemas.microsoft.com/office/drawing/2014/main" xmlns="" id="{00000000-0008-0000-0000-00007D6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4762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0</xdr:row>
      <xdr:rowOff>38100</xdr:rowOff>
    </xdr:from>
    <xdr:to>
      <xdr:col>0</xdr:col>
      <xdr:colOff>1476375</xdr:colOff>
      <xdr:row>4</xdr:row>
      <xdr:rowOff>114300</xdr:rowOff>
    </xdr:to>
    <xdr:pic>
      <xdr:nvPicPr>
        <xdr:cNvPr id="30283" name="Imagen 1">
          <a:extLst>
            <a:ext uri="{FF2B5EF4-FFF2-40B4-BE49-F238E27FC236}">
              <a16:creationId xmlns:a16="http://schemas.microsoft.com/office/drawing/2014/main" xmlns="" id="{00000000-0008-0000-0900-00004B7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38100" y="3810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8785" name="Imagen 1">
          <a:extLst>
            <a:ext uri="{FF2B5EF4-FFF2-40B4-BE49-F238E27FC236}">
              <a16:creationId xmlns:a16="http://schemas.microsoft.com/office/drawing/2014/main" xmlns="" id="{00000000-0008-0000-0A00-0000512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0833" name="Imagen 1">
          <a:extLst>
            <a:ext uri="{FF2B5EF4-FFF2-40B4-BE49-F238E27FC236}">
              <a16:creationId xmlns:a16="http://schemas.microsoft.com/office/drawing/2014/main" xmlns="" id="{00000000-0008-0000-0B00-0000512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1857" name="Imagen 1">
          <a:extLst>
            <a:ext uri="{FF2B5EF4-FFF2-40B4-BE49-F238E27FC236}">
              <a16:creationId xmlns:a16="http://schemas.microsoft.com/office/drawing/2014/main" xmlns="" id="{00000000-0008-0000-0C00-0000512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95250</xdr:colOff>
      <xdr:row>4</xdr:row>
      <xdr:rowOff>95250</xdr:rowOff>
    </xdr:to>
    <xdr:pic>
      <xdr:nvPicPr>
        <xdr:cNvPr id="29259" name="Imagen 1">
          <a:extLst>
            <a:ext uri="{FF2B5EF4-FFF2-40B4-BE49-F238E27FC236}">
              <a16:creationId xmlns:a16="http://schemas.microsoft.com/office/drawing/2014/main" xmlns="" id="{00000000-0008-0000-0D00-00004B7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2881" name="Imagen 1">
          <a:extLst>
            <a:ext uri="{FF2B5EF4-FFF2-40B4-BE49-F238E27FC236}">
              <a16:creationId xmlns:a16="http://schemas.microsoft.com/office/drawing/2014/main" xmlns="" id="{00000000-0008-0000-0E00-0000513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19050</xdr:colOff>
      <xdr:row>0</xdr:row>
      <xdr:rowOff>19050</xdr:rowOff>
    </xdr:from>
    <xdr:to>
      <xdr:col>0</xdr:col>
      <xdr:colOff>1457325</xdr:colOff>
      <xdr:row>4</xdr:row>
      <xdr:rowOff>133350</xdr:rowOff>
    </xdr:to>
    <xdr:pic>
      <xdr:nvPicPr>
        <xdr:cNvPr id="3" name="Imagen 1">
          <a:extLst>
            <a:ext uri="{FF2B5EF4-FFF2-40B4-BE49-F238E27FC236}">
              <a16:creationId xmlns:a16="http://schemas.microsoft.com/office/drawing/2014/main" xmlns="" id="{00000000-0008-0000-0E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2329" name="Imagen 1">
          <a:extLst>
            <a:ext uri="{FF2B5EF4-FFF2-40B4-BE49-F238E27FC236}">
              <a16:creationId xmlns:a16="http://schemas.microsoft.com/office/drawing/2014/main" xmlns="" id="{00000000-0008-0000-0F00-0000497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1305" name="Imagen 1">
          <a:extLst>
            <a:ext uri="{FF2B5EF4-FFF2-40B4-BE49-F238E27FC236}">
              <a16:creationId xmlns:a16="http://schemas.microsoft.com/office/drawing/2014/main" xmlns="" id="{00000000-0008-0000-1000-0000497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1476375</xdr:colOff>
      <xdr:row>4</xdr:row>
      <xdr:rowOff>114300</xdr:rowOff>
    </xdr:to>
    <xdr:pic>
      <xdr:nvPicPr>
        <xdr:cNvPr id="33352" name="Imagen 1">
          <a:extLst>
            <a:ext uri="{FF2B5EF4-FFF2-40B4-BE49-F238E27FC236}">
              <a16:creationId xmlns:a16="http://schemas.microsoft.com/office/drawing/2014/main" xmlns="" id="{00000000-0008-0000-1100-00004882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8100" y="47625"/>
          <a:ext cx="1438275" cy="9429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3905" name="Imagen 1">
          <a:extLst>
            <a:ext uri="{FF2B5EF4-FFF2-40B4-BE49-F238E27FC236}">
              <a16:creationId xmlns:a16="http://schemas.microsoft.com/office/drawing/2014/main" xmlns="" id="{00000000-0008-0000-1200-0000513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0</xdr:row>
      <xdr:rowOff>19050</xdr:rowOff>
    </xdr:from>
    <xdr:to>
      <xdr:col>2</xdr:col>
      <xdr:colOff>0</xdr:colOff>
      <xdr:row>4</xdr:row>
      <xdr:rowOff>95250</xdr:rowOff>
    </xdr:to>
    <xdr:pic>
      <xdr:nvPicPr>
        <xdr:cNvPr id="28241" name="Imagen 1">
          <a:extLst>
            <a:ext uri="{FF2B5EF4-FFF2-40B4-BE49-F238E27FC236}">
              <a16:creationId xmlns:a16="http://schemas.microsoft.com/office/drawing/2014/main" xmlns="" id="{00000000-0008-0000-0100-0000516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3238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6977" name="Imagen 1">
          <a:extLst>
            <a:ext uri="{FF2B5EF4-FFF2-40B4-BE49-F238E27FC236}">
              <a16:creationId xmlns:a16="http://schemas.microsoft.com/office/drawing/2014/main" xmlns="" id="{00000000-0008-0000-1300-0000514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4375" name="Imagen 1">
          <a:extLst>
            <a:ext uri="{FF2B5EF4-FFF2-40B4-BE49-F238E27FC236}">
              <a16:creationId xmlns:a16="http://schemas.microsoft.com/office/drawing/2014/main" xmlns="" id="{00000000-0008-0000-1400-0000478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5398" name="Imagen 1">
          <a:extLst>
            <a:ext uri="{FF2B5EF4-FFF2-40B4-BE49-F238E27FC236}">
              <a16:creationId xmlns:a16="http://schemas.microsoft.com/office/drawing/2014/main" xmlns="" id="{00000000-0008-0000-1500-0000468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4929" name="Imagen 1">
          <a:extLst>
            <a:ext uri="{FF2B5EF4-FFF2-40B4-BE49-F238E27FC236}">
              <a16:creationId xmlns:a16="http://schemas.microsoft.com/office/drawing/2014/main" xmlns="" id="{00000000-0008-0000-1600-0000513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6421" name="Imagen 1">
          <a:extLst>
            <a:ext uri="{FF2B5EF4-FFF2-40B4-BE49-F238E27FC236}">
              <a16:creationId xmlns:a16="http://schemas.microsoft.com/office/drawing/2014/main" xmlns="" id="{00000000-0008-0000-1700-0000458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37442" name="Imagen 1">
          <a:extLst>
            <a:ext uri="{FF2B5EF4-FFF2-40B4-BE49-F238E27FC236}">
              <a16:creationId xmlns:a16="http://schemas.microsoft.com/office/drawing/2014/main" xmlns="" id="{00000000-0008-0000-1800-0000429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8001" name="Imagen 1">
          <a:extLst>
            <a:ext uri="{FF2B5EF4-FFF2-40B4-BE49-F238E27FC236}">
              <a16:creationId xmlns:a16="http://schemas.microsoft.com/office/drawing/2014/main" xmlns="" id="{00000000-0008-0000-1900-0000514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47625</xdr:colOff>
      <xdr:row>10</xdr:row>
      <xdr:rowOff>28575</xdr:rowOff>
    </xdr:from>
    <xdr:to>
      <xdr:col>4</xdr:col>
      <xdr:colOff>714375</xdr:colOff>
      <xdr:row>12</xdr:row>
      <xdr:rowOff>171450</xdr:rowOff>
    </xdr:to>
    <xdr:sp macro="" textlink="">
      <xdr:nvSpPr>
        <xdr:cNvPr id="2" name="CuadroTexto 2">
          <a:extLst>
            <a:ext uri="{FF2B5EF4-FFF2-40B4-BE49-F238E27FC236}">
              <a16:creationId xmlns:a16="http://schemas.microsoft.com/office/drawing/2014/main" xmlns="" id="{00000000-0008-0000-1A00-000002000000}"/>
            </a:ext>
          </a:extLst>
        </xdr:cNvPr>
        <xdr:cNvSpPr txBox="1"/>
      </xdr:nvSpPr>
      <xdr:spPr>
        <a:xfrm>
          <a:off x="47625" y="1552575"/>
          <a:ext cx="543877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Breve Descripción: REVALUO</a:t>
          </a:r>
          <a:r>
            <a:rPr lang="es-PY" sz="1100" baseline="0"/>
            <a:t> TECNICO</a:t>
          </a:r>
          <a:endParaRPr lang="es-PY" sz="1100"/>
        </a:p>
      </xdr:txBody>
    </xdr:sp>
    <xdr:clientData/>
  </xdr:twoCellAnchor>
  <xdr:twoCellAnchor>
    <xdr:from>
      <xdr:col>0</xdr:col>
      <xdr:colOff>47626</xdr:colOff>
      <xdr:row>14</xdr:row>
      <xdr:rowOff>38100</xdr:rowOff>
    </xdr:from>
    <xdr:to>
      <xdr:col>4</xdr:col>
      <xdr:colOff>704851</xdr:colOff>
      <xdr:row>16</xdr:row>
      <xdr:rowOff>180975</xdr:rowOff>
    </xdr:to>
    <xdr:sp macro="" textlink="">
      <xdr:nvSpPr>
        <xdr:cNvPr id="3" name="CuadroTexto 3">
          <a:extLst>
            <a:ext uri="{FF2B5EF4-FFF2-40B4-BE49-F238E27FC236}">
              <a16:creationId xmlns:a16="http://schemas.microsoft.com/office/drawing/2014/main" xmlns="" id="{00000000-0008-0000-1A00-000003000000}"/>
            </a:ext>
          </a:extLst>
        </xdr:cNvPr>
        <xdr:cNvSpPr txBox="1"/>
      </xdr:nvSpPr>
      <xdr:spPr>
        <a:xfrm>
          <a:off x="47626" y="2324100"/>
          <a:ext cx="54292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47626</xdr:colOff>
      <xdr:row>18</xdr:row>
      <xdr:rowOff>28575</xdr:rowOff>
    </xdr:from>
    <xdr:to>
      <xdr:col>4</xdr:col>
      <xdr:colOff>685801</xdr:colOff>
      <xdr:row>20</xdr:row>
      <xdr:rowOff>171450</xdr:rowOff>
    </xdr:to>
    <xdr:sp macro="" textlink="">
      <xdr:nvSpPr>
        <xdr:cNvPr id="4" name="CuadroTexto 4">
          <a:extLst>
            <a:ext uri="{FF2B5EF4-FFF2-40B4-BE49-F238E27FC236}">
              <a16:creationId xmlns:a16="http://schemas.microsoft.com/office/drawing/2014/main" xmlns="" id="{00000000-0008-0000-1A00-000004000000}"/>
            </a:ext>
          </a:extLst>
        </xdr:cNvPr>
        <xdr:cNvSpPr txBox="1"/>
      </xdr:nvSpPr>
      <xdr:spPr>
        <a:xfrm>
          <a:off x="47626" y="3076575"/>
          <a:ext cx="541020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r>
            <a:rPr lang="es-PY" sz="1100"/>
            <a:t>APLICA</a:t>
          </a:r>
          <a:r>
            <a:rPr lang="es-PY" sz="1100" baseline="0"/>
            <a:t> LA RESERVA DEL 5% DEL RESULTADO</a:t>
          </a:r>
        </a:p>
      </xdr:txBody>
    </xdr:sp>
    <xdr:clientData/>
  </xdr:twoCellAnchor>
  <xdr:twoCellAnchor>
    <xdr:from>
      <xdr:col>0</xdr:col>
      <xdr:colOff>47625</xdr:colOff>
      <xdr:row>25</xdr:row>
      <xdr:rowOff>85725</xdr:rowOff>
    </xdr:from>
    <xdr:to>
      <xdr:col>4</xdr:col>
      <xdr:colOff>733425</xdr:colOff>
      <xdr:row>28</xdr:row>
      <xdr:rowOff>38100</xdr:rowOff>
    </xdr:to>
    <xdr:sp macro="" textlink="">
      <xdr:nvSpPr>
        <xdr:cNvPr id="5" name="CuadroTexto 5">
          <a:extLst>
            <a:ext uri="{FF2B5EF4-FFF2-40B4-BE49-F238E27FC236}">
              <a16:creationId xmlns:a16="http://schemas.microsoft.com/office/drawing/2014/main" xmlns="" id="{00000000-0008-0000-1A00-000005000000}"/>
            </a:ext>
          </a:extLst>
        </xdr:cNvPr>
        <xdr:cNvSpPr txBox="1"/>
      </xdr:nvSpPr>
      <xdr:spPr>
        <a:xfrm>
          <a:off x="47625" y="4467225"/>
          <a:ext cx="5457825"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PY" sz="1100">
              <a:solidFill>
                <a:schemeClr val="dk1"/>
              </a:solidFill>
              <a:effectLst/>
              <a:latin typeface="+mn-lt"/>
              <a:ea typeface="+mn-ea"/>
              <a:cs typeface="+mn-cs"/>
            </a:rPr>
            <a:t>Breve Descripción</a:t>
          </a:r>
          <a:endParaRPr lang="es-PY">
            <a:effectLst/>
          </a:endParaRPr>
        </a:p>
        <a:p>
          <a:endParaRPr lang="es-PY" sz="1100"/>
        </a:p>
      </xdr:txBody>
    </xdr:sp>
    <xdr:clientData/>
  </xdr:twoCellAnchor>
  <xdr:twoCellAnchor>
    <xdr:from>
      <xdr:col>0</xdr:col>
      <xdr:colOff>19050</xdr:colOff>
      <xdr:row>0</xdr:row>
      <xdr:rowOff>19050</xdr:rowOff>
    </xdr:from>
    <xdr:to>
      <xdr:col>0</xdr:col>
      <xdr:colOff>1457325</xdr:colOff>
      <xdr:row>4</xdr:row>
      <xdr:rowOff>95250</xdr:rowOff>
    </xdr:to>
    <xdr:pic>
      <xdr:nvPicPr>
        <xdr:cNvPr id="52032" name="Imagen 1">
          <a:extLst>
            <a:ext uri="{FF2B5EF4-FFF2-40B4-BE49-F238E27FC236}">
              <a16:creationId xmlns:a16="http://schemas.microsoft.com/office/drawing/2014/main" xmlns="" id="{00000000-0008-0000-1A00-000040CB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39487" name="Imagen 1">
          <a:extLst>
            <a:ext uri="{FF2B5EF4-FFF2-40B4-BE49-F238E27FC236}">
              <a16:creationId xmlns:a16="http://schemas.microsoft.com/office/drawing/2014/main" xmlns="" id="{00000000-0008-0000-1B00-00003F9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1534" name="Imagen 1">
          <a:extLst>
            <a:ext uri="{FF2B5EF4-FFF2-40B4-BE49-F238E27FC236}">
              <a16:creationId xmlns:a16="http://schemas.microsoft.com/office/drawing/2014/main" xmlns="" id="{00000000-0008-0000-1C00-00003EA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0</xdr:row>
      <xdr:rowOff>47625</xdr:rowOff>
    </xdr:from>
    <xdr:to>
      <xdr:col>3</xdr:col>
      <xdr:colOff>1181100</xdr:colOff>
      <xdr:row>4</xdr:row>
      <xdr:rowOff>161925</xdr:rowOff>
    </xdr:to>
    <xdr:pic>
      <xdr:nvPicPr>
        <xdr:cNvPr id="1617" name="Imagen 1">
          <a:extLst>
            <a:ext uri="{FF2B5EF4-FFF2-40B4-BE49-F238E27FC236}">
              <a16:creationId xmlns:a16="http://schemas.microsoft.com/office/drawing/2014/main" xmlns="" id="{00000000-0008-0000-0200-0000510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71450" y="4762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0510" name="Imagen 1">
          <a:extLst>
            <a:ext uri="{FF2B5EF4-FFF2-40B4-BE49-F238E27FC236}">
              <a16:creationId xmlns:a16="http://schemas.microsoft.com/office/drawing/2014/main" xmlns="" id="{00000000-0008-0000-1D00-00003E9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19025" name="Imagen 1">
          <a:extLst>
            <a:ext uri="{FF2B5EF4-FFF2-40B4-BE49-F238E27FC236}">
              <a16:creationId xmlns:a16="http://schemas.microsoft.com/office/drawing/2014/main" xmlns="" id="{00000000-0008-0000-1E00-0000514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0049" name="Imagen 1">
          <a:extLst>
            <a:ext uri="{FF2B5EF4-FFF2-40B4-BE49-F238E27FC236}">
              <a16:creationId xmlns:a16="http://schemas.microsoft.com/office/drawing/2014/main" xmlns="" id="{00000000-0008-0000-1F00-0000514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1073" name="Imagen 1">
          <a:extLst>
            <a:ext uri="{FF2B5EF4-FFF2-40B4-BE49-F238E27FC236}">
              <a16:creationId xmlns:a16="http://schemas.microsoft.com/office/drawing/2014/main" xmlns="" id="{00000000-0008-0000-2000-000051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28575</xdr:colOff>
      <xdr:row>0</xdr:row>
      <xdr:rowOff>28575</xdr:rowOff>
    </xdr:from>
    <xdr:to>
      <xdr:col>1</xdr:col>
      <xdr:colOff>447675</xdr:colOff>
      <xdr:row>4</xdr:row>
      <xdr:rowOff>104775</xdr:rowOff>
    </xdr:to>
    <xdr:pic>
      <xdr:nvPicPr>
        <xdr:cNvPr id="42555" name="Imagen 1">
          <a:extLst>
            <a:ext uri="{FF2B5EF4-FFF2-40B4-BE49-F238E27FC236}">
              <a16:creationId xmlns:a16="http://schemas.microsoft.com/office/drawing/2014/main" xmlns="" id="{00000000-0008-0000-2100-00003BA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104775</xdr:rowOff>
    </xdr:to>
    <xdr:pic>
      <xdr:nvPicPr>
        <xdr:cNvPr id="43577" name="Imagen 1">
          <a:extLst>
            <a:ext uri="{FF2B5EF4-FFF2-40B4-BE49-F238E27FC236}">
              <a16:creationId xmlns:a16="http://schemas.microsoft.com/office/drawing/2014/main" xmlns="" id="{00000000-0008-0000-2200-000039A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4600" name="Imagen 1">
          <a:extLst>
            <a:ext uri="{FF2B5EF4-FFF2-40B4-BE49-F238E27FC236}">
              <a16:creationId xmlns:a16="http://schemas.microsoft.com/office/drawing/2014/main" xmlns="" id="{00000000-0008-0000-2300-000038A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5623" name="Imagen 1">
          <a:extLst>
            <a:ext uri="{FF2B5EF4-FFF2-40B4-BE49-F238E27FC236}">
              <a16:creationId xmlns:a16="http://schemas.microsoft.com/office/drawing/2014/main" xmlns="" id="{00000000-0008-0000-2400-000037B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2097" name="Imagen 1">
          <a:extLst>
            <a:ext uri="{FF2B5EF4-FFF2-40B4-BE49-F238E27FC236}">
              <a16:creationId xmlns:a16="http://schemas.microsoft.com/office/drawing/2014/main" xmlns="" id="{00000000-0008-0000-2500-0000515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6645" name="Imagen 1">
          <a:extLst>
            <a:ext uri="{FF2B5EF4-FFF2-40B4-BE49-F238E27FC236}">
              <a16:creationId xmlns:a16="http://schemas.microsoft.com/office/drawing/2014/main" xmlns="" id="{00000000-0008-0000-2600-000035B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641" name="Imagen 1">
          <a:extLst>
            <a:ext uri="{FF2B5EF4-FFF2-40B4-BE49-F238E27FC236}">
              <a16:creationId xmlns:a16="http://schemas.microsoft.com/office/drawing/2014/main" xmlns="" id="{00000000-0008-0000-0300-0000510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19050</xdr:colOff>
      <xdr:row>0</xdr:row>
      <xdr:rowOff>28575</xdr:rowOff>
    </xdr:from>
    <xdr:to>
      <xdr:col>0</xdr:col>
      <xdr:colOff>1457325</xdr:colOff>
      <xdr:row>4</xdr:row>
      <xdr:rowOff>104775</xdr:rowOff>
    </xdr:to>
    <xdr:pic>
      <xdr:nvPicPr>
        <xdr:cNvPr id="47668" name="Imagen 1">
          <a:extLst>
            <a:ext uri="{FF2B5EF4-FFF2-40B4-BE49-F238E27FC236}">
              <a16:creationId xmlns:a16="http://schemas.microsoft.com/office/drawing/2014/main" xmlns="" id="{00000000-0008-0000-2700-000034B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28575"/>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8687" name="Imagen 1">
          <a:extLst>
            <a:ext uri="{FF2B5EF4-FFF2-40B4-BE49-F238E27FC236}">
              <a16:creationId xmlns:a16="http://schemas.microsoft.com/office/drawing/2014/main" xmlns="" id="{00000000-0008-0000-2800-00002FB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57150</xdr:colOff>
      <xdr:row>4</xdr:row>
      <xdr:rowOff>133350</xdr:rowOff>
    </xdr:to>
    <xdr:pic>
      <xdr:nvPicPr>
        <xdr:cNvPr id="25169" name="Imagen 1">
          <a:extLst>
            <a:ext uri="{FF2B5EF4-FFF2-40B4-BE49-F238E27FC236}">
              <a16:creationId xmlns:a16="http://schemas.microsoft.com/office/drawing/2014/main" xmlns="" id="{00000000-0008-0000-2900-0000516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57150</xdr:colOff>
      <xdr:row>4</xdr:row>
      <xdr:rowOff>133350</xdr:rowOff>
    </xdr:to>
    <xdr:pic>
      <xdr:nvPicPr>
        <xdr:cNvPr id="24145" name="Imagen 1">
          <a:extLst>
            <a:ext uri="{FF2B5EF4-FFF2-40B4-BE49-F238E27FC236}">
              <a16:creationId xmlns:a16="http://schemas.microsoft.com/office/drawing/2014/main" xmlns="" id="{00000000-0008-0000-2A00-0000515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95250</xdr:rowOff>
    </xdr:to>
    <xdr:pic>
      <xdr:nvPicPr>
        <xdr:cNvPr id="49707" name="Imagen 1">
          <a:extLst>
            <a:ext uri="{FF2B5EF4-FFF2-40B4-BE49-F238E27FC236}">
              <a16:creationId xmlns:a16="http://schemas.microsoft.com/office/drawing/2014/main" xmlns="" id="{00000000-0008-0000-2B00-00002BC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26193" name="Imagen 1">
          <a:extLst>
            <a:ext uri="{FF2B5EF4-FFF2-40B4-BE49-F238E27FC236}">
              <a16:creationId xmlns:a16="http://schemas.microsoft.com/office/drawing/2014/main" xmlns="" id="{00000000-0008-0000-2C00-0000516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323850</xdr:colOff>
      <xdr:row>4</xdr:row>
      <xdr:rowOff>133350</xdr:rowOff>
    </xdr:to>
    <xdr:pic>
      <xdr:nvPicPr>
        <xdr:cNvPr id="23121" name="Imagen 1">
          <a:extLst>
            <a:ext uri="{FF2B5EF4-FFF2-40B4-BE49-F238E27FC236}">
              <a16:creationId xmlns:a16="http://schemas.microsoft.com/office/drawing/2014/main" xmlns="" id="{00000000-0008-0000-2D00-0000515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214312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28575</xdr:colOff>
      <xdr:row>0</xdr:row>
      <xdr:rowOff>19050</xdr:rowOff>
    </xdr:from>
    <xdr:to>
      <xdr:col>0</xdr:col>
      <xdr:colOff>1466850</xdr:colOff>
      <xdr:row>4</xdr:row>
      <xdr:rowOff>85725</xdr:rowOff>
    </xdr:to>
    <xdr:pic>
      <xdr:nvPicPr>
        <xdr:cNvPr id="3665" name="Imagen 1">
          <a:extLst>
            <a:ext uri="{FF2B5EF4-FFF2-40B4-BE49-F238E27FC236}">
              <a16:creationId xmlns:a16="http://schemas.microsoft.com/office/drawing/2014/main" xmlns="" id="{00000000-0008-0000-0400-0000510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28575" y="19050"/>
          <a:ext cx="1438275" cy="9429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1466850</xdr:colOff>
      <xdr:row>4</xdr:row>
      <xdr:rowOff>85725</xdr:rowOff>
    </xdr:to>
    <xdr:pic>
      <xdr:nvPicPr>
        <xdr:cNvPr id="4689" name="Imagen 1">
          <a:extLst>
            <a:ext uri="{FF2B5EF4-FFF2-40B4-BE49-F238E27FC236}">
              <a16:creationId xmlns:a16="http://schemas.microsoft.com/office/drawing/2014/main" xmlns="" id="{00000000-0008-0000-0500-00005112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8575" y="28575"/>
          <a:ext cx="1438275" cy="9334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695325</xdr:colOff>
      <xdr:row>4</xdr:row>
      <xdr:rowOff>133350</xdr:rowOff>
    </xdr:to>
    <xdr:pic>
      <xdr:nvPicPr>
        <xdr:cNvPr id="5713" name="Imagen 1">
          <a:extLst>
            <a:ext uri="{FF2B5EF4-FFF2-40B4-BE49-F238E27FC236}">
              <a16:creationId xmlns:a16="http://schemas.microsoft.com/office/drawing/2014/main" xmlns="" id="{00000000-0008-0000-0600-0000511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xdr:col>
      <xdr:colOff>304800</xdr:colOff>
      <xdr:row>4</xdr:row>
      <xdr:rowOff>133350</xdr:rowOff>
    </xdr:to>
    <xdr:pic>
      <xdr:nvPicPr>
        <xdr:cNvPr id="6737" name="Imagen 1">
          <a:extLst>
            <a:ext uri="{FF2B5EF4-FFF2-40B4-BE49-F238E27FC236}">
              <a16:creationId xmlns:a16="http://schemas.microsoft.com/office/drawing/2014/main" xmlns="" id="{00000000-0008-0000-0700-0000511A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xdr:colOff>
      <xdr:row>0</xdr:row>
      <xdr:rowOff>19050</xdr:rowOff>
    </xdr:from>
    <xdr:to>
      <xdr:col>0</xdr:col>
      <xdr:colOff>1457325</xdr:colOff>
      <xdr:row>4</xdr:row>
      <xdr:rowOff>133350</xdr:rowOff>
    </xdr:to>
    <xdr:pic>
      <xdr:nvPicPr>
        <xdr:cNvPr id="7761" name="Imagen 1">
          <a:extLst>
            <a:ext uri="{FF2B5EF4-FFF2-40B4-BE49-F238E27FC236}">
              <a16:creationId xmlns:a16="http://schemas.microsoft.com/office/drawing/2014/main" xmlns="" id="{00000000-0008-0000-0800-0000511E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9050" y="19050"/>
          <a:ext cx="1438275" cy="952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enersur.com.py/" TargetMode="External"/><Relationship Id="rId1" Type="http://schemas.openxmlformats.org/officeDocument/2006/relationships/hyperlink" Target="mailto:contabilidad@enersur.com.py"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Hoja1"/>
  <dimension ref="A1:D66"/>
  <sheetViews>
    <sheetView showGridLines="0" tabSelected="1" workbookViewId="0">
      <selection activeCell="B8" sqref="B8"/>
    </sheetView>
  </sheetViews>
  <sheetFormatPr baseColWidth="10" defaultRowHeight="12.75"/>
  <cols>
    <col min="1" max="1" width="21.42578125" style="1" bestFit="1" customWidth="1"/>
    <col min="2" max="2" width="10.140625" style="1" bestFit="1" customWidth="1"/>
    <col min="3" max="3" width="61.5703125" style="1" bestFit="1" customWidth="1"/>
    <col min="4" max="4" width="14.85546875" style="279" customWidth="1"/>
    <col min="5" max="16384" width="11.42578125" style="1"/>
  </cols>
  <sheetData>
    <row r="1" spans="1:4" ht="17.25" customHeight="1">
      <c r="B1" s="278" t="s">
        <v>242</v>
      </c>
      <c r="C1" s="298" t="s">
        <v>243</v>
      </c>
      <c r="D1" s="2" t="s">
        <v>244</v>
      </c>
    </row>
    <row r="2" spans="1:4" ht="17.25" customHeight="1"/>
    <row r="3" spans="1:4" ht="17.25" customHeight="1"/>
    <row r="4" spans="1:4" ht="17.25" customHeight="1"/>
    <row r="5" spans="1:4" ht="17.25" customHeight="1"/>
    <row r="6" spans="1:4">
      <c r="A6" s="278" t="s">
        <v>245</v>
      </c>
      <c r="B6" s="297">
        <v>45838</v>
      </c>
      <c r="C6" s="2" t="s">
        <v>246</v>
      </c>
    </row>
    <row r="7" spans="1:4" ht="12.75" hidden="1" customHeight="1">
      <c r="A7" s="280"/>
      <c r="B7" s="280"/>
      <c r="C7" s="280"/>
      <c r="D7" s="281"/>
    </row>
    <row r="8" spans="1:4">
      <c r="A8" s="282"/>
    </row>
    <row r="9" spans="1:4" ht="26.45" customHeight="1">
      <c r="B9" s="283"/>
      <c r="C9" s="284" t="s">
        <v>247</v>
      </c>
      <c r="D9" s="285" t="s">
        <v>248</v>
      </c>
    </row>
    <row r="10" spans="1:4" ht="26.45" customHeight="1">
      <c r="B10" s="286" t="s">
        <v>249</v>
      </c>
      <c r="C10" s="287"/>
      <c r="D10" s="288"/>
    </row>
    <row r="11" spans="1:4" ht="15">
      <c r="A11" s="279"/>
      <c r="B11" s="90"/>
      <c r="C11" s="1" t="s">
        <v>250</v>
      </c>
      <c r="D11" s="289" t="s">
        <v>251</v>
      </c>
    </row>
    <row r="12" spans="1:4" ht="15">
      <c r="A12" s="279"/>
      <c r="B12" s="90"/>
      <c r="C12" s="1" t="s">
        <v>252</v>
      </c>
      <c r="D12" s="290" t="s">
        <v>253</v>
      </c>
    </row>
    <row r="13" spans="1:4" ht="15">
      <c r="A13" s="279"/>
      <c r="B13" s="286" t="s">
        <v>254</v>
      </c>
      <c r="D13" s="289" t="s">
        <v>0</v>
      </c>
    </row>
    <row r="14" spans="1:4">
      <c r="A14" s="279"/>
      <c r="B14" s="90"/>
      <c r="C14" s="1" t="s">
        <v>255</v>
      </c>
      <c r="D14" s="291" t="s">
        <v>256</v>
      </c>
    </row>
    <row r="15" spans="1:4">
      <c r="A15" s="279"/>
      <c r="B15" s="90"/>
      <c r="C15" s="1" t="s">
        <v>257</v>
      </c>
      <c r="D15" s="291" t="s">
        <v>258</v>
      </c>
    </row>
    <row r="16" spans="1:4">
      <c r="A16" s="279"/>
      <c r="B16" s="90"/>
      <c r="C16" s="1" t="s">
        <v>259</v>
      </c>
      <c r="D16" s="291" t="s">
        <v>260</v>
      </c>
    </row>
    <row r="17" spans="1:4">
      <c r="A17" s="279"/>
      <c r="B17" s="90"/>
      <c r="C17" s="1" t="s">
        <v>2</v>
      </c>
      <c r="D17" s="291" t="s">
        <v>261</v>
      </c>
    </row>
    <row r="18" spans="1:4">
      <c r="A18" s="279"/>
      <c r="B18" s="90"/>
      <c r="C18" s="1" t="s">
        <v>3</v>
      </c>
      <c r="D18" s="291" t="s">
        <v>262</v>
      </c>
    </row>
    <row r="19" spans="1:4">
      <c r="A19" s="279"/>
      <c r="B19" s="90"/>
      <c r="C19" s="1" t="s">
        <v>263</v>
      </c>
      <c r="D19" s="291" t="s">
        <v>264</v>
      </c>
    </row>
    <row r="20" spans="1:4" ht="15">
      <c r="A20" s="279"/>
      <c r="B20" s="90"/>
      <c r="C20" s="1" t="s">
        <v>265</v>
      </c>
      <c r="D20" s="290" t="s">
        <v>266</v>
      </c>
    </row>
    <row r="21" spans="1:4">
      <c r="A21" s="279"/>
      <c r="B21" s="90"/>
      <c r="C21" s="1" t="s">
        <v>267</v>
      </c>
      <c r="D21" s="291" t="s">
        <v>268</v>
      </c>
    </row>
    <row r="22" spans="1:4" ht="15">
      <c r="A22" s="279"/>
      <c r="B22" s="90"/>
      <c r="C22" s="1" t="s">
        <v>269</v>
      </c>
      <c r="D22" s="290" t="s">
        <v>270</v>
      </c>
    </row>
    <row r="23" spans="1:4" ht="15">
      <c r="A23" s="279"/>
      <c r="B23" s="90"/>
      <c r="C23" s="1" t="s">
        <v>271</v>
      </c>
      <c r="D23" s="289" t="s">
        <v>272</v>
      </c>
    </row>
    <row r="24" spans="1:4" ht="15">
      <c r="A24" s="279"/>
      <c r="B24" s="90"/>
      <c r="C24" s="1" t="s">
        <v>273</v>
      </c>
      <c r="D24" s="290" t="s">
        <v>274</v>
      </c>
    </row>
    <row r="25" spans="1:4" ht="15">
      <c r="A25" s="279"/>
      <c r="B25" s="90"/>
      <c r="C25" s="1" t="s">
        <v>275</v>
      </c>
      <c r="D25" s="290" t="s">
        <v>276</v>
      </c>
    </row>
    <row r="26" spans="1:4">
      <c r="A26" s="279"/>
      <c r="B26" s="90"/>
      <c r="C26" s="1" t="s">
        <v>277</v>
      </c>
      <c r="D26" s="291" t="s">
        <v>278</v>
      </c>
    </row>
    <row r="27" spans="1:4" ht="15">
      <c r="A27" s="279"/>
      <c r="B27" s="90"/>
      <c r="C27" s="1" t="s">
        <v>279</v>
      </c>
      <c r="D27" s="290" t="s">
        <v>280</v>
      </c>
    </row>
    <row r="28" spans="1:4" ht="15">
      <c r="A28" s="279"/>
      <c r="B28" s="90"/>
      <c r="C28" s="1" t="s">
        <v>281</v>
      </c>
      <c r="D28" s="290" t="s">
        <v>282</v>
      </c>
    </row>
    <row r="29" spans="1:4" ht="15">
      <c r="A29" s="279"/>
      <c r="B29" s="90"/>
      <c r="C29" s="1" t="s">
        <v>283</v>
      </c>
      <c r="D29" s="290" t="s">
        <v>284</v>
      </c>
    </row>
    <row r="30" spans="1:4" ht="15">
      <c r="A30" s="279"/>
      <c r="B30" s="90"/>
      <c r="C30" s="1" t="s">
        <v>285</v>
      </c>
      <c r="D30" s="290" t="s">
        <v>286</v>
      </c>
    </row>
    <row r="31" spans="1:4" ht="15">
      <c r="A31" s="279"/>
      <c r="B31" s="90"/>
      <c r="C31" s="1" t="s">
        <v>287</v>
      </c>
      <c r="D31" s="290" t="s">
        <v>276</v>
      </c>
    </row>
    <row r="32" spans="1:4" ht="15">
      <c r="A32" s="279"/>
      <c r="B32" s="90"/>
      <c r="C32" s="1" t="s">
        <v>288</v>
      </c>
      <c r="D32" s="290" t="s">
        <v>286</v>
      </c>
    </row>
    <row r="33" spans="1:4" ht="15">
      <c r="A33" s="279"/>
      <c r="B33" s="90"/>
      <c r="C33" s="1" t="s">
        <v>9</v>
      </c>
      <c r="D33" s="290" t="s">
        <v>289</v>
      </c>
    </row>
    <row r="34" spans="1:4" ht="15">
      <c r="A34" s="279"/>
      <c r="B34" s="90"/>
      <c r="C34" s="1" t="s">
        <v>290</v>
      </c>
      <c r="D34" s="290" t="s">
        <v>291</v>
      </c>
    </row>
    <row r="35" spans="1:4" ht="15">
      <c r="A35" s="279"/>
      <c r="B35" s="90"/>
      <c r="C35" s="1" t="s">
        <v>37</v>
      </c>
      <c r="D35" s="290" t="s">
        <v>291</v>
      </c>
    </row>
    <row r="36" spans="1:4" ht="15">
      <c r="A36" s="279"/>
      <c r="B36" s="90"/>
      <c r="C36" s="1" t="s">
        <v>292</v>
      </c>
      <c r="D36" s="290" t="s">
        <v>291</v>
      </c>
    </row>
    <row r="37" spans="1:4" ht="15">
      <c r="A37" s="279"/>
      <c r="B37" s="90"/>
      <c r="C37" s="1" t="s">
        <v>293</v>
      </c>
      <c r="D37" s="290" t="s">
        <v>291</v>
      </c>
    </row>
    <row r="38" spans="1:4" ht="15">
      <c r="A38" s="279"/>
      <c r="B38" s="90"/>
      <c r="C38" s="1" t="s">
        <v>294</v>
      </c>
      <c r="D38" s="290" t="s">
        <v>295</v>
      </c>
    </row>
    <row r="39" spans="1:4" ht="15">
      <c r="A39" s="279"/>
      <c r="B39" s="90"/>
      <c r="C39" s="1" t="s">
        <v>61</v>
      </c>
      <c r="D39" s="290" t="s">
        <v>296</v>
      </c>
    </row>
    <row r="40" spans="1:4" ht="15">
      <c r="A40" s="279"/>
      <c r="B40" s="90"/>
      <c r="C40" s="1" t="s">
        <v>297</v>
      </c>
      <c r="D40" s="290" t="s">
        <v>298</v>
      </c>
    </row>
    <row r="41" spans="1:4" ht="15">
      <c r="A41" s="279"/>
      <c r="B41" s="286" t="s">
        <v>299</v>
      </c>
      <c r="D41" s="289" t="s">
        <v>6</v>
      </c>
    </row>
    <row r="42" spans="1:4" ht="15">
      <c r="A42" s="279"/>
      <c r="B42" s="90"/>
      <c r="C42" s="1" t="s">
        <v>222</v>
      </c>
      <c r="D42" s="290" t="s">
        <v>300</v>
      </c>
    </row>
    <row r="43" spans="1:4" ht="15">
      <c r="A43" s="279"/>
      <c r="B43" s="90"/>
      <c r="C43" s="1" t="s">
        <v>45</v>
      </c>
      <c r="D43" s="290" t="s">
        <v>301</v>
      </c>
    </row>
    <row r="44" spans="1:4" ht="15">
      <c r="A44" s="279"/>
      <c r="B44" s="90"/>
      <c r="C44" s="1" t="s">
        <v>302</v>
      </c>
      <c r="D44" s="290" t="s">
        <v>303</v>
      </c>
    </row>
    <row r="45" spans="1:4" ht="15">
      <c r="A45" s="279"/>
      <c r="B45" s="90"/>
      <c r="C45" s="1" t="s">
        <v>304</v>
      </c>
      <c r="D45" s="290" t="s">
        <v>303</v>
      </c>
    </row>
    <row r="46" spans="1:4" ht="15">
      <c r="A46" s="279"/>
      <c r="B46" s="90"/>
      <c r="C46" s="1" t="s">
        <v>305</v>
      </c>
      <c r="D46" s="290" t="s">
        <v>306</v>
      </c>
    </row>
    <row r="47" spans="1:4" ht="15">
      <c r="A47" s="279"/>
      <c r="B47" s="90"/>
      <c r="C47" s="1" t="s">
        <v>307</v>
      </c>
      <c r="D47" s="290" t="s">
        <v>308</v>
      </c>
    </row>
    <row r="48" spans="1:4" ht="15">
      <c r="A48" s="279"/>
      <c r="B48" s="90"/>
      <c r="C48" s="1" t="s">
        <v>309</v>
      </c>
      <c r="D48" s="290" t="s">
        <v>308</v>
      </c>
    </row>
    <row r="49" spans="1:4" ht="15">
      <c r="A49" s="279"/>
      <c r="B49" s="90"/>
      <c r="C49" s="1" t="s">
        <v>310</v>
      </c>
      <c r="D49" s="290" t="s">
        <v>311</v>
      </c>
    </row>
    <row r="50" spans="1:4" ht="15">
      <c r="A50" s="279"/>
      <c r="B50" s="90"/>
      <c r="C50" s="1" t="s">
        <v>312</v>
      </c>
      <c r="D50" s="290" t="s">
        <v>313</v>
      </c>
    </row>
    <row r="51" spans="1:4" ht="15">
      <c r="A51" s="279"/>
      <c r="B51" s="90"/>
      <c r="C51" s="1" t="s">
        <v>7</v>
      </c>
      <c r="D51" s="290" t="s">
        <v>314</v>
      </c>
    </row>
    <row r="52" spans="1:4" ht="15">
      <c r="A52" s="279"/>
      <c r="B52" s="90"/>
      <c r="C52" s="1" t="s">
        <v>315</v>
      </c>
      <c r="D52" s="290" t="s">
        <v>316</v>
      </c>
    </row>
    <row r="53" spans="1:4" ht="15">
      <c r="A53" s="279"/>
      <c r="B53" s="90"/>
      <c r="C53" s="1" t="s">
        <v>317</v>
      </c>
      <c r="D53" s="290" t="s">
        <v>318</v>
      </c>
    </row>
    <row r="54" spans="1:4" ht="15">
      <c r="A54" s="279"/>
      <c r="B54" s="90"/>
      <c r="C54" s="1" t="s">
        <v>319</v>
      </c>
      <c r="D54" s="290" t="s">
        <v>320</v>
      </c>
    </row>
    <row r="55" spans="1:4" ht="15">
      <c r="A55" s="279"/>
      <c r="B55" s="90"/>
      <c r="C55" s="1" t="s">
        <v>321</v>
      </c>
      <c r="D55" s="289" t="s">
        <v>320</v>
      </c>
    </row>
    <row r="56" spans="1:4" ht="15">
      <c r="A56" s="279"/>
      <c r="B56" s="286" t="s">
        <v>322</v>
      </c>
      <c r="D56" s="289" t="s">
        <v>323</v>
      </c>
    </row>
    <row r="57" spans="1:4" ht="15">
      <c r="A57" s="279"/>
      <c r="B57" s="286" t="s">
        <v>324</v>
      </c>
      <c r="D57" s="290" t="s">
        <v>325</v>
      </c>
    </row>
    <row r="58" spans="1:4" ht="15">
      <c r="A58" s="279"/>
      <c r="B58" s="286" t="s">
        <v>326</v>
      </c>
      <c r="D58" s="290"/>
    </row>
    <row r="59" spans="1:4" ht="15">
      <c r="A59" s="279"/>
      <c r="B59" s="90"/>
      <c r="C59" s="1" t="s">
        <v>327</v>
      </c>
      <c r="D59" s="289" t="s">
        <v>328</v>
      </c>
    </row>
    <row r="60" spans="1:4" ht="15">
      <c r="A60" s="279"/>
      <c r="B60" s="90"/>
      <c r="C60" s="1" t="s">
        <v>329</v>
      </c>
      <c r="D60" s="289" t="s">
        <v>330</v>
      </c>
    </row>
    <row r="61" spans="1:4" ht="15">
      <c r="A61" s="279"/>
      <c r="B61" s="90"/>
      <c r="C61" s="1" t="s">
        <v>33</v>
      </c>
      <c r="D61" s="289" t="s">
        <v>331</v>
      </c>
    </row>
    <row r="62" spans="1:4" ht="15">
      <c r="A62" s="279"/>
      <c r="B62" s="90"/>
      <c r="C62" s="1" t="s">
        <v>332</v>
      </c>
      <c r="D62" s="289" t="s">
        <v>333</v>
      </c>
    </row>
    <row r="63" spans="1:4" ht="15">
      <c r="A63" s="279"/>
      <c r="B63" s="292"/>
      <c r="C63" s="293" t="s">
        <v>334</v>
      </c>
      <c r="D63" s="294" t="s">
        <v>335</v>
      </c>
    </row>
    <row r="64" spans="1:4" ht="21.2" customHeight="1">
      <c r="A64" s="295"/>
      <c r="D64" s="296"/>
    </row>
    <row r="66" spans="2:2">
      <c r="B66" s="41"/>
    </row>
  </sheetData>
  <hyperlinks>
    <hyperlink ref="D14" location="'Nota 3'!A1" display="'Nota 3'!A1"/>
    <hyperlink ref="D15" location="'Nota 4'!A1" display="'Nota 4'!A1"/>
    <hyperlink ref="D16" location="'Nota 5'!A1" display="'Nota 5'!A1"/>
    <hyperlink ref="D17" location="'Nota 6'!A1" display="'Nota 6'!A1"/>
    <hyperlink ref="D18" location="'Nota 7'!A1" display="'Nota 7'!A1"/>
    <hyperlink ref="D20" location="'Nota 9 '!A1" display="Nota 9"/>
    <hyperlink ref="D21" location="'Nota 10'!A1" display="'Nota 10'!A1"/>
    <hyperlink ref="D25" location="'Nota 14 '!A1" display="Nota 14"/>
    <hyperlink ref="D26" location="'Nota 15'!A1" display="'Nota 15'!A1"/>
    <hyperlink ref="D27" location="'Nota 16 '!A1" display="Nota 16"/>
    <hyperlink ref="D19" location="'Nota 8'!A1" display="'Nota 8'!A1"/>
    <hyperlink ref="D13" location="BG!A1" display="BG"/>
    <hyperlink ref="D41" location="ER!A1" display="ER"/>
    <hyperlink ref="D56" location="EVPN!A1" display="EVPN"/>
    <hyperlink ref="D57" location="EFE!A1" display="EFE"/>
    <hyperlink ref="D22" location="'Nota 11 '!A1" display="Nota 11"/>
    <hyperlink ref="D23" location="'Nota 12 '!A1" display="Nota 12"/>
    <hyperlink ref="D24" location="'Nota 13 '!A1" display="Nota 13"/>
    <hyperlink ref="D28" location="'Nota 17 '!A1" display="Nota 17"/>
    <hyperlink ref="D29" location="'Nota 18 '!A1" display="Nota 18"/>
    <hyperlink ref="D30" location="'Nota 19 '!A1" display="Nota 19"/>
    <hyperlink ref="D33" location="'Nota 20 '!A1" display="Nota 20"/>
    <hyperlink ref="D34" location="'Nota 21 '!A1" display="Nota 21"/>
    <hyperlink ref="D38" location="'Nota 22'!A1" display="Nota 22"/>
    <hyperlink ref="D39" location="'Nota 23'!A1" display="Nota 23"/>
    <hyperlink ref="D40" location="'Nota 24'!A1" display="Nota 24"/>
    <hyperlink ref="D42" location="'Nota 25'!A1" display="Nota 25"/>
    <hyperlink ref="D43" location="'Nota 26'!A1" display="Nota 26"/>
    <hyperlink ref="D44" location="'Nota 27'!A1" display="Nota 27"/>
    <hyperlink ref="D45" location="'Nota 27'!A1" display="N ota 27"/>
    <hyperlink ref="D46" location="'Nota 28'!A1" display="Nota 28"/>
    <hyperlink ref="D47" location="'Nota 29'!A1" display="Nota 29"/>
    <hyperlink ref="D49" location="'Nota 30'!A1" display="Nota 30"/>
    <hyperlink ref="D50" location="'Nota 31'!A1" display="Nota 31"/>
    <hyperlink ref="D51" location="'Nota 32'!A1" display="Nota 32"/>
    <hyperlink ref="D52" location="'Nota 33'!A1" display="Nota 33"/>
    <hyperlink ref="D53" location="'Nota 34'!A1" display="Nota 34"/>
    <hyperlink ref="D54" location="'Nota 35'!A1" display="Nota 35"/>
    <hyperlink ref="D55" location="'Nota 35'!A1" display="Nota 35"/>
    <hyperlink ref="D60" location="'Nota 37'!A1" display="Nota 37"/>
    <hyperlink ref="D59" location="'Nota 36'!A1" display="Nota 36"/>
    <hyperlink ref="D12" location="'Nota 2'!A1" display="Nota 2"/>
    <hyperlink ref="D11" location="Nota1!A1" display="Nota 1"/>
    <hyperlink ref="D63" location="'Nota 40'!A1" display="Nota 40"/>
    <hyperlink ref="D62" location="'Nota 39'!A1" display="Nota 39"/>
    <hyperlink ref="D61" location="'Nota 38'!A1" display="Nota 38"/>
    <hyperlink ref="D31" location="'Nota 14 '!A1" display="Nota 14"/>
    <hyperlink ref="D32" location="'Nota 19 '!A1" display="Nota 19"/>
    <hyperlink ref="D35" location="'Nota 21 '!A1" display="Nota 21"/>
    <hyperlink ref="D36" location="'Nota 21 '!A1" display="Nota 21"/>
    <hyperlink ref="D37" location="'Nota 21 '!A1" display="Nota 21"/>
    <hyperlink ref="D48" location="'Nota 29'!A1" display="Nota 29"/>
  </hyperlinks>
  <pageMargins left="0.27559055118110237" right="0.19685039370078741" top="0.33" bottom="0.52" header="0.31496062992125984" footer="0.31496062992125984"/>
  <pageSetup paperSize="5" scale="85" fitToWidth="0" fitToHeight="0" orientation="portrait" r:id="rId1"/>
  <drawing r:id="rId2"/>
</worksheet>
</file>

<file path=xl/worksheets/sheet10.xml><?xml version="1.0" encoding="utf-8"?>
<worksheet xmlns="http://schemas.openxmlformats.org/spreadsheetml/2006/main" xmlns:r="http://schemas.openxmlformats.org/officeDocument/2006/relationships">
  <sheetPr codeName="Hoja9"/>
  <dimension ref="A1:C35"/>
  <sheetViews>
    <sheetView workbookViewId="0">
      <selection activeCell="C3" sqref="C3"/>
    </sheetView>
  </sheetViews>
  <sheetFormatPr baseColWidth="10" defaultRowHeight="15"/>
  <cols>
    <col min="1" max="1" width="69.140625" customWidth="1"/>
    <col min="2" max="2" width="14.85546875" bestFit="1" customWidth="1"/>
    <col min="3" max="3" width="15.85546875" customWidth="1"/>
  </cols>
  <sheetData>
    <row r="1" spans="1:3" ht="17.25" customHeight="1">
      <c r="A1" s="143"/>
      <c r="B1" s="143"/>
      <c r="C1" s="171" t="s">
        <v>0</v>
      </c>
    </row>
    <row r="2" spans="1:3" ht="17.25" customHeight="1">
      <c r="A2" s="143"/>
      <c r="B2" s="143"/>
      <c r="C2" s="143"/>
    </row>
    <row r="3" spans="1:3" ht="17.25" customHeight="1">
      <c r="A3" s="143"/>
      <c r="B3" s="143"/>
      <c r="C3" s="143"/>
    </row>
    <row r="4" spans="1:3" ht="17.25" customHeight="1">
      <c r="A4" s="143"/>
      <c r="B4" s="143"/>
      <c r="C4" s="143"/>
    </row>
    <row r="5" spans="1:3" ht="17.25" customHeight="1">
      <c r="A5" s="143"/>
      <c r="B5" s="143"/>
      <c r="C5" s="143"/>
    </row>
    <row r="6" spans="1:3">
      <c r="A6" s="527" t="s">
        <v>497</v>
      </c>
      <c r="B6" s="527"/>
      <c r="C6" s="527"/>
    </row>
    <row r="7" spans="1:3">
      <c r="A7" s="316"/>
      <c r="B7" s="316"/>
      <c r="C7" s="316"/>
    </row>
    <row r="8" spans="1:3">
      <c r="A8" s="317" t="s">
        <v>386</v>
      </c>
      <c r="B8" s="316"/>
      <c r="C8" s="316"/>
    </row>
    <row r="9" spans="1:3" ht="15.75">
      <c r="A9" s="317"/>
      <c r="B9" s="257">
        <v>2025</v>
      </c>
      <c r="C9" s="257">
        <v>2024</v>
      </c>
    </row>
    <row r="10" spans="1:3">
      <c r="A10" s="318" t="s">
        <v>387</v>
      </c>
      <c r="B10" s="337" t="s">
        <v>131</v>
      </c>
      <c r="C10" s="337" t="s">
        <v>131</v>
      </c>
    </row>
    <row r="11" spans="1:3">
      <c r="A11" s="143" t="s">
        <v>388</v>
      </c>
      <c r="B11" s="429">
        <v>40000000000</v>
      </c>
      <c r="C11" s="429">
        <v>40000000000</v>
      </c>
    </row>
    <row r="12" spans="1:3">
      <c r="A12" s="143" t="s">
        <v>389</v>
      </c>
      <c r="B12" s="143">
        <v>0</v>
      </c>
      <c r="C12" s="143">
        <v>0</v>
      </c>
    </row>
    <row r="13" spans="1:3">
      <c r="A13" s="143" t="s">
        <v>390</v>
      </c>
      <c r="B13" s="143">
        <v>0</v>
      </c>
      <c r="C13" s="143">
        <v>0</v>
      </c>
    </row>
    <row r="14" spans="1:3">
      <c r="A14" s="143" t="s">
        <v>391</v>
      </c>
      <c r="B14" s="143">
        <v>0</v>
      </c>
      <c r="C14" s="143">
        <v>0</v>
      </c>
    </row>
    <row r="15" spans="1:3">
      <c r="A15" s="143" t="s">
        <v>392</v>
      </c>
      <c r="B15" s="143">
        <v>0</v>
      </c>
      <c r="C15" s="143">
        <v>0</v>
      </c>
    </row>
    <row r="16" spans="1:3">
      <c r="A16" s="143" t="s">
        <v>393</v>
      </c>
      <c r="B16" s="143">
        <v>0</v>
      </c>
      <c r="C16" s="143">
        <v>0</v>
      </c>
    </row>
    <row r="17" spans="1:3">
      <c r="A17" s="143" t="s">
        <v>394</v>
      </c>
      <c r="B17" s="143">
        <v>0</v>
      </c>
      <c r="C17" s="143">
        <v>0</v>
      </c>
    </row>
    <row r="18" spans="1:3">
      <c r="A18" s="143" t="s">
        <v>395</v>
      </c>
      <c r="B18" s="143">
        <v>0</v>
      </c>
      <c r="C18" s="143">
        <v>0</v>
      </c>
    </row>
    <row r="19" spans="1:3" s="143" customFormat="1">
      <c r="A19" s="143" t="s">
        <v>396</v>
      </c>
      <c r="B19" s="143">
        <v>0</v>
      </c>
      <c r="C19" s="143">
        <v>0</v>
      </c>
    </row>
    <row r="20" spans="1:3" s="143" customFormat="1" ht="15.75" thickBot="1">
      <c r="A20" s="319" t="s">
        <v>63</v>
      </c>
      <c r="B20" s="320">
        <f>SUM($B$11:B19)</f>
        <v>40000000000</v>
      </c>
      <c r="C20" s="320">
        <f>SUM($C$11:C19)</f>
        <v>40000000000</v>
      </c>
    </row>
    <row r="21" spans="1:3" s="143" customFormat="1" ht="15.75" thickTop="1"/>
    <row r="22" spans="1:3" s="143" customFormat="1"/>
    <row r="23" spans="1:3" s="143" customFormat="1" ht="42.75" customHeight="1">
      <c r="A23" s="526"/>
      <c r="B23" s="526"/>
      <c r="C23" s="526"/>
    </row>
    <row r="24" spans="1:3" s="143" customFormat="1"/>
    <row r="25" spans="1:3" s="143" customFormat="1"/>
    <row r="26" spans="1:3" s="143" customFormat="1"/>
    <row r="27" spans="1:3" s="143" customFormat="1"/>
    <row r="28" spans="1:3" s="143" customFormat="1"/>
    <row r="29" spans="1:3" s="143" customFormat="1"/>
    <row r="30" spans="1:3" s="143" customFormat="1"/>
    <row r="31" spans="1:3" s="143" customFormat="1"/>
    <row r="32" spans="1:3" s="143" customFormat="1"/>
    <row r="33" s="143" customFormat="1"/>
    <row r="34" s="143" customFormat="1"/>
    <row r="35" s="143" customFormat="1"/>
  </sheetData>
  <mergeCells count="2">
    <mergeCell ref="A6:C6"/>
    <mergeCell ref="A23:C23"/>
  </mergeCells>
  <hyperlinks>
    <hyperlink ref="C1" location="BG!A1" display="BG"/>
  </hyperlinks>
  <printOptions horizontalCentered="1"/>
  <pageMargins left="7.0000000000000007E-2" right="0.11"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sheetPr codeName="Hoja9"/>
  <dimension ref="A1:D44"/>
  <sheetViews>
    <sheetView showGridLines="0" workbookViewId="0">
      <selection activeCell="A38" sqref="A38:B38"/>
    </sheetView>
  </sheetViews>
  <sheetFormatPr baseColWidth="10" defaultRowHeight="12.75"/>
  <cols>
    <col min="1" max="1" width="39.42578125" style="1" customWidth="1"/>
    <col min="2" max="2" width="24.140625" style="1" customWidth="1"/>
    <col min="3" max="3" width="20.85546875" style="1" customWidth="1"/>
    <col min="4" max="4" width="15.7109375" style="1" bestFit="1" customWidth="1"/>
    <col min="5"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5" t="s">
        <v>421</v>
      </c>
      <c r="B6" s="265"/>
      <c r="C6" s="265"/>
    </row>
    <row r="7" spans="1:3">
      <c r="A7" s="123"/>
    </row>
    <row r="8" spans="1:3">
      <c r="A8" s="115"/>
    </row>
    <row r="9" spans="1:3">
      <c r="A9" s="115"/>
    </row>
    <row r="10" spans="1:3">
      <c r="A10" s="115"/>
      <c r="B10" s="337" t="s">
        <v>609</v>
      </c>
      <c r="C10" s="337" t="s">
        <v>130</v>
      </c>
    </row>
    <row r="11" spans="1:3" ht="15">
      <c r="A11" s="116"/>
      <c r="B11" s="257">
        <v>2025</v>
      </c>
      <c r="C11" s="257">
        <v>2024</v>
      </c>
    </row>
    <row r="12" spans="1:3">
      <c r="A12" s="116"/>
      <c r="B12" s="337" t="s">
        <v>131</v>
      </c>
      <c r="C12" s="337" t="s">
        <v>131</v>
      </c>
    </row>
    <row r="13" spans="1:3">
      <c r="A13" s="118" t="s">
        <v>135</v>
      </c>
      <c r="B13" s="119">
        <v>7618189781</v>
      </c>
      <c r="C13" s="119">
        <v>4725866964</v>
      </c>
    </row>
    <row r="14" spans="1:3" ht="15">
      <c r="A14" s="422" t="s">
        <v>527</v>
      </c>
      <c r="B14" s="119">
        <v>215339650546</v>
      </c>
      <c r="C14" s="119">
        <f>+'Nota 40'!C13</f>
        <v>185733973182</v>
      </c>
    </row>
    <row r="15" spans="1:3" ht="13.5" thickBot="1">
      <c r="A15" s="121" t="s">
        <v>63</v>
      </c>
      <c r="B15" s="122">
        <f>SUM($B$13:B14)</f>
        <v>222957840327</v>
      </c>
      <c r="C15" s="122">
        <f>SUM($C$13:C14)</f>
        <v>190459840146</v>
      </c>
    </row>
    <row r="16" spans="1:3" ht="13.5" thickTop="1"/>
    <row r="19" spans="1:4" ht="18.75">
      <c r="A19" s="529" t="s">
        <v>573</v>
      </c>
      <c r="B19" s="529"/>
      <c r="C19" s="529"/>
      <c r="D19" s="529"/>
    </row>
    <row r="20" spans="1:4" ht="15">
      <c r="A20"/>
      <c r="B20"/>
      <c r="C20"/>
      <c r="D20"/>
    </row>
    <row r="21" spans="1:4" ht="15">
      <c r="A21" s="530" t="s">
        <v>622</v>
      </c>
      <c r="B21" s="530"/>
      <c r="C21" s="530"/>
      <c r="D21" s="530"/>
    </row>
    <row r="22" spans="1:4">
      <c r="A22" s="531" t="s">
        <v>574</v>
      </c>
      <c r="B22" s="531" t="s">
        <v>575</v>
      </c>
      <c r="C22" s="532" t="s">
        <v>576</v>
      </c>
      <c r="D22" s="532"/>
    </row>
    <row r="23" spans="1:4">
      <c r="A23" s="531"/>
      <c r="B23" s="531"/>
      <c r="C23" s="430" t="s">
        <v>577</v>
      </c>
      <c r="D23" s="430" t="s">
        <v>578</v>
      </c>
    </row>
    <row r="24" spans="1:4" ht="15">
      <c r="A24" s="431" t="s">
        <v>579</v>
      </c>
      <c r="B24" s="432">
        <v>185598747002</v>
      </c>
      <c r="C24" s="433">
        <v>0</v>
      </c>
      <c r="D24" s="434" t="s">
        <v>158</v>
      </c>
    </row>
    <row r="25" spans="1:4" ht="15">
      <c r="A25" s="431" t="s">
        <v>580</v>
      </c>
      <c r="B25" s="435">
        <f>+SUM(B26:B28)</f>
        <v>0</v>
      </c>
      <c r="C25" s="433">
        <v>0</v>
      </c>
      <c r="D25" s="434" t="s">
        <v>158</v>
      </c>
    </row>
    <row r="26" spans="1:4" ht="15">
      <c r="A26" s="431" t="s">
        <v>581</v>
      </c>
      <c r="B26" s="435">
        <v>0</v>
      </c>
      <c r="C26" s="433">
        <v>0</v>
      </c>
      <c r="D26" s="434" t="s">
        <v>158</v>
      </c>
    </row>
    <row r="27" spans="1:4" ht="15">
      <c r="A27" s="431" t="s">
        <v>582</v>
      </c>
      <c r="B27" s="435">
        <v>0</v>
      </c>
      <c r="C27" s="433">
        <v>0</v>
      </c>
      <c r="D27" s="434" t="s">
        <v>158</v>
      </c>
    </row>
    <row r="28" spans="1:4" ht="15">
      <c r="A28" s="431" t="s">
        <v>583</v>
      </c>
      <c r="B28" s="435">
        <v>0</v>
      </c>
      <c r="C28" s="433">
        <v>0</v>
      </c>
      <c r="D28" s="434" t="s">
        <v>158</v>
      </c>
    </row>
    <row r="29" spans="1:4" ht="15">
      <c r="A29" s="431"/>
      <c r="B29" s="432">
        <f>+B24+B25</f>
        <v>185598747002</v>
      </c>
      <c r="C29" s="433"/>
      <c r="D29" s="434"/>
    </row>
    <row r="30" spans="1:4" ht="15">
      <c r="A30" s="431" t="s">
        <v>596</v>
      </c>
      <c r="B30" s="533">
        <f>+B29</f>
        <v>185598747002</v>
      </c>
      <c r="C30" s="530"/>
      <c r="D30" s="530"/>
    </row>
    <row r="31" spans="1:4" ht="15">
      <c r="A31" s="431" t="s">
        <v>597</v>
      </c>
      <c r="B31" s="534">
        <v>0</v>
      </c>
      <c r="C31" s="534"/>
      <c r="D31" s="534"/>
    </row>
    <row r="32" spans="1:4" ht="15">
      <c r="A32" s="431" t="s">
        <v>598</v>
      </c>
      <c r="B32" s="535">
        <f>+B30+B31</f>
        <v>185598747002</v>
      </c>
      <c r="C32" s="536"/>
      <c r="D32" s="536"/>
    </row>
    <row r="33" spans="1:4" ht="15">
      <c r="A33"/>
      <c r="B33"/>
      <c r="C33"/>
      <c r="D33"/>
    </row>
    <row r="34" spans="1:4" ht="15">
      <c r="A34"/>
      <c r="B34"/>
      <c r="C34"/>
      <c r="D34"/>
    </row>
    <row r="35" spans="1:4">
      <c r="A35" s="532" t="s">
        <v>584</v>
      </c>
      <c r="B35" s="532"/>
      <c r="C35" s="530"/>
      <c r="D35" s="530"/>
    </row>
    <row r="36" spans="1:4">
      <c r="A36" s="532" t="s">
        <v>585</v>
      </c>
      <c r="B36" s="532"/>
      <c r="C36" s="530"/>
      <c r="D36" s="530"/>
    </row>
    <row r="37" spans="1:4">
      <c r="A37" s="528" t="s">
        <v>581</v>
      </c>
      <c r="B37" s="528"/>
      <c r="C37" s="528" t="s">
        <v>586</v>
      </c>
      <c r="D37" s="528"/>
    </row>
    <row r="38" spans="1:4">
      <c r="A38" s="528" t="s">
        <v>582</v>
      </c>
      <c r="B38" s="528"/>
      <c r="C38" s="528" t="s">
        <v>587</v>
      </c>
      <c r="D38" s="528"/>
    </row>
    <row r="39" spans="1:4">
      <c r="A39" s="528" t="s">
        <v>583</v>
      </c>
      <c r="B39" s="528"/>
      <c r="C39" s="528" t="s">
        <v>588</v>
      </c>
      <c r="D39" s="528"/>
    </row>
    <row r="42" spans="1:4" ht="34.5" customHeight="1">
      <c r="A42" s="526"/>
      <c r="B42" s="526"/>
      <c r="C42" s="526"/>
    </row>
    <row r="43" spans="1:4">
      <c r="A43" s="456"/>
      <c r="B43" s="456"/>
      <c r="C43" s="456"/>
    </row>
    <row r="44" spans="1:4">
      <c r="A44" s="457"/>
      <c r="B44" s="457"/>
      <c r="C44" s="457"/>
    </row>
  </sheetData>
  <mergeCells count="20">
    <mergeCell ref="B30:D30"/>
    <mergeCell ref="B31:D31"/>
    <mergeCell ref="B32:D32"/>
    <mergeCell ref="A39:B39"/>
    <mergeCell ref="C39:D39"/>
    <mergeCell ref="A35:B35"/>
    <mergeCell ref="C35:D36"/>
    <mergeCell ref="A36:B36"/>
    <mergeCell ref="A37:B37"/>
    <mergeCell ref="A19:D19"/>
    <mergeCell ref="A21:D21"/>
    <mergeCell ref="A22:A23"/>
    <mergeCell ref="B22:B23"/>
    <mergeCell ref="C22:D22"/>
    <mergeCell ref="C37:D37"/>
    <mergeCell ref="A38:B38"/>
    <mergeCell ref="C38:D38"/>
    <mergeCell ref="A43:C43"/>
    <mergeCell ref="A44:C44"/>
    <mergeCell ref="A42:C42"/>
  </mergeCells>
  <hyperlinks>
    <hyperlink ref="C1" location="BG!A1" display="BG"/>
    <hyperlink ref="A14" location="'Nota 40'!A1" display="Relacionadas (Ver Nota 40)"/>
  </hyperlinks>
  <pageMargins left="3.937007874015748E-2" right="0.31496062992125984" top="0.74803149606299213" bottom="0.74803149606299213" header="0.31496062992125984" footer="0.31496062992125984"/>
  <pageSetup paperSize="5" orientation="portrait" r:id="rId1"/>
  <drawing r:id="rId2"/>
</worksheet>
</file>

<file path=xl/worksheets/sheet12.xml><?xml version="1.0" encoding="utf-8"?>
<worksheet xmlns="http://schemas.openxmlformats.org/spreadsheetml/2006/main" xmlns:r="http://schemas.openxmlformats.org/officeDocument/2006/relationships">
  <sheetPr codeName="Hoja13"/>
  <dimension ref="A1:F47"/>
  <sheetViews>
    <sheetView showGridLines="0" workbookViewId="0">
      <selection activeCell="B9" sqref="B9"/>
    </sheetView>
  </sheetViews>
  <sheetFormatPr baseColWidth="10" defaultRowHeight="12.75"/>
  <cols>
    <col min="1" max="1" width="44.140625" style="1" bestFit="1" customWidth="1"/>
    <col min="2" max="3" width="21.28515625" style="1" customWidth="1"/>
    <col min="4" max="4" width="38.85546875" style="1" bestFit="1" customWidth="1"/>
    <col min="5" max="5" width="18.28515625" style="1" bestFit="1" customWidth="1"/>
    <col min="6" max="6" width="14.28515625" style="1" customWidth="1"/>
    <col min="7"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c r="A5" s="4"/>
    </row>
    <row r="6" spans="1:3">
      <c r="A6" s="266" t="s">
        <v>138</v>
      </c>
      <c r="B6" s="266"/>
      <c r="C6" s="266"/>
    </row>
    <row r="7" spans="1:3">
      <c r="A7" s="124"/>
      <c r="B7" s="124"/>
    </row>
    <row r="9" spans="1:3" customFormat="1" ht="15"/>
    <row r="10" spans="1:3">
      <c r="A10" s="133" t="s">
        <v>139</v>
      </c>
      <c r="B10" s="337" t="s">
        <v>609</v>
      </c>
      <c r="C10" s="337" t="s">
        <v>130</v>
      </c>
    </row>
    <row r="11" spans="1:3" ht="15">
      <c r="A11" s="127"/>
      <c r="B11" s="257">
        <v>2025</v>
      </c>
      <c r="C11" s="257">
        <v>2024</v>
      </c>
    </row>
    <row r="12" spans="1:3">
      <c r="A12" s="127"/>
      <c r="B12" s="337" t="s">
        <v>131</v>
      </c>
      <c r="C12" s="337" t="s">
        <v>131</v>
      </c>
    </row>
    <row r="13" spans="1:3">
      <c r="A13" s="120" t="s">
        <v>136</v>
      </c>
      <c r="B13" s="128">
        <v>5282804077</v>
      </c>
      <c r="C13" s="128">
        <v>10530070277</v>
      </c>
    </row>
    <row r="14" spans="1:3">
      <c r="A14" s="120" t="s">
        <v>137</v>
      </c>
      <c r="B14" s="428">
        <v>0</v>
      </c>
      <c r="C14" s="428">
        <v>0</v>
      </c>
    </row>
    <row r="15" spans="1:3">
      <c r="A15" s="120" t="s">
        <v>592</v>
      </c>
      <c r="B15" s="128">
        <v>28954543</v>
      </c>
      <c r="C15" s="442"/>
    </row>
    <row r="16" spans="1:3">
      <c r="A16" s="120" t="s">
        <v>623</v>
      </c>
      <c r="B16" s="449">
        <v>1083911014</v>
      </c>
      <c r="C16" s="442"/>
    </row>
    <row r="17" spans="1:4" ht="13.5" thickBot="1">
      <c r="A17" s="130" t="s">
        <v>63</v>
      </c>
      <c r="B17" s="131">
        <f>SUM(B13:B16)</f>
        <v>6395669634</v>
      </c>
      <c r="C17" s="131">
        <f>SUM(C13:C16)</f>
        <v>10530070277</v>
      </c>
    </row>
    <row r="18" spans="1:4" ht="13.5" thickTop="1"/>
    <row r="19" spans="1:4" customFormat="1" ht="15"/>
    <row r="20" spans="1:4">
      <c r="A20" s="133" t="s">
        <v>143</v>
      </c>
      <c r="B20" s="337" t="s">
        <v>609</v>
      </c>
      <c r="C20" s="337" t="s">
        <v>130</v>
      </c>
    </row>
    <row r="21" spans="1:4" ht="15">
      <c r="A21" s="127"/>
      <c r="B21" s="257">
        <f>+B11</f>
        <v>2025</v>
      </c>
      <c r="C21" s="257">
        <v>2024</v>
      </c>
    </row>
    <row r="22" spans="1:4">
      <c r="A22" s="127"/>
      <c r="B22" s="337" t="s">
        <v>131</v>
      </c>
      <c r="C22" s="337" t="s">
        <v>131</v>
      </c>
    </row>
    <row r="23" spans="1:4">
      <c r="A23" s="120" t="s">
        <v>136</v>
      </c>
      <c r="B23" s="428">
        <v>0</v>
      </c>
      <c r="C23" s="428">
        <v>0</v>
      </c>
    </row>
    <row r="24" spans="1:4">
      <c r="A24" s="120" t="s">
        <v>137</v>
      </c>
      <c r="B24" s="128">
        <v>11791536536</v>
      </c>
      <c r="C24" s="128">
        <v>8326966088</v>
      </c>
    </row>
    <row r="25" spans="1:4" ht="13.5" thickBot="1">
      <c r="A25" s="130" t="s">
        <v>63</v>
      </c>
      <c r="B25" s="131">
        <f>SUM(B23:B24)</f>
        <v>11791536536</v>
      </c>
      <c r="C25" s="131">
        <f>SUM(C23:C24)</f>
        <v>8326966088</v>
      </c>
    </row>
    <row r="26" spans="1:4" ht="13.5" thickTop="1">
      <c r="B26" s="126"/>
      <c r="C26" s="126"/>
    </row>
    <row r="27" spans="1:4">
      <c r="A27" s="132"/>
      <c r="B27" s="337" t="s">
        <v>609</v>
      </c>
      <c r="C27" s="337" t="s">
        <v>130</v>
      </c>
    </row>
    <row r="28" spans="1:4" ht="15">
      <c r="A28" s="133" t="s">
        <v>139</v>
      </c>
      <c r="B28" s="257">
        <f>+B21</f>
        <v>2025</v>
      </c>
      <c r="C28" s="257">
        <v>2024</v>
      </c>
    </row>
    <row r="29" spans="1:4">
      <c r="A29" s="134"/>
      <c r="B29" s="337" t="s">
        <v>131</v>
      </c>
      <c r="C29" s="337" t="s">
        <v>131</v>
      </c>
    </row>
    <row r="30" spans="1:4">
      <c r="A30" s="120" t="s">
        <v>140</v>
      </c>
      <c r="B30" s="128">
        <v>38021308956</v>
      </c>
      <c r="C30" s="128">
        <v>1544004000</v>
      </c>
    </row>
    <row r="31" spans="1:4">
      <c r="A31" s="120" t="s">
        <v>141</v>
      </c>
      <c r="B31" s="427">
        <v>41662560</v>
      </c>
      <c r="C31" s="427">
        <v>41662560</v>
      </c>
      <c r="D31" s="423"/>
    </row>
    <row r="32" spans="1:4">
      <c r="A32" s="120" t="s">
        <v>142</v>
      </c>
      <c r="B32" s="135">
        <v>1969653565</v>
      </c>
      <c r="C32" s="135">
        <v>1128350000</v>
      </c>
    </row>
    <row r="33" spans="1:6" ht="13.5" thickBot="1">
      <c r="A33" s="130" t="s">
        <v>63</v>
      </c>
      <c r="B33" s="131">
        <f>SUM($B$30:B32)</f>
        <v>40032625081</v>
      </c>
      <c r="C33" s="131">
        <f>SUM($C$30:C32)</f>
        <v>2714016560</v>
      </c>
    </row>
    <row r="34" spans="1:6" ht="13.5" thickTop="1">
      <c r="A34" s="125"/>
      <c r="B34" s="136"/>
      <c r="C34" s="136"/>
    </row>
    <row r="35" spans="1:6">
      <c r="B35" s="137"/>
      <c r="C35" s="137"/>
    </row>
    <row r="36" spans="1:6">
      <c r="A36" s="132"/>
      <c r="B36" s="337" t="s">
        <v>609</v>
      </c>
      <c r="C36" s="337" t="s">
        <v>130</v>
      </c>
    </row>
    <row r="37" spans="1:6" ht="15">
      <c r="A37" s="133" t="s">
        <v>143</v>
      </c>
      <c r="B37" s="257">
        <f>+B28</f>
        <v>2025</v>
      </c>
      <c r="C37" s="257">
        <v>2024</v>
      </c>
    </row>
    <row r="38" spans="1:6">
      <c r="A38" s="134"/>
      <c r="B38" s="337" t="s">
        <v>131</v>
      </c>
      <c r="C38" s="337" t="s">
        <v>131</v>
      </c>
    </row>
    <row r="39" spans="1:6">
      <c r="A39" s="120" t="s">
        <v>141</v>
      </c>
      <c r="B39" s="427">
        <v>83325118</v>
      </c>
      <c r="C39" s="427">
        <v>83325118</v>
      </c>
    </row>
    <row r="40" spans="1:6" ht="15">
      <c r="A40" s="422" t="s">
        <v>567</v>
      </c>
      <c r="B40" s="135">
        <v>75176566018</v>
      </c>
      <c r="C40" s="135">
        <v>179328487255</v>
      </c>
    </row>
    <row r="41" spans="1:6" customFormat="1" ht="15.75" thickBot="1">
      <c r="A41" s="130" t="s">
        <v>63</v>
      </c>
      <c r="B41" s="138">
        <f>+SUM(B39:B40)</f>
        <v>75259891136</v>
      </c>
      <c r="C41" s="138">
        <f>+SUM(C39:C40)</f>
        <v>179411812373</v>
      </c>
    </row>
    <row r="42" spans="1:6" customFormat="1" ht="15.75" thickTop="1"/>
    <row r="43" spans="1:6">
      <c r="A43" s="125"/>
      <c r="B43" s="136"/>
      <c r="C43" s="136"/>
    </row>
    <row r="44" spans="1:6" ht="35.25" customHeight="1">
      <c r="A44" s="526"/>
      <c r="B44" s="526"/>
      <c r="C44" s="526"/>
    </row>
    <row r="45" spans="1:6" customFormat="1" ht="15">
      <c r="A45" s="456"/>
      <c r="B45" s="456"/>
      <c r="C45" s="456"/>
    </row>
    <row r="46" spans="1:6" customFormat="1" ht="15">
      <c r="A46" s="457"/>
      <c r="B46" s="457"/>
      <c r="C46" s="457"/>
      <c r="D46" s="1"/>
      <c r="E46" s="1"/>
      <c r="F46" s="1"/>
    </row>
    <row r="47" spans="1:6">
      <c r="A47" s="458"/>
      <c r="B47" s="458"/>
      <c r="C47" s="458"/>
    </row>
  </sheetData>
  <mergeCells count="4">
    <mergeCell ref="A45:C45"/>
    <mergeCell ref="A46:C46"/>
    <mergeCell ref="A47:C47"/>
    <mergeCell ref="A44:C44"/>
  </mergeCells>
  <hyperlinks>
    <hyperlink ref="C1" location="BG!A1" display="BG"/>
    <hyperlink ref="A40" location="'Nota 40'!A1" display="Anticipo por Construccón de Fábrica (nota 40)"/>
  </hyperlinks>
  <printOptions horizontalCentered="1"/>
  <pageMargins left="0.70866141732283472" right="0.70866141732283472" top="0.74803149606299213" bottom="0.74803149606299213" header="0.31496062992125984" footer="0.31496062992125984"/>
  <pageSetup paperSize="5" orientation="portrait" r:id="rId1"/>
  <drawing r:id="rId2"/>
</worksheet>
</file>

<file path=xl/worksheets/sheet13.xml><?xml version="1.0" encoding="utf-8"?>
<worksheet xmlns="http://schemas.openxmlformats.org/spreadsheetml/2006/main" xmlns:r="http://schemas.openxmlformats.org/officeDocument/2006/relationships">
  <sheetPr codeName="Hoja12"/>
  <dimension ref="A1:C20"/>
  <sheetViews>
    <sheetView showGridLines="0" workbookViewId="0">
      <selection activeCell="B14" sqref="B14"/>
    </sheetView>
  </sheetViews>
  <sheetFormatPr baseColWidth="10" defaultColWidth="11.5703125" defaultRowHeight="15"/>
  <cols>
    <col min="1" max="1" width="50.140625" customWidth="1"/>
    <col min="2" max="2" width="19" customWidth="1"/>
    <col min="3" max="3" width="18.1406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523" t="s">
        <v>144</v>
      </c>
      <c r="B6" s="523"/>
      <c r="C6" s="523"/>
    </row>
    <row r="8" spans="1:3" ht="15" customHeight="1">
      <c r="B8" s="537"/>
      <c r="C8" s="537"/>
    </row>
    <row r="9" spans="1:3" ht="15" customHeight="1">
      <c r="B9" s="337" t="s">
        <v>609</v>
      </c>
      <c r="C9" s="337" t="s">
        <v>130</v>
      </c>
    </row>
    <row r="10" spans="1:3" ht="15.75">
      <c r="A10" s="127"/>
      <c r="B10" s="257">
        <v>2025</v>
      </c>
      <c r="C10" s="257">
        <v>2024</v>
      </c>
    </row>
    <row r="11" spans="1:3">
      <c r="A11" s="127"/>
      <c r="B11" s="337" t="s">
        <v>131</v>
      </c>
      <c r="C11" s="337" t="s">
        <v>131</v>
      </c>
    </row>
    <row r="12" spans="1:3">
      <c r="A12" s="139" t="s">
        <v>145</v>
      </c>
      <c r="B12" s="140">
        <v>16140698407</v>
      </c>
      <c r="C12" s="140">
        <v>28509686246</v>
      </c>
    </row>
    <row r="13" spans="1:3">
      <c r="A13" s="139" t="s">
        <v>146</v>
      </c>
      <c r="B13" s="140">
        <v>658427909</v>
      </c>
      <c r="C13" s="140">
        <v>268033399</v>
      </c>
    </row>
    <row r="14" spans="1:3">
      <c r="A14" s="139" t="s">
        <v>147</v>
      </c>
      <c r="B14" s="140">
        <v>7511647708</v>
      </c>
      <c r="C14" s="140">
        <v>6282315163</v>
      </c>
    </row>
    <row r="15" spans="1:3" ht="15.75" thickBot="1">
      <c r="A15" s="130" t="s">
        <v>148</v>
      </c>
      <c r="B15" s="141">
        <f>SUM(B12:B14)</f>
        <v>24310774024</v>
      </c>
      <c r="C15" s="142">
        <f>SUM(C12:C14)</f>
        <v>35060034808</v>
      </c>
    </row>
    <row r="16" spans="1:3" ht="15.75" thickTop="1"/>
    <row r="18" spans="1:3" ht="36.75" customHeight="1">
      <c r="A18" s="526"/>
      <c r="B18" s="526"/>
      <c r="C18" s="526"/>
    </row>
    <row r="19" spans="1:3">
      <c r="A19" s="457"/>
      <c r="B19" s="457"/>
      <c r="C19" s="457"/>
    </row>
    <row r="20" spans="1:3">
      <c r="A20" s="458"/>
      <c r="B20" s="458"/>
      <c r="C20" s="458"/>
    </row>
  </sheetData>
  <mergeCells count="5">
    <mergeCell ref="A20:C20"/>
    <mergeCell ref="A6:C6"/>
    <mergeCell ref="B8:C8"/>
    <mergeCell ref="A18:C18"/>
    <mergeCell ref="A19:C19"/>
  </mergeCells>
  <hyperlinks>
    <hyperlink ref="C1" location="BG!A1" display="BG"/>
  </hyperlinks>
  <pageMargins left="0.86" right="0.70866141732283472" top="0.74803149606299213" bottom="0.74803149606299213" header="0.31496062992125984" footer="0.31496062992125984"/>
  <pageSetup paperSize="5" orientation="portrait" r:id="rId1"/>
  <drawing r:id="rId2"/>
</worksheet>
</file>

<file path=xl/worksheets/sheet14.xml><?xml version="1.0" encoding="utf-8"?>
<worksheet xmlns="http://schemas.openxmlformats.org/spreadsheetml/2006/main" xmlns:r="http://schemas.openxmlformats.org/officeDocument/2006/relationships">
  <sheetPr codeName="Hoja13"/>
  <dimension ref="A1:AD23"/>
  <sheetViews>
    <sheetView workbookViewId="0"/>
  </sheetViews>
  <sheetFormatPr baseColWidth="10" defaultRowHeight="15"/>
  <cols>
    <col min="1" max="1" width="20.42578125" style="143" customWidth="1"/>
    <col min="2" max="2" width="17.5703125" style="143" customWidth="1"/>
    <col min="3" max="3" width="23.5703125" style="143" customWidth="1"/>
    <col min="4" max="4" width="20.42578125" style="143" bestFit="1" customWidth="1"/>
    <col min="5" max="5" width="17.7109375" style="143" bestFit="1" customWidth="1"/>
    <col min="6" max="6" width="3.42578125" style="143" customWidth="1"/>
    <col min="7" max="7" width="29.28515625" style="143" bestFit="1" customWidth="1"/>
    <col min="8" max="8" width="33" style="143" bestFit="1" customWidth="1"/>
    <col min="9" max="9" width="26.5703125" style="143" bestFit="1" customWidth="1"/>
    <col min="10" max="10" width="39.28515625" style="143" bestFit="1" customWidth="1"/>
    <col min="11" max="11" width="36.7109375" style="143" customWidth="1"/>
    <col min="12" max="12" width="26.42578125" style="143" bestFit="1" customWidth="1"/>
    <col min="13" max="30" width="11.42578125" style="143"/>
  </cols>
  <sheetData>
    <row r="1" spans="1:12" ht="17.25" customHeight="1">
      <c r="B1" s="144"/>
      <c r="D1" s="144" t="s">
        <v>0</v>
      </c>
    </row>
    <row r="2" spans="1:12" ht="17.25" customHeight="1"/>
    <row r="3" spans="1:12" ht="17.25" customHeight="1"/>
    <row r="4" spans="1:12" ht="17.25" customHeight="1"/>
    <row r="5" spans="1:12" ht="17.25" customHeight="1"/>
    <row r="6" spans="1:12">
      <c r="A6" s="523" t="s">
        <v>496</v>
      </c>
      <c r="B6" s="523"/>
      <c r="C6" s="523"/>
      <c r="D6" s="523"/>
      <c r="E6" s="523"/>
      <c r="F6" s="523"/>
    </row>
    <row r="7" spans="1:12" s="147" customFormat="1">
      <c r="A7" s="357"/>
      <c r="B7" s="357"/>
      <c r="C7" s="172"/>
      <c r="D7" s="172"/>
      <c r="E7" s="172"/>
      <c r="F7" s="172"/>
    </row>
    <row r="8" spans="1:12">
      <c r="A8" s="143" t="s">
        <v>398</v>
      </c>
    </row>
    <row r="9" spans="1:12">
      <c r="A9" s="143" t="s">
        <v>399</v>
      </c>
      <c r="B9" s="276">
        <v>2025</v>
      </c>
      <c r="C9" s="340">
        <v>2024</v>
      </c>
    </row>
    <row r="10" spans="1:12">
      <c r="A10" s="143" t="s">
        <v>400</v>
      </c>
      <c r="B10" s="323">
        <f>SUM($I$15:I20)</f>
        <v>0</v>
      </c>
      <c r="C10" s="322">
        <v>0</v>
      </c>
      <c r="D10" s="323" t="s">
        <v>401</v>
      </c>
    </row>
    <row r="12" spans="1:12">
      <c r="A12" s="143" t="s">
        <v>402</v>
      </c>
      <c r="D12"/>
      <c r="E12"/>
      <c r="G12" s="143" t="s">
        <v>403</v>
      </c>
    </row>
    <row r="13" spans="1:12">
      <c r="D13" s="338">
        <v>2024</v>
      </c>
      <c r="E13" s="339"/>
    </row>
    <row r="14" spans="1:12" ht="15" customHeight="1">
      <c r="A14" s="324" t="s">
        <v>404</v>
      </c>
      <c r="B14" s="325" t="s">
        <v>405</v>
      </c>
      <c r="C14" s="324" t="s">
        <v>374</v>
      </c>
      <c r="D14" s="326" t="s">
        <v>406</v>
      </c>
      <c r="E14" s="326" t="s">
        <v>407</v>
      </c>
      <c r="G14" s="324" t="s">
        <v>374</v>
      </c>
      <c r="H14" s="324" t="s">
        <v>408</v>
      </c>
      <c r="I14" s="324" t="s">
        <v>409</v>
      </c>
      <c r="J14" s="324" t="s">
        <v>410</v>
      </c>
      <c r="K14" s="324" t="s">
        <v>411</v>
      </c>
      <c r="L14" s="324" t="s">
        <v>412</v>
      </c>
    </row>
    <row r="15" spans="1:12">
      <c r="A15" s="327"/>
      <c r="B15" s="327"/>
      <c r="C15" s="327"/>
      <c r="D15" s="327"/>
      <c r="E15" s="327"/>
      <c r="G15" s="327"/>
      <c r="H15" s="327"/>
      <c r="I15" s="327"/>
      <c r="J15" s="327"/>
      <c r="K15" s="328">
        <f t="shared" ref="K15:K20" si="0">J15*D15</f>
        <v>0</v>
      </c>
      <c r="L15" s="328">
        <f t="shared" ref="L15:L20" si="1">J15*E15</f>
        <v>0</v>
      </c>
    </row>
    <row r="16" spans="1:12">
      <c r="A16" s="174"/>
      <c r="B16" s="174"/>
      <c r="C16" s="174"/>
      <c r="D16" s="174"/>
      <c r="E16" s="174"/>
      <c r="G16" s="174"/>
      <c r="H16" s="174"/>
      <c r="I16" s="174"/>
      <c r="J16" s="327"/>
      <c r="K16" s="328">
        <f t="shared" si="0"/>
        <v>0</v>
      </c>
      <c r="L16" s="328">
        <f t="shared" si="1"/>
        <v>0</v>
      </c>
    </row>
    <row r="17" spans="1:12">
      <c r="A17" s="174"/>
      <c r="B17" s="174"/>
      <c r="C17" s="174"/>
      <c r="D17" s="174"/>
      <c r="E17" s="174"/>
      <c r="G17" s="174"/>
      <c r="H17" s="174"/>
      <c r="I17" s="174"/>
      <c r="J17" s="327"/>
      <c r="K17" s="328">
        <f t="shared" si="0"/>
        <v>0</v>
      </c>
      <c r="L17" s="328">
        <f t="shared" si="1"/>
        <v>0</v>
      </c>
    </row>
    <row r="18" spans="1:12">
      <c r="A18" s="174"/>
      <c r="B18" s="174"/>
      <c r="C18" s="174"/>
      <c r="D18" s="174"/>
      <c r="E18" s="174"/>
      <c r="G18" s="174"/>
      <c r="H18" s="174"/>
      <c r="I18" s="174"/>
      <c r="J18" s="327"/>
      <c r="K18" s="328">
        <f t="shared" si="0"/>
        <v>0</v>
      </c>
      <c r="L18" s="328">
        <f t="shared" si="1"/>
        <v>0</v>
      </c>
    </row>
    <row r="19" spans="1:12" s="143" customFormat="1">
      <c r="A19" s="174"/>
      <c r="B19" s="174"/>
      <c r="C19" s="174"/>
      <c r="D19" s="174"/>
      <c r="E19" s="174"/>
      <c r="G19" s="174"/>
      <c r="H19" s="174"/>
      <c r="I19" s="174"/>
      <c r="J19" s="327"/>
      <c r="K19" s="328">
        <f t="shared" si="0"/>
        <v>0</v>
      </c>
      <c r="L19" s="328">
        <f t="shared" si="1"/>
        <v>0</v>
      </c>
    </row>
    <row r="20" spans="1:12" s="143" customFormat="1">
      <c r="A20" s="174"/>
      <c r="B20" s="174"/>
      <c r="C20" s="174"/>
      <c r="D20" s="174"/>
      <c r="E20" s="174"/>
      <c r="G20" s="174"/>
      <c r="H20" s="174"/>
      <c r="I20" s="174"/>
      <c r="J20" s="327"/>
      <c r="K20" s="328">
        <f t="shared" si="0"/>
        <v>0</v>
      </c>
      <c r="L20" s="328">
        <f t="shared" si="1"/>
        <v>0</v>
      </c>
    </row>
    <row r="23" spans="1:12">
      <c r="A23" s="14"/>
      <c r="B23" s="14"/>
      <c r="C23" s="14"/>
      <c r="D23" s="14"/>
      <c r="E23" s="14"/>
    </row>
  </sheetData>
  <mergeCells count="1">
    <mergeCell ref="A6:F6"/>
  </mergeCells>
  <hyperlinks>
    <hyperlink ref="D1" location="BG!A1" display="BG"/>
  </hyperlinks>
  <pageMargins left="0.22" right="0.01"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sheetPr codeName="Hoja15"/>
  <dimension ref="A1:L26"/>
  <sheetViews>
    <sheetView showGridLines="0" topLeftCell="A6" workbookViewId="0">
      <selection activeCell="H20" sqref="H20"/>
    </sheetView>
  </sheetViews>
  <sheetFormatPr baseColWidth="10" defaultRowHeight="15"/>
  <cols>
    <col min="1" max="1" width="27" style="143" customWidth="1"/>
    <col min="2" max="2" width="16.42578125" style="143" customWidth="1"/>
    <col min="3" max="3" width="15.42578125" style="143" bestFit="1" customWidth="1"/>
    <col min="4" max="4" width="15.5703125" style="143" customWidth="1"/>
    <col min="5" max="5" width="14.42578125" style="143" bestFit="1" customWidth="1"/>
    <col min="6" max="6" width="16.140625" style="143" bestFit="1" customWidth="1"/>
    <col min="7" max="7" width="15.7109375" style="143" customWidth="1"/>
    <col min="8" max="8" width="15" style="143" bestFit="1" customWidth="1"/>
    <col min="9" max="9" width="15.28515625" style="143" customWidth="1"/>
    <col min="10" max="11" width="15.42578125" style="143" bestFit="1" customWidth="1"/>
    <col min="12" max="12" width="11.42578125" style="143"/>
  </cols>
  <sheetData>
    <row r="1" spans="1:12" ht="16.5" customHeight="1">
      <c r="A1" s="246"/>
      <c r="L1" s="144" t="s">
        <v>0</v>
      </c>
    </row>
    <row r="2" spans="1:12" ht="16.5" customHeight="1">
      <c r="A2" s="246"/>
      <c r="L2" s="144"/>
    </row>
    <row r="3" spans="1:12" ht="16.5" customHeight="1">
      <c r="A3" s="246"/>
      <c r="L3" s="144"/>
    </row>
    <row r="4" spans="1:12" ht="16.5" customHeight="1">
      <c r="A4" s="246"/>
      <c r="L4" s="144"/>
    </row>
    <row r="5" spans="1:12" ht="16.5" customHeight="1"/>
    <row r="6" spans="1:12" ht="18" customHeight="1">
      <c r="A6" s="538" t="s">
        <v>420</v>
      </c>
      <c r="B6" s="539"/>
      <c r="C6" s="539"/>
      <c r="D6" s="539"/>
      <c r="E6" s="539"/>
      <c r="F6" s="539"/>
      <c r="G6" s="539"/>
      <c r="H6" s="539"/>
      <c r="I6" s="539"/>
      <c r="J6" s="539"/>
      <c r="K6" s="539"/>
      <c r="L6" s="539"/>
    </row>
    <row r="7" spans="1:12">
      <c r="A7" s="145"/>
      <c r="B7" s="146"/>
      <c r="C7" s="146"/>
      <c r="D7" s="146"/>
      <c r="E7" s="146"/>
      <c r="F7" s="146"/>
      <c r="G7" s="146"/>
      <c r="H7" s="146"/>
      <c r="I7" s="146"/>
      <c r="J7" s="146"/>
      <c r="K7" s="146"/>
    </row>
    <row r="8" spans="1:12" s="147" customFormat="1">
      <c r="B8" s="148"/>
      <c r="C8" s="148"/>
      <c r="D8" s="148"/>
      <c r="E8" s="148"/>
      <c r="F8" s="148"/>
      <c r="G8" s="148"/>
      <c r="H8" s="148"/>
      <c r="I8" s="148"/>
      <c r="J8" s="148"/>
      <c r="K8" s="148"/>
    </row>
    <row r="9" spans="1:12" s="149" customFormat="1" ht="55.5" customHeight="1">
      <c r="A9" s="267"/>
      <c r="B9" s="268" t="s">
        <v>149</v>
      </c>
      <c r="C9" s="268" t="s">
        <v>150</v>
      </c>
      <c r="D9" s="268" t="s">
        <v>151</v>
      </c>
      <c r="E9" s="268" t="s">
        <v>62</v>
      </c>
      <c r="F9" s="268" t="s">
        <v>152</v>
      </c>
      <c r="G9" s="268" t="s">
        <v>153</v>
      </c>
      <c r="H9" s="268" t="s">
        <v>154</v>
      </c>
      <c r="I9" s="268" t="s">
        <v>155</v>
      </c>
      <c r="J9" s="268" t="s">
        <v>594</v>
      </c>
      <c r="K9" s="268" t="s">
        <v>548</v>
      </c>
      <c r="L9" s="268" t="s">
        <v>156</v>
      </c>
    </row>
    <row r="10" spans="1:12" s="149" customFormat="1" ht="19.5" customHeight="1">
      <c r="A10" s="150"/>
      <c r="B10" s="151" t="s">
        <v>131</v>
      </c>
      <c r="C10" s="151" t="s">
        <v>131</v>
      </c>
      <c r="D10" s="151" t="s">
        <v>131</v>
      </c>
      <c r="E10" s="151" t="s">
        <v>131</v>
      </c>
      <c r="F10" s="151" t="s">
        <v>131</v>
      </c>
      <c r="G10" s="151" t="s">
        <v>131</v>
      </c>
      <c r="H10" s="151" t="s">
        <v>131</v>
      </c>
      <c r="I10" s="151" t="s">
        <v>131</v>
      </c>
      <c r="J10" s="151" t="s">
        <v>131</v>
      </c>
      <c r="K10" s="151" t="s">
        <v>131</v>
      </c>
      <c r="L10" s="152"/>
    </row>
    <row r="11" spans="1:12">
      <c r="A11" s="153" t="s">
        <v>157</v>
      </c>
      <c r="B11" s="156">
        <v>13231197543</v>
      </c>
      <c r="C11" s="154">
        <v>31818182</v>
      </c>
      <c r="D11" s="155">
        <v>0</v>
      </c>
      <c r="E11" s="156">
        <v>0</v>
      </c>
      <c r="F11" s="157">
        <f>+B11+C11+D11+E11</f>
        <v>13263015725</v>
      </c>
      <c r="G11" s="157"/>
      <c r="H11" s="158">
        <v>0</v>
      </c>
      <c r="I11" s="156">
        <f>+G11+H11</f>
        <v>0</v>
      </c>
      <c r="J11" s="156">
        <f>+F11+H11</f>
        <v>13263015725</v>
      </c>
      <c r="K11" s="158">
        <v>13231197543</v>
      </c>
      <c r="L11" s="159" t="s">
        <v>158</v>
      </c>
    </row>
    <row r="12" spans="1:12">
      <c r="A12" s="153" t="s">
        <v>159</v>
      </c>
      <c r="B12" s="156">
        <v>250756765</v>
      </c>
      <c r="C12" s="154">
        <v>120618182</v>
      </c>
      <c r="D12" s="160">
        <v>0</v>
      </c>
      <c r="E12" s="156">
        <v>0</v>
      </c>
      <c r="F12" s="157">
        <f t="shared" ref="F12:F19" si="0">+B12+C12+D12+E12</f>
        <v>371374947</v>
      </c>
      <c r="G12" s="157">
        <v>-23623237</v>
      </c>
      <c r="H12" s="158">
        <v>-11690607</v>
      </c>
      <c r="I12" s="156">
        <f>+G12+H12</f>
        <v>-35313844</v>
      </c>
      <c r="J12" s="156">
        <f t="shared" ref="J12:J19" si="1">+F12+H12</f>
        <v>359684340</v>
      </c>
      <c r="K12" s="158">
        <v>250756765</v>
      </c>
      <c r="L12" s="161">
        <v>20</v>
      </c>
    </row>
    <row r="13" spans="1:12">
      <c r="A13" s="153" t="s">
        <v>160</v>
      </c>
      <c r="B13" s="156">
        <v>73382292</v>
      </c>
      <c r="C13" s="154">
        <v>2343636</v>
      </c>
      <c r="D13" s="155">
        <v>0</v>
      </c>
      <c r="E13" s="156">
        <v>0</v>
      </c>
      <c r="F13" s="157">
        <f t="shared" si="0"/>
        <v>75725928</v>
      </c>
      <c r="G13" s="157">
        <v>-36606502</v>
      </c>
      <c r="H13" s="158">
        <v>-9498535</v>
      </c>
      <c r="I13" s="156">
        <f t="shared" ref="I13:I19" si="2">+G13+H13</f>
        <v>-46105037</v>
      </c>
      <c r="J13" s="156">
        <f t="shared" si="1"/>
        <v>66227393</v>
      </c>
      <c r="K13" s="158">
        <v>73382292</v>
      </c>
      <c r="L13" s="161">
        <v>20</v>
      </c>
    </row>
    <row r="14" spans="1:12">
      <c r="A14" s="153" t="s">
        <v>161</v>
      </c>
      <c r="B14" s="156">
        <v>185672101</v>
      </c>
      <c r="C14" s="154">
        <v>37136417</v>
      </c>
      <c r="D14" s="155">
        <v>0</v>
      </c>
      <c r="E14" s="156">
        <v>0</v>
      </c>
      <c r="F14" s="157">
        <f t="shared" si="0"/>
        <v>222808518</v>
      </c>
      <c r="G14" s="157">
        <v>-71150216</v>
      </c>
      <c r="H14" s="158">
        <v>-17787554</v>
      </c>
      <c r="I14" s="156">
        <f t="shared" si="2"/>
        <v>-88937770</v>
      </c>
      <c r="J14" s="156">
        <f t="shared" si="1"/>
        <v>205020964</v>
      </c>
      <c r="K14" s="158">
        <v>185672101</v>
      </c>
      <c r="L14" s="161">
        <v>20</v>
      </c>
    </row>
    <row r="15" spans="1:12">
      <c r="A15" s="153" t="s">
        <v>162</v>
      </c>
      <c r="B15" s="156">
        <v>100128974177</v>
      </c>
      <c r="C15" s="154">
        <v>104151921233</v>
      </c>
      <c r="D15" s="160">
        <v>0</v>
      </c>
      <c r="E15" s="156">
        <v>0</v>
      </c>
      <c r="F15" s="157">
        <f t="shared" si="0"/>
        <v>204280895410</v>
      </c>
      <c r="G15" s="157">
        <v>-2749203028</v>
      </c>
      <c r="H15" s="158">
        <v>-1371709029</v>
      </c>
      <c r="I15" s="156">
        <f t="shared" si="2"/>
        <v>-4120912057</v>
      </c>
      <c r="J15" s="156">
        <f t="shared" si="1"/>
        <v>202909186381</v>
      </c>
      <c r="K15" s="158">
        <v>100128974177</v>
      </c>
      <c r="L15" s="162">
        <v>3.33</v>
      </c>
    </row>
    <row r="16" spans="1:12">
      <c r="A16" s="153" t="s">
        <v>163</v>
      </c>
      <c r="B16" s="156">
        <v>5712920</v>
      </c>
      <c r="C16" s="154">
        <v>2115455</v>
      </c>
      <c r="D16" s="160">
        <v>0</v>
      </c>
      <c r="E16" s="156">
        <v>0</v>
      </c>
      <c r="F16" s="157">
        <f t="shared" si="0"/>
        <v>7828375</v>
      </c>
      <c r="G16" s="157">
        <v>-51416284</v>
      </c>
      <c r="H16" s="158">
        <v>0</v>
      </c>
      <c r="I16" s="156">
        <f t="shared" si="2"/>
        <v>-51416284</v>
      </c>
      <c r="J16" s="156">
        <f t="shared" si="1"/>
        <v>7828375</v>
      </c>
      <c r="K16" s="158">
        <v>5712920</v>
      </c>
      <c r="L16" s="161">
        <v>50</v>
      </c>
    </row>
    <row r="17" spans="1:12">
      <c r="A17" s="153" t="s">
        <v>164</v>
      </c>
      <c r="B17" s="156">
        <v>1959273</v>
      </c>
      <c r="C17" s="154">
        <v>0</v>
      </c>
      <c r="D17" s="160">
        <v>0</v>
      </c>
      <c r="E17" s="156">
        <v>0</v>
      </c>
      <c r="F17" s="157">
        <f t="shared" si="0"/>
        <v>1959273</v>
      </c>
      <c r="G17" s="157">
        <v>-17633454</v>
      </c>
      <c r="H17" s="158">
        <v>0</v>
      </c>
      <c r="I17" s="156">
        <f t="shared" si="2"/>
        <v>-17633454</v>
      </c>
      <c r="J17" s="156">
        <f t="shared" si="1"/>
        <v>1959273</v>
      </c>
      <c r="K17" s="158">
        <v>1959273</v>
      </c>
      <c r="L17" s="161">
        <v>50</v>
      </c>
    </row>
    <row r="18" spans="1:12">
      <c r="A18" s="153" t="s">
        <v>165</v>
      </c>
      <c r="B18" s="156">
        <v>34188951</v>
      </c>
      <c r="C18" s="154">
        <v>0</v>
      </c>
      <c r="D18" s="160">
        <v>0</v>
      </c>
      <c r="E18" s="156">
        <v>0</v>
      </c>
      <c r="F18" s="157">
        <f t="shared" si="0"/>
        <v>34188951</v>
      </c>
      <c r="G18" s="157">
        <v>-5021636</v>
      </c>
      <c r="H18" s="158">
        <v>-1568424</v>
      </c>
      <c r="I18" s="156">
        <f t="shared" si="2"/>
        <v>-6590060</v>
      </c>
      <c r="J18" s="156">
        <f t="shared" si="1"/>
        <v>32620527</v>
      </c>
      <c r="K18" s="158">
        <v>34188951</v>
      </c>
      <c r="L18" s="161">
        <v>10</v>
      </c>
    </row>
    <row r="19" spans="1:12">
      <c r="A19" s="153" t="s">
        <v>166</v>
      </c>
      <c r="B19" s="156">
        <v>274776329603</v>
      </c>
      <c r="C19" s="154">
        <v>0</v>
      </c>
      <c r="D19" s="160">
        <v>0</v>
      </c>
      <c r="E19" s="156">
        <v>0</v>
      </c>
      <c r="F19" s="157">
        <f t="shared" si="0"/>
        <v>274776329603</v>
      </c>
      <c r="G19" s="157">
        <v>-20133699667</v>
      </c>
      <c r="H19" s="158">
        <v>-7871918925</v>
      </c>
      <c r="I19" s="156">
        <f t="shared" si="2"/>
        <v>-28005618592</v>
      </c>
      <c r="J19" s="156">
        <f t="shared" si="1"/>
        <v>266904410678</v>
      </c>
      <c r="K19" s="158">
        <v>274776329603</v>
      </c>
      <c r="L19" s="163">
        <v>10</v>
      </c>
    </row>
    <row r="20" spans="1:12">
      <c r="A20" s="164" t="s">
        <v>595</v>
      </c>
      <c r="B20" s="165">
        <f t="shared" ref="B20:K20" si="3">+SUM(B11:B19)</f>
        <v>388688173625</v>
      </c>
      <c r="C20" s="165">
        <f t="shared" si="3"/>
        <v>104345953105</v>
      </c>
      <c r="D20" s="165">
        <f t="shared" si="3"/>
        <v>0</v>
      </c>
      <c r="E20" s="165">
        <f t="shared" si="3"/>
        <v>0</v>
      </c>
      <c r="F20" s="165">
        <f t="shared" si="3"/>
        <v>493034126730</v>
      </c>
      <c r="G20" s="165">
        <f t="shared" si="3"/>
        <v>-23088354024</v>
      </c>
      <c r="H20" s="165">
        <f t="shared" si="3"/>
        <v>-9284173074</v>
      </c>
      <c r="I20" s="165">
        <f t="shared" si="3"/>
        <v>-32372527098</v>
      </c>
      <c r="J20" s="165">
        <f t="shared" si="3"/>
        <v>483749953656</v>
      </c>
      <c r="K20" s="165">
        <f t="shared" si="3"/>
        <v>388688173625</v>
      </c>
    </row>
    <row r="21" spans="1:12">
      <c r="A21" s="164" t="s">
        <v>528</v>
      </c>
      <c r="B21" s="165">
        <v>308758845588</v>
      </c>
      <c r="C21" s="165">
        <v>23655298865</v>
      </c>
      <c r="D21" s="165">
        <v>0</v>
      </c>
      <c r="E21" s="165">
        <v>79362383196</v>
      </c>
      <c r="F21" s="165">
        <v>411776527649</v>
      </c>
      <c r="G21" s="165">
        <v>-4485483003</v>
      </c>
      <c r="H21" s="165">
        <v>-18602871021</v>
      </c>
      <c r="I21" s="165">
        <v>-23088354024</v>
      </c>
      <c r="J21" s="165">
        <v>388688173625</v>
      </c>
      <c r="K21" s="165">
        <v>304273362585</v>
      </c>
    </row>
    <row r="23" spans="1:12">
      <c r="A23" s="456"/>
      <c r="B23" s="456"/>
      <c r="C23" s="456"/>
      <c r="D23" s="456"/>
      <c r="E23" s="456"/>
      <c r="F23" s="456"/>
      <c r="H23" s="166"/>
      <c r="J23" s="214"/>
    </row>
    <row r="24" spans="1:12">
      <c r="A24" s="457"/>
      <c r="B24" s="457"/>
      <c r="C24" s="457"/>
      <c r="D24" s="457"/>
      <c r="E24" s="457"/>
      <c r="F24" s="457"/>
      <c r="J24" s="166"/>
    </row>
    <row r="26" spans="1:12">
      <c r="A26" s="458"/>
      <c r="B26" s="458"/>
      <c r="C26" s="458"/>
      <c r="D26" s="458"/>
      <c r="E26" s="458"/>
      <c r="F26" s="458"/>
      <c r="G26" s="458"/>
      <c r="H26" s="458"/>
      <c r="I26" s="458"/>
      <c r="J26" s="458"/>
      <c r="K26" s="458"/>
      <c r="L26" s="458"/>
    </row>
  </sheetData>
  <mergeCells count="4">
    <mergeCell ref="A6:L6"/>
    <mergeCell ref="A23:F23"/>
    <mergeCell ref="A24:F24"/>
    <mergeCell ref="A26:L26"/>
  </mergeCells>
  <hyperlinks>
    <hyperlink ref="L1" location="BG!A1" display="BG"/>
  </hyperlinks>
  <pageMargins left="0.35433070866141736" right="0.19685039370078741" top="0.74803149606299213" bottom="0.74803149606299213" header="0.31496062992125984" footer="0.31496062992125984"/>
  <pageSetup paperSize="9" scale="70" orientation="landscape" r:id="rId1"/>
  <drawing r:id="rId2"/>
</worksheet>
</file>

<file path=xl/worksheets/sheet16.xml><?xml version="1.0" encoding="utf-8"?>
<worksheet xmlns="http://schemas.openxmlformats.org/spreadsheetml/2006/main" xmlns:r="http://schemas.openxmlformats.org/officeDocument/2006/relationships">
  <sheetPr codeName="Hoja15"/>
  <dimension ref="A1:C27"/>
  <sheetViews>
    <sheetView showGridLines="0" workbookViewId="0"/>
  </sheetViews>
  <sheetFormatPr baseColWidth="10" defaultRowHeight="15"/>
  <cols>
    <col min="1" max="1" width="34.140625" customWidth="1"/>
    <col min="2" max="3" width="22.7109375" customWidth="1"/>
  </cols>
  <sheetData>
    <row r="1" spans="1:3" ht="17.25" customHeight="1">
      <c r="C1" s="80" t="s">
        <v>0</v>
      </c>
    </row>
    <row r="2" spans="1:3" ht="17.25" customHeight="1"/>
    <row r="3" spans="1:3" ht="17.25" customHeight="1"/>
    <row r="4" spans="1:3" ht="17.25" customHeight="1"/>
    <row r="5" spans="1:3" ht="17.25" customHeight="1"/>
    <row r="6" spans="1:3">
      <c r="A6" s="266" t="s">
        <v>495</v>
      </c>
      <c r="B6" s="266"/>
      <c r="C6" s="266"/>
    </row>
    <row r="7" spans="1:3">
      <c r="B7" s="537"/>
      <c r="C7" s="537"/>
    </row>
    <row r="8" spans="1:3" ht="15.75" customHeight="1">
      <c r="A8" s="329"/>
      <c r="B8" s="257">
        <v>2025</v>
      </c>
      <c r="C8" s="257">
        <v>2024</v>
      </c>
    </row>
    <row r="9" spans="1:3" ht="15.75" customHeight="1">
      <c r="A9" s="329"/>
      <c r="B9" s="337" t="s">
        <v>131</v>
      </c>
      <c r="C9" s="337" t="s">
        <v>131</v>
      </c>
    </row>
    <row r="10" spans="1:3" ht="15" customHeight="1">
      <c r="A10" s="391" t="s">
        <v>413</v>
      </c>
      <c r="B10" s="392">
        <v>0</v>
      </c>
      <c r="C10" s="392">
        <v>0</v>
      </c>
    </row>
    <row r="11" spans="1:3" ht="15" customHeight="1">
      <c r="A11" s="393" t="s">
        <v>414</v>
      </c>
      <c r="B11" s="393">
        <v>0</v>
      </c>
      <c r="C11" s="393">
        <v>0</v>
      </c>
    </row>
    <row r="12" spans="1:3" ht="15" customHeight="1">
      <c r="A12" s="331" t="s">
        <v>63</v>
      </c>
      <c r="B12" s="390">
        <f>B11</f>
        <v>0</v>
      </c>
      <c r="C12" s="390">
        <f>C11</f>
        <v>0</v>
      </c>
    </row>
    <row r="13" spans="1:3" ht="15" customHeight="1">
      <c r="A13" s="330"/>
      <c r="B13" s="330"/>
      <c r="C13" s="330"/>
    </row>
    <row r="14" spans="1:3" ht="15" customHeight="1">
      <c r="A14" s="394" t="s">
        <v>269</v>
      </c>
      <c r="B14" s="393"/>
      <c r="C14" s="393"/>
    </row>
    <row r="15" spans="1:3" ht="15" customHeight="1">
      <c r="A15" s="393" t="s">
        <v>415</v>
      </c>
      <c r="B15" s="393">
        <v>0</v>
      </c>
      <c r="C15" s="393">
        <v>0</v>
      </c>
    </row>
    <row r="16" spans="1:3" ht="15" customHeight="1">
      <c r="A16" s="331" t="s">
        <v>63</v>
      </c>
      <c r="B16" s="390">
        <f>B15</f>
        <v>0</v>
      </c>
      <c r="C16" s="390">
        <f>C15</f>
        <v>0</v>
      </c>
    </row>
    <row r="17" spans="1:3" ht="15" customHeight="1"/>
    <row r="18" spans="1:3" ht="15" customHeight="1">
      <c r="A18" s="396" t="s">
        <v>416</v>
      </c>
      <c r="B18" s="168"/>
      <c r="C18" s="168"/>
    </row>
    <row r="19" spans="1:3" ht="15" customHeight="1">
      <c r="A19" s="397" t="s">
        <v>417</v>
      </c>
      <c r="B19" s="397">
        <v>0</v>
      </c>
      <c r="C19" s="397">
        <v>0</v>
      </c>
    </row>
    <row r="20" spans="1:3" ht="15" customHeight="1">
      <c r="A20" s="331" t="s">
        <v>63</v>
      </c>
      <c r="B20" s="395">
        <f>B19</f>
        <v>0</v>
      </c>
      <c r="C20" s="395">
        <f>C19</f>
        <v>0</v>
      </c>
    </row>
    <row r="21" spans="1:3" ht="15" customHeight="1"/>
    <row r="22" spans="1:3" ht="15" customHeight="1" thickBot="1">
      <c r="A22" s="167" t="s">
        <v>418</v>
      </c>
      <c r="B22" s="398">
        <f>B12+B16+B20</f>
        <v>0</v>
      </c>
      <c r="C22" s="398">
        <f>C12+C16+C20</f>
        <v>0</v>
      </c>
    </row>
    <row r="23" spans="1:3" ht="15" customHeight="1" thickTop="1"/>
    <row r="24" spans="1:3" ht="15" customHeight="1"/>
    <row r="25" spans="1:3">
      <c r="A25" s="456"/>
      <c r="B25" s="456"/>
      <c r="C25" s="456"/>
    </row>
    <row r="26" spans="1:3">
      <c r="A26" s="457"/>
      <c r="B26" s="457"/>
      <c r="C26" s="457"/>
    </row>
    <row r="27" spans="1:3" ht="31.5" customHeight="1">
      <c r="A27" s="526"/>
      <c r="B27" s="526"/>
      <c r="C27" s="526"/>
    </row>
  </sheetData>
  <mergeCells count="4">
    <mergeCell ref="A25:C25"/>
    <mergeCell ref="A26:C26"/>
    <mergeCell ref="A27:C27"/>
    <mergeCell ref="B7:C7"/>
  </mergeCells>
  <hyperlinks>
    <hyperlink ref="C1" location="BG!A1" display="BG"/>
  </hyperlinks>
  <pageMargins left="0.8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sheetPr codeName="Hoja16"/>
  <dimension ref="A1:D17"/>
  <sheetViews>
    <sheetView workbookViewId="0">
      <selection activeCell="B10" sqref="B10"/>
    </sheetView>
  </sheetViews>
  <sheetFormatPr baseColWidth="10" defaultRowHeight="15"/>
  <cols>
    <col min="1" max="1" width="29.7109375" style="143" customWidth="1"/>
    <col min="2" max="3" width="22.7109375" style="143" customWidth="1"/>
    <col min="4" max="4" width="11.42578125" style="143"/>
  </cols>
  <sheetData>
    <row r="1" spans="1:4" ht="17.25" customHeight="1">
      <c r="C1" s="171" t="s">
        <v>0</v>
      </c>
    </row>
    <row r="2" spans="1:4" ht="17.25" customHeight="1"/>
    <row r="3" spans="1:4" ht="17.25" customHeight="1"/>
    <row r="4" spans="1:4" ht="17.25" customHeight="1"/>
    <row r="5" spans="1:4" ht="17.25" customHeight="1"/>
    <row r="6" spans="1:4" s="143" customFormat="1">
      <c r="A6" s="523" t="s">
        <v>494</v>
      </c>
      <c r="B6" s="523"/>
      <c r="C6" s="523"/>
    </row>
    <row r="7" spans="1:4" s="143" customFormat="1">
      <c r="B7" s="537"/>
      <c r="C7" s="537"/>
    </row>
    <row r="8" spans="1:4" s="143" customFormat="1" ht="15.75">
      <c r="A8" s="332" t="s">
        <v>269</v>
      </c>
      <c r="B8" s="257">
        <v>2025</v>
      </c>
      <c r="C8" s="257">
        <v>2024</v>
      </c>
    </row>
    <row r="9" spans="1:4" s="143" customFormat="1">
      <c r="A9" s="332"/>
      <c r="B9" s="337" t="s">
        <v>131</v>
      </c>
      <c r="C9" s="337" t="s">
        <v>131</v>
      </c>
    </row>
    <row r="10" spans="1:4" s="143" customFormat="1">
      <c r="A10" s="385" t="s">
        <v>415</v>
      </c>
      <c r="B10" s="406">
        <v>24544352</v>
      </c>
      <c r="C10" s="406">
        <v>24544352</v>
      </c>
    </row>
    <row r="11" spans="1:4" s="143" customFormat="1">
      <c r="A11" s="386" t="s">
        <v>419</v>
      </c>
      <c r="B11" s="389">
        <v>0</v>
      </c>
      <c r="C11" s="174">
        <v>0</v>
      </c>
    </row>
    <row r="12" spans="1:4" s="143" customFormat="1">
      <c r="A12" s="388"/>
      <c r="B12" s="389">
        <v>0</v>
      </c>
      <c r="C12" s="174">
        <v>0</v>
      </c>
      <c r="D12" s="334"/>
    </row>
    <row r="13" spans="1:4" s="143" customFormat="1" ht="15.75" thickBot="1">
      <c r="A13" s="209" t="s">
        <v>418</v>
      </c>
      <c r="B13" s="405">
        <f>SUM(B10:B12)</f>
        <v>24544352</v>
      </c>
      <c r="C13" s="405">
        <f>SUM(C10:C12)</f>
        <v>24544352</v>
      </c>
    </row>
    <row r="14" spans="1:4" s="143" customFormat="1" ht="15.75" thickTop="1">
      <c r="A14" s="336"/>
    </row>
    <row r="15" spans="1:4" s="143" customFormat="1">
      <c r="A15" s="335"/>
    </row>
    <row r="16" spans="1:4" s="143" customFormat="1">
      <c r="A16" s="333"/>
    </row>
    <row r="17" spans="1:3" s="143" customFormat="1" ht="32.25" customHeight="1">
      <c r="A17" s="526"/>
      <c r="B17" s="526"/>
      <c r="C17" s="526"/>
    </row>
  </sheetData>
  <mergeCells count="3">
    <mergeCell ref="A6:C6"/>
    <mergeCell ref="B7:C7"/>
    <mergeCell ref="A17:C17"/>
  </mergeCells>
  <hyperlinks>
    <hyperlink ref="C1" location="BG!A1" display="BG"/>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sheetPr codeName="Hoja17"/>
  <dimension ref="A1:L17"/>
  <sheetViews>
    <sheetView workbookViewId="0">
      <selection activeCell="A17" sqref="A17:C17"/>
    </sheetView>
  </sheetViews>
  <sheetFormatPr baseColWidth="10" defaultRowHeight="15"/>
  <cols>
    <col min="1" max="1" width="24.7109375" style="143" customWidth="1"/>
    <col min="2" max="3" width="19.85546875" style="143" customWidth="1"/>
    <col min="4" max="12" width="11.42578125" style="143"/>
  </cols>
  <sheetData>
    <row r="1" spans="1:3" ht="17.25" customHeight="1">
      <c r="C1" s="171" t="s">
        <v>0</v>
      </c>
    </row>
    <row r="2" spans="1:3" ht="17.25" customHeight="1"/>
    <row r="3" spans="1:3" ht="17.25" customHeight="1"/>
    <row r="4" spans="1:3" ht="17.25" customHeight="1"/>
    <row r="5" spans="1:3" ht="17.25" customHeight="1"/>
    <row r="6" spans="1:3" s="143" customFormat="1">
      <c r="A6" s="266" t="s">
        <v>493</v>
      </c>
      <c r="B6" s="266"/>
      <c r="C6" s="266"/>
    </row>
    <row r="7" spans="1:3" s="143" customFormat="1">
      <c r="B7" s="537"/>
      <c r="C7" s="537"/>
    </row>
    <row r="8" spans="1:3" s="143" customFormat="1" ht="15.75">
      <c r="A8" s="341" t="s">
        <v>271</v>
      </c>
      <c r="B8" s="436">
        <v>2025</v>
      </c>
      <c r="C8" s="436">
        <v>2024</v>
      </c>
    </row>
    <row r="9" spans="1:3" s="143" customFormat="1">
      <c r="A9" s="341"/>
      <c r="B9" s="437" t="s">
        <v>131</v>
      </c>
      <c r="C9" s="437" t="s">
        <v>131</v>
      </c>
    </row>
    <row r="10" spans="1:3" s="143" customFormat="1">
      <c r="A10" s="385"/>
      <c r="B10" s="385"/>
      <c r="C10" s="385"/>
    </row>
    <row r="11" spans="1:3" s="143" customFormat="1">
      <c r="A11" s="386"/>
      <c r="B11" s="174"/>
      <c r="C11" s="174"/>
    </row>
    <row r="12" spans="1:3" s="143" customFormat="1">
      <c r="A12" s="388"/>
      <c r="B12" s="174"/>
      <c r="C12" s="174"/>
    </row>
    <row r="13" spans="1:3" s="143" customFormat="1" ht="15.75" thickBot="1">
      <c r="A13" s="209" t="s">
        <v>418</v>
      </c>
      <c r="B13" s="384">
        <f>SUM(B10:B12)</f>
        <v>0</v>
      </c>
      <c r="C13" s="384">
        <f>SUM(C10:C12)</f>
        <v>0</v>
      </c>
    </row>
    <row r="14" spans="1:3" s="143" customFormat="1" ht="15.75" thickTop="1">
      <c r="A14" s="336"/>
    </row>
    <row r="15" spans="1:3" s="143" customFormat="1">
      <c r="A15" s="335"/>
    </row>
    <row r="17" spans="1:3" ht="29.25" customHeight="1">
      <c r="A17" s="526"/>
      <c r="B17" s="526"/>
      <c r="C17" s="526"/>
    </row>
  </sheetData>
  <mergeCells count="2">
    <mergeCell ref="B7:C7"/>
    <mergeCell ref="A17:C17"/>
  </mergeCells>
  <hyperlinks>
    <hyperlink ref="C1" location="BG!A1" display="BG"/>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sheetPr codeName="Hoja18"/>
  <dimension ref="A1:C35"/>
  <sheetViews>
    <sheetView showGridLines="0" workbookViewId="0"/>
  </sheetViews>
  <sheetFormatPr baseColWidth="10" defaultColWidth="11.42578125" defaultRowHeight="15"/>
  <cols>
    <col min="1" max="1" width="44.42578125" customWidth="1"/>
    <col min="2" max="3" width="22.1406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6" t="s">
        <v>498</v>
      </c>
      <c r="B6" s="266"/>
      <c r="C6" s="266"/>
    </row>
    <row r="7" spans="1:3">
      <c r="C7" s="124"/>
    </row>
    <row r="8" spans="1:3">
      <c r="C8" s="124"/>
    </row>
    <row r="9" spans="1:3">
      <c r="B9" s="337" t="s">
        <v>609</v>
      </c>
      <c r="C9" s="438" t="s">
        <v>130</v>
      </c>
    </row>
    <row r="10" spans="1:3" ht="15.75">
      <c r="A10" s="167"/>
      <c r="B10" s="439">
        <v>2025</v>
      </c>
      <c r="C10" s="439">
        <v>2024</v>
      </c>
    </row>
    <row r="11" spans="1:3">
      <c r="A11" s="167" t="s">
        <v>139</v>
      </c>
      <c r="B11" s="437" t="s">
        <v>131</v>
      </c>
      <c r="C11" s="437" t="s">
        <v>131</v>
      </c>
    </row>
    <row r="12" spans="1:3">
      <c r="A12" s="168" t="s">
        <v>168</v>
      </c>
      <c r="B12" s="169">
        <v>26909188292</v>
      </c>
      <c r="C12" s="169">
        <f>16038780717+3075239949</f>
        <v>19114020666</v>
      </c>
    </row>
    <row r="13" spans="1:3">
      <c r="A13" s="424" t="s">
        <v>529</v>
      </c>
      <c r="B13" s="129">
        <v>13587870034</v>
      </c>
      <c r="C13" s="129">
        <f>+'Nota 40'!C23</f>
        <v>116684721446</v>
      </c>
    </row>
    <row r="14" spans="1:3">
      <c r="A14" s="168" t="s">
        <v>552</v>
      </c>
      <c r="B14" s="169">
        <v>11744401635</v>
      </c>
      <c r="C14" s="169">
        <v>14775588077</v>
      </c>
    </row>
    <row r="15" spans="1:3">
      <c r="A15" s="424" t="s">
        <v>570</v>
      </c>
      <c r="B15" s="169">
        <v>25009881450</v>
      </c>
      <c r="C15" s="169">
        <f>+'Nota 40'!C24</f>
        <v>51725158997</v>
      </c>
    </row>
    <row r="16" spans="1:3" ht="15.75" thickBot="1">
      <c r="A16" s="130" t="s">
        <v>63</v>
      </c>
      <c r="B16" s="131">
        <f>SUM(B12:B15)</f>
        <v>77251341411</v>
      </c>
      <c r="C16" s="131">
        <f>SUM(C12:C15)</f>
        <v>202299489186</v>
      </c>
    </row>
    <row r="17" spans="1:3" ht="15.75" thickTop="1">
      <c r="A17" s="125"/>
      <c r="B17" s="170"/>
      <c r="C17" s="170"/>
    </row>
    <row r="18" spans="1:3">
      <c r="A18" s="125"/>
      <c r="B18" s="170"/>
      <c r="C18" s="170"/>
    </row>
    <row r="19" spans="1:3">
      <c r="A19" s="125"/>
      <c r="B19" s="170"/>
      <c r="C19" s="170"/>
    </row>
    <row r="20" spans="1:3">
      <c r="B20" s="337" t="s">
        <v>609</v>
      </c>
      <c r="C20" s="438" t="s">
        <v>130</v>
      </c>
    </row>
    <row r="21" spans="1:3" ht="15.75">
      <c r="A21" s="167"/>
      <c r="B21" s="439">
        <v>2025</v>
      </c>
      <c r="C21" s="439">
        <v>2024</v>
      </c>
    </row>
    <row r="22" spans="1:3">
      <c r="A22" s="167" t="s">
        <v>174</v>
      </c>
      <c r="B22" s="437" t="s">
        <v>131</v>
      </c>
      <c r="C22" s="437" t="s">
        <v>131</v>
      </c>
    </row>
    <row r="23" spans="1:3">
      <c r="A23" s="168" t="s">
        <v>168</v>
      </c>
      <c r="B23" s="169">
        <v>0</v>
      </c>
      <c r="C23" s="169">
        <v>0</v>
      </c>
    </row>
    <row r="24" spans="1:3">
      <c r="A24" s="168" t="s">
        <v>541</v>
      </c>
      <c r="B24" s="129">
        <v>0</v>
      </c>
      <c r="C24" s="129">
        <v>0</v>
      </c>
    </row>
    <row r="25" spans="1:3">
      <c r="A25" s="168" t="s">
        <v>169</v>
      </c>
      <c r="B25" s="169">
        <v>0</v>
      </c>
      <c r="C25" s="169">
        <v>0</v>
      </c>
    </row>
    <row r="26" spans="1:3" ht="15.75" thickBot="1">
      <c r="A26" s="130" t="s">
        <v>63</v>
      </c>
      <c r="B26" s="131">
        <f>SUM(B23:B25)</f>
        <v>0</v>
      </c>
      <c r="C26" s="131">
        <f>SUM(C23:C25)</f>
        <v>0</v>
      </c>
    </row>
    <row r="27" spans="1:3" ht="15.75" thickTop="1">
      <c r="A27" s="125"/>
      <c r="B27" s="170"/>
      <c r="C27" s="170"/>
    </row>
    <row r="28" spans="1:3">
      <c r="A28" s="125"/>
      <c r="B28" s="170"/>
      <c r="C28" s="170"/>
    </row>
    <row r="29" spans="1:3">
      <c r="A29" s="125"/>
      <c r="B29" s="170"/>
      <c r="C29" s="170"/>
    </row>
    <row r="30" spans="1:3" ht="34.5" customHeight="1">
      <c r="A30" s="526"/>
      <c r="B30" s="526"/>
      <c r="C30" s="526"/>
    </row>
    <row r="31" spans="1:3">
      <c r="A31" s="125"/>
      <c r="B31" s="170"/>
      <c r="C31" s="170"/>
    </row>
    <row r="32" spans="1:3">
      <c r="A32" s="125"/>
      <c r="B32" s="170"/>
      <c r="C32" s="170"/>
    </row>
    <row r="33" spans="1:3">
      <c r="A33" s="456"/>
      <c r="B33" s="456"/>
      <c r="C33" s="456"/>
    </row>
    <row r="34" spans="1:3">
      <c r="A34" s="457"/>
      <c r="B34" s="457"/>
      <c r="C34" s="457"/>
    </row>
    <row r="35" spans="1:3">
      <c r="A35" s="458"/>
      <c r="B35" s="458"/>
      <c r="C35" s="458"/>
    </row>
  </sheetData>
  <mergeCells count="4">
    <mergeCell ref="A33:C33"/>
    <mergeCell ref="A34:C34"/>
    <mergeCell ref="A35:C35"/>
    <mergeCell ref="A30:C30"/>
  </mergeCells>
  <hyperlinks>
    <hyperlink ref="C1" location="BG!A1" display="BG"/>
    <hyperlink ref="A13" location="'Nota 40'!A1" display="Relacionadas (Ver nota 40)"/>
    <hyperlink ref="A15" location="'Nota 40'!A1" display="Cheques diferidos a relacionadas"/>
  </hyperlinks>
  <printOptions horizontalCentered="1"/>
  <pageMargins left="0.23" right="0" top="0.74803149606299213" bottom="0.74803149606299213" header="0.33" footer="0.31496062992125984"/>
  <pageSetup paperSize="5" scale="90" fitToWidth="2" fitToHeight="2" orientation="portrait" r:id="rId1"/>
  <drawing r:id="rId2"/>
</worksheet>
</file>

<file path=xl/worksheets/sheet2.xml><?xml version="1.0" encoding="utf-8"?>
<worksheet xmlns="http://schemas.openxmlformats.org/spreadsheetml/2006/main" xmlns:r="http://schemas.openxmlformats.org/officeDocument/2006/relationships">
  <dimension ref="A1:H81"/>
  <sheetViews>
    <sheetView topLeftCell="A37" workbookViewId="0">
      <selection activeCell="E51" sqref="E51"/>
    </sheetView>
  </sheetViews>
  <sheetFormatPr baseColWidth="10" defaultRowHeight="12.75"/>
  <cols>
    <col min="1" max="1" width="4.42578125" style="3" customWidth="1"/>
    <col min="2" max="2" width="22" style="3" customWidth="1"/>
    <col min="3" max="3" width="18.42578125" style="3" customWidth="1"/>
    <col min="4" max="4" width="23.85546875" style="3" customWidth="1"/>
    <col min="5" max="5" width="25.7109375" style="3" customWidth="1"/>
    <col min="6" max="6" width="21.42578125" style="3" customWidth="1"/>
    <col min="7" max="7" width="13.42578125" style="3" customWidth="1"/>
    <col min="8" max="8" width="13.85546875" style="3" customWidth="1"/>
    <col min="9" max="16384" width="11.42578125" style="3"/>
  </cols>
  <sheetData>
    <row r="1" spans="2:6" ht="17.25" customHeight="1"/>
    <row r="2" spans="2:6" ht="17.25" customHeight="1"/>
    <row r="3" spans="2:6" ht="17.25" customHeight="1"/>
    <row r="4" spans="2:6" ht="17.25" customHeight="1"/>
    <row r="5" spans="2:6" ht="17.25" customHeight="1"/>
    <row r="6" spans="2:6">
      <c r="B6" s="299" t="s">
        <v>336</v>
      </c>
      <c r="C6" s="299"/>
    </row>
    <row r="7" spans="2:6">
      <c r="B7" s="4" t="s">
        <v>599</v>
      </c>
    </row>
    <row r="9" spans="2:6">
      <c r="B9" s="4" t="s">
        <v>337</v>
      </c>
    </row>
    <row r="11" spans="2:6">
      <c r="B11" s="450" t="s">
        <v>338</v>
      </c>
      <c r="C11" s="450"/>
      <c r="D11" s="450"/>
      <c r="E11" s="451" t="s">
        <v>339</v>
      </c>
      <c r="F11" s="451"/>
    </row>
    <row r="12" spans="2:6" ht="155.25" customHeight="1">
      <c r="B12" s="450" t="s">
        <v>340</v>
      </c>
      <c r="C12" s="450"/>
      <c r="D12" s="450"/>
      <c r="E12" s="452" t="s">
        <v>600</v>
      </c>
      <c r="F12" s="452"/>
    </row>
    <row r="13" spans="2:6">
      <c r="B13" s="450" t="s">
        <v>341</v>
      </c>
      <c r="C13" s="450"/>
      <c r="D13" s="450"/>
      <c r="E13" s="453" t="s">
        <v>342</v>
      </c>
      <c r="F13" s="453"/>
    </row>
    <row r="14" spans="2:6">
      <c r="B14" s="450" t="s">
        <v>343</v>
      </c>
      <c r="C14" s="450"/>
      <c r="D14" s="450"/>
      <c r="E14" s="453" t="s">
        <v>344</v>
      </c>
      <c r="F14" s="453"/>
    </row>
    <row r="15" spans="2:6" ht="57.75" customHeight="1">
      <c r="B15" s="450" t="s">
        <v>345</v>
      </c>
      <c r="C15" s="450"/>
      <c r="D15" s="450"/>
      <c r="E15" s="452" t="s">
        <v>346</v>
      </c>
      <c r="F15" s="452"/>
    </row>
    <row r="16" spans="2:6">
      <c r="B16" s="450" t="s">
        <v>347</v>
      </c>
      <c r="C16" s="450"/>
      <c r="D16" s="450"/>
      <c r="E16" s="452" t="s">
        <v>348</v>
      </c>
      <c r="F16" s="452"/>
    </row>
    <row r="17" spans="2:6">
      <c r="B17" s="450" t="s">
        <v>349</v>
      </c>
      <c r="C17" s="450"/>
      <c r="D17" s="450"/>
      <c r="E17" s="453" t="s">
        <v>350</v>
      </c>
      <c r="F17" s="453"/>
    </row>
    <row r="18" spans="2:6">
      <c r="B18" s="450" t="s">
        <v>351</v>
      </c>
      <c r="C18" s="450"/>
      <c r="D18" s="450"/>
      <c r="E18" s="454" t="s">
        <v>352</v>
      </c>
      <c r="F18" s="453"/>
    </row>
    <row r="19" spans="2:6" ht="15">
      <c r="B19" s="450" t="s">
        <v>353</v>
      </c>
      <c r="C19" s="450"/>
      <c r="D19" s="450"/>
      <c r="E19" s="455" t="s">
        <v>354</v>
      </c>
      <c r="F19" s="455"/>
    </row>
    <row r="20" spans="2:6" ht="15">
      <c r="B20" s="450" t="s">
        <v>355</v>
      </c>
      <c r="C20" s="450"/>
      <c r="D20" s="450"/>
      <c r="E20" s="455" t="s">
        <v>356</v>
      </c>
      <c r="F20" s="455"/>
    </row>
    <row r="22" spans="2:6">
      <c r="B22" s="4" t="s">
        <v>357</v>
      </c>
    </row>
    <row r="24" spans="2:6">
      <c r="B24" s="300" t="s">
        <v>358</v>
      </c>
      <c r="C24" s="301"/>
      <c r="D24" s="302" t="s">
        <v>359</v>
      </c>
    </row>
    <row r="25" spans="2:6">
      <c r="B25" s="303" t="s">
        <v>360</v>
      </c>
      <c r="C25" s="304"/>
      <c r="D25" s="305" t="s">
        <v>361</v>
      </c>
    </row>
    <row r="26" spans="2:6">
      <c r="B26" s="303" t="s">
        <v>362</v>
      </c>
      <c r="C26" s="304"/>
      <c r="D26" s="305" t="s">
        <v>361</v>
      </c>
    </row>
    <row r="27" spans="2:6">
      <c r="B27" s="303" t="s">
        <v>363</v>
      </c>
      <c r="C27" s="304"/>
      <c r="D27" s="305" t="s">
        <v>8</v>
      </c>
    </row>
    <row r="28" spans="2:6">
      <c r="B28" s="303" t="s">
        <v>364</v>
      </c>
      <c r="C28" s="304"/>
      <c r="D28" s="305" t="s">
        <v>365</v>
      </c>
    </row>
    <row r="30" spans="2:6">
      <c r="B30" s="4" t="s">
        <v>366</v>
      </c>
    </row>
    <row r="32" spans="2:6">
      <c r="B32" s="306" t="s">
        <v>367</v>
      </c>
      <c r="C32" s="306"/>
      <c r="D32" s="306"/>
      <c r="E32" s="306"/>
      <c r="F32" s="306"/>
    </row>
    <row r="33" spans="1:8" ht="25.5">
      <c r="B33" s="302" t="s">
        <v>368</v>
      </c>
      <c r="C33" s="302" t="s">
        <v>369</v>
      </c>
      <c r="D33" s="302" t="s">
        <v>370</v>
      </c>
      <c r="E33" s="302" t="s">
        <v>9</v>
      </c>
      <c r="F33" s="307" t="s">
        <v>371</v>
      </c>
    </row>
    <row r="34" spans="1:8">
      <c r="B34" s="308">
        <v>248000000000</v>
      </c>
      <c r="C34" s="308">
        <f>+B34</f>
        <v>248000000000</v>
      </c>
      <c r="D34" s="308">
        <f>+C34</f>
        <v>248000000000</v>
      </c>
      <c r="E34" s="308">
        <f>+D34</f>
        <v>248000000000</v>
      </c>
      <c r="F34" s="308">
        <v>5000000</v>
      </c>
    </row>
    <row r="36" spans="1:8">
      <c r="B36" s="4" t="s">
        <v>372</v>
      </c>
    </row>
    <row r="38" spans="1:8" ht="63" customHeight="1">
      <c r="A38" s="302" t="s">
        <v>373</v>
      </c>
      <c r="B38" s="302" t="s">
        <v>10</v>
      </c>
      <c r="C38" s="302" t="s">
        <v>374</v>
      </c>
      <c r="D38" s="302" t="s">
        <v>375</v>
      </c>
      <c r="E38" s="302" t="s">
        <v>376</v>
      </c>
      <c r="F38" s="302" t="s">
        <v>377</v>
      </c>
      <c r="G38" s="307" t="s">
        <v>378</v>
      </c>
    </row>
    <row r="39" spans="1:8">
      <c r="A39" s="309">
        <v>1</v>
      </c>
      <c r="B39" s="305" t="s">
        <v>11</v>
      </c>
      <c r="C39" s="309" t="s">
        <v>379</v>
      </c>
      <c r="D39" s="309" t="s">
        <v>380</v>
      </c>
      <c r="E39" s="310">
        <v>190</v>
      </c>
      <c r="F39" s="311">
        <v>950000000</v>
      </c>
      <c r="G39" s="312">
        <f t="shared" ref="G39:G44" si="0">+F39/$F$51</f>
        <v>3.8306451612903224E-3</v>
      </c>
      <c r="H39" s="313"/>
    </row>
    <row r="40" spans="1:8">
      <c r="A40" s="309">
        <f t="shared" ref="A40:A50" si="1">+A39+1</f>
        <v>2</v>
      </c>
      <c r="B40" s="305" t="s">
        <v>8</v>
      </c>
      <c r="C40" s="309" t="s">
        <v>381</v>
      </c>
      <c r="D40" s="309" t="s">
        <v>380</v>
      </c>
      <c r="E40" s="310">
        <v>10</v>
      </c>
      <c r="F40" s="311">
        <v>50000000</v>
      </c>
      <c r="G40" s="312">
        <f t="shared" si="0"/>
        <v>2.0161290322580645E-4</v>
      </c>
      <c r="H40" s="313"/>
    </row>
    <row r="41" spans="1:8">
      <c r="A41" s="309">
        <f t="shared" si="1"/>
        <v>3</v>
      </c>
      <c r="B41" s="305" t="s">
        <v>12</v>
      </c>
      <c r="C41" s="310" t="s">
        <v>382</v>
      </c>
      <c r="D41" s="309" t="s">
        <v>380</v>
      </c>
      <c r="E41" s="310">
        <v>27554</v>
      </c>
      <c r="F41" s="311">
        <v>137770000000</v>
      </c>
      <c r="G41" s="312">
        <f t="shared" si="0"/>
        <v>0.55552419354838711</v>
      </c>
      <c r="H41" s="313"/>
    </row>
    <row r="42" spans="1:8">
      <c r="A42" s="309">
        <f t="shared" si="1"/>
        <v>4</v>
      </c>
      <c r="B42" s="305" t="s">
        <v>11</v>
      </c>
      <c r="C42" s="309" t="s">
        <v>383</v>
      </c>
      <c r="D42" s="309" t="s">
        <v>380</v>
      </c>
      <c r="E42" s="310">
        <v>5</v>
      </c>
      <c r="F42" s="311">
        <f t="shared" ref="F42:F47" si="2">+E42*5000000</f>
        <v>25000000</v>
      </c>
      <c r="G42" s="312">
        <f t="shared" si="0"/>
        <v>1.0080645161290323E-4</v>
      </c>
      <c r="H42" s="313"/>
    </row>
    <row r="43" spans="1:8">
      <c r="A43" s="309">
        <f t="shared" si="1"/>
        <v>5</v>
      </c>
      <c r="B43" s="305" t="s">
        <v>8</v>
      </c>
      <c r="C43" s="309" t="s">
        <v>384</v>
      </c>
      <c r="D43" s="309" t="s">
        <v>380</v>
      </c>
      <c r="E43" s="310">
        <v>1</v>
      </c>
      <c r="F43" s="311">
        <f t="shared" si="2"/>
        <v>5000000</v>
      </c>
      <c r="G43" s="312">
        <f t="shared" si="0"/>
        <v>2.0161290322580645E-5</v>
      </c>
      <c r="H43" s="313"/>
    </row>
    <row r="44" spans="1:8">
      <c r="A44" s="309">
        <f t="shared" si="1"/>
        <v>6</v>
      </c>
      <c r="B44" s="305" t="s">
        <v>12</v>
      </c>
      <c r="C44" s="310" t="s">
        <v>385</v>
      </c>
      <c r="D44" s="309" t="s">
        <v>380</v>
      </c>
      <c r="E44" s="310">
        <v>794</v>
      </c>
      <c r="F44" s="311">
        <f t="shared" si="2"/>
        <v>3970000000</v>
      </c>
      <c r="G44" s="312">
        <f t="shared" si="0"/>
        <v>1.6008064516129031E-2</v>
      </c>
      <c r="H44" s="313"/>
    </row>
    <row r="45" spans="1:8">
      <c r="A45" s="309">
        <f t="shared" si="1"/>
        <v>7</v>
      </c>
      <c r="B45" s="305" t="s">
        <v>11</v>
      </c>
      <c r="C45" s="309" t="s">
        <v>524</v>
      </c>
      <c r="D45" s="309" t="s">
        <v>380</v>
      </c>
      <c r="E45" s="310">
        <v>54</v>
      </c>
      <c r="F45" s="311">
        <f t="shared" si="2"/>
        <v>270000000</v>
      </c>
      <c r="G45" s="312">
        <f t="shared" ref="G45:G50" si="3">+F45/$F$51</f>
        <v>1.0887096774193548E-3</v>
      </c>
      <c r="H45" s="313"/>
    </row>
    <row r="46" spans="1:8">
      <c r="A46" s="309">
        <f t="shared" si="1"/>
        <v>8</v>
      </c>
      <c r="B46" s="305" t="s">
        <v>8</v>
      </c>
      <c r="C46" s="309" t="s">
        <v>525</v>
      </c>
      <c r="D46" s="309" t="s">
        <v>380</v>
      </c>
      <c r="E46" s="310">
        <v>3</v>
      </c>
      <c r="F46" s="311">
        <f t="shared" si="2"/>
        <v>15000000</v>
      </c>
      <c r="G46" s="312">
        <f t="shared" si="3"/>
        <v>6.0483870967741935E-5</v>
      </c>
      <c r="H46" s="313"/>
    </row>
    <row r="47" spans="1:8">
      <c r="A47" s="309">
        <f t="shared" si="1"/>
        <v>9</v>
      </c>
      <c r="B47" s="305" t="s">
        <v>12</v>
      </c>
      <c r="C47" s="310" t="s">
        <v>526</v>
      </c>
      <c r="D47" s="309" t="s">
        <v>380</v>
      </c>
      <c r="E47" s="310">
        <v>7789</v>
      </c>
      <c r="F47" s="311">
        <f t="shared" si="2"/>
        <v>38945000000</v>
      </c>
      <c r="G47" s="312">
        <f t="shared" si="3"/>
        <v>0.15703629032258065</v>
      </c>
      <c r="H47" s="313"/>
    </row>
    <row r="48" spans="1:8">
      <c r="A48" s="309">
        <f t="shared" si="1"/>
        <v>10</v>
      </c>
      <c r="B48" s="305" t="s">
        <v>11</v>
      </c>
      <c r="C48" s="309" t="s">
        <v>601</v>
      </c>
      <c r="D48" s="309" t="s">
        <v>380</v>
      </c>
      <c r="E48" s="310">
        <v>90</v>
      </c>
      <c r="F48" s="311">
        <f>+E48*5000000</f>
        <v>450000000</v>
      </c>
      <c r="G48" s="312">
        <f t="shared" si="3"/>
        <v>1.8145161290322581E-3</v>
      </c>
      <c r="H48" s="313"/>
    </row>
    <row r="49" spans="1:8">
      <c r="A49" s="309">
        <f t="shared" si="1"/>
        <v>11</v>
      </c>
      <c r="B49" s="305" t="s">
        <v>8</v>
      </c>
      <c r="C49" s="309" t="s">
        <v>602</v>
      </c>
      <c r="D49" s="309" t="s">
        <v>380</v>
      </c>
      <c r="E49" s="310">
        <v>5</v>
      </c>
      <c r="F49" s="311">
        <f>+E49*5000000</f>
        <v>25000000</v>
      </c>
      <c r="G49" s="312">
        <f t="shared" si="3"/>
        <v>1.0080645161290323E-4</v>
      </c>
      <c r="H49" s="313"/>
    </row>
    <row r="50" spans="1:8">
      <c r="A50" s="309">
        <f t="shared" si="1"/>
        <v>12</v>
      </c>
      <c r="B50" s="305" t="s">
        <v>12</v>
      </c>
      <c r="C50" s="310" t="s">
        <v>603</v>
      </c>
      <c r="D50" s="309" t="s">
        <v>380</v>
      </c>
      <c r="E50" s="310">
        <v>13105</v>
      </c>
      <c r="F50" s="311">
        <f>+E50*5000000</f>
        <v>65525000000</v>
      </c>
      <c r="G50" s="312">
        <f t="shared" si="3"/>
        <v>0.26421370967741936</v>
      </c>
      <c r="H50" s="313"/>
    </row>
    <row r="51" spans="1:8" ht="13.5" thickBot="1">
      <c r="C51" s="314"/>
      <c r="E51" s="315">
        <f>SUM(E39:E50)</f>
        <v>49600</v>
      </c>
      <c r="F51" s="315">
        <f>SUM(F39:F50)</f>
        <v>248000000000</v>
      </c>
    </row>
    <row r="52" spans="1:8" ht="13.5" thickTop="1"/>
    <row r="53" spans="1:8" ht="15">
      <c r="A53" s="412" t="s">
        <v>516</v>
      </c>
      <c r="B53" s="413" t="s">
        <v>517</v>
      </c>
      <c r="C53" s="1"/>
      <c r="D53" s="1"/>
      <c r="E53" s="1"/>
      <c r="F53" s="1"/>
      <c r="G53"/>
    </row>
    <row r="54" spans="1:8" ht="15">
      <c r="A54" s="414" t="s">
        <v>518</v>
      </c>
      <c r="B54" s="413" t="s">
        <v>519</v>
      </c>
      <c r="E54" s="415" t="s">
        <v>522</v>
      </c>
      <c r="F54" s="416"/>
      <c r="G54" s="411"/>
    </row>
    <row r="55" spans="1:8" ht="15">
      <c r="A55" s="414" t="s">
        <v>520</v>
      </c>
      <c r="B55" s="413" t="s">
        <v>521</v>
      </c>
      <c r="E55" s="415" t="s">
        <v>542</v>
      </c>
      <c r="F55" s="416"/>
      <c r="G55" s="411"/>
    </row>
    <row r="59" spans="1:8">
      <c r="A59" s="456"/>
      <c r="B59" s="456"/>
      <c r="C59" s="456"/>
      <c r="D59" s="456"/>
      <c r="E59" s="456"/>
    </row>
    <row r="60" spans="1:8">
      <c r="A60" s="457"/>
      <c r="B60" s="457"/>
      <c r="C60" s="457"/>
      <c r="D60" s="457"/>
      <c r="E60" s="457"/>
    </row>
    <row r="61" spans="1:8">
      <c r="A61" s="458"/>
      <c r="B61" s="458"/>
      <c r="C61" s="458"/>
      <c r="D61" s="458"/>
      <c r="E61" s="458"/>
    </row>
    <row r="81" spans="2:2">
      <c r="B81" s="41"/>
    </row>
  </sheetData>
  <mergeCells count="23">
    <mergeCell ref="B20:D20"/>
    <mergeCell ref="E20:F20"/>
    <mergeCell ref="A59:E59"/>
    <mergeCell ref="A60:E60"/>
    <mergeCell ref="A61:E61"/>
    <mergeCell ref="B17:D17"/>
    <mergeCell ref="E17:F17"/>
    <mergeCell ref="B18:D18"/>
    <mergeCell ref="E18:F18"/>
    <mergeCell ref="B19:D19"/>
    <mergeCell ref="E19:F19"/>
    <mergeCell ref="B14:D14"/>
    <mergeCell ref="E14:F14"/>
    <mergeCell ref="B15:D15"/>
    <mergeCell ref="E15:F15"/>
    <mergeCell ref="B16:D16"/>
    <mergeCell ref="E16:F16"/>
    <mergeCell ref="B11:D11"/>
    <mergeCell ref="E11:F11"/>
    <mergeCell ref="B12:D12"/>
    <mergeCell ref="E12:F12"/>
    <mergeCell ref="B13:D13"/>
    <mergeCell ref="E13:F13"/>
  </mergeCells>
  <hyperlinks>
    <hyperlink ref="E19" r:id="rId1"/>
    <hyperlink ref="E20" r:id="rId2"/>
  </hyperlinks>
  <pageMargins left="0.19685039370078741" right="0.19685039370078741" top="0.74803149606299213" bottom="0.74803149606299213" header="0.31496062992125984" footer="0.31496062992125984"/>
  <pageSetup paperSize="5" scale="80" orientation="portrait" r:id="rId3"/>
  <drawing r:id="rId4"/>
  <legacyDrawing r:id="rId5"/>
</worksheet>
</file>

<file path=xl/worksheets/sheet20.xml><?xml version="1.0" encoding="utf-8"?>
<worksheet xmlns="http://schemas.openxmlformats.org/spreadsheetml/2006/main" xmlns:r="http://schemas.openxmlformats.org/officeDocument/2006/relationships">
  <sheetPr codeName="Hoja20"/>
  <dimension ref="A1:C31"/>
  <sheetViews>
    <sheetView showGridLines="0" topLeftCell="A4" workbookViewId="0">
      <selection activeCell="B21" sqref="B21"/>
    </sheetView>
  </sheetViews>
  <sheetFormatPr baseColWidth="10" defaultColWidth="11.42578125" defaultRowHeight="15"/>
  <cols>
    <col min="1" max="1" width="34.7109375" customWidth="1"/>
    <col min="2" max="3" width="24.42578125" customWidth="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9" t="s">
        <v>499</v>
      </c>
      <c r="B6" s="270"/>
      <c r="C6" s="271"/>
    </row>
    <row r="7" spans="1:3">
      <c r="A7" s="123"/>
    </row>
    <row r="8" spans="1:3">
      <c r="A8" s="180"/>
      <c r="B8" s="337" t="s">
        <v>609</v>
      </c>
      <c r="C8" s="438" t="s">
        <v>130</v>
      </c>
    </row>
    <row r="9" spans="1:3" ht="15.75">
      <c r="A9" s="181" t="s">
        <v>139</v>
      </c>
      <c r="B9" s="439">
        <v>2025</v>
      </c>
      <c r="C9" s="439">
        <v>2024</v>
      </c>
    </row>
    <row r="10" spans="1:3">
      <c r="A10" s="182"/>
      <c r="B10" s="437" t="s">
        <v>131</v>
      </c>
      <c r="C10" s="437" t="s">
        <v>131</v>
      </c>
    </row>
    <row r="11" spans="1:3">
      <c r="A11" s="168" t="s">
        <v>171</v>
      </c>
      <c r="B11" s="129">
        <v>31291560650</v>
      </c>
      <c r="C11" s="129">
        <v>62594256191</v>
      </c>
    </row>
    <row r="12" spans="1:3">
      <c r="A12" s="168" t="s">
        <v>172</v>
      </c>
      <c r="B12" s="169">
        <v>5847281007</v>
      </c>
      <c r="C12" s="169">
        <f>6546469875</f>
        <v>6546469875</v>
      </c>
    </row>
    <row r="13" spans="1:3">
      <c r="A13" s="168" t="s">
        <v>543</v>
      </c>
      <c r="B13" s="169">
        <v>5750000000</v>
      </c>
      <c r="C13" s="169">
        <v>7500000000</v>
      </c>
    </row>
    <row r="14" spans="1:3">
      <c r="A14" s="168" t="s">
        <v>173</v>
      </c>
      <c r="B14" s="169">
        <v>-840562783</v>
      </c>
      <c r="C14" s="169">
        <v>-840562783</v>
      </c>
    </row>
    <row r="15" spans="1:3" ht="15.75" thickBot="1">
      <c r="A15" s="130" t="s">
        <v>63</v>
      </c>
      <c r="B15" s="131">
        <f>SUM($B$11:B14)</f>
        <v>42048278874</v>
      </c>
      <c r="C15" s="183">
        <f>SUM($C$11:C14)</f>
        <v>75800163283</v>
      </c>
    </row>
    <row r="16" spans="1:3" ht="15.75" thickTop="1">
      <c r="A16" s="125"/>
      <c r="B16" s="170"/>
      <c r="C16" s="170"/>
    </row>
    <row r="18" spans="1:3">
      <c r="A18" s="180"/>
      <c r="B18" s="337" t="s">
        <v>609</v>
      </c>
      <c r="C18" s="438" t="s">
        <v>130</v>
      </c>
    </row>
    <row r="19" spans="1:3" ht="15.75">
      <c r="A19" s="181" t="s">
        <v>174</v>
      </c>
      <c r="B19" s="439">
        <v>2025</v>
      </c>
      <c r="C19" s="439">
        <v>2024</v>
      </c>
    </row>
    <row r="20" spans="1:3">
      <c r="A20" s="182"/>
      <c r="B20" s="437" t="s">
        <v>131</v>
      </c>
      <c r="C20" s="437" t="s">
        <v>131</v>
      </c>
    </row>
    <row r="21" spans="1:3">
      <c r="A21" s="168" t="s">
        <v>171</v>
      </c>
      <c r="B21" s="140">
        <v>234217635209</v>
      </c>
      <c r="C21" s="140">
        <v>126875285209</v>
      </c>
    </row>
    <row r="22" spans="1:3">
      <c r="A22" s="168" t="s">
        <v>550</v>
      </c>
      <c r="B22" s="140">
        <v>145000000000</v>
      </c>
      <c r="C22" s="140">
        <v>120000000000</v>
      </c>
    </row>
    <row r="23" spans="1:3">
      <c r="A23" s="168" t="str">
        <f>+A13</f>
        <v>Banco GNB</v>
      </c>
      <c r="B23" s="140">
        <v>1000000000</v>
      </c>
      <c r="C23" s="140">
        <v>0</v>
      </c>
    </row>
    <row r="24" spans="1:3">
      <c r="A24" s="168" t="s">
        <v>175</v>
      </c>
      <c r="B24" s="140">
        <v>0</v>
      </c>
      <c r="C24" s="140">
        <v>0</v>
      </c>
    </row>
    <row r="25" spans="1:3" ht="15.75" thickBot="1">
      <c r="A25" s="130" t="s">
        <v>63</v>
      </c>
      <c r="B25" s="131">
        <f>SUM(B21:B24)</f>
        <v>380217635209</v>
      </c>
      <c r="C25" s="131">
        <f>SUM(C21:C24)</f>
        <v>246875285209</v>
      </c>
    </row>
    <row r="26" spans="1:3" ht="15.75" thickTop="1"/>
    <row r="29" spans="1:3">
      <c r="A29" s="456"/>
      <c r="B29" s="456"/>
      <c r="C29" s="456"/>
    </row>
    <row r="30" spans="1:3" ht="36.75" customHeight="1">
      <c r="A30" s="526"/>
      <c r="B30" s="526"/>
      <c r="C30" s="526"/>
    </row>
    <row r="31" spans="1:3">
      <c r="A31" s="458"/>
      <c r="B31" s="458"/>
      <c r="C31" s="458"/>
    </row>
  </sheetData>
  <mergeCells count="3">
    <mergeCell ref="A29:C29"/>
    <mergeCell ref="A30:C30"/>
    <mergeCell ref="A31:C31"/>
  </mergeCells>
  <hyperlinks>
    <hyperlink ref="C1" location="BG!A1" display="BG"/>
  </hyperlinks>
  <printOptions horizontalCentered="1"/>
  <pageMargins left="0.23" right="0" top="0.74803149606299213" bottom="0.74803149606299213" header="0.33" footer="0.31496062992125984"/>
  <pageSetup paperSize="5" scale="90" fitToWidth="2" fitToHeight="2" orientation="portrait" r:id="rId1"/>
  <drawing r:id="rId2"/>
</worksheet>
</file>

<file path=xl/worksheets/sheet21.xml><?xml version="1.0" encoding="utf-8"?>
<worksheet xmlns="http://schemas.openxmlformats.org/spreadsheetml/2006/main" xmlns:r="http://schemas.openxmlformats.org/officeDocument/2006/relationships">
  <sheetPr codeName="Hoja20"/>
  <dimension ref="A1:C23"/>
  <sheetViews>
    <sheetView workbookViewId="0"/>
  </sheetViews>
  <sheetFormatPr baseColWidth="10" defaultRowHeight="15"/>
  <cols>
    <col min="1" max="1" width="44.7109375" style="143" customWidth="1"/>
    <col min="2" max="2" width="22.28515625" style="143" customWidth="1"/>
    <col min="3" max="3" width="20.140625" style="143" customWidth="1"/>
  </cols>
  <sheetData>
    <row r="1" spans="1:3" ht="17.25" customHeight="1">
      <c r="C1" s="171" t="s">
        <v>0</v>
      </c>
    </row>
    <row r="2" spans="1:3" ht="17.25" customHeight="1"/>
    <row r="3" spans="1:3" ht="17.25" customHeight="1"/>
    <row r="4" spans="1:3" ht="17.25" customHeight="1"/>
    <row r="5" spans="1:3" ht="17.25" customHeight="1"/>
    <row r="6" spans="1:3">
      <c r="A6" s="266" t="s">
        <v>500</v>
      </c>
      <c r="B6" s="266"/>
      <c r="C6" s="266"/>
    </row>
    <row r="8" spans="1:3" ht="15.75">
      <c r="B8" s="436">
        <v>2025</v>
      </c>
      <c r="C8" s="436">
        <v>2024</v>
      </c>
    </row>
    <row r="9" spans="1:3">
      <c r="A9" s="341" t="s">
        <v>277</v>
      </c>
      <c r="B9" s="437" t="s">
        <v>131</v>
      </c>
      <c r="C9" s="437" t="s">
        <v>131</v>
      </c>
    </row>
    <row r="10" spans="1:3">
      <c r="A10" s="385" t="s">
        <v>273</v>
      </c>
      <c r="B10" s="174">
        <v>0</v>
      </c>
      <c r="C10" s="174">
        <v>0</v>
      </c>
    </row>
    <row r="11" spans="1:3">
      <c r="A11" s="386" t="s">
        <v>423</v>
      </c>
      <c r="B11" s="174">
        <v>0</v>
      </c>
      <c r="C11" s="174">
        <v>0</v>
      </c>
    </row>
    <row r="12" spans="1:3">
      <c r="A12" s="386" t="s">
        <v>424</v>
      </c>
      <c r="B12" s="174">
        <v>0</v>
      </c>
      <c r="C12" s="174">
        <v>0</v>
      </c>
    </row>
    <row r="13" spans="1:3">
      <c r="A13" s="386" t="s">
        <v>425</v>
      </c>
      <c r="B13" s="174">
        <v>0</v>
      </c>
      <c r="C13" s="174">
        <v>0</v>
      </c>
    </row>
    <row r="14" spans="1:3">
      <c r="A14" s="386" t="s">
        <v>426</v>
      </c>
      <c r="B14" s="174">
        <v>0</v>
      </c>
      <c r="C14" s="174">
        <v>0</v>
      </c>
    </row>
    <row r="15" spans="1:3">
      <c r="A15" s="387" t="s">
        <v>427</v>
      </c>
      <c r="B15" s="174">
        <v>0</v>
      </c>
      <c r="C15" s="174">
        <v>0</v>
      </c>
    </row>
    <row r="16" spans="1:3" ht="15.75" thickBot="1">
      <c r="A16" s="209" t="s">
        <v>418</v>
      </c>
      <c r="B16" s="384">
        <f>SUM($B$10:B15)</f>
        <v>0</v>
      </c>
      <c r="C16" s="384">
        <f>SUM($C$10:C15)</f>
        <v>0</v>
      </c>
    </row>
    <row r="17" spans="1:3" ht="15.75" thickTop="1">
      <c r="A17" s="336"/>
    </row>
    <row r="18" spans="1:3">
      <c r="A18" s="335"/>
    </row>
    <row r="19" spans="1:3">
      <c r="A19" s="336"/>
    </row>
    <row r="23" spans="1:3" ht="36.75" customHeight="1">
      <c r="A23" s="526"/>
      <c r="B23" s="526"/>
      <c r="C23" s="526"/>
    </row>
  </sheetData>
  <mergeCells count="1">
    <mergeCell ref="A23:C23"/>
  </mergeCells>
  <hyperlinks>
    <hyperlink ref="C1" location="BG!A1" display="BG"/>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sheetPr codeName="Hoja21"/>
  <dimension ref="A1:C18"/>
  <sheetViews>
    <sheetView workbookViewId="0">
      <selection activeCell="B12" sqref="B12"/>
    </sheetView>
  </sheetViews>
  <sheetFormatPr baseColWidth="10" defaultRowHeight="15"/>
  <cols>
    <col min="1" max="1" width="48.42578125" style="143" customWidth="1"/>
    <col min="2" max="3" width="22.7109375" style="143" customWidth="1"/>
  </cols>
  <sheetData>
    <row r="1" spans="1:3" ht="17.25" customHeight="1">
      <c r="C1" s="171" t="s">
        <v>0</v>
      </c>
    </row>
    <row r="2" spans="1:3" ht="17.25" customHeight="1"/>
    <row r="3" spans="1:3" ht="17.25" customHeight="1"/>
    <row r="4" spans="1:3" ht="17.25" customHeight="1"/>
    <row r="5" spans="1:3" ht="17.25" customHeight="1"/>
    <row r="6" spans="1:3">
      <c r="A6" s="266" t="s">
        <v>501</v>
      </c>
      <c r="B6" s="266"/>
      <c r="C6" s="266"/>
    </row>
    <row r="9" spans="1:3" ht="15.75">
      <c r="B9" s="436">
        <v>2025</v>
      </c>
      <c r="C9" s="436">
        <v>2024</v>
      </c>
    </row>
    <row r="10" spans="1:3">
      <c r="A10" s="341" t="s">
        <v>279</v>
      </c>
      <c r="B10" s="437" t="s">
        <v>131</v>
      </c>
      <c r="C10" s="437" t="s">
        <v>131</v>
      </c>
    </row>
    <row r="11" spans="1:3">
      <c r="A11" s="174" t="s">
        <v>428</v>
      </c>
      <c r="B11" s="445">
        <v>0</v>
      </c>
      <c r="C11" s="175">
        <v>0</v>
      </c>
    </row>
    <row r="12" spans="1:3">
      <c r="A12" s="174" t="s">
        <v>429</v>
      </c>
      <c r="B12" s="406">
        <v>113051854</v>
      </c>
      <c r="C12" s="406">
        <v>111109817</v>
      </c>
    </row>
    <row r="13" spans="1:3">
      <c r="A13" s="174" t="s">
        <v>430</v>
      </c>
      <c r="B13" s="175">
        <v>0</v>
      </c>
      <c r="C13" s="175">
        <v>0</v>
      </c>
    </row>
    <row r="14" spans="1:3">
      <c r="A14" s="174" t="s">
        <v>431</v>
      </c>
      <c r="B14" s="175">
        <v>0</v>
      </c>
      <c r="C14" s="175">
        <v>0</v>
      </c>
    </row>
    <row r="15" spans="1:3" ht="15.75" thickBot="1">
      <c r="A15" s="143" t="s">
        <v>63</v>
      </c>
      <c r="B15" s="177">
        <f>SUM($B$11:B14)</f>
        <v>113051854</v>
      </c>
      <c r="C15" s="177">
        <f>SUM($C$11:C14)</f>
        <v>111109817</v>
      </c>
    </row>
    <row r="16" spans="1:3" ht="15.75" thickTop="1"/>
    <row r="18" spans="1:3" ht="32.25" customHeight="1">
      <c r="A18" s="526"/>
      <c r="B18" s="526"/>
      <c r="C18" s="526"/>
    </row>
  </sheetData>
  <mergeCells count="1">
    <mergeCell ref="A18:C18"/>
  </mergeCells>
  <hyperlinks>
    <hyperlink ref="C1" location="BG!A1" display="BG"/>
  </hyperlinks>
  <pageMargins left="0.49" right="0.2"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sheetPr codeName="Hoja22"/>
  <dimension ref="A1:D17"/>
  <sheetViews>
    <sheetView showGridLines="0" workbookViewId="0">
      <selection activeCell="B11" sqref="B11"/>
    </sheetView>
  </sheetViews>
  <sheetFormatPr baseColWidth="10" defaultColWidth="11.5703125" defaultRowHeight="15"/>
  <cols>
    <col min="1" max="1" width="35.85546875" style="143" customWidth="1"/>
    <col min="2" max="3" width="22.7109375" style="143" customWidth="1"/>
    <col min="4" max="4" width="11.42578125" style="143" customWidth="1"/>
  </cols>
  <sheetData>
    <row r="1" spans="1:3" ht="16.5" customHeight="1">
      <c r="A1" s="246"/>
      <c r="C1" s="171" t="s">
        <v>0</v>
      </c>
    </row>
    <row r="2" spans="1:3" ht="16.5" customHeight="1">
      <c r="A2" s="246"/>
      <c r="C2" s="171"/>
    </row>
    <row r="3" spans="1:3" ht="16.5" customHeight="1">
      <c r="A3" s="246"/>
      <c r="C3" s="171"/>
    </row>
    <row r="4" spans="1:3" ht="16.5" customHeight="1">
      <c r="A4" s="246"/>
      <c r="C4" s="171"/>
    </row>
    <row r="5" spans="1:3" ht="16.5" customHeight="1"/>
    <row r="6" spans="1:3">
      <c r="A6" s="266" t="s">
        <v>432</v>
      </c>
      <c r="B6" s="266"/>
      <c r="C6" s="266"/>
    </row>
    <row r="7" spans="1:3" s="147" customFormat="1">
      <c r="A7" s="172"/>
      <c r="B7" s="172"/>
      <c r="C7" s="172"/>
    </row>
    <row r="8" spans="1:3">
      <c r="B8" s="337" t="s">
        <v>609</v>
      </c>
      <c r="C8" s="438" t="s">
        <v>130</v>
      </c>
    </row>
    <row r="9" spans="1:3" ht="15.75">
      <c r="A9" s="173"/>
      <c r="B9" s="439">
        <v>2025</v>
      </c>
      <c r="C9" s="439">
        <v>2024</v>
      </c>
    </row>
    <row r="10" spans="1:3">
      <c r="A10" s="173"/>
      <c r="B10" s="437" t="s">
        <v>131</v>
      </c>
      <c r="C10" s="437" t="s">
        <v>131</v>
      </c>
    </row>
    <row r="11" spans="1:3">
      <c r="A11" s="174" t="s">
        <v>170</v>
      </c>
      <c r="B11" s="175">
        <v>0</v>
      </c>
      <c r="C11" s="175">
        <v>4412870437</v>
      </c>
    </row>
    <row r="12" spans="1:3" ht="15.75" thickBot="1">
      <c r="A12" s="176" t="s">
        <v>63</v>
      </c>
      <c r="B12" s="177">
        <f>SUM($B$11:B11)</f>
        <v>0</v>
      </c>
      <c r="C12" s="177">
        <f>SUM($C$11:C11)</f>
        <v>4412870437</v>
      </c>
    </row>
    <row r="13" spans="1:3" ht="15.75" thickTop="1"/>
    <row r="15" spans="1:3" ht="51.75" customHeight="1">
      <c r="A15" s="526"/>
      <c r="B15" s="526"/>
      <c r="C15" s="526"/>
    </row>
    <row r="16" spans="1:3">
      <c r="A16" s="457"/>
      <c r="B16" s="457"/>
      <c r="C16" s="457"/>
    </row>
    <row r="17" spans="1:3">
      <c r="A17" s="458"/>
      <c r="B17" s="458"/>
      <c r="C17" s="458"/>
    </row>
  </sheetData>
  <mergeCells count="3">
    <mergeCell ref="A15:C15"/>
    <mergeCell ref="A16:C16"/>
    <mergeCell ref="A17:C17"/>
  </mergeCells>
  <hyperlinks>
    <hyperlink ref="C1" location="BG!A1" display="BG"/>
  </hyperlinks>
  <pageMargins left="0.22" right="0.21"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sheetPr codeName="Hoja23"/>
  <dimension ref="A1:L21"/>
  <sheetViews>
    <sheetView showGridLines="0" workbookViewId="0">
      <selection activeCell="B14" sqref="B14"/>
    </sheetView>
  </sheetViews>
  <sheetFormatPr baseColWidth="10" defaultRowHeight="15"/>
  <cols>
    <col min="1" max="1" width="30.42578125" style="143" bestFit="1" customWidth="1"/>
    <col min="2" max="3" width="22.7109375" style="143" customWidth="1"/>
    <col min="4" max="12" width="11.42578125" style="143"/>
  </cols>
  <sheetData>
    <row r="1" spans="1:3" ht="17.25" customHeight="1">
      <c r="C1" s="171" t="s">
        <v>0</v>
      </c>
    </row>
    <row r="2" spans="1:3" ht="17.25" customHeight="1"/>
    <row r="3" spans="1:3" ht="17.25" customHeight="1"/>
    <row r="4" spans="1:3" ht="17.25" customHeight="1"/>
    <row r="5" spans="1:3" ht="17.25" customHeight="1"/>
    <row r="6" spans="1:3">
      <c r="A6" s="523" t="s">
        <v>502</v>
      </c>
      <c r="B6" s="523"/>
      <c r="C6" s="523"/>
    </row>
    <row r="8" spans="1:3">
      <c r="B8" s="537"/>
      <c r="C8" s="537"/>
    </row>
    <row r="9" spans="1:3" ht="15.75">
      <c r="A9" s="540" t="s">
        <v>283</v>
      </c>
      <c r="B9" s="436">
        <v>2025</v>
      </c>
      <c r="C9" s="257">
        <v>2024</v>
      </c>
    </row>
    <row r="10" spans="1:3">
      <c r="A10" s="540"/>
      <c r="B10" s="437" t="s">
        <v>131</v>
      </c>
      <c r="C10" s="337" t="s">
        <v>131</v>
      </c>
    </row>
    <row r="11" spans="1:3">
      <c r="A11" s="383" t="s">
        <v>433</v>
      </c>
      <c r="B11" s="174">
        <v>0</v>
      </c>
      <c r="C11" s="174">
        <v>0</v>
      </c>
    </row>
    <row r="12" spans="1:3">
      <c r="A12" s="383" t="s">
        <v>434</v>
      </c>
      <c r="B12" s="174">
        <v>0</v>
      </c>
      <c r="C12" s="174">
        <v>0</v>
      </c>
    </row>
    <row r="13" spans="1:3">
      <c r="A13" s="383" t="s">
        <v>435</v>
      </c>
      <c r="B13" s="174">
        <v>0</v>
      </c>
      <c r="C13" s="174">
        <v>0</v>
      </c>
    </row>
    <row r="14" spans="1:3">
      <c r="A14" s="383" t="s">
        <v>593</v>
      </c>
      <c r="B14" s="443">
        <v>24820558</v>
      </c>
      <c r="C14" s="174">
        <v>0</v>
      </c>
    </row>
    <row r="15" spans="1:3">
      <c r="A15" s="174" t="s">
        <v>436</v>
      </c>
      <c r="B15" s="174">
        <v>0</v>
      </c>
      <c r="C15" s="174">
        <v>0</v>
      </c>
    </row>
    <row r="16" spans="1:3" ht="15.75" thickBot="1">
      <c r="A16" s="143" t="s">
        <v>63</v>
      </c>
      <c r="B16" s="405">
        <f>SUM($B$11:B15)</f>
        <v>24820558</v>
      </c>
      <c r="C16" s="384">
        <f>SUM($C$11:C15)</f>
        <v>0</v>
      </c>
    </row>
    <row r="17" spans="1:3" ht="15.75" thickTop="1"/>
    <row r="19" spans="1:3">
      <c r="A19" s="456"/>
      <c r="B19" s="456"/>
      <c r="C19" s="456"/>
    </row>
    <row r="20" spans="1:3" ht="36.75" customHeight="1">
      <c r="A20" s="526"/>
      <c r="B20" s="526"/>
      <c r="C20" s="526"/>
    </row>
    <row r="21" spans="1:3">
      <c r="A21" s="458"/>
      <c r="B21" s="458"/>
      <c r="C21" s="458"/>
    </row>
  </sheetData>
  <mergeCells count="6">
    <mergeCell ref="A21:C21"/>
    <mergeCell ref="A6:C6"/>
    <mergeCell ref="B8:C8"/>
    <mergeCell ref="A9:A10"/>
    <mergeCell ref="A19:C19"/>
    <mergeCell ref="A20:C20"/>
  </mergeCells>
  <hyperlinks>
    <hyperlink ref="C1" location="BG!A1" display="BG"/>
  </hyperlinks>
  <pageMargins left="0.7" right="0.7" top="0.75" bottom="0.75" header="0.3" footer="0.3"/>
  <pageSetup paperSize="4632" orientation="portrait" r:id="rId1"/>
  <drawing r:id="rId2"/>
</worksheet>
</file>

<file path=xl/worksheets/sheet25.xml><?xml version="1.0" encoding="utf-8"?>
<worksheet xmlns="http://schemas.openxmlformats.org/spreadsheetml/2006/main" xmlns:r="http://schemas.openxmlformats.org/officeDocument/2006/relationships">
  <sheetPr codeName="Hoja24"/>
  <dimension ref="A1:C36"/>
  <sheetViews>
    <sheetView showGridLines="0" workbookViewId="0">
      <selection activeCell="A4" sqref="A4"/>
    </sheetView>
  </sheetViews>
  <sheetFormatPr baseColWidth="10" defaultRowHeight="15"/>
  <cols>
    <col min="1" max="1" width="51.140625" customWidth="1"/>
    <col min="2" max="3" width="18.28515625" customWidth="1"/>
  </cols>
  <sheetData>
    <row r="1" spans="1:3" ht="17.25" customHeight="1">
      <c r="C1" s="80" t="s">
        <v>0</v>
      </c>
    </row>
    <row r="2" spans="1:3" ht="17.25" customHeight="1">
      <c r="C2" s="321"/>
    </row>
    <row r="3" spans="1:3" ht="17.25" customHeight="1">
      <c r="C3" s="321"/>
    </row>
    <row r="4" spans="1:3" ht="17.25" customHeight="1">
      <c r="C4" s="321"/>
    </row>
    <row r="5" spans="1:3" ht="17.25" customHeight="1"/>
    <row r="6" spans="1:3">
      <c r="A6" s="266" t="s">
        <v>503</v>
      </c>
      <c r="B6" s="266"/>
      <c r="C6" s="266"/>
    </row>
    <row r="7" spans="1:3">
      <c r="A7" s="541"/>
      <c r="B7" s="541"/>
    </row>
    <row r="8" spans="1:3" ht="15.75">
      <c r="A8" s="126"/>
      <c r="B8" s="436">
        <v>2025</v>
      </c>
      <c r="C8" s="436">
        <v>2024</v>
      </c>
    </row>
    <row r="9" spans="1:3">
      <c r="A9" s="378" t="s">
        <v>422</v>
      </c>
      <c r="B9" s="437" t="s">
        <v>131</v>
      </c>
      <c r="C9" s="437" t="s">
        <v>131</v>
      </c>
    </row>
    <row r="10" spans="1:3">
      <c r="A10" s="120" t="s">
        <v>437</v>
      </c>
      <c r="B10" s="120">
        <v>0</v>
      </c>
      <c r="C10" s="120">
        <v>0</v>
      </c>
    </row>
    <row r="11" spans="1:3">
      <c r="A11" s="178" t="s">
        <v>438</v>
      </c>
      <c r="B11" s="140">
        <v>0</v>
      </c>
      <c r="C11" s="380">
        <v>0</v>
      </c>
    </row>
    <row r="12" spans="1:3">
      <c r="A12" s="178" t="s">
        <v>439</v>
      </c>
      <c r="B12" s="140">
        <v>0</v>
      </c>
      <c r="C12" s="380">
        <v>0</v>
      </c>
    </row>
    <row r="13" spans="1:3">
      <c r="A13" s="178" t="s">
        <v>445</v>
      </c>
      <c r="B13" s="140">
        <v>0</v>
      </c>
      <c r="C13" s="380">
        <v>0</v>
      </c>
    </row>
    <row r="14" spans="1:3">
      <c r="A14" s="120" t="s">
        <v>440</v>
      </c>
      <c r="B14" s="140">
        <v>0</v>
      </c>
      <c r="C14" s="380">
        <v>0</v>
      </c>
    </row>
    <row r="15" spans="1:3">
      <c r="A15" s="120" t="s">
        <v>441</v>
      </c>
      <c r="B15" s="140">
        <v>0</v>
      </c>
      <c r="C15" s="380">
        <v>0</v>
      </c>
    </row>
    <row r="16" spans="1:3">
      <c r="A16" s="120" t="s">
        <v>442</v>
      </c>
      <c r="B16" s="140">
        <v>0</v>
      </c>
      <c r="C16" s="380">
        <v>0</v>
      </c>
    </row>
    <row r="17" spans="1:3">
      <c r="A17" s="120" t="s">
        <v>443</v>
      </c>
      <c r="B17" s="140">
        <v>0</v>
      </c>
      <c r="C17" s="380"/>
    </row>
    <row r="18" spans="1:3" s="147" customFormat="1" ht="15.75" thickBot="1">
      <c r="A18" s="179" t="s">
        <v>148</v>
      </c>
      <c r="B18" s="379">
        <f>SUM(B11:B17)</f>
        <v>0</v>
      </c>
      <c r="C18" s="379">
        <f>SUM(C11:C17)</f>
        <v>0</v>
      </c>
    </row>
    <row r="19" spans="1:3" s="147" customFormat="1" ht="15.75" thickTop="1">
      <c r="A19" s="179"/>
      <c r="B19" s="342"/>
      <c r="C19" s="343"/>
    </row>
    <row r="20" spans="1:3" ht="15.75">
      <c r="B20" s="436">
        <v>2025</v>
      </c>
      <c r="C20" s="436">
        <v>2024</v>
      </c>
    </row>
    <row r="21" spans="1:3">
      <c r="A21" s="378" t="s">
        <v>444</v>
      </c>
      <c r="B21" s="437" t="s">
        <v>131</v>
      </c>
      <c r="C21" s="437" t="s">
        <v>131</v>
      </c>
    </row>
    <row r="22" spans="1:3">
      <c r="A22" s="120" t="s">
        <v>437</v>
      </c>
      <c r="B22" s="120"/>
      <c r="C22" s="120">
        <v>0</v>
      </c>
    </row>
    <row r="23" spans="1:3">
      <c r="A23" s="178" t="s">
        <v>438</v>
      </c>
      <c r="B23" s="140"/>
      <c r="C23" s="380">
        <v>0</v>
      </c>
    </row>
    <row r="24" spans="1:3">
      <c r="A24" s="178" t="s">
        <v>439</v>
      </c>
      <c r="B24" s="140"/>
      <c r="C24" s="380">
        <v>0</v>
      </c>
    </row>
    <row r="25" spans="1:3">
      <c r="A25" s="178" t="s">
        <v>445</v>
      </c>
      <c r="B25" s="140"/>
      <c r="C25" s="380">
        <v>0</v>
      </c>
    </row>
    <row r="26" spans="1:3">
      <c r="A26" s="120" t="s">
        <v>440</v>
      </c>
      <c r="B26" s="140"/>
      <c r="C26" s="380">
        <v>0</v>
      </c>
    </row>
    <row r="27" spans="1:3">
      <c r="A27" s="120" t="s">
        <v>441</v>
      </c>
      <c r="B27" s="140"/>
      <c r="C27" s="380">
        <v>0</v>
      </c>
    </row>
    <row r="28" spans="1:3">
      <c r="A28" s="120" t="s">
        <v>443</v>
      </c>
      <c r="B28" s="140">
        <v>0</v>
      </c>
      <c r="C28" s="380"/>
    </row>
    <row r="29" spans="1:3">
      <c r="A29" s="382" t="s">
        <v>427</v>
      </c>
      <c r="B29" s="168"/>
      <c r="C29" s="380">
        <v>0</v>
      </c>
    </row>
    <row r="30" spans="1:3" ht="15.75" thickBot="1">
      <c r="A30" s="179" t="s">
        <v>148</v>
      </c>
      <c r="B30" s="379">
        <f>SUM(B23:B29)</f>
        <v>0</v>
      </c>
      <c r="C30" s="381">
        <f>SUM(C23:C29)</f>
        <v>0</v>
      </c>
    </row>
    <row r="31" spans="1:3" ht="15.75" thickTop="1"/>
    <row r="34" spans="1:3" ht="30.75" customHeight="1">
      <c r="A34" s="526"/>
      <c r="B34" s="526"/>
      <c r="C34" s="526"/>
    </row>
    <row r="35" spans="1:3">
      <c r="A35" s="457"/>
      <c r="B35" s="457"/>
      <c r="C35" s="457"/>
    </row>
    <row r="36" spans="1:3">
      <c r="A36" s="458"/>
      <c r="B36" s="458"/>
      <c r="C36" s="458"/>
    </row>
  </sheetData>
  <mergeCells count="4">
    <mergeCell ref="A7:B7"/>
    <mergeCell ref="A34:C34"/>
    <mergeCell ref="A35:C35"/>
    <mergeCell ref="A36:C36"/>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5" orientation="portrait" r:id="rId1"/>
  <drawing r:id="rId2"/>
</worksheet>
</file>

<file path=xl/worksheets/sheet26.xml><?xml version="1.0" encoding="utf-8"?>
<worksheet xmlns="http://schemas.openxmlformats.org/spreadsheetml/2006/main" xmlns:r="http://schemas.openxmlformats.org/officeDocument/2006/relationships">
  <sheetPr codeName="Hoja25"/>
  <dimension ref="A1:H45"/>
  <sheetViews>
    <sheetView showGridLines="0" workbookViewId="0">
      <selection activeCell="E1" sqref="E1"/>
    </sheetView>
  </sheetViews>
  <sheetFormatPr baseColWidth="10" defaultColWidth="11.5703125" defaultRowHeight="15"/>
  <cols>
    <col min="1" max="1" width="43.5703125" customWidth="1"/>
    <col min="2" max="2" width="16.5703125" customWidth="1"/>
    <col min="3" max="3" width="17.28515625" customWidth="1"/>
    <col min="4" max="4" width="15.7109375" customWidth="1"/>
    <col min="5" max="5" width="24.28515625" customWidth="1"/>
    <col min="6" max="6" width="18.140625" customWidth="1"/>
    <col min="7" max="7" width="1.140625" customWidth="1"/>
    <col min="8" max="8" width="13.140625" customWidth="1"/>
  </cols>
  <sheetData>
    <row r="1" spans="1:8" ht="16.5" customHeight="1">
      <c r="A1" s="246"/>
      <c r="E1" s="80" t="s">
        <v>0</v>
      </c>
    </row>
    <row r="2" spans="1:8" ht="16.5" customHeight="1">
      <c r="A2" s="246"/>
      <c r="E2" s="80"/>
    </row>
    <row r="3" spans="1:8" ht="16.5" customHeight="1">
      <c r="A3" s="246"/>
      <c r="E3" s="80"/>
    </row>
    <row r="4" spans="1:8" ht="16.5" customHeight="1">
      <c r="A4" s="246"/>
      <c r="E4" s="80"/>
    </row>
    <row r="5" spans="1:8" ht="16.5" customHeight="1"/>
    <row r="6" spans="1:8">
      <c r="A6" s="523" t="s">
        <v>446</v>
      </c>
      <c r="B6" s="523"/>
      <c r="C6" s="523"/>
      <c r="D6" s="523"/>
      <c r="E6" s="523"/>
      <c r="F6" s="184"/>
      <c r="G6" s="184"/>
      <c r="H6" s="184"/>
    </row>
    <row r="8" spans="1:8">
      <c r="A8" s="167" t="s">
        <v>176</v>
      </c>
    </row>
    <row r="9" spans="1:8" ht="46.5" customHeight="1">
      <c r="A9" s="542" t="s">
        <v>621</v>
      </c>
      <c r="B9" s="542"/>
      <c r="C9" s="542"/>
      <c r="D9" s="542"/>
      <c r="E9" s="542"/>
    </row>
    <row r="10" spans="1:8" ht="15" customHeight="1">
      <c r="A10" s="185"/>
      <c r="B10" s="185"/>
      <c r="C10" s="185"/>
      <c r="D10" s="185"/>
      <c r="E10" s="185"/>
    </row>
    <row r="11" spans="1:8" ht="15" customHeight="1">
      <c r="A11" s="542" t="s">
        <v>546</v>
      </c>
      <c r="B11" s="542"/>
      <c r="C11" s="542"/>
      <c r="D11" s="185"/>
      <c r="E11" s="185"/>
    </row>
    <row r="12" spans="1:8" ht="15" customHeight="1">
      <c r="A12" s="186"/>
      <c r="B12" s="186"/>
      <c r="C12" s="186"/>
      <c r="D12" s="185"/>
      <c r="E12" s="185"/>
    </row>
    <row r="13" spans="1:8" ht="15" customHeight="1">
      <c r="A13" s="543" t="s">
        <v>10</v>
      </c>
      <c r="B13" s="543" t="s">
        <v>177</v>
      </c>
      <c r="C13" s="544" t="s">
        <v>178</v>
      </c>
      <c r="D13" s="544" t="s">
        <v>179</v>
      </c>
      <c r="E13" s="543" t="s">
        <v>181</v>
      </c>
    </row>
    <row r="14" spans="1:8">
      <c r="A14" s="543"/>
      <c r="B14" s="543"/>
      <c r="C14" s="544"/>
      <c r="D14" s="544"/>
      <c r="E14" s="543"/>
    </row>
    <row r="15" spans="1:8">
      <c r="A15" s="543"/>
      <c r="B15" s="543"/>
      <c r="C15" s="544"/>
      <c r="D15" s="544"/>
      <c r="E15" s="543"/>
    </row>
    <row r="16" spans="1:8">
      <c r="A16" s="543"/>
      <c r="B16" s="543"/>
      <c r="C16" s="417" t="s">
        <v>180</v>
      </c>
      <c r="D16" s="417" t="s">
        <v>131</v>
      </c>
      <c r="E16" s="417" t="s">
        <v>131</v>
      </c>
    </row>
    <row r="17" spans="1:5">
      <c r="A17" s="187" t="s">
        <v>11</v>
      </c>
      <c r="B17" s="188">
        <v>249</v>
      </c>
      <c r="C17" s="189">
        <v>6.7999999999999996E-3</v>
      </c>
      <c r="D17" s="190">
        <v>5000000</v>
      </c>
      <c r="E17" s="190">
        <f>+B17*D17</f>
        <v>1245000000</v>
      </c>
    </row>
    <row r="18" spans="1:5">
      <c r="A18" s="187" t="s">
        <v>8</v>
      </c>
      <c r="B18" s="188">
        <v>14</v>
      </c>
      <c r="C18" s="189">
        <v>4.0000000000000002E-4</v>
      </c>
      <c r="D18" s="190">
        <v>5000000</v>
      </c>
      <c r="E18" s="190">
        <f>+B18*D18</f>
        <v>70000000</v>
      </c>
    </row>
    <row r="19" spans="1:5">
      <c r="A19" s="187" t="s">
        <v>12</v>
      </c>
      <c r="B19" s="191">
        <v>36137</v>
      </c>
      <c r="C19" s="189">
        <v>0.99280000000000002</v>
      </c>
      <c r="D19" s="190">
        <v>5000000</v>
      </c>
      <c r="E19" s="190">
        <f>+B19*D19</f>
        <v>180685000000</v>
      </c>
    </row>
    <row r="20" spans="1:5" ht="15.75" thickBot="1">
      <c r="A20" s="192" t="s">
        <v>63</v>
      </c>
      <c r="B20" s="193">
        <f>SUM(B17:B19)</f>
        <v>36400</v>
      </c>
      <c r="C20" s="194">
        <f>SUM(C17:C19)</f>
        <v>1</v>
      </c>
      <c r="E20" s="195">
        <f>SUM(E17:E19)</f>
        <v>182000000000</v>
      </c>
    </row>
    <row r="21" spans="1:5" ht="15.75" thickTop="1">
      <c r="B21" s="196"/>
      <c r="C21" s="196"/>
      <c r="D21" s="196"/>
      <c r="E21" s="196"/>
    </row>
    <row r="22" spans="1:5">
      <c r="A22" s="197" t="s">
        <v>620</v>
      </c>
      <c r="B22" s="196"/>
      <c r="C22" s="196"/>
      <c r="D22" s="196"/>
      <c r="E22" s="196"/>
    </row>
    <row r="23" spans="1:5">
      <c r="A23" s="197"/>
      <c r="B23" s="196"/>
      <c r="C23" s="196"/>
      <c r="D23" s="196"/>
      <c r="E23" s="196"/>
    </row>
    <row r="24" spans="1:5" ht="15" customHeight="1">
      <c r="A24" s="543" t="s">
        <v>10</v>
      </c>
      <c r="B24" s="543" t="s">
        <v>177</v>
      </c>
      <c r="C24" s="544" t="s">
        <v>178</v>
      </c>
      <c r="D24" s="544" t="s">
        <v>179</v>
      </c>
      <c r="E24" s="543" t="s">
        <v>547</v>
      </c>
    </row>
    <row r="25" spans="1:5">
      <c r="A25" s="543"/>
      <c r="B25" s="543"/>
      <c r="C25" s="544"/>
      <c r="D25" s="544"/>
      <c r="E25" s="543"/>
    </row>
    <row r="26" spans="1:5">
      <c r="A26" s="543"/>
      <c r="B26" s="543"/>
      <c r="C26" s="544"/>
      <c r="D26" s="544"/>
      <c r="E26" s="543"/>
    </row>
    <row r="27" spans="1:5">
      <c r="A27" s="543"/>
      <c r="B27" s="543"/>
      <c r="C27" s="417" t="s">
        <v>180</v>
      </c>
      <c r="D27" s="417" t="s">
        <v>131</v>
      </c>
      <c r="E27" s="417" t="s">
        <v>131</v>
      </c>
    </row>
    <row r="28" spans="1:5">
      <c r="A28" s="187" t="s">
        <v>11</v>
      </c>
      <c r="B28" s="188">
        <v>339</v>
      </c>
      <c r="C28" s="189">
        <v>6.7999999999999996E-3</v>
      </c>
      <c r="D28" s="190">
        <v>5000000</v>
      </c>
      <c r="E28" s="190">
        <f>+B28*D28</f>
        <v>1695000000</v>
      </c>
    </row>
    <row r="29" spans="1:5">
      <c r="A29" s="187" t="s">
        <v>8</v>
      </c>
      <c r="B29" s="188">
        <v>19</v>
      </c>
      <c r="C29" s="189">
        <v>4.0000000000000002E-4</v>
      </c>
      <c r="D29" s="190">
        <v>5000000</v>
      </c>
      <c r="E29" s="190">
        <f>+B29*D29</f>
        <v>95000000</v>
      </c>
    </row>
    <row r="30" spans="1:5">
      <c r="A30" s="187" t="s">
        <v>12</v>
      </c>
      <c r="B30" s="191">
        <v>49242</v>
      </c>
      <c r="C30" s="189">
        <v>0.99280000000000002</v>
      </c>
      <c r="D30" s="190">
        <v>5000000</v>
      </c>
      <c r="E30" s="190">
        <f>+B30*D30</f>
        <v>246210000000</v>
      </c>
    </row>
    <row r="31" spans="1:5" ht="15.75" thickBot="1">
      <c r="A31" s="192" t="s">
        <v>63</v>
      </c>
      <c r="B31" s="193">
        <f>SUM(B28:B30)</f>
        <v>49600</v>
      </c>
      <c r="C31" s="194">
        <f>SUM(C28:C30)</f>
        <v>1</v>
      </c>
      <c r="E31" s="195">
        <f>SUM(E28:E30)</f>
        <v>248000000000</v>
      </c>
    </row>
    <row r="32" spans="1:5" ht="15.75" thickTop="1">
      <c r="B32" s="196"/>
      <c r="C32" s="196"/>
      <c r="D32" s="196"/>
      <c r="E32" s="196"/>
    </row>
    <row r="34" spans="1:5">
      <c r="A34" s="198" t="s">
        <v>182</v>
      </c>
    </row>
    <row r="35" spans="1:5" ht="49.5" customHeight="1">
      <c r="A35" s="545" t="s">
        <v>183</v>
      </c>
      <c r="B35" s="545"/>
      <c r="C35" s="545"/>
      <c r="D35" s="545"/>
      <c r="E35" s="545"/>
    </row>
    <row r="37" spans="1:5">
      <c r="A37" s="167" t="s">
        <v>184</v>
      </c>
    </row>
    <row r="38" spans="1:5" ht="33" customHeight="1">
      <c r="A38" s="542" t="s">
        <v>185</v>
      </c>
      <c r="B38" s="542"/>
      <c r="C38" s="542"/>
      <c r="D38" s="542"/>
      <c r="E38" s="542"/>
    </row>
    <row r="39" spans="1:5" ht="33.75" customHeight="1">
      <c r="A39" s="542" t="s">
        <v>186</v>
      </c>
      <c r="B39" s="542"/>
      <c r="C39" s="542"/>
      <c r="D39" s="542"/>
      <c r="E39" s="542"/>
    </row>
    <row r="40" spans="1:5" ht="58.5" customHeight="1">
      <c r="A40" s="542" t="s">
        <v>187</v>
      </c>
      <c r="B40" s="542"/>
      <c r="C40" s="542"/>
      <c r="D40" s="542"/>
      <c r="E40" s="542"/>
    </row>
    <row r="42" spans="1:5">
      <c r="A42" s="456"/>
      <c r="B42" s="456"/>
      <c r="C42" s="456"/>
      <c r="D42" s="456"/>
      <c r="E42" s="456"/>
    </row>
    <row r="43" spans="1:5">
      <c r="A43" s="457"/>
      <c r="B43" s="457"/>
      <c r="C43" s="457"/>
      <c r="D43" s="457"/>
      <c r="E43" s="457"/>
    </row>
    <row r="44" spans="1:5">
      <c r="A44" s="458"/>
      <c r="B44" s="458"/>
      <c r="C44" s="458"/>
      <c r="D44" s="458"/>
      <c r="E44" s="458"/>
    </row>
    <row r="45" spans="1:5">
      <c r="A45" s="458"/>
      <c r="B45" s="458"/>
      <c r="C45" s="458"/>
      <c r="D45" s="458"/>
      <c r="E45" s="458"/>
    </row>
  </sheetData>
  <mergeCells count="21">
    <mergeCell ref="A24:A27"/>
    <mergeCell ref="C13:C15"/>
    <mergeCell ref="A45:E45"/>
    <mergeCell ref="A39:E39"/>
    <mergeCell ref="A40:E40"/>
    <mergeCell ref="A44:E44"/>
    <mergeCell ref="A38:E38"/>
    <mergeCell ref="A42:E42"/>
    <mergeCell ref="A43:E43"/>
    <mergeCell ref="B24:B27"/>
    <mergeCell ref="C24:C26"/>
    <mergeCell ref="D24:D26"/>
    <mergeCell ref="A35:E35"/>
    <mergeCell ref="E24:E26"/>
    <mergeCell ref="A6:E6"/>
    <mergeCell ref="A9:E9"/>
    <mergeCell ref="A11:C11"/>
    <mergeCell ref="A13:A16"/>
    <mergeCell ref="B13:B16"/>
    <mergeCell ref="E13:E15"/>
    <mergeCell ref="D13:D15"/>
  </mergeCells>
  <hyperlinks>
    <hyperlink ref="E1" location="BG!A1" display="BG"/>
  </hyperlinks>
  <pageMargins left="0.70866141732283472" right="0.70866141732283472" top="0.74803149606299213" bottom="0.74803149606299213" header="0.31496062992125984" footer="0.31496062992125984"/>
  <pageSetup paperSize="9" orientation="landscape" r:id="rId1"/>
  <drawing r:id="rId2"/>
</worksheet>
</file>

<file path=xl/worksheets/sheet27.xml><?xml version="1.0" encoding="utf-8"?>
<worksheet xmlns="http://schemas.openxmlformats.org/spreadsheetml/2006/main" xmlns:r="http://schemas.openxmlformats.org/officeDocument/2006/relationships">
  <sheetPr codeName="Hoja26"/>
  <dimension ref="A1:E34"/>
  <sheetViews>
    <sheetView workbookViewId="0">
      <selection activeCell="B10" sqref="B10"/>
    </sheetView>
  </sheetViews>
  <sheetFormatPr baseColWidth="10" defaultRowHeight="15"/>
  <cols>
    <col min="1" max="1" width="24.85546875" style="143" customWidth="1"/>
    <col min="2" max="2" width="18.5703125" style="143" customWidth="1"/>
    <col min="3" max="3" width="16.7109375" style="143" customWidth="1"/>
    <col min="4" max="5" width="11.42578125" style="143"/>
  </cols>
  <sheetData>
    <row r="1" spans="1:5" ht="17.25" customHeight="1">
      <c r="E1" s="171" t="s">
        <v>0</v>
      </c>
    </row>
    <row r="2" spans="1:5" ht="17.25" customHeight="1"/>
    <row r="3" spans="1:5" ht="17.25" customHeight="1"/>
    <row r="4" spans="1:5" ht="17.25" customHeight="1"/>
    <row r="5" spans="1:5" ht="17.25" customHeight="1"/>
    <row r="6" spans="1:5">
      <c r="A6" s="523" t="s">
        <v>504</v>
      </c>
      <c r="B6" s="523"/>
      <c r="C6" s="523"/>
      <c r="D6" s="523"/>
      <c r="E6" s="523"/>
    </row>
    <row r="8" spans="1:5">
      <c r="B8" s="440">
        <v>2025</v>
      </c>
      <c r="C8" s="440">
        <v>2024</v>
      </c>
    </row>
    <row r="9" spans="1:5">
      <c r="B9" s="441" t="s">
        <v>167</v>
      </c>
      <c r="C9" s="441" t="s">
        <v>167</v>
      </c>
    </row>
    <row r="10" spans="1:5">
      <c r="A10" s="344" t="s">
        <v>447</v>
      </c>
      <c r="B10" s="214">
        <v>98494023386</v>
      </c>
      <c r="C10" s="214">
        <v>98494023386</v>
      </c>
    </row>
    <row r="11" spans="1:5">
      <c r="A11" s="209"/>
    </row>
    <row r="12" spans="1:5">
      <c r="A12" s="209"/>
    </row>
    <row r="13" spans="1:5">
      <c r="A13" s="209"/>
    </row>
    <row r="14" spans="1:5">
      <c r="A14" s="344" t="s">
        <v>448</v>
      </c>
      <c r="B14" s="18">
        <v>5739986741</v>
      </c>
      <c r="C14" s="18">
        <v>2263242607</v>
      </c>
    </row>
    <row r="15" spans="1:5">
      <c r="A15" s="209"/>
    </row>
    <row r="16" spans="1:5">
      <c r="A16" s="209"/>
    </row>
    <row r="17" spans="1:3">
      <c r="A17" s="209"/>
    </row>
    <row r="18" spans="1:3">
      <c r="A18" s="344" t="s">
        <v>449</v>
      </c>
      <c r="B18" s="345">
        <v>0</v>
      </c>
      <c r="C18" s="345">
        <v>0</v>
      </c>
    </row>
    <row r="19" spans="1:3">
      <c r="A19" s="209"/>
    </row>
    <row r="20" spans="1:3">
      <c r="A20" s="209"/>
    </row>
    <row r="21" spans="1:3">
      <c r="A21" s="209"/>
    </row>
    <row r="22" spans="1:3">
      <c r="A22" s="344" t="s">
        <v>450</v>
      </c>
      <c r="B22" s="346">
        <f>+SUM($B$23:B28)</f>
        <v>0</v>
      </c>
      <c r="C22" s="346">
        <f>+SUM($C$23:C28)</f>
        <v>0</v>
      </c>
    </row>
    <row r="23" spans="1:3">
      <c r="A23" s="143" t="s">
        <v>451</v>
      </c>
    </row>
    <row r="24" spans="1:3">
      <c r="A24" s="143" t="s">
        <v>452</v>
      </c>
    </row>
    <row r="34" spans="1:5" ht="30.75" customHeight="1">
      <c r="A34" s="526"/>
      <c r="B34" s="526"/>
      <c r="C34" s="526"/>
      <c r="D34" s="526"/>
      <c r="E34" s="526"/>
    </row>
  </sheetData>
  <mergeCells count="2">
    <mergeCell ref="A6:E6"/>
    <mergeCell ref="A34:E34"/>
  </mergeCells>
  <hyperlinks>
    <hyperlink ref="E1" location="BG!A1" display="BG"/>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sheetPr codeName="Hoja27"/>
  <dimension ref="A1:D15"/>
  <sheetViews>
    <sheetView workbookViewId="0">
      <selection activeCell="A15" sqref="A15:C15"/>
    </sheetView>
  </sheetViews>
  <sheetFormatPr baseColWidth="10" defaultRowHeight="15"/>
  <cols>
    <col min="1" max="1" width="37.28515625" style="147" customWidth="1"/>
    <col min="2" max="3" width="19" style="147" customWidth="1"/>
    <col min="4" max="4" width="11.42578125" style="147"/>
  </cols>
  <sheetData>
    <row r="1" spans="1:4" ht="17.25" customHeight="1">
      <c r="C1" s="348" t="s">
        <v>0</v>
      </c>
    </row>
    <row r="2" spans="1:4" ht="17.25" customHeight="1"/>
    <row r="3" spans="1:4" ht="17.25" customHeight="1"/>
    <row r="4" spans="1:4" ht="17.25" customHeight="1"/>
    <row r="5" spans="1:4" ht="17.25" customHeight="1"/>
    <row r="6" spans="1:4" s="147" customFormat="1">
      <c r="A6" s="266" t="s">
        <v>505</v>
      </c>
      <c r="B6" s="266"/>
      <c r="C6" s="266"/>
      <c r="D6" s="184"/>
    </row>
    <row r="8" spans="1:4" s="147" customFormat="1">
      <c r="B8" s="537"/>
      <c r="C8" s="537"/>
    </row>
    <row r="9" spans="1:4" s="147" customFormat="1">
      <c r="B9" s="440">
        <v>2025</v>
      </c>
      <c r="C9" s="440">
        <v>2024</v>
      </c>
    </row>
    <row r="10" spans="1:4" s="147" customFormat="1">
      <c r="B10" s="441" t="s">
        <v>167</v>
      </c>
      <c r="C10" s="441" t="s">
        <v>167</v>
      </c>
    </row>
    <row r="11" spans="1:4">
      <c r="A11" s="374" t="s">
        <v>294</v>
      </c>
      <c r="B11" s="374">
        <v>0</v>
      </c>
      <c r="C11" s="374">
        <v>0</v>
      </c>
    </row>
    <row r="15" spans="1:4" ht="35.25" customHeight="1">
      <c r="A15" s="526"/>
      <c r="B15" s="526"/>
      <c r="C15" s="526"/>
    </row>
  </sheetData>
  <mergeCells count="2">
    <mergeCell ref="B8:C8"/>
    <mergeCell ref="A15:C15"/>
  </mergeCells>
  <hyperlinks>
    <hyperlink ref="C1" location="BG!A1" display="BG"/>
  </hyperlinks>
  <pageMargins left="0.7" right="0.7" top="0.75" bottom="0.75" header="0.3" footer="0.3"/>
  <pageSetup paperSize="4632" orientation="portrait" r:id="rId1"/>
  <drawing r:id="rId2"/>
</worksheet>
</file>

<file path=xl/worksheets/sheet29.xml><?xml version="1.0" encoding="utf-8"?>
<worksheet xmlns="http://schemas.openxmlformats.org/spreadsheetml/2006/main" xmlns:r="http://schemas.openxmlformats.org/officeDocument/2006/relationships">
  <sheetPr codeName="Hoja28"/>
  <dimension ref="A1:AF16"/>
  <sheetViews>
    <sheetView workbookViewId="0">
      <selection activeCell="B13" sqref="B13"/>
    </sheetView>
  </sheetViews>
  <sheetFormatPr baseColWidth="10" defaultRowHeight="15"/>
  <cols>
    <col min="1" max="1" width="40.7109375" style="147" customWidth="1"/>
    <col min="2" max="3" width="19" style="147" customWidth="1"/>
    <col min="4" max="32" width="11.42578125" style="147"/>
  </cols>
  <sheetData>
    <row r="1" spans="1:3" s="147" customFormat="1" ht="17.25" customHeight="1">
      <c r="C1" s="348" t="s">
        <v>0</v>
      </c>
    </row>
    <row r="2" spans="1:3" s="147" customFormat="1" ht="17.25" customHeight="1">
      <c r="C2" s="347"/>
    </row>
    <row r="3" spans="1:3" s="147" customFormat="1" ht="17.25" customHeight="1">
      <c r="C3" s="347"/>
    </row>
    <row r="4" spans="1:3" ht="17.25" customHeight="1"/>
    <row r="5" spans="1:3" ht="17.25" customHeight="1"/>
    <row r="6" spans="1:3" s="147" customFormat="1">
      <c r="A6" s="266" t="s">
        <v>506</v>
      </c>
      <c r="B6" s="266"/>
      <c r="C6" s="266"/>
    </row>
    <row r="8" spans="1:3" s="147" customFormat="1">
      <c r="B8" s="537"/>
      <c r="C8" s="537"/>
    </row>
    <row r="9" spans="1:3" s="147" customFormat="1">
      <c r="A9" s="199"/>
      <c r="B9" s="440">
        <v>2025</v>
      </c>
      <c r="C9" s="440">
        <v>2024</v>
      </c>
    </row>
    <row r="10" spans="1:3" s="147" customFormat="1">
      <c r="A10" s="199"/>
      <c r="B10" s="441" t="s">
        <v>167</v>
      </c>
      <c r="C10" s="441" t="s">
        <v>167</v>
      </c>
    </row>
    <row r="11" spans="1:3" s="147" customFormat="1">
      <c r="A11" s="374" t="s">
        <v>453</v>
      </c>
      <c r="B11" s="375">
        <v>58138545</v>
      </c>
      <c r="C11" s="375">
        <v>0</v>
      </c>
    </row>
    <row r="12" spans="1:3" s="147" customFormat="1">
      <c r="A12" s="374" t="s">
        <v>454</v>
      </c>
      <c r="B12" s="375">
        <v>44117207328</v>
      </c>
      <c r="C12" s="375">
        <v>69534882678</v>
      </c>
    </row>
    <row r="13" spans="1:3" s="147" customFormat="1" ht="15.75" thickBot="1">
      <c r="A13" s="147" t="s">
        <v>455</v>
      </c>
      <c r="B13" s="377">
        <f>SUM($B$11:B12)</f>
        <v>44175345873</v>
      </c>
      <c r="C13" s="377">
        <f>SUM($C$11:C12)</f>
        <v>69534882678</v>
      </c>
    </row>
    <row r="14" spans="1:3" ht="15.75" thickTop="1"/>
    <row r="16" spans="1:3">
      <c r="A16" s="458"/>
      <c r="B16" s="458"/>
      <c r="C16" s="458"/>
    </row>
  </sheetData>
  <mergeCells count="2">
    <mergeCell ref="B8:C8"/>
    <mergeCell ref="A16:C16"/>
  </mergeCells>
  <hyperlinks>
    <hyperlink ref="C1" location="BG!A1" display="BG"/>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codeName="Hoja2"/>
  <dimension ref="A1:G59"/>
  <sheetViews>
    <sheetView showGridLines="0" topLeftCell="A5" workbookViewId="0">
      <selection activeCell="F23" sqref="F23"/>
    </sheetView>
  </sheetViews>
  <sheetFormatPr baseColWidth="10" defaultRowHeight="11.25"/>
  <cols>
    <col min="1" max="1" width="2.140625" style="5" customWidth="1"/>
    <col min="2" max="2" width="2" style="5" customWidth="1"/>
    <col min="3" max="3" width="2.28515625" style="5" customWidth="1"/>
    <col min="4" max="4" width="51.85546875" style="5" customWidth="1"/>
    <col min="5" max="5" width="10.28515625" style="8" customWidth="1"/>
    <col min="6" max="7" width="21.7109375" style="5" bestFit="1" customWidth="1"/>
    <col min="8" max="16384" width="11.42578125" style="5"/>
  </cols>
  <sheetData>
    <row r="1" spans="1:7" ht="16.5" customHeight="1">
      <c r="A1" s="444"/>
      <c r="B1" s="246"/>
      <c r="E1" s="7"/>
    </row>
    <row r="2" spans="1:7" ht="16.5" customHeight="1"/>
    <row r="3" spans="1:7" ht="16.5" customHeight="1">
      <c r="F3" s="9"/>
    </row>
    <row r="4" spans="1:7" ht="16.5" customHeight="1"/>
    <row r="5" spans="1:7" ht="16.5" customHeight="1">
      <c r="G5" s="10"/>
    </row>
    <row r="6" spans="1:7" ht="15">
      <c r="B6" s="467" t="s">
        <v>604</v>
      </c>
      <c r="C6" s="467"/>
      <c r="D6" s="467"/>
      <c r="E6" s="467"/>
      <c r="F6" s="467"/>
      <c r="G6" s="467"/>
    </row>
    <row r="7" spans="1:7" ht="15" customHeight="1">
      <c r="A7" s="458"/>
      <c r="B7" s="458"/>
      <c r="C7" s="458"/>
      <c r="D7" s="458"/>
      <c r="E7" s="458"/>
      <c r="F7" s="458"/>
      <c r="G7" s="458"/>
    </row>
    <row r="8" spans="1:7" ht="12.75">
      <c r="A8" s="458" t="s">
        <v>13</v>
      </c>
      <c r="B8" s="458"/>
      <c r="C8" s="458"/>
      <c r="D8" s="458"/>
      <c r="E8" s="458"/>
      <c r="F8" s="458"/>
      <c r="G8" s="458"/>
    </row>
    <row r="9" spans="1:7" ht="12">
      <c r="A9" s="11"/>
      <c r="B9" s="11"/>
      <c r="C9" s="11"/>
      <c r="D9" s="11"/>
      <c r="E9" s="12"/>
      <c r="F9" s="11"/>
      <c r="G9" s="11"/>
    </row>
    <row r="10" spans="1:7" ht="15">
      <c r="A10" s="11"/>
      <c r="B10" s="247"/>
      <c r="C10" s="247"/>
      <c r="D10" s="247"/>
      <c r="E10" s="248" t="s">
        <v>14</v>
      </c>
      <c r="F10" s="249">
        <v>2025</v>
      </c>
      <c r="G10" s="249">
        <v>2024</v>
      </c>
    </row>
    <row r="11" spans="1:7" ht="15">
      <c r="B11" s="468" t="s">
        <v>15</v>
      </c>
      <c r="C11" s="468"/>
      <c r="D11" s="468"/>
      <c r="E11" s="13"/>
    </row>
    <row r="12" spans="1:7" ht="12.75">
      <c r="A12" s="11"/>
      <c r="B12" s="14" t="s">
        <v>16</v>
      </c>
      <c r="C12" s="1"/>
      <c r="D12" s="1"/>
      <c r="E12" s="15"/>
      <c r="F12" s="1"/>
      <c r="G12" s="16"/>
    </row>
    <row r="13" spans="1:7" ht="15">
      <c r="A13" s="11"/>
      <c r="B13" s="1"/>
      <c r="C13" s="461" t="s">
        <v>1</v>
      </c>
      <c r="D13" s="461"/>
      <c r="E13" s="17">
        <v>3</v>
      </c>
      <c r="F13" s="18">
        <f>'Nota 3'!B15</f>
        <v>2485429537</v>
      </c>
      <c r="G13" s="18">
        <f>'Nota 3'!C15</f>
        <v>37519388751</v>
      </c>
    </row>
    <row r="14" spans="1:7" ht="15">
      <c r="A14" s="11"/>
      <c r="B14" s="1"/>
      <c r="C14" s="461" t="s">
        <v>416</v>
      </c>
      <c r="D14" s="461"/>
      <c r="E14" s="17">
        <v>4</v>
      </c>
      <c r="F14" s="18">
        <f>+'Nota 4'!B20</f>
        <v>40000000000</v>
      </c>
      <c r="G14" s="18">
        <f>+'Nota 4'!C20</f>
        <v>40000000000</v>
      </c>
    </row>
    <row r="15" spans="1:7" ht="15">
      <c r="A15" s="11"/>
      <c r="B15" s="1"/>
      <c r="C15" s="461" t="s">
        <v>17</v>
      </c>
      <c r="D15" s="461"/>
      <c r="E15" s="17">
        <v>5</v>
      </c>
      <c r="F15" s="18">
        <f>+'Nota 5'!B15</f>
        <v>222957840327</v>
      </c>
      <c r="G15" s="18">
        <f>+'Nota 5'!C15</f>
        <v>190459840146</v>
      </c>
    </row>
    <row r="16" spans="1:7" ht="15">
      <c r="A16" s="11"/>
      <c r="B16" s="1"/>
      <c r="C16" s="461" t="s">
        <v>18</v>
      </c>
      <c r="D16" s="461"/>
      <c r="E16" s="17">
        <v>6</v>
      </c>
      <c r="F16" s="18">
        <f>+'Nota 6'!B17</f>
        <v>6395669634</v>
      </c>
      <c r="G16" s="18">
        <f>+'Nota 6'!C17</f>
        <v>10530070277</v>
      </c>
    </row>
    <row r="17" spans="1:7" ht="15">
      <c r="A17" s="19"/>
      <c r="B17" s="1"/>
      <c r="C17" s="461" t="s">
        <v>2</v>
      </c>
      <c r="D17" s="461"/>
      <c r="E17" s="17">
        <v>6</v>
      </c>
      <c r="F17" s="18">
        <f>+'Nota 6'!B33</f>
        <v>40032625081</v>
      </c>
      <c r="G17" s="18">
        <f>+'Nota 6'!C33</f>
        <v>2714016560</v>
      </c>
    </row>
    <row r="18" spans="1:7" ht="15">
      <c r="A18" s="11"/>
      <c r="B18" s="1"/>
      <c r="C18" s="461" t="s">
        <v>3</v>
      </c>
      <c r="D18" s="461"/>
      <c r="E18" s="17">
        <v>7</v>
      </c>
      <c r="F18" s="18">
        <f>+'Nota 7'!B15</f>
        <v>24310774024</v>
      </c>
      <c r="G18" s="18">
        <f>+'Nota 7'!C15</f>
        <v>35060034808</v>
      </c>
    </row>
    <row r="19" spans="1:7" ht="12.75">
      <c r="A19" s="11"/>
      <c r="B19" s="1"/>
      <c r="C19" s="14" t="s">
        <v>19</v>
      </c>
      <c r="D19" s="1"/>
      <c r="E19" s="15"/>
      <c r="F19" s="20">
        <f>SUM(F13:F18)</f>
        <v>336182338603</v>
      </c>
      <c r="G19" s="20">
        <f>SUM(G13:G18)</f>
        <v>316283350542</v>
      </c>
    </row>
    <row r="20" spans="1:7" ht="12.75">
      <c r="A20" s="11"/>
      <c r="B20" s="14" t="s">
        <v>20</v>
      </c>
      <c r="C20" s="1"/>
      <c r="D20" s="1"/>
      <c r="E20" s="15"/>
      <c r="F20" s="1"/>
      <c r="G20" s="16"/>
    </row>
    <row r="21" spans="1:7" ht="15">
      <c r="A21" s="11"/>
      <c r="B21" s="14"/>
      <c r="C21" s="461" t="s">
        <v>18</v>
      </c>
      <c r="D21" s="461"/>
      <c r="E21" s="17">
        <v>6</v>
      </c>
      <c r="F21" s="18">
        <f>+'Nota 6'!B25</f>
        <v>11791536536</v>
      </c>
      <c r="G21" s="18">
        <f>+'Nota 6'!C25</f>
        <v>8326966088</v>
      </c>
    </row>
    <row r="22" spans="1:7" ht="15">
      <c r="A22" s="11"/>
      <c r="B22" s="1"/>
      <c r="C22" s="461" t="s">
        <v>2</v>
      </c>
      <c r="D22" s="461"/>
      <c r="E22" s="17">
        <v>6</v>
      </c>
      <c r="F22" s="18">
        <f>+'Nota 6'!B41</f>
        <v>75259891136</v>
      </c>
      <c r="G22" s="21">
        <f>+'Nota 6'!C41</f>
        <v>179411812373</v>
      </c>
    </row>
    <row r="23" spans="1:7" ht="15">
      <c r="A23" s="11"/>
      <c r="B23" s="1"/>
      <c r="C23" s="461" t="s">
        <v>21</v>
      </c>
      <c r="D23" s="461"/>
      <c r="E23" s="17">
        <v>9</v>
      </c>
      <c r="F23" s="18">
        <f>+'Nota 9 '!J20</f>
        <v>483749953656</v>
      </c>
      <c r="G23" s="18">
        <v>388688173625</v>
      </c>
    </row>
    <row r="24" spans="1:7" ht="15">
      <c r="A24" s="11"/>
      <c r="B24" s="1"/>
      <c r="C24" s="461" t="s">
        <v>22</v>
      </c>
      <c r="D24" s="461"/>
      <c r="E24" s="17">
        <v>11</v>
      </c>
      <c r="F24" s="18">
        <f>+'Nota 11 '!B13</f>
        <v>24544352</v>
      </c>
      <c r="G24" s="18">
        <f>+'Nota 11 '!C13</f>
        <v>24544352</v>
      </c>
    </row>
    <row r="25" spans="1:7" ht="12.75">
      <c r="A25" s="11"/>
      <c r="B25" s="1"/>
      <c r="C25" s="464" t="s">
        <v>23</v>
      </c>
      <c r="D25" s="464"/>
      <c r="E25" s="15"/>
      <c r="F25" s="20">
        <f>SUM(F21:F24)</f>
        <v>570825925680</v>
      </c>
      <c r="G25" s="20">
        <f>SUM(G21:G24)</f>
        <v>576451496438</v>
      </c>
    </row>
    <row r="26" spans="1:7" ht="15">
      <c r="A26" s="11"/>
      <c r="B26" s="465" t="s">
        <v>24</v>
      </c>
      <c r="C26" s="465"/>
      <c r="D26" s="465"/>
      <c r="E26" s="22"/>
      <c r="F26" s="250">
        <f>+F19+F25</f>
        <v>907008264283</v>
      </c>
      <c r="G26" s="251">
        <f>+G19+G25</f>
        <v>892734846980</v>
      </c>
    </row>
    <row r="27" spans="1:7" ht="17.25">
      <c r="B27" s="463" t="s">
        <v>25</v>
      </c>
      <c r="C27" s="463"/>
      <c r="D27" s="463"/>
      <c r="E27" s="13"/>
      <c r="F27" s="23"/>
      <c r="G27" s="24"/>
    </row>
    <row r="28" spans="1:7" ht="12.75">
      <c r="A28" s="11"/>
      <c r="B28" s="14" t="s">
        <v>26</v>
      </c>
      <c r="C28" s="1"/>
      <c r="D28" s="1"/>
      <c r="E28" s="15"/>
      <c r="F28" s="2">
        <v>-1</v>
      </c>
      <c r="G28" s="16"/>
    </row>
    <row r="29" spans="1:7" ht="15">
      <c r="A29" s="11"/>
      <c r="B29" s="1"/>
      <c r="C29" s="461" t="s">
        <v>4</v>
      </c>
      <c r="D29" s="461"/>
      <c r="E29" s="17">
        <v>13</v>
      </c>
      <c r="F29" s="18">
        <f>+'Nota 13 '!B16</f>
        <v>77251341411</v>
      </c>
      <c r="G29" s="16">
        <f>+'Nota 13 '!C16</f>
        <v>202299489186</v>
      </c>
    </row>
    <row r="30" spans="1:7" ht="15">
      <c r="A30" s="11"/>
      <c r="B30" s="1"/>
      <c r="C30" s="461" t="s">
        <v>27</v>
      </c>
      <c r="D30" s="461"/>
      <c r="E30" s="17">
        <v>17</v>
      </c>
      <c r="F30" s="18">
        <f>+'Nota 17 '!B12</f>
        <v>0</v>
      </c>
      <c r="G30" s="16">
        <f>+'Nota 17 '!C12</f>
        <v>4412870437</v>
      </c>
    </row>
    <row r="31" spans="1:7" ht="15">
      <c r="A31" s="11"/>
      <c r="B31" s="1"/>
      <c r="C31" s="461" t="s">
        <v>28</v>
      </c>
      <c r="D31" s="461"/>
      <c r="E31" s="17">
        <v>16</v>
      </c>
      <c r="F31" s="18">
        <f>+'Nota 16 '!B15</f>
        <v>113051854</v>
      </c>
      <c r="G31" s="18">
        <f>+'Nota 16 '!C15</f>
        <v>111109817</v>
      </c>
    </row>
    <row r="32" spans="1:7" ht="15">
      <c r="A32" s="11"/>
      <c r="B32" s="1"/>
      <c r="C32" s="466" t="s">
        <v>29</v>
      </c>
      <c r="D32" s="466"/>
      <c r="E32" s="17">
        <v>14</v>
      </c>
      <c r="F32" s="18">
        <f>+'Nota 14 '!B15</f>
        <v>42048278874</v>
      </c>
      <c r="G32" s="18">
        <f>+'Nota 14 '!C15</f>
        <v>75800163283</v>
      </c>
    </row>
    <row r="33" spans="1:7" ht="15" hidden="1">
      <c r="A33" s="11"/>
      <c r="B33" s="1"/>
      <c r="C33" s="461" t="s">
        <v>30</v>
      </c>
      <c r="D33" s="461"/>
      <c r="E33" s="17">
        <v>19</v>
      </c>
      <c r="F33" s="18">
        <f>+'Nota 19 '!B18</f>
        <v>0</v>
      </c>
      <c r="G33" s="18">
        <f>+'Nota 19 '!C18</f>
        <v>0</v>
      </c>
    </row>
    <row r="34" spans="1:7" ht="15">
      <c r="A34" s="11"/>
      <c r="B34" s="1"/>
      <c r="C34" s="461" t="s">
        <v>283</v>
      </c>
      <c r="D34" s="461"/>
      <c r="E34" s="17">
        <v>18</v>
      </c>
      <c r="F34" s="18">
        <f>+'Nota 18 '!B16</f>
        <v>24820558</v>
      </c>
      <c r="G34" s="18">
        <v>0</v>
      </c>
    </row>
    <row r="35" spans="1:7" ht="13.7" customHeight="1">
      <c r="A35" s="11"/>
      <c r="B35" s="1"/>
      <c r="C35" s="14" t="s">
        <v>31</v>
      </c>
      <c r="D35" s="1"/>
      <c r="E35" s="15"/>
      <c r="F35" s="20">
        <f>SUM(F29:F34)</f>
        <v>119437492697</v>
      </c>
      <c r="G35" s="20">
        <f>SUM(G29:G33)</f>
        <v>282623632723</v>
      </c>
    </row>
    <row r="36" spans="1:7" ht="12.75">
      <c r="A36" s="11"/>
      <c r="B36" s="14" t="s">
        <v>32</v>
      </c>
      <c r="C36" s="1"/>
      <c r="D36" s="1"/>
      <c r="E36" s="15"/>
      <c r="F36" s="1"/>
      <c r="G36" s="1"/>
    </row>
    <row r="37" spans="1:7" ht="15">
      <c r="A37" s="11"/>
      <c r="B37" s="1"/>
      <c r="C37" s="466" t="s">
        <v>29</v>
      </c>
      <c r="D37" s="466"/>
      <c r="E37" s="17">
        <v>14</v>
      </c>
      <c r="F37" s="18">
        <f>+'Nota 14 '!B21+'Nota 14 '!B23</f>
        <v>235217635209</v>
      </c>
      <c r="G37" s="18">
        <f>+'Nota 14 '!C21</f>
        <v>126875285209</v>
      </c>
    </row>
    <row r="38" spans="1:7" ht="15">
      <c r="A38" s="11"/>
      <c r="B38" s="1"/>
      <c r="C38" s="466" t="s">
        <v>550</v>
      </c>
      <c r="D38" s="466"/>
      <c r="E38" s="17">
        <v>14</v>
      </c>
      <c r="F38" s="18">
        <f>+'Nota 14 '!B22</f>
        <v>145000000000</v>
      </c>
      <c r="G38" s="18">
        <f>+'Nota 14 '!C22</f>
        <v>120000000000</v>
      </c>
    </row>
    <row r="39" spans="1:7" ht="15">
      <c r="A39" s="11"/>
      <c r="B39" s="1"/>
      <c r="C39" s="461" t="s">
        <v>33</v>
      </c>
      <c r="D39" s="461"/>
      <c r="E39" s="17">
        <v>38</v>
      </c>
      <c r="F39" s="18">
        <f>+'Nota 38'!B27</f>
        <v>10943780377</v>
      </c>
      <c r="G39" s="18">
        <f>+'Nota 38'!C27</f>
        <v>10943780377</v>
      </c>
    </row>
    <row r="40" spans="1:7" ht="12.75">
      <c r="A40" s="11"/>
      <c r="B40" s="1"/>
      <c r="C40" s="14" t="s">
        <v>34</v>
      </c>
      <c r="D40" s="1"/>
      <c r="E40" s="15"/>
      <c r="F40" s="20">
        <f>SUM(F37:F39)</f>
        <v>391161415586</v>
      </c>
      <c r="G40" s="20">
        <f>SUM(G37:G39)</f>
        <v>257819065586</v>
      </c>
    </row>
    <row r="41" spans="1:7" ht="6" customHeight="1">
      <c r="A41" s="11"/>
      <c r="B41" s="1"/>
      <c r="C41" s="1"/>
      <c r="D41" s="25"/>
      <c r="E41" s="26"/>
      <c r="F41" s="25"/>
      <c r="G41" s="16"/>
    </row>
    <row r="42" spans="1:7" ht="15">
      <c r="A42" s="11"/>
      <c r="B42" s="463" t="s">
        <v>35</v>
      </c>
      <c r="C42" s="463"/>
      <c r="D42" s="463"/>
      <c r="E42" s="27"/>
      <c r="F42" s="250">
        <f>+F35+F40</f>
        <v>510598908283</v>
      </c>
      <c r="G42" s="250">
        <f>+G35+G40</f>
        <v>540442698309</v>
      </c>
    </row>
    <row r="43" spans="1:7" ht="15">
      <c r="B43" s="463" t="s">
        <v>36</v>
      </c>
      <c r="C43" s="463"/>
      <c r="D43" s="463"/>
      <c r="E43" s="13"/>
      <c r="F43"/>
      <c r="G43"/>
    </row>
    <row r="44" spans="1:7" ht="15">
      <c r="A44" s="11"/>
      <c r="B44" s="1"/>
      <c r="C44" s="461" t="s">
        <v>9</v>
      </c>
      <c r="D44" s="461"/>
      <c r="E44" s="17">
        <v>20</v>
      </c>
      <c r="F44" s="18">
        <f>+'Nota 20 '!E31</f>
        <v>248000000000</v>
      </c>
      <c r="G44" s="18">
        <f>+'Nota 20 '!E20</f>
        <v>182000000000</v>
      </c>
    </row>
    <row r="45" spans="1:7" ht="15">
      <c r="A45" s="19"/>
      <c r="B45" s="1"/>
      <c r="C45" s="461" t="s">
        <v>37</v>
      </c>
      <c r="D45" s="461"/>
      <c r="E45" s="7">
        <v>21</v>
      </c>
      <c r="F45" s="18">
        <f>+'Nota 21 '!B14</f>
        <v>5739986741</v>
      </c>
      <c r="G45" s="18">
        <f>+'Nota 21 '!C14</f>
        <v>2263242607</v>
      </c>
    </row>
    <row r="46" spans="1:7" ht="15">
      <c r="A46" s="11"/>
      <c r="B46" s="1"/>
      <c r="C46" s="461" t="s">
        <v>38</v>
      </c>
      <c r="D46" s="461"/>
      <c r="E46" s="7">
        <v>21</v>
      </c>
      <c r="F46" s="18">
        <f>+'Nota 21 '!B10</f>
        <v>98494023386</v>
      </c>
      <c r="G46" s="18">
        <f>+'Nota 21 '!C10</f>
        <v>98494023386</v>
      </c>
    </row>
    <row r="47" spans="1:7" ht="15">
      <c r="A47" s="11"/>
      <c r="B47" s="1"/>
      <c r="C47" s="459" t="s">
        <v>624</v>
      </c>
      <c r="D47" s="459"/>
      <c r="E47" s="17">
        <v>23</v>
      </c>
      <c r="F47" s="18">
        <f>+'Nota 23'!B11</f>
        <v>58138545</v>
      </c>
      <c r="G47" s="18"/>
    </row>
    <row r="48" spans="1:7" ht="15">
      <c r="A48" s="11"/>
      <c r="B48" s="1"/>
      <c r="C48" s="461" t="s">
        <v>39</v>
      </c>
      <c r="D48" s="461"/>
      <c r="E48" s="17">
        <v>23</v>
      </c>
      <c r="F48" s="18">
        <f>+'Nota 23'!B12</f>
        <v>44117207328</v>
      </c>
      <c r="G48" s="18">
        <f>+'Nota 23'!C13</f>
        <v>69534882678</v>
      </c>
    </row>
    <row r="49" spans="1:7" ht="12.75">
      <c r="A49" s="11"/>
      <c r="B49" s="1"/>
      <c r="C49" s="462" t="s">
        <v>40</v>
      </c>
      <c r="D49" s="462"/>
      <c r="E49" s="15"/>
      <c r="F49" s="28">
        <f>SUM(F44:F48)</f>
        <v>396409356000</v>
      </c>
      <c r="G49" s="28">
        <f>SUM(G44:G48)</f>
        <v>352292148671</v>
      </c>
    </row>
    <row r="50" spans="1:7" ht="15">
      <c r="A50" s="11"/>
      <c r="B50" s="1"/>
      <c r="C50" s="461"/>
      <c r="D50" s="461"/>
      <c r="E50" s="17"/>
      <c r="F50" s="18"/>
      <c r="G50" s="18"/>
    </row>
    <row r="51" spans="1:7" ht="15">
      <c r="A51" s="11"/>
      <c r="B51" s="463" t="s">
        <v>41</v>
      </c>
      <c r="C51" s="463"/>
      <c r="D51" s="463"/>
      <c r="E51" s="27"/>
      <c r="F51" s="252">
        <f>F49</f>
        <v>396409356000</v>
      </c>
      <c r="G51" s="252">
        <f>G49</f>
        <v>352292148671</v>
      </c>
    </row>
    <row r="52" spans="1:7" ht="15">
      <c r="A52" s="11"/>
      <c r="B52" s="463" t="s">
        <v>42</v>
      </c>
      <c r="C52" s="463"/>
      <c r="D52" s="463"/>
      <c r="E52" s="29"/>
      <c r="F52" s="250">
        <f>+F42+F51</f>
        <v>907008264283</v>
      </c>
      <c r="G52" s="250">
        <f>+G42+G51</f>
        <v>892734846980</v>
      </c>
    </row>
    <row r="53" spans="1:7" ht="12.75">
      <c r="A53" s="11"/>
      <c r="B53" s="14"/>
      <c r="C53" s="1"/>
      <c r="D53" s="1"/>
      <c r="E53" s="15"/>
      <c r="F53" s="30">
        <f>+F26-F52</f>
        <v>0</v>
      </c>
      <c r="G53" s="30"/>
    </row>
    <row r="54" spans="1:7" ht="12.75">
      <c r="A54" s="11"/>
      <c r="B54" s="14"/>
      <c r="C54" s="1"/>
      <c r="D54" s="1"/>
      <c r="E54" s="15"/>
      <c r="F54" s="30"/>
      <c r="G54" s="30">
        <f>+G26-G52</f>
        <v>0</v>
      </c>
    </row>
    <row r="55" spans="1:7" ht="12">
      <c r="B55" s="31" t="s">
        <v>515</v>
      </c>
      <c r="C55" s="11"/>
      <c r="D55" s="11"/>
      <c r="E55" s="32"/>
      <c r="F55" s="11"/>
      <c r="G55" s="11"/>
    </row>
    <row r="56" spans="1:7" ht="12">
      <c r="B56" s="11"/>
      <c r="C56" s="11"/>
      <c r="D56" s="11"/>
      <c r="E56" s="32"/>
      <c r="F56" s="11"/>
      <c r="G56" s="11"/>
    </row>
    <row r="57" spans="1:7" ht="12.75">
      <c r="B57" s="456"/>
      <c r="C57" s="456"/>
      <c r="D57" s="456"/>
      <c r="E57" s="456"/>
      <c r="F57" s="456"/>
      <c r="G57" s="456"/>
    </row>
    <row r="58" spans="1:7" ht="12.75">
      <c r="B58" s="460"/>
      <c r="C58" s="460"/>
      <c r="D58" s="460"/>
      <c r="E58" s="460"/>
      <c r="F58" s="460"/>
      <c r="G58" s="460"/>
    </row>
    <row r="59" spans="1:7" ht="12.75">
      <c r="B59" s="458"/>
      <c r="C59" s="458"/>
      <c r="D59" s="458"/>
      <c r="E59" s="458"/>
      <c r="F59" s="458"/>
      <c r="G59" s="458"/>
    </row>
  </sheetData>
  <mergeCells count="40">
    <mergeCell ref="B6:G6"/>
    <mergeCell ref="A7:G7"/>
    <mergeCell ref="A8:G8"/>
    <mergeCell ref="B11:D11"/>
    <mergeCell ref="C13:D13"/>
    <mergeCell ref="C24:D24"/>
    <mergeCell ref="C14:D14"/>
    <mergeCell ref="C21:D21"/>
    <mergeCell ref="C38:D38"/>
    <mergeCell ref="C15:D15"/>
    <mergeCell ref="C31:D31"/>
    <mergeCell ref="C37:D37"/>
    <mergeCell ref="C16:D16"/>
    <mergeCell ref="C17:D17"/>
    <mergeCell ref="C18:D18"/>
    <mergeCell ref="C22:D22"/>
    <mergeCell ref="C23:D23"/>
    <mergeCell ref="C32:D32"/>
    <mergeCell ref="C33:D33"/>
    <mergeCell ref="C34:D34"/>
    <mergeCell ref="B42:D42"/>
    <mergeCell ref="B43:D43"/>
    <mergeCell ref="C44:D44"/>
    <mergeCell ref="C39:D39"/>
    <mergeCell ref="C25:D25"/>
    <mergeCell ref="B26:D26"/>
    <mergeCell ref="B27:D27"/>
    <mergeCell ref="C29:D29"/>
    <mergeCell ref="C30:D30"/>
    <mergeCell ref="C47:D47"/>
    <mergeCell ref="B57:G57"/>
    <mergeCell ref="B58:G58"/>
    <mergeCell ref="B59:G59"/>
    <mergeCell ref="C45:D45"/>
    <mergeCell ref="C46:D46"/>
    <mergeCell ref="C48:D48"/>
    <mergeCell ref="C49:D49"/>
    <mergeCell ref="B51:D51"/>
    <mergeCell ref="B52:D52"/>
    <mergeCell ref="C50:D50"/>
  </mergeCells>
  <hyperlinks>
    <hyperlink ref="E13" location="'Nota 3'!A1" display="'Nota 3'!A1"/>
    <hyperlink ref="E17" location="'Nota 6'!A1" display="'Nota 6'!A1"/>
    <hyperlink ref="E18" location="'Nota 7'!A1" display="'Nota 7'!A1"/>
    <hyperlink ref="E22" location="'Nota 6'!A1" display="'Nota 6'!A1"/>
    <hyperlink ref="E16" location="'Nota 6'!A1" display="'Nota 6'!A1"/>
    <hyperlink ref="E44" location="'Nota 20 '!A1" display="'Nota 20 '!A1"/>
    <hyperlink ref="E30" location="'Nota 17 '!A1" display="'Nota 17 '!A1"/>
    <hyperlink ref="E32" location="'Nota 14 '!A1" display="'Nota 14 '!A1"/>
    <hyperlink ref="E15" location="'Nota 5'!A1" display="'Nota 5'!A1"/>
    <hyperlink ref="E23" location="'Nota 9 '!A1" display="'Nota 9 '!A1"/>
    <hyperlink ref="E24" location="'Nota 11 '!A1" display="'Nota 11 '!A1"/>
    <hyperlink ref="E29" location="'Nota 13 '!A1" display="'Nota 13 '!A1"/>
    <hyperlink ref="E31" location="'Nota 16 '!A1" display="'Nota 16 '!A1"/>
    <hyperlink ref="E37" location="'Nota 14 '!A1" display="'Nota 14 '!A1"/>
    <hyperlink ref="E33" location="'Nota 19 '!A1" display="'Nota 19 '!A1"/>
    <hyperlink ref="E39" location="'Nota 38'!A1" display="'Nota 38'!A1"/>
    <hyperlink ref="E45" location="'Nota 21 '!A1" display="'Nota 21 '!A1"/>
    <hyperlink ref="E46" location="'Nota 21 '!A1" display="'Nota 21 '!A1"/>
    <hyperlink ref="E48" location="'Nota 23'!A1" display="'Nota 23'!A1"/>
    <hyperlink ref="E38" location="'Nota 14 '!A1" display="'Nota 14 '!A1"/>
    <hyperlink ref="E14" location="'Nota 4'!A1" display="'Nota 4'!A1"/>
    <hyperlink ref="E21" location="'Nota 6'!A1" display="'Nota 6'!A1"/>
    <hyperlink ref="E34" location="'Nota 18 '!A1" display="'Nota 18 '!A1"/>
    <hyperlink ref="E47" location="'Nota 23'!A1" display="'Nota 23'!A1"/>
  </hyperlinks>
  <printOptions horizontalCentered="1"/>
  <pageMargins left="0.43307086614173229" right="0.2" top="0.74803149606299213" bottom="0.74803149606299213" header="0.31496062992125984" footer="0.31496062992125984"/>
  <pageSetup paperSize="9" scale="85" orientation="portrait" r:id="rId1"/>
  <drawing r:id="rId2"/>
</worksheet>
</file>

<file path=xl/worksheets/sheet30.xml><?xml version="1.0" encoding="utf-8"?>
<worksheet xmlns="http://schemas.openxmlformats.org/spreadsheetml/2006/main" xmlns:r="http://schemas.openxmlformats.org/officeDocument/2006/relationships">
  <sheetPr codeName="Hoja29"/>
  <dimension ref="A1:C17"/>
  <sheetViews>
    <sheetView workbookViewId="0">
      <selection activeCell="A17" sqref="A17:C17"/>
    </sheetView>
  </sheetViews>
  <sheetFormatPr baseColWidth="10" defaultRowHeight="15"/>
  <cols>
    <col min="1" max="1" width="40.7109375" style="147" customWidth="1"/>
    <col min="2" max="3" width="19" style="147" customWidth="1"/>
  </cols>
  <sheetData>
    <row r="1" spans="1:3" s="143" customFormat="1" ht="17.25" customHeight="1">
      <c r="A1" s="147"/>
      <c r="B1" s="147"/>
      <c r="C1" s="348" t="s">
        <v>0</v>
      </c>
    </row>
    <row r="2" spans="1:3" s="143" customFormat="1" ht="17.25" customHeight="1">
      <c r="A2" s="147"/>
      <c r="B2" s="147"/>
      <c r="C2" s="347"/>
    </row>
    <row r="3" spans="1:3" s="143" customFormat="1" ht="17.25" customHeight="1">
      <c r="A3" s="147"/>
      <c r="B3" s="147"/>
      <c r="C3" s="347"/>
    </row>
    <row r="4" spans="1:3" ht="17.25" customHeight="1"/>
    <row r="5" spans="1:3" ht="17.25" customHeight="1"/>
    <row r="6" spans="1:3" s="143" customFormat="1">
      <c r="A6" s="266" t="s">
        <v>507</v>
      </c>
      <c r="B6" s="266"/>
      <c r="C6" s="266"/>
    </row>
    <row r="8" spans="1:3" s="143" customFormat="1">
      <c r="A8" s="147"/>
      <c r="B8" s="537"/>
      <c r="C8" s="537"/>
    </row>
    <row r="9" spans="1:3" s="143" customFormat="1">
      <c r="A9" s="199"/>
      <c r="B9" s="276">
        <v>2025</v>
      </c>
      <c r="C9" s="276">
        <v>2024</v>
      </c>
    </row>
    <row r="10" spans="1:3" s="143" customFormat="1">
      <c r="A10" s="199"/>
      <c r="B10" s="276" t="s">
        <v>167</v>
      </c>
      <c r="C10" s="276" t="s">
        <v>167</v>
      </c>
    </row>
    <row r="11" spans="1:3" s="143" customFormat="1">
      <c r="A11" s="374" t="s">
        <v>456</v>
      </c>
      <c r="B11" s="374">
        <v>0</v>
      </c>
      <c r="C11" s="374">
        <v>0</v>
      </c>
    </row>
    <row r="17" spans="1:3">
      <c r="A17" s="458"/>
      <c r="B17" s="458"/>
      <c r="C17" s="458"/>
    </row>
  </sheetData>
  <mergeCells count="2">
    <mergeCell ref="B8:C8"/>
    <mergeCell ref="A17:C17"/>
  </mergeCells>
  <hyperlinks>
    <hyperlink ref="C1" location="BG!A1" display="BG"/>
  </hyperlink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sheetPr codeName="Hoja19"/>
  <dimension ref="A1:C522"/>
  <sheetViews>
    <sheetView showGridLines="0" workbookViewId="0">
      <selection activeCell="B14" sqref="B14"/>
    </sheetView>
  </sheetViews>
  <sheetFormatPr baseColWidth="10" defaultColWidth="11.5703125" defaultRowHeight="15"/>
  <cols>
    <col min="1" max="1" width="40.7109375" bestFit="1" customWidth="1"/>
    <col min="2" max="3" width="24"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ht="15" customHeight="1">
      <c r="A6" s="266" t="s">
        <v>508</v>
      </c>
      <c r="B6" s="272"/>
      <c r="C6" s="272"/>
    </row>
    <row r="7" spans="1:3" ht="15" customHeight="1"/>
    <row r="8" spans="1:3" ht="15" customHeight="1">
      <c r="B8" s="337" t="s">
        <v>609</v>
      </c>
      <c r="C8" s="438" t="s">
        <v>130</v>
      </c>
    </row>
    <row r="9" spans="1:3" ht="15" customHeight="1">
      <c r="A9" s="461"/>
      <c r="B9" s="439">
        <v>2025</v>
      </c>
      <c r="C9" s="439">
        <v>2024</v>
      </c>
    </row>
    <row r="10" spans="1:3" ht="15" customHeight="1">
      <c r="A10" s="461"/>
      <c r="B10" s="437" t="s">
        <v>131</v>
      </c>
      <c r="C10" s="437" t="s">
        <v>131</v>
      </c>
    </row>
    <row r="11" spans="1:3" ht="15" customHeight="1">
      <c r="A11" s="187" t="s">
        <v>188</v>
      </c>
      <c r="B11" s="190">
        <v>9446205879</v>
      </c>
      <c r="C11" s="190">
        <v>22267348572</v>
      </c>
    </row>
    <row r="12" spans="1:3" ht="15" customHeight="1">
      <c r="A12" s="187" t="s">
        <v>189</v>
      </c>
      <c r="B12" s="190">
        <v>7270044800</v>
      </c>
      <c r="C12" s="190">
        <v>12438425987</v>
      </c>
    </row>
    <row r="13" spans="1:3" ht="15" customHeight="1">
      <c r="A13" s="187" t="s">
        <v>190</v>
      </c>
      <c r="B13" s="190">
        <v>142483967902</v>
      </c>
      <c r="C13" s="190">
        <v>266008197154</v>
      </c>
    </row>
    <row r="14" spans="1:3" ht="15" customHeight="1" thickBot="1">
      <c r="A14" s="192" t="s">
        <v>63</v>
      </c>
      <c r="B14" s="195">
        <f>SUM(B11:B13)</f>
        <v>159200218581</v>
      </c>
      <c r="C14" s="195">
        <f>SUM(C11:C13)</f>
        <v>300713971713</v>
      </c>
    </row>
    <row r="15" spans="1:3" ht="15" customHeight="1" thickTop="1"/>
    <row r="16" spans="1:3" ht="15" customHeight="1"/>
    <row r="17" spans="1:3" ht="15" customHeight="1"/>
    <row r="18" spans="1:3" ht="15" customHeight="1">
      <c r="A18" s="458"/>
      <c r="B18" s="458"/>
      <c r="C18" s="458"/>
    </row>
    <row r="19" spans="1:3" ht="15" customHeight="1">
      <c r="A19" s="457"/>
      <c r="B19" s="457"/>
      <c r="C19" s="457"/>
    </row>
    <row r="20" spans="1:3" ht="15" customHeight="1">
      <c r="A20" s="458"/>
      <c r="B20" s="458"/>
      <c r="C20" s="458"/>
    </row>
    <row r="21" spans="1:3" ht="15" customHeight="1"/>
    <row r="22" spans="1:3" ht="15" customHeight="1"/>
    <row r="23" spans="1:3" ht="15" customHeight="1"/>
    <row r="24" spans="1:3" ht="15" customHeight="1"/>
    <row r="25" spans="1:3" ht="15" customHeight="1"/>
    <row r="26" spans="1:3" ht="15" customHeight="1"/>
    <row r="27" spans="1:3" ht="15" customHeight="1"/>
    <row r="28" spans="1:3" ht="15" customHeight="1"/>
    <row r="29" spans="1:3" ht="15" customHeight="1"/>
    <row r="30" spans="1:3" ht="15" customHeight="1"/>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sheetData>
  <mergeCells count="4">
    <mergeCell ref="A9:A10"/>
    <mergeCell ref="A18:C18"/>
    <mergeCell ref="A19:C19"/>
    <mergeCell ref="A20:C20"/>
  </mergeCells>
  <hyperlinks>
    <hyperlink ref="C1" location="ER!A1" display="ER"/>
  </hyperlinks>
  <printOptions horizontalCentered="1"/>
  <pageMargins left="0.43307086614173229" right="0.19685039370078741" top="0.74803149606299213" bottom="0.74803149606299213" header="0.31496062992125984" footer="0.31496062992125984"/>
  <pageSetup paperSize="5" orientation="portrait" r:id="rId1"/>
  <drawing r:id="rId2"/>
</worksheet>
</file>

<file path=xl/worksheets/sheet32.xml><?xml version="1.0" encoding="utf-8"?>
<worksheet xmlns="http://schemas.openxmlformats.org/spreadsheetml/2006/main" xmlns:r="http://schemas.openxmlformats.org/officeDocument/2006/relationships">
  <sheetPr codeName="Hoja31"/>
  <dimension ref="A1:C23"/>
  <sheetViews>
    <sheetView showGridLines="0" workbookViewId="0">
      <selection activeCell="B17" sqref="B17"/>
    </sheetView>
  </sheetViews>
  <sheetFormatPr baseColWidth="10" defaultColWidth="11.5703125" defaultRowHeight="15"/>
  <cols>
    <col min="1" max="1" width="30.42578125" style="143" customWidth="1"/>
    <col min="2" max="3" width="24.140625" style="143"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523" t="s">
        <v>509</v>
      </c>
      <c r="B6" s="523"/>
      <c r="C6" s="523"/>
    </row>
    <row r="7" spans="1:3">
      <c r="A7" s="143" t="s">
        <v>191</v>
      </c>
    </row>
    <row r="8" spans="1:3">
      <c r="B8" s="546"/>
      <c r="C8" s="546"/>
    </row>
    <row r="9" spans="1:3">
      <c r="B9" s="337" t="s">
        <v>609</v>
      </c>
      <c r="C9" s="438" t="s">
        <v>130</v>
      </c>
    </row>
    <row r="10" spans="1:3" ht="15.75">
      <c r="A10" s="199"/>
      <c r="B10" s="439">
        <v>2025</v>
      </c>
      <c r="C10" s="439">
        <v>2024</v>
      </c>
    </row>
    <row r="11" spans="1:3">
      <c r="A11" s="199"/>
      <c r="B11" s="437" t="s">
        <v>131</v>
      </c>
      <c r="C11" s="437" t="s">
        <v>131</v>
      </c>
    </row>
    <row r="12" spans="1:3">
      <c r="A12" s="200" t="s">
        <v>192</v>
      </c>
      <c r="B12" s="201">
        <v>35060034808</v>
      </c>
      <c r="C12" s="201">
        <v>79222995014</v>
      </c>
    </row>
    <row r="13" spans="1:3">
      <c r="A13" s="202" t="s">
        <v>193</v>
      </c>
      <c r="B13" s="203"/>
      <c r="C13" s="203"/>
    </row>
    <row r="14" spans="1:3">
      <c r="A14" s="204" t="s">
        <v>194</v>
      </c>
      <c r="B14" s="205">
        <v>70758977052</v>
      </c>
      <c r="C14" s="205">
        <v>96902865591</v>
      </c>
    </row>
    <row r="15" spans="1:3">
      <c r="A15" s="202" t="s">
        <v>195</v>
      </c>
      <c r="B15" s="206"/>
      <c r="C15" s="206"/>
    </row>
    <row r="16" spans="1:3">
      <c r="A16" s="204" t="s">
        <v>196</v>
      </c>
      <c r="B16" s="205">
        <f>-'Nota 7'!B15</f>
        <v>-24310774024</v>
      </c>
      <c r="C16" s="205">
        <f>-'Nota 7'!C15</f>
        <v>-35060034808</v>
      </c>
    </row>
    <row r="17" spans="1:3" ht="15.75" thickBot="1">
      <c r="A17" s="207" t="s">
        <v>63</v>
      </c>
      <c r="B17" s="208">
        <f>SUM(B12:B16)</f>
        <v>81508237836</v>
      </c>
      <c r="C17" s="208">
        <f>SUM(C12:C16)</f>
        <v>141065825797</v>
      </c>
    </row>
    <row r="18" spans="1:3" ht="15.75" thickTop="1">
      <c r="A18" s="147"/>
      <c r="B18" s="147"/>
      <c r="C18" s="147"/>
    </row>
    <row r="19" spans="1:3">
      <c r="A19" s="147"/>
      <c r="B19" s="147"/>
      <c r="C19" s="147"/>
    </row>
    <row r="20" spans="1:3">
      <c r="A20" s="458"/>
      <c r="B20" s="458"/>
      <c r="C20" s="458"/>
    </row>
    <row r="21" spans="1:3">
      <c r="A21" s="456"/>
      <c r="B21" s="456"/>
      <c r="C21" s="456"/>
    </row>
    <row r="22" spans="1:3">
      <c r="A22" s="457"/>
      <c r="B22" s="457"/>
      <c r="C22" s="457"/>
    </row>
    <row r="23" spans="1:3">
      <c r="A23" s="458"/>
      <c r="B23" s="458"/>
      <c r="C23" s="458"/>
    </row>
  </sheetData>
  <mergeCells count="6">
    <mergeCell ref="A23:C23"/>
    <mergeCell ref="A6:C6"/>
    <mergeCell ref="B8:C8"/>
    <mergeCell ref="A21:C21"/>
    <mergeCell ref="A22:C22"/>
    <mergeCell ref="A20:C20"/>
  </mergeCells>
  <hyperlinks>
    <hyperlink ref="C1" location="ER!A1" display="ER"/>
  </hyperlinks>
  <pageMargins left="0.7" right="0.7" top="0.75" bottom="0.75" header="0.3" footer="0.3"/>
  <pageSetup paperSize="9" orientation="portrait" r:id="rId1"/>
  <drawing r:id="rId2"/>
</worksheet>
</file>

<file path=xl/worksheets/sheet33.xml><?xml version="1.0" encoding="utf-8"?>
<worksheet xmlns="http://schemas.openxmlformats.org/spreadsheetml/2006/main" xmlns:r="http://schemas.openxmlformats.org/officeDocument/2006/relationships">
  <sheetPr codeName="Hoja21"/>
  <dimension ref="A1:E53"/>
  <sheetViews>
    <sheetView showGridLines="0" topLeftCell="A32" workbookViewId="0">
      <selection activeCell="B48" sqref="B48"/>
    </sheetView>
  </sheetViews>
  <sheetFormatPr baseColWidth="10" defaultColWidth="11.5703125" defaultRowHeight="15"/>
  <cols>
    <col min="1" max="1" width="45.85546875" style="143" bestFit="1" customWidth="1"/>
    <col min="2" max="3" width="22.7109375" style="143" customWidth="1"/>
    <col min="4" max="4" width="14.5703125" bestFit="1" customWidth="1"/>
    <col min="5" max="5" width="12.7109375" bestFit="1"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266" t="s">
        <v>510</v>
      </c>
      <c r="B6" s="266"/>
      <c r="C6" s="266"/>
    </row>
    <row r="9" spans="1:3">
      <c r="A9" s="209" t="s">
        <v>197</v>
      </c>
      <c r="B9" s="337" t="s">
        <v>609</v>
      </c>
      <c r="C9" s="438" t="s">
        <v>130</v>
      </c>
    </row>
    <row r="10" spans="1:3" ht="15.75">
      <c r="A10" s="210"/>
      <c r="B10" s="439">
        <v>2025</v>
      </c>
      <c r="C10" s="439">
        <v>2024</v>
      </c>
    </row>
    <row r="11" spans="1:3">
      <c r="A11" s="210"/>
      <c r="B11" s="437" t="s">
        <v>131</v>
      </c>
      <c r="C11" s="437" t="s">
        <v>131</v>
      </c>
    </row>
    <row r="12" spans="1:3">
      <c r="A12" s="425" t="s">
        <v>530</v>
      </c>
      <c r="B12" s="190">
        <v>3181700999</v>
      </c>
      <c r="C12" s="190">
        <f>+'Nota 40'!D43</f>
        <v>9338955908</v>
      </c>
    </row>
    <row r="13" spans="1:3">
      <c r="A13" s="187" t="s">
        <v>198</v>
      </c>
      <c r="B13" s="190">
        <v>0</v>
      </c>
      <c r="C13" s="190">
        <v>0</v>
      </c>
    </row>
    <row r="14" spans="1:3">
      <c r="A14" s="187" t="s">
        <v>199</v>
      </c>
      <c r="B14" s="190">
        <v>0</v>
      </c>
      <c r="C14" s="190">
        <v>0</v>
      </c>
    </row>
    <row r="15" spans="1:3" ht="15.75" thickBot="1">
      <c r="A15" s="192" t="s">
        <v>200</v>
      </c>
      <c r="B15" s="195">
        <f>SUM(B12:B14)</f>
        <v>3181700999</v>
      </c>
      <c r="C15" s="195">
        <f>SUM(C12:C14)</f>
        <v>9338955908</v>
      </c>
    </row>
    <row r="16" spans="1:3" ht="15.75" thickTop="1"/>
    <row r="19" spans="1:3">
      <c r="A19" s="211" t="s">
        <v>201</v>
      </c>
      <c r="B19" s="337" t="s">
        <v>609</v>
      </c>
      <c r="C19" s="438" t="s">
        <v>130</v>
      </c>
    </row>
    <row r="20" spans="1:3" ht="15.75">
      <c r="B20" s="439">
        <v>2025</v>
      </c>
      <c r="C20" s="439">
        <v>2024</v>
      </c>
    </row>
    <row r="21" spans="1:3">
      <c r="B21" s="437" t="s">
        <v>131</v>
      </c>
      <c r="C21" s="437" t="s">
        <v>131</v>
      </c>
    </row>
    <row r="22" spans="1:3">
      <c r="A22" s="187" t="s">
        <v>202</v>
      </c>
      <c r="B22" s="190">
        <v>223680000</v>
      </c>
      <c r="C22" s="190">
        <v>506775000</v>
      </c>
    </row>
    <row r="23" spans="1:3">
      <c r="A23" s="187" t="s">
        <v>203</v>
      </c>
      <c r="B23" s="190">
        <v>0</v>
      </c>
      <c r="C23" s="190">
        <v>36250000</v>
      </c>
    </row>
    <row r="24" spans="1:3">
      <c r="A24" s="187" t="s">
        <v>204</v>
      </c>
      <c r="B24" s="190">
        <v>1441020287</v>
      </c>
      <c r="C24" s="190">
        <v>3791904104</v>
      </c>
    </row>
    <row r="25" spans="1:3">
      <c r="A25" s="187" t="s">
        <v>205</v>
      </c>
      <c r="B25" s="190">
        <v>1271267578</v>
      </c>
      <c r="C25" s="190">
        <v>2406441948</v>
      </c>
    </row>
    <row r="26" spans="1:3">
      <c r="A26" s="187" t="s">
        <v>206</v>
      </c>
      <c r="B26" s="190">
        <v>1412254149</v>
      </c>
      <c r="C26" s="190">
        <v>2953117321</v>
      </c>
    </row>
    <row r="27" spans="1:3">
      <c r="A27" s="187" t="s">
        <v>207</v>
      </c>
      <c r="B27" s="190">
        <v>608695349</v>
      </c>
      <c r="C27" s="190">
        <v>1253940072</v>
      </c>
    </row>
    <row r="28" spans="1:3">
      <c r="A28" s="187" t="s">
        <v>208</v>
      </c>
      <c r="B28" s="190">
        <v>297912176</v>
      </c>
      <c r="C28" s="190">
        <v>234789127</v>
      </c>
    </row>
    <row r="29" spans="1:3">
      <c r="A29" s="187" t="s">
        <v>209</v>
      </c>
      <c r="B29" s="190">
        <v>213181962</v>
      </c>
      <c r="C29" s="190">
        <v>417563202</v>
      </c>
    </row>
    <row r="30" spans="1:3">
      <c r="A30" s="187" t="s">
        <v>210</v>
      </c>
      <c r="B30" s="190">
        <v>47707638</v>
      </c>
      <c r="C30" s="190">
        <v>110927389</v>
      </c>
    </row>
    <row r="31" spans="1:3">
      <c r="A31" s="187" t="s">
        <v>211</v>
      </c>
      <c r="B31" s="190">
        <v>53042156</v>
      </c>
      <c r="C31" s="190">
        <v>72148245</v>
      </c>
    </row>
    <row r="32" spans="1:3">
      <c r="A32" s="187" t="s">
        <v>212</v>
      </c>
      <c r="B32" s="190">
        <v>4463636</v>
      </c>
      <c r="C32" s="190">
        <v>40390910</v>
      </c>
    </row>
    <row r="33" spans="1:5">
      <c r="A33" s="187" t="s">
        <v>213</v>
      </c>
      <c r="B33" s="190">
        <v>45114879</v>
      </c>
      <c r="C33" s="190">
        <v>66667703</v>
      </c>
    </row>
    <row r="34" spans="1:5">
      <c r="A34" s="187" t="s">
        <v>214</v>
      </c>
      <c r="B34" s="190">
        <v>425730348</v>
      </c>
      <c r="C34" s="190">
        <v>605217085</v>
      </c>
    </row>
    <row r="35" spans="1:5">
      <c r="A35" s="192" t="s">
        <v>215</v>
      </c>
      <c r="B35" s="212">
        <f>SUM(B22:B34)</f>
        <v>6044070158</v>
      </c>
      <c r="C35" s="212">
        <f>SUM(C22:C34)</f>
        <v>12496132106</v>
      </c>
    </row>
    <row r="36" spans="1:5">
      <c r="C36" s="214"/>
    </row>
    <row r="37" spans="1:5">
      <c r="A37" s="456"/>
      <c r="B37" s="456"/>
      <c r="C37" s="456"/>
    </row>
    <row r="38" spans="1:5">
      <c r="A38" s="457"/>
      <c r="B38" s="457"/>
      <c r="C38" s="457"/>
    </row>
    <row r="39" spans="1:5">
      <c r="A39" s="209" t="s">
        <v>553</v>
      </c>
      <c r="B39" s="438" t="s">
        <v>589</v>
      </c>
      <c r="C39" s="337" t="s">
        <v>130</v>
      </c>
    </row>
    <row r="40" spans="1:5" ht="15.75">
      <c r="A40" s="210"/>
      <c r="B40" s="439">
        <v>2025</v>
      </c>
      <c r="C40" s="257">
        <v>2024</v>
      </c>
    </row>
    <row r="41" spans="1:5">
      <c r="A41" s="210"/>
      <c r="B41" s="337" t="s">
        <v>131</v>
      </c>
      <c r="C41" s="337" t="s">
        <v>131</v>
      </c>
    </row>
    <row r="42" spans="1:5">
      <c r="A42" s="187" t="s">
        <v>202</v>
      </c>
      <c r="B42" s="190">
        <v>2838871680</v>
      </c>
      <c r="C42" s="190">
        <v>5045012133</v>
      </c>
      <c r="D42" s="446"/>
      <c r="E42" s="448"/>
    </row>
    <row r="43" spans="1:5">
      <c r="A43" s="187" t="s">
        <v>203</v>
      </c>
      <c r="B43" s="190">
        <v>0</v>
      </c>
      <c r="C43" s="190">
        <v>362565487</v>
      </c>
      <c r="D43" s="447"/>
    </row>
    <row r="44" spans="1:5">
      <c r="A44" s="187" t="s">
        <v>206</v>
      </c>
      <c r="B44" s="190">
        <v>7871918925</v>
      </c>
      <c r="C44" s="190">
        <v>15743837850</v>
      </c>
    </row>
    <row r="45" spans="1:5">
      <c r="A45" s="187" t="s">
        <v>554</v>
      </c>
      <c r="B45" s="190">
        <v>704160184</v>
      </c>
      <c r="C45" s="190">
        <v>1338646072</v>
      </c>
      <c r="E45" s="448"/>
    </row>
    <row r="46" spans="1:5">
      <c r="A46" s="192" t="s">
        <v>200</v>
      </c>
      <c r="B46" s="212">
        <f>SUM(B42:B45)</f>
        <v>11414950789</v>
      </c>
      <c r="C46" s="212">
        <f>SUM(C42:C45)</f>
        <v>22490061542</v>
      </c>
    </row>
    <row r="47" spans="1:5" ht="15.75" thickBot="1">
      <c r="A47" s="192" t="s">
        <v>63</v>
      </c>
      <c r="B47" s="213">
        <f>+B15+B35+B46</f>
        <v>20640721946</v>
      </c>
      <c r="C47" s="195">
        <f>+C15+C35+C46</f>
        <v>44325149556</v>
      </c>
    </row>
    <row r="48" spans="1:5" ht="15.75" thickTop="1"/>
    <row r="53" spans="1:3" ht="29.25" customHeight="1">
      <c r="A53" s="547"/>
      <c r="B53" s="547"/>
      <c r="C53" s="547"/>
    </row>
  </sheetData>
  <mergeCells count="3">
    <mergeCell ref="A37:C37"/>
    <mergeCell ref="A38:C38"/>
    <mergeCell ref="A53:C53"/>
  </mergeCells>
  <hyperlinks>
    <hyperlink ref="C1" location="ER!A1" display="ER"/>
    <hyperlink ref="A12" location="'Nota 40'!A1" display="Fletes pagados a entidades relacionadas (Nota 40)"/>
  </hyperlinks>
  <pageMargins left="0.49" right="0.2"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sheetPr codeName="Hoja33"/>
  <dimension ref="A1:G25"/>
  <sheetViews>
    <sheetView showGridLines="0" workbookViewId="0"/>
  </sheetViews>
  <sheetFormatPr baseColWidth="10" defaultRowHeight="15"/>
  <cols>
    <col min="1" max="1" width="15.28515625" style="143" customWidth="1"/>
    <col min="2" max="2" width="6.7109375" style="143" customWidth="1"/>
    <col min="3" max="3" width="16.7109375" style="143" customWidth="1"/>
    <col min="4" max="4" width="1.5703125" style="143" customWidth="1"/>
    <col min="5" max="5" width="36.28515625" style="143" customWidth="1"/>
    <col min="6" max="6" width="5" style="143" bestFit="1" customWidth="1"/>
    <col min="7" max="7" width="15.42578125" style="143" customWidth="1"/>
  </cols>
  <sheetData>
    <row r="1" spans="1:7" ht="17.25" customHeight="1">
      <c r="G1" s="171" t="s">
        <v>6</v>
      </c>
    </row>
    <row r="2" spans="1:7" ht="17.25" customHeight="1">
      <c r="E2" s="144"/>
    </row>
    <row r="3" spans="1:7" ht="17.25" customHeight="1">
      <c r="E3" s="144"/>
    </row>
    <row r="4" spans="1:7" ht="17.25" customHeight="1"/>
    <row r="5" spans="1:7" ht="17.25" customHeight="1"/>
    <row r="6" spans="1:7">
      <c r="A6" s="527" t="s">
        <v>511</v>
      </c>
      <c r="B6" s="527"/>
      <c r="C6" s="527"/>
      <c r="D6" s="527"/>
      <c r="E6" s="527"/>
      <c r="F6" s="349"/>
    </row>
    <row r="7" spans="1:7">
      <c r="A7" s="215"/>
      <c r="B7" s="217"/>
      <c r="C7" s="218"/>
      <c r="D7" s="218"/>
      <c r="E7" s="218"/>
      <c r="F7" s="349"/>
    </row>
    <row r="8" spans="1:7">
      <c r="A8" s="350"/>
      <c r="B8" s="548"/>
      <c r="C8" s="548"/>
      <c r="D8" s="218"/>
      <c r="E8" s="218"/>
      <c r="F8" s="349"/>
    </row>
    <row r="9" spans="1:7">
      <c r="A9" s="215"/>
      <c r="D9" s="218"/>
      <c r="E9" s="218"/>
      <c r="F9" s="349"/>
    </row>
    <row r="10" spans="1:7">
      <c r="A10" s="219" t="s">
        <v>50</v>
      </c>
      <c r="B10" s="276">
        <v>2025</v>
      </c>
      <c r="C10" s="276">
        <v>2024</v>
      </c>
      <c r="D10" s="218"/>
      <c r="E10" s="219" t="s">
        <v>457</v>
      </c>
      <c r="F10" s="276">
        <v>2025</v>
      </c>
      <c r="G10" s="276">
        <v>2024</v>
      </c>
    </row>
    <row r="11" spans="1:7">
      <c r="A11" s="219"/>
      <c r="B11" s="276" t="s">
        <v>167</v>
      </c>
      <c r="C11" s="276" t="s">
        <v>167</v>
      </c>
      <c r="D11" s="218"/>
      <c r="E11" s="219"/>
      <c r="F11" s="276" t="s">
        <v>167</v>
      </c>
      <c r="G11" s="276" t="s">
        <v>167</v>
      </c>
    </row>
    <row r="12" spans="1:7">
      <c r="A12" s="365" t="s">
        <v>514</v>
      </c>
      <c r="B12" s="408">
        <v>0</v>
      </c>
      <c r="C12" s="408">
        <v>135063850</v>
      </c>
      <c r="D12" s="218"/>
      <c r="E12" s="365" t="s">
        <v>556</v>
      </c>
      <c r="F12" s="408">
        <v>0</v>
      </c>
      <c r="G12" s="408">
        <v>-10201315752</v>
      </c>
    </row>
    <row r="13" spans="1:7">
      <c r="A13" s="365" t="s">
        <v>551</v>
      </c>
      <c r="B13" s="408">
        <v>0</v>
      </c>
      <c r="C13" s="408">
        <v>44040073</v>
      </c>
      <c r="D13" s="218"/>
      <c r="E13" s="365"/>
      <c r="F13" s="365"/>
      <c r="G13" s="365"/>
    </row>
    <row r="14" spans="1:7">
      <c r="A14" s="365"/>
      <c r="B14" s="365"/>
      <c r="C14" s="365"/>
      <c r="D14" s="218"/>
      <c r="E14" s="365"/>
      <c r="F14" s="365"/>
      <c r="G14" s="365"/>
    </row>
    <row r="15" spans="1:7">
      <c r="A15" s="365"/>
      <c r="B15" s="371"/>
      <c r="C15" s="365"/>
      <c r="D15" s="218"/>
      <c r="E15" s="365"/>
      <c r="F15" s="371"/>
      <c r="G15" s="365"/>
    </row>
    <row r="16" spans="1:7">
      <c r="A16" s="365"/>
      <c r="B16" s="371"/>
      <c r="C16" s="365"/>
      <c r="D16" s="218"/>
      <c r="E16" s="365"/>
      <c r="F16" s="371"/>
      <c r="G16" s="365"/>
    </row>
    <row r="17" spans="1:7" ht="15.75" thickBot="1">
      <c r="A17" s="219" t="s">
        <v>63</v>
      </c>
      <c r="B17" s="376">
        <f>SUM($B$12:B16)</f>
        <v>0</v>
      </c>
      <c r="C17" s="376">
        <f>SUM($C$12:C16)</f>
        <v>179103923</v>
      </c>
      <c r="D17" s="351"/>
      <c r="E17" s="352" t="s">
        <v>63</v>
      </c>
      <c r="F17" s="376">
        <f>SUM($F$12:F16)</f>
        <v>0</v>
      </c>
      <c r="G17" s="376">
        <f>SUM($G$12:G16)</f>
        <v>-10201315752</v>
      </c>
    </row>
    <row r="18" spans="1:7" ht="15.75" thickTop="1">
      <c r="A18"/>
      <c r="B18"/>
      <c r="C18"/>
      <c r="D18" s="218"/>
      <c r="E18" s="218"/>
      <c r="F18" s="349"/>
    </row>
    <row r="19" spans="1:7">
      <c r="A19"/>
      <c r="B19"/>
      <c r="C19"/>
      <c r="D19" s="218"/>
      <c r="E19" s="218"/>
      <c r="F19" s="349"/>
    </row>
    <row r="20" spans="1:7">
      <c r="A20"/>
      <c r="B20"/>
      <c r="C20"/>
      <c r="D20" s="218"/>
      <c r="E20" s="218"/>
      <c r="F20" s="349"/>
    </row>
    <row r="21" spans="1:7">
      <c r="A21" s="456"/>
      <c r="B21" s="456"/>
      <c r="C21" s="456"/>
      <c r="D21" s="456"/>
      <c r="E21" s="456"/>
      <c r="F21" s="456"/>
      <c r="G21" s="456"/>
    </row>
    <row r="22" spans="1:7">
      <c r="A22" s="457"/>
      <c r="B22" s="457"/>
      <c r="C22" s="457"/>
      <c r="D22" s="457"/>
      <c r="E22" s="457"/>
      <c r="F22" s="457"/>
      <c r="G22" s="457"/>
    </row>
    <row r="23" spans="1:7">
      <c r="A23" s="458"/>
      <c r="B23" s="458"/>
      <c r="C23" s="458"/>
      <c r="D23" s="458"/>
      <c r="E23" s="458"/>
      <c r="F23" s="458"/>
      <c r="G23" s="458"/>
    </row>
    <row r="24" spans="1:7">
      <c r="A24"/>
      <c r="B24"/>
      <c r="C24"/>
      <c r="D24" s="218"/>
      <c r="E24" s="218"/>
      <c r="F24" s="349"/>
    </row>
    <row r="25" spans="1:7">
      <c r="A25"/>
      <c r="B25"/>
      <c r="C25"/>
      <c r="D25" s="218"/>
      <c r="E25" s="218"/>
      <c r="F25" s="349"/>
    </row>
  </sheetData>
  <mergeCells count="5">
    <mergeCell ref="A6:E6"/>
    <mergeCell ref="B8:C8"/>
    <mergeCell ref="A21:G21"/>
    <mergeCell ref="A22:G22"/>
    <mergeCell ref="A23:G23"/>
  </mergeCells>
  <hyperlinks>
    <hyperlink ref="G1" location="ER!A1" display="ER"/>
  </hyperlinks>
  <printOptions horizontalCentered="1"/>
  <pageMargins left="0.27559055118110237" right="0.19685039370078741" top="0.74803149606299213" bottom="0.74803149606299213" header="0.31496062992125984" footer="0.31496062992125984"/>
  <pageSetup paperSize="9" orientation="portrait" r:id="rId1"/>
  <drawing r:id="rId2"/>
</worksheet>
</file>

<file path=xl/worksheets/sheet35.xml><?xml version="1.0" encoding="utf-8"?>
<worksheet xmlns="http://schemas.openxmlformats.org/spreadsheetml/2006/main" xmlns:r="http://schemas.openxmlformats.org/officeDocument/2006/relationships">
  <sheetPr codeName="Hoja34"/>
  <dimension ref="A1:G23"/>
  <sheetViews>
    <sheetView showGridLines="0" workbookViewId="0">
      <selection activeCell="F14" sqref="F14"/>
    </sheetView>
  </sheetViews>
  <sheetFormatPr baseColWidth="10" defaultRowHeight="15"/>
  <cols>
    <col min="1" max="1" width="33.140625" style="143" customWidth="1"/>
    <col min="2" max="2" width="18.42578125" style="143" customWidth="1"/>
    <col min="3" max="3" width="16.7109375" style="143" customWidth="1"/>
    <col min="4" max="4" width="3" style="143" customWidth="1"/>
    <col min="5" max="5" width="25.7109375" style="143" customWidth="1"/>
    <col min="6" max="7" width="17.42578125" style="143" customWidth="1"/>
  </cols>
  <sheetData>
    <row r="1" spans="1:7" ht="17.25" customHeight="1">
      <c r="E1"/>
      <c r="G1" s="171" t="s">
        <v>6</v>
      </c>
    </row>
    <row r="2" spans="1:7" ht="17.25" customHeight="1">
      <c r="E2" s="144"/>
    </row>
    <row r="3" spans="1:7" ht="17.25" customHeight="1"/>
    <row r="4" spans="1:7" ht="17.25" customHeight="1"/>
    <row r="5" spans="1:7" ht="17.25" customHeight="1"/>
    <row r="6" spans="1:7">
      <c r="A6" s="266" t="s">
        <v>512</v>
      </c>
      <c r="B6" s="266"/>
      <c r="C6" s="266"/>
      <c r="D6" s="266"/>
      <c r="E6" s="266"/>
      <c r="F6" s="266"/>
      <c r="G6" s="266"/>
    </row>
    <row r="7" spans="1:7">
      <c r="A7" s="353"/>
    </row>
    <row r="8" spans="1:7">
      <c r="C8" s="353"/>
    </row>
    <row r="9" spans="1:7">
      <c r="A9" s="199" t="s">
        <v>459</v>
      </c>
      <c r="B9" s="440">
        <v>2025</v>
      </c>
      <c r="C9" s="440">
        <v>2024</v>
      </c>
      <c r="D9" s="147"/>
      <c r="E9" s="199" t="s">
        <v>460</v>
      </c>
      <c r="F9" s="440">
        <v>2025</v>
      </c>
      <c r="G9" s="440">
        <v>2024</v>
      </c>
    </row>
    <row r="10" spans="1:7">
      <c r="A10" s="199"/>
      <c r="B10" s="441" t="s">
        <v>167</v>
      </c>
      <c r="C10" s="441" t="s">
        <v>167</v>
      </c>
      <c r="D10" s="147"/>
      <c r="E10" s="199"/>
      <c r="F10" s="441" t="s">
        <v>167</v>
      </c>
      <c r="G10" s="441" t="s">
        <v>167</v>
      </c>
    </row>
    <row r="11" spans="1:7">
      <c r="A11" s="374" t="s">
        <v>54</v>
      </c>
      <c r="B11" s="375">
        <v>1124688436</v>
      </c>
      <c r="C11" s="375">
        <v>1208194257</v>
      </c>
      <c r="D11" s="147"/>
      <c r="E11" s="409" t="s">
        <v>52</v>
      </c>
      <c r="F11" s="375">
        <v>477414510</v>
      </c>
      <c r="G11" s="375">
        <v>84663373</v>
      </c>
    </row>
    <row r="12" spans="1:7">
      <c r="A12" s="409" t="s">
        <v>55</v>
      </c>
      <c r="B12" s="375">
        <v>2470358226</v>
      </c>
      <c r="C12" s="375">
        <v>0</v>
      </c>
      <c r="D12" s="147"/>
      <c r="E12" s="409" t="s">
        <v>53</v>
      </c>
      <c r="F12" s="375">
        <v>15067668909</v>
      </c>
      <c r="G12" s="375">
        <v>20199564693</v>
      </c>
    </row>
    <row r="13" spans="1:7">
      <c r="A13" s="374"/>
      <c r="B13" s="375">
        <v>0</v>
      </c>
      <c r="C13" s="375">
        <v>0</v>
      </c>
      <c r="D13" s="147"/>
      <c r="E13" s="409" t="s">
        <v>55</v>
      </c>
      <c r="F13" s="375">
        <v>984014714</v>
      </c>
      <c r="G13" s="375">
        <f>10301406089-1475399985</f>
        <v>8826006104</v>
      </c>
    </row>
    <row r="14" spans="1:7" ht="15.75" thickBot="1">
      <c r="A14" s="199" t="s">
        <v>461</v>
      </c>
      <c r="B14" s="373">
        <f>SUM($B11:B13)</f>
        <v>3595046662</v>
      </c>
      <c r="C14" s="373">
        <f>SUM($C11:C13)</f>
        <v>1208194257</v>
      </c>
      <c r="D14" s="147"/>
      <c r="E14" s="199" t="s">
        <v>462</v>
      </c>
      <c r="F14" s="373">
        <f>SUM($F11:F13)</f>
        <v>16529098133</v>
      </c>
      <c r="G14" s="373">
        <f>SUM($G11:G13)</f>
        <v>29110234170</v>
      </c>
    </row>
    <row r="15" spans="1:7" ht="15.75" thickTop="1">
      <c r="A15" s="147"/>
      <c r="B15" s="147"/>
      <c r="C15" s="147"/>
      <c r="D15" s="147"/>
    </row>
    <row r="17" spans="1:7">
      <c r="D17" s="147"/>
      <c r="E17" s="147"/>
      <c r="F17" s="147"/>
      <c r="G17" s="147"/>
    </row>
    <row r="18" spans="1:7">
      <c r="A18" s="456"/>
      <c r="B18" s="456"/>
      <c r="C18" s="456"/>
      <c r="D18" s="456"/>
      <c r="E18" s="456"/>
      <c r="F18" s="456"/>
      <c r="G18" s="456"/>
    </row>
    <row r="19" spans="1:7">
      <c r="A19" s="458"/>
      <c r="B19" s="458"/>
      <c r="C19" s="458"/>
      <c r="D19" s="458"/>
      <c r="E19" s="458"/>
      <c r="F19" s="458"/>
      <c r="G19" s="458"/>
    </row>
    <row r="20" spans="1:7">
      <c r="A20" s="458"/>
      <c r="B20" s="458"/>
      <c r="C20" s="458"/>
      <c r="D20" s="458"/>
      <c r="E20" s="458"/>
      <c r="F20" s="458"/>
      <c r="G20" s="458"/>
    </row>
    <row r="21" spans="1:7">
      <c r="D21" s="147"/>
      <c r="E21" s="147"/>
      <c r="F21" s="147"/>
      <c r="G21" s="147"/>
    </row>
    <row r="22" spans="1:7">
      <c r="D22" s="147"/>
      <c r="E22" s="147"/>
      <c r="F22" s="147"/>
      <c r="G22" s="147"/>
    </row>
    <row r="23" spans="1:7">
      <c r="D23" s="147"/>
      <c r="E23" s="147"/>
      <c r="F23" s="147"/>
      <c r="G23" s="147"/>
    </row>
  </sheetData>
  <mergeCells count="3">
    <mergeCell ref="A18:G18"/>
    <mergeCell ref="A19:G19"/>
    <mergeCell ref="A20:G20"/>
  </mergeCells>
  <hyperlinks>
    <hyperlink ref="G1" location="ER!A1" display="ER"/>
  </hyperlinks>
  <pageMargins left="0.35" right="0.2" top="0.74803149606299213" bottom="0.74803149606299213" header="0.31496062992125984" footer="0.31496062992125984"/>
  <pageSetup paperSize="9" orientation="landscape" r:id="rId1"/>
  <drawing r:id="rId2"/>
</worksheet>
</file>

<file path=xl/worksheets/sheet36.xml><?xml version="1.0" encoding="utf-8"?>
<worksheet xmlns="http://schemas.openxmlformats.org/spreadsheetml/2006/main" xmlns:r="http://schemas.openxmlformats.org/officeDocument/2006/relationships">
  <sheetPr codeName="Hoja35"/>
  <dimension ref="A1:G20"/>
  <sheetViews>
    <sheetView workbookViewId="0"/>
  </sheetViews>
  <sheetFormatPr baseColWidth="10" defaultRowHeight="15"/>
  <cols>
    <col min="1" max="1" width="38" style="143" customWidth="1"/>
    <col min="2" max="3" width="17.570312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ht="15.75" customHeight="1">
      <c r="A6" s="266" t="s">
        <v>463</v>
      </c>
      <c r="B6" s="265"/>
      <c r="C6" s="265"/>
    </row>
    <row r="7" spans="1:4" ht="15.75" customHeight="1">
      <c r="A7" s="354"/>
      <c r="B7" s="354"/>
      <c r="C7" s="355"/>
      <c r="D7" s="355"/>
    </row>
    <row r="8" spans="1:4">
      <c r="A8" s="215"/>
      <c r="B8" s="548"/>
      <c r="C8" s="548"/>
      <c r="D8" s="218"/>
    </row>
    <row r="9" spans="1:4">
      <c r="A9" s="215"/>
      <c r="D9" s="218"/>
    </row>
    <row r="10" spans="1:4">
      <c r="A10" s="219" t="s">
        <v>310</v>
      </c>
      <c r="B10" s="440">
        <v>2025</v>
      </c>
      <c r="C10" s="440">
        <v>2024</v>
      </c>
      <c r="D10" s="218"/>
    </row>
    <row r="11" spans="1:4">
      <c r="A11" s="219"/>
      <c r="B11" s="441" t="s">
        <v>167</v>
      </c>
      <c r="C11" s="441" t="s">
        <v>167</v>
      </c>
      <c r="D11" s="218"/>
    </row>
    <row r="12" spans="1:4">
      <c r="A12" s="365" t="s">
        <v>458</v>
      </c>
      <c r="B12" s="365">
        <v>0</v>
      </c>
      <c r="C12" s="365">
        <v>0</v>
      </c>
      <c r="D12" s="218"/>
    </row>
    <row r="13" spans="1:4">
      <c r="A13" s="365"/>
      <c r="B13" s="365"/>
      <c r="C13" s="365"/>
      <c r="D13" s="218"/>
    </row>
    <row r="14" spans="1:4">
      <c r="A14" s="365"/>
      <c r="B14" s="371"/>
      <c r="C14" s="365"/>
      <c r="D14" s="218"/>
    </row>
    <row r="15" spans="1:4">
      <c r="A15" s="365"/>
      <c r="B15" s="371"/>
      <c r="C15" s="365"/>
      <c r="D15" s="218"/>
    </row>
    <row r="16" spans="1:4" ht="15.75" thickBot="1">
      <c r="A16" s="219" t="s">
        <v>63</v>
      </c>
      <c r="B16" s="367">
        <f>SUM($B12:B15)</f>
        <v>0</v>
      </c>
      <c r="C16" s="367">
        <f>SUM($C12:C15)</f>
        <v>0</v>
      </c>
      <c r="D16" s="218"/>
    </row>
    <row r="17" spans="1:7" ht="15.75" thickTop="1">
      <c r="A17" s="215"/>
      <c r="B17" s="217"/>
      <c r="C17" s="218"/>
      <c r="D17" s="218"/>
    </row>
    <row r="20" spans="1:7">
      <c r="A20" s="458"/>
      <c r="B20" s="458"/>
      <c r="C20" s="458"/>
      <c r="D20" s="458"/>
      <c r="E20" s="458"/>
      <c r="F20" s="458"/>
      <c r="G20" s="458"/>
    </row>
  </sheetData>
  <mergeCells count="2">
    <mergeCell ref="B8:C8"/>
    <mergeCell ref="A20:G20"/>
  </mergeCells>
  <hyperlinks>
    <hyperlink ref="C1" location="ER!A1" display="ER"/>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sheetPr codeName="Hoja36"/>
  <dimension ref="A1:G20"/>
  <sheetViews>
    <sheetView workbookViewId="0">
      <selection activeCell="G19" sqref="G19"/>
    </sheetView>
  </sheetViews>
  <sheetFormatPr baseColWidth="10" defaultRowHeight="15"/>
  <cols>
    <col min="1" max="1" width="38" style="143" customWidth="1"/>
    <col min="2" max="2" width="18.42578125" style="143" customWidth="1"/>
    <col min="3" max="3" width="17.710937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c r="A6" s="266" t="s">
        <v>464</v>
      </c>
      <c r="B6" s="266"/>
      <c r="C6" s="266"/>
      <c r="D6" s="215"/>
    </row>
    <row r="7" spans="1:4">
      <c r="A7" s="549"/>
      <c r="B7" s="549"/>
      <c r="C7" s="218"/>
      <c r="D7" s="215"/>
    </row>
    <row r="8" spans="1:4">
      <c r="A8" s="215"/>
      <c r="B8" s="548"/>
      <c r="C8" s="548"/>
      <c r="D8" s="215"/>
    </row>
    <row r="9" spans="1:4">
      <c r="A9" s="215"/>
      <c r="D9" s="215"/>
    </row>
    <row r="10" spans="1:4">
      <c r="A10" s="219" t="s">
        <v>312</v>
      </c>
      <c r="B10" s="440">
        <v>2025</v>
      </c>
      <c r="C10" s="440">
        <v>2024</v>
      </c>
      <c r="D10" s="215"/>
    </row>
    <row r="11" spans="1:4">
      <c r="A11" s="219"/>
      <c r="B11" s="441" t="s">
        <v>167</v>
      </c>
      <c r="C11" s="441" t="s">
        <v>167</v>
      </c>
      <c r="D11" s="215"/>
    </row>
    <row r="12" spans="1:4">
      <c r="A12" s="365" t="s">
        <v>458</v>
      </c>
      <c r="B12" s="365">
        <v>0</v>
      </c>
      <c r="C12" s="365">
        <v>0</v>
      </c>
      <c r="D12" s="215"/>
    </row>
    <row r="13" spans="1:4">
      <c r="A13" s="365"/>
      <c r="B13" s="365"/>
      <c r="C13" s="365"/>
      <c r="D13" s="215"/>
    </row>
    <row r="14" spans="1:4">
      <c r="A14" s="365"/>
      <c r="B14" s="365"/>
      <c r="C14" s="365"/>
      <c r="D14" s="215"/>
    </row>
    <row r="15" spans="1:4">
      <c r="A15" s="365"/>
      <c r="B15" s="371"/>
      <c r="C15" s="365"/>
      <c r="D15" s="215"/>
    </row>
    <row r="16" spans="1:4" ht="15.75" thickBot="1">
      <c r="A16" s="219" t="s">
        <v>63</v>
      </c>
      <c r="B16" s="372">
        <f>SUM(B12:B15)</f>
        <v>0</v>
      </c>
      <c r="C16" s="372">
        <f>SUM(C12:C15)</f>
        <v>0</v>
      </c>
      <c r="D16" s="215"/>
    </row>
    <row r="17" spans="1:7" s="143" customFormat="1" ht="15.75" thickTop="1">
      <c r="A17" s="215"/>
      <c r="B17" s="217"/>
      <c r="C17" s="218"/>
      <c r="D17" s="215"/>
    </row>
    <row r="20" spans="1:7">
      <c r="A20" s="458"/>
      <c r="B20" s="458"/>
      <c r="C20" s="458"/>
      <c r="D20" s="458"/>
      <c r="E20" s="458"/>
      <c r="F20" s="458"/>
      <c r="G20" s="458"/>
    </row>
  </sheetData>
  <mergeCells count="3">
    <mergeCell ref="A7:B7"/>
    <mergeCell ref="B8:C8"/>
    <mergeCell ref="A20:G20"/>
  </mergeCells>
  <hyperlinks>
    <hyperlink ref="C1" location="ER!A1" display="ER"/>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sheetPr codeName="Hoja37"/>
  <dimension ref="A1:G20"/>
  <sheetViews>
    <sheetView showGridLines="0" workbookViewId="0"/>
  </sheetViews>
  <sheetFormatPr baseColWidth="10" defaultColWidth="11.5703125" defaultRowHeight="15"/>
  <cols>
    <col min="1" max="1" width="37.42578125" style="143" customWidth="1"/>
    <col min="2" max="3" width="22.5703125" style="143" customWidth="1"/>
  </cols>
  <sheetData>
    <row r="1" spans="1:3" ht="16.5" customHeight="1">
      <c r="A1" s="246"/>
      <c r="C1" s="171" t="s">
        <v>6</v>
      </c>
    </row>
    <row r="2" spans="1:3" ht="16.5" customHeight="1">
      <c r="A2" s="246"/>
      <c r="C2" s="171"/>
    </row>
    <row r="3" spans="1:3" ht="16.5" customHeight="1">
      <c r="A3" s="246"/>
      <c r="C3" s="171"/>
    </row>
    <row r="4" spans="1:3" ht="16.5" customHeight="1">
      <c r="A4" s="246"/>
      <c r="C4" s="171"/>
    </row>
    <row r="5" spans="1:3" ht="16.5" customHeight="1"/>
    <row r="6" spans="1:3">
      <c r="A6" s="273" t="s">
        <v>465</v>
      </c>
      <c r="B6" s="273"/>
      <c r="C6" s="273"/>
    </row>
    <row r="7" spans="1:3">
      <c r="A7" s="216"/>
      <c r="B7" s="217"/>
      <c r="C7" s="218"/>
    </row>
    <row r="8" spans="1:3">
      <c r="A8" s="215"/>
      <c r="B8" s="337" t="s">
        <v>609</v>
      </c>
      <c r="C8" s="438" t="s">
        <v>130</v>
      </c>
    </row>
    <row r="9" spans="1:3" ht="15.75">
      <c r="B9" s="439">
        <v>2025</v>
      </c>
      <c r="C9" s="439">
        <v>2024</v>
      </c>
    </row>
    <row r="10" spans="1:3">
      <c r="A10" s="219"/>
      <c r="B10" s="437" t="s">
        <v>131</v>
      </c>
      <c r="C10" s="437" t="s">
        <v>131</v>
      </c>
    </row>
    <row r="11" spans="1:3">
      <c r="A11" s="192" t="s">
        <v>216</v>
      </c>
      <c r="B11" s="212">
        <v>14901010803</v>
      </c>
      <c r="C11" s="212">
        <v>77398744618</v>
      </c>
    </row>
    <row r="12" spans="1:3" ht="15.75" thickBot="1">
      <c r="A12" s="187" t="s">
        <v>217</v>
      </c>
      <c r="B12" s="220">
        <v>0.1</v>
      </c>
      <c r="C12" s="220">
        <v>0.1</v>
      </c>
    </row>
    <row r="13" spans="1:3">
      <c r="A13" s="192" t="s">
        <v>218</v>
      </c>
      <c r="B13" s="221">
        <v>0</v>
      </c>
      <c r="C13" s="221">
        <f>+C11*10%</f>
        <v>7739874461.8000002</v>
      </c>
    </row>
    <row r="14" spans="1:3" ht="15.75" thickBot="1">
      <c r="A14" s="187" t="s">
        <v>219</v>
      </c>
      <c r="B14" s="222">
        <v>0</v>
      </c>
      <c r="C14" s="222">
        <f>+(1239874778)*0.1</f>
        <v>123987477.80000001</v>
      </c>
    </row>
    <row r="15" spans="1:3" ht="15.75" thickBot="1">
      <c r="A15" s="192" t="s">
        <v>7</v>
      </c>
      <c r="B15" s="223">
        <f>+B13+B14</f>
        <v>0</v>
      </c>
      <c r="C15" s="223">
        <f>+C13+C14</f>
        <v>7863861939.6000004</v>
      </c>
    </row>
    <row r="16" spans="1:3" ht="15.75" thickTop="1"/>
    <row r="17" spans="1:7">
      <c r="A17" s="456"/>
      <c r="B17" s="456"/>
      <c r="C17" s="456"/>
    </row>
    <row r="18" spans="1:7">
      <c r="A18" s="457"/>
      <c r="B18" s="457"/>
      <c r="C18" s="457"/>
    </row>
    <row r="19" spans="1:7">
      <c r="A19" s="458"/>
      <c r="B19" s="458"/>
      <c r="C19" s="458"/>
    </row>
    <row r="20" spans="1:7">
      <c r="A20" s="458"/>
      <c r="B20" s="458"/>
      <c r="C20" s="458"/>
      <c r="D20" s="458"/>
      <c r="E20" s="458"/>
      <c r="F20" s="458"/>
      <c r="G20" s="458"/>
    </row>
  </sheetData>
  <mergeCells count="4">
    <mergeCell ref="A17:C17"/>
    <mergeCell ref="A18:C18"/>
    <mergeCell ref="A19:C19"/>
    <mergeCell ref="A20:G20"/>
  </mergeCells>
  <hyperlinks>
    <hyperlink ref="C1" location="ER!A1" display="ER"/>
  </hyperlinks>
  <pageMargins left="0.7" right="0.7" top="0.75" bottom="0.75" header="0.3" footer="0.3"/>
  <pageSetup paperSize="9" orientation="portrait" r:id="rId1"/>
  <drawing r:id="rId2"/>
</worksheet>
</file>

<file path=xl/worksheets/sheet39.xml><?xml version="1.0" encoding="utf-8"?>
<worksheet xmlns="http://schemas.openxmlformats.org/spreadsheetml/2006/main" xmlns:r="http://schemas.openxmlformats.org/officeDocument/2006/relationships">
  <sheetPr codeName="Hoja38"/>
  <dimension ref="A1:G18"/>
  <sheetViews>
    <sheetView workbookViewId="0"/>
  </sheetViews>
  <sheetFormatPr baseColWidth="10" defaultRowHeight="15"/>
  <cols>
    <col min="1" max="1" width="29" style="143" customWidth="1"/>
    <col min="2" max="3" width="19.5703125" style="143" customWidth="1"/>
    <col min="4" max="4" width="11.42578125" style="143"/>
  </cols>
  <sheetData>
    <row r="1" spans="1:4" ht="17.25" customHeight="1">
      <c r="C1" s="171" t="s">
        <v>6</v>
      </c>
    </row>
    <row r="2" spans="1:4" ht="17.25" customHeight="1"/>
    <row r="3" spans="1:4" ht="17.25" customHeight="1"/>
    <row r="4" spans="1:4" ht="17.25" customHeight="1"/>
    <row r="5" spans="1:4" ht="17.25" customHeight="1"/>
    <row r="6" spans="1:4" s="143" customFormat="1">
      <c r="A6" s="266" t="s">
        <v>466</v>
      </c>
      <c r="B6" s="266"/>
      <c r="C6" s="266"/>
      <c r="D6" s="215"/>
    </row>
    <row r="7" spans="1:4" s="143" customFormat="1">
      <c r="A7" s="550"/>
      <c r="B7" s="550"/>
      <c r="C7" s="218"/>
      <c r="D7" s="215"/>
    </row>
    <row r="8" spans="1:4" s="143" customFormat="1">
      <c r="A8" s="215"/>
      <c r="D8" s="215"/>
    </row>
    <row r="9" spans="1:4" s="143" customFormat="1">
      <c r="B9" s="440">
        <v>2025</v>
      </c>
      <c r="C9" s="440">
        <v>2024</v>
      </c>
      <c r="D9" s="215"/>
    </row>
    <row r="10" spans="1:4" s="143" customFormat="1">
      <c r="B10" s="441" t="s">
        <v>167</v>
      </c>
      <c r="C10" s="441" t="s">
        <v>167</v>
      </c>
      <c r="D10" s="215"/>
    </row>
    <row r="11" spans="1:4" s="143" customFormat="1">
      <c r="A11" s="369" t="s">
        <v>467</v>
      </c>
      <c r="B11" s="174">
        <v>0</v>
      </c>
      <c r="C11" s="174">
        <v>0</v>
      </c>
      <c r="D11" s="215"/>
    </row>
    <row r="12" spans="1:4" s="143" customFormat="1">
      <c r="A12" s="370" t="s">
        <v>468</v>
      </c>
      <c r="B12" s="365"/>
      <c r="C12" s="365"/>
      <c r="D12" s="215"/>
    </row>
    <row r="13" spans="1:4" s="143" customFormat="1">
      <c r="A13" s="365"/>
      <c r="B13" s="371"/>
      <c r="C13" s="365"/>
      <c r="D13" s="215"/>
    </row>
    <row r="14" spans="1:4" s="143" customFormat="1">
      <c r="A14" s="365"/>
      <c r="B14" s="371"/>
      <c r="C14" s="365"/>
      <c r="D14" s="215"/>
    </row>
    <row r="15" spans="1:4" s="143" customFormat="1" ht="15.75" thickBot="1">
      <c r="A15" s="215" t="s">
        <v>63</v>
      </c>
      <c r="B15" s="368">
        <f>SUM($B11:B14)</f>
        <v>0</v>
      </c>
      <c r="C15" s="368">
        <f>SUM($C11:C14)</f>
        <v>0</v>
      </c>
      <c r="D15" s="215"/>
    </row>
    <row r="16" spans="1:4" s="143" customFormat="1" ht="15.75" thickTop="1">
      <c r="A16" s="215"/>
      <c r="B16" s="217"/>
      <c r="C16" s="218"/>
      <c r="D16" s="215"/>
    </row>
    <row r="18" spans="1:7">
      <c r="A18" s="458"/>
      <c r="B18" s="458"/>
      <c r="C18" s="458"/>
      <c r="D18" s="458"/>
      <c r="E18" s="458"/>
      <c r="F18" s="458"/>
      <c r="G18" s="458"/>
    </row>
  </sheetData>
  <mergeCells count="2">
    <mergeCell ref="A7:B7"/>
    <mergeCell ref="A18:G18"/>
  </mergeCells>
  <hyperlinks>
    <hyperlink ref="C1" location="ER!A1" display="ER"/>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sheetPr codeName="Hoja3"/>
  <dimension ref="A1:F45"/>
  <sheetViews>
    <sheetView showGridLines="0" topLeftCell="A19" zoomScaleSheetLayoutView="70" workbookViewId="0">
      <selection activeCell="F49" sqref="F49"/>
    </sheetView>
  </sheetViews>
  <sheetFormatPr baseColWidth="10" defaultRowHeight="12.75"/>
  <cols>
    <col min="1" max="1" width="38.42578125" style="1" customWidth="1"/>
    <col min="2" max="2" width="12.7109375" style="15" customWidth="1"/>
    <col min="3" max="4" width="21.5703125" style="33" customWidth="1"/>
    <col min="5" max="16384" width="11.42578125" style="1"/>
  </cols>
  <sheetData>
    <row r="1" spans="1:6" ht="16.5" customHeight="1">
      <c r="A1" s="246"/>
      <c r="D1" s="34"/>
    </row>
    <row r="2" spans="1:6" ht="16.5" customHeight="1"/>
    <row r="3" spans="1:6" ht="16.5" customHeight="1">
      <c r="A3" s="1" t="s">
        <v>43</v>
      </c>
    </row>
    <row r="4" spans="1:6" ht="16.5" customHeight="1"/>
    <row r="5" spans="1:6" ht="16.5" customHeight="1">
      <c r="A5" s="14"/>
      <c r="B5" s="27"/>
      <c r="C5" s="35"/>
    </row>
    <row r="6" spans="1:6" ht="15">
      <c r="A6" s="467" t="s">
        <v>605</v>
      </c>
      <c r="B6" s="467"/>
      <c r="C6" s="467"/>
      <c r="D6" s="467"/>
    </row>
    <row r="7" spans="1:6">
      <c r="A7" s="458"/>
      <c r="B7" s="458"/>
      <c r="C7" s="458"/>
      <c r="D7" s="458"/>
    </row>
    <row r="8" spans="1:6">
      <c r="A8" s="469" t="s">
        <v>13</v>
      </c>
      <c r="B8" s="469"/>
      <c r="C8" s="469"/>
      <c r="D8" s="469"/>
    </row>
    <row r="9" spans="1:6">
      <c r="A9" s="470"/>
      <c r="B9" s="470"/>
      <c r="C9" s="470"/>
      <c r="D9" s="470"/>
    </row>
    <row r="10" spans="1:6">
      <c r="A10" s="36"/>
      <c r="B10" s="37"/>
      <c r="C10" s="38"/>
    </row>
    <row r="11" spans="1:6" ht="15">
      <c r="A11" s="253"/>
      <c r="B11" s="254" t="s">
        <v>14</v>
      </c>
      <c r="C11" s="255">
        <f>+BG!F10</f>
        <v>2025</v>
      </c>
      <c r="D11" s="255">
        <f>+BG!G10</f>
        <v>2024</v>
      </c>
    </row>
    <row r="12" spans="1:6" ht="15">
      <c r="A12" t="s">
        <v>44</v>
      </c>
      <c r="B12" s="17">
        <v>25</v>
      </c>
      <c r="C12" s="39">
        <f>+'Nota 25'!B14</f>
        <v>159200218581</v>
      </c>
      <c r="D12" s="39">
        <f>+'Nota 25'!C14</f>
        <v>300713971713</v>
      </c>
    </row>
    <row r="13" spans="1:6" ht="15">
      <c r="A13" t="s">
        <v>45</v>
      </c>
      <c r="B13" s="407">
        <v>26</v>
      </c>
      <c r="C13" s="40">
        <f>-'Nota 26'!B17</f>
        <v>-81508237836</v>
      </c>
      <c r="D13" s="40">
        <f>-'Nota 26'!C17</f>
        <v>-141065825797</v>
      </c>
      <c r="F13" s="41"/>
    </row>
    <row r="14" spans="1:6" ht="15">
      <c r="A14" s="42" t="s">
        <v>46</v>
      </c>
      <c r="B14" s="27"/>
      <c r="C14" s="43">
        <f>SUM(C12:C13)</f>
        <v>77691980745</v>
      </c>
      <c r="D14" s="43">
        <f>D12+D13</f>
        <v>159648145916</v>
      </c>
    </row>
    <row r="15" spans="1:6">
      <c r="A15" s="44"/>
      <c r="B15" s="27"/>
      <c r="C15" s="38"/>
      <c r="D15" s="38"/>
    </row>
    <row r="16" spans="1:6" ht="15">
      <c r="A16" t="s">
        <v>47</v>
      </c>
      <c r="B16" s="17">
        <v>27</v>
      </c>
      <c r="C16" s="40">
        <f>-'Nota 27'!B47</f>
        <v>-20640721946</v>
      </c>
      <c r="D16" s="40">
        <f>-'Nota 27'!C47</f>
        <v>-44325149556</v>
      </c>
    </row>
    <row r="17" spans="1:6" ht="15">
      <c r="A17" s="42" t="s">
        <v>48</v>
      </c>
      <c r="B17" s="27"/>
      <c r="C17" s="43">
        <f>SUM(C16)</f>
        <v>-20640721946</v>
      </c>
      <c r="D17" s="43">
        <f>D16</f>
        <v>-44325149556</v>
      </c>
    </row>
    <row r="18" spans="1:6">
      <c r="A18" s="44"/>
      <c r="B18" s="27"/>
      <c r="C18" s="43"/>
      <c r="D18" s="43"/>
    </row>
    <row r="19" spans="1:6" ht="15">
      <c r="A19" s="42" t="s">
        <v>49</v>
      </c>
      <c r="B19" s="27"/>
      <c r="C19" s="43"/>
      <c r="D19" s="43"/>
    </row>
    <row r="20" spans="1:6" ht="15">
      <c r="A20" s="45" t="s">
        <v>555</v>
      </c>
      <c r="B20" s="17">
        <v>28</v>
      </c>
      <c r="C20" s="40">
        <f>+'Nota 28'!B17+'Nota 28'!F17</f>
        <v>0</v>
      </c>
      <c r="D20" s="40">
        <f>+'Nota 28'!C17+'Nota 28'!G17</f>
        <v>-10022211829</v>
      </c>
    </row>
    <row r="21" spans="1:6" ht="15">
      <c r="A21" s="42" t="s">
        <v>51</v>
      </c>
      <c r="B21" s="27"/>
      <c r="C21" s="43">
        <f>+C14+C17+C20</f>
        <v>57051258799</v>
      </c>
      <c r="D21" s="43">
        <f>+D14+D16+D20</f>
        <v>105300784531</v>
      </c>
    </row>
    <row r="22" spans="1:6">
      <c r="A22" s="44"/>
      <c r="B22" s="27"/>
      <c r="C22" s="43"/>
      <c r="D22" s="43"/>
    </row>
    <row r="23" spans="1:6" ht="15">
      <c r="A23" s="45" t="s">
        <v>52</v>
      </c>
      <c r="B23" s="17">
        <v>29</v>
      </c>
      <c r="C23" s="38">
        <f>-'Nota 29'!F11</f>
        <v>-477414510</v>
      </c>
      <c r="D23" s="38">
        <f>-'Nota 29'!G11</f>
        <v>-84663373</v>
      </c>
      <c r="F23" s="41"/>
    </row>
    <row r="24" spans="1:6" ht="15">
      <c r="A24" s="45" t="s">
        <v>53</v>
      </c>
      <c r="B24" s="17">
        <v>29</v>
      </c>
      <c r="C24" s="38">
        <f>-'Nota 29'!F12</f>
        <v>-15067668909</v>
      </c>
      <c r="D24" s="38">
        <f>-'Nota 29'!G12</f>
        <v>-20199564693</v>
      </c>
      <c r="F24" s="41"/>
    </row>
    <row r="25" spans="1:6" ht="15">
      <c r="A25" s="45" t="s">
        <v>54</v>
      </c>
      <c r="B25" s="17">
        <v>29</v>
      </c>
      <c r="C25" s="421">
        <f>+'Nota 29'!B14</f>
        <v>3595046662</v>
      </c>
      <c r="D25" s="38">
        <f>+'Nota 29'!C14</f>
        <v>1208194257</v>
      </c>
      <c r="F25" s="41"/>
    </row>
    <row r="26" spans="1:6" ht="15">
      <c r="A26" s="45" t="s">
        <v>55</v>
      </c>
      <c r="B26" s="17">
        <v>29</v>
      </c>
      <c r="C26" s="46">
        <f>-'Nota 29'!F13</f>
        <v>-984014714</v>
      </c>
      <c r="D26" s="46">
        <f>-'Nota 29'!G13</f>
        <v>-8826006104</v>
      </c>
    </row>
    <row r="27" spans="1:6" ht="15">
      <c r="A27" s="42" t="s">
        <v>56</v>
      </c>
      <c r="C27" s="43">
        <f>SUM(C23:C26)</f>
        <v>-12934051471</v>
      </c>
      <c r="D27" s="43">
        <f>SUM(D23:D26)</f>
        <v>-27902039913</v>
      </c>
    </row>
    <row r="28" spans="1:6" ht="15">
      <c r="A28" s="42"/>
      <c r="C28" s="43"/>
      <c r="D28" s="43"/>
    </row>
    <row r="29" spans="1:6" ht="15">
      <c r="A29" s="47" t="s">
        <v>57</v>
      </c>
      <c r="B29" s="27"/>
      <c r="C29" s="43">
        <f>+C21+C27</f>
        <v>44117207328</v>
      </c>
      <c r="D29" s="43">
        <f>+D21+D27</f>
        <v>77398744618</v>
      </c>
    </row>
    <row r="30" spans="1:6" ht="15">
      <c r="A30" s="47"/>
      <c r="B30" s="27"/>
      <c r="C30" s="43"/>
      <c r="D30" s="43"/>
    </row>
    <row r="31" spans="1:6" ht="15">
      <c r="A31" s="45" t="s">
        <v>7</v>
      </c>
      <c r="B31" s="17">
        <v>32</v>
      </c>
      <c r="C31" s="38">
        <f>-'Nota 32'!B15</f>
        <v>0</v>
      </c>
      <c r="D31" s="38">
        <f>-'Nota 32'!C15</f>
        <v>-7863861939.6000004</v>
      </c>
    </row>
    <row r="32" spans="1:6" ht="15">
      <c r="A32" s="45" t="s">
        <v>58</v>
      </c>
      <c r="B32" s="17"/>
      <c r="C32" s="46">
        <v>0</v>
      </c>
      <c r="D32" s="46">
        <v>0</v>
      </c>
    </row>
    <row r="33" spans="1:4" ht="15">
      <c r="A33" s="42"/>
      <c r="B33" s="27"/>
      <c r="C33" s="43"/>
      <c r="D33" s="43"/>
    </row>
    <row r="34" spans="1:4" ht="15.75" thickBot="1">
      <c r="A34" s="42" t="s">
        <v>59</v>
      </c>
      <c r="B34"/>
      <c r="C34" s="48">
        <f>+C29+C31+C32</f>
        <v>44117207328</v>
      </c>
      <c r="D34" s="48">
        <f>+D29+D31+D32</f>
        <v>69534882678.399994</v>
      </c>
    </row>
    <row r="35" spans="1:4" ht="15.75" thickTop="1">
      <c r="A35" s="45"/>
    </row>
    <row r="36" spans="1:4">
      <c r="A36" s="44"/>
      <c r="B36" s="27"/>
      <c r="C36" s="49"/>
      <c r="D36" s="49"/>
    </row>
    <row r="37" spans="1:4">
      <c r="A37" s="31" t="s">
        <v>515</v>
      </c>
    </row>
    <row r="39" spans="1:4">
      <c r="A39" s="458"/>
      <c r="B39" s="458"/>
      <c r="C39" s="458"/>
      <c r="D39" s="458"/>
    </row>
    <row r="40" spans="1:4">
      <c r="A40" s="457"/>
      <c r="B40" s="457"/>
      <c r="C40" s="457"/>
      <c r="D40" s="457"/>
    </row>
    <row r="41" spans="1:4">
      <c r="A41" s="458"/>
      <c r="B41" s="458"/>
      <c r="C41" s="458"/>
      <c r="D41" s="458"/>
    </row>
    <row r="45" spans="1:4">
      <c r="A45" s="50"/>
      <c r="C45" s="471"/>
      <c r="D45" s="471"/>
    </row>
  </sheetData>
  <mergeCells count="8">
    <mergeCell ref="A6:D6"/>
    <mergeCell ref="A7:D7"/>
    <mergeCell ref="A8:D8"/>
    <mergeCell ref="A9:D9"/>
    <mergeCell ref="C45:D45"/>
    <mergeCell ref="A39:D39"/>
    <mergeCell ref="A40:D40"/>
    <mergeCell ref="A41:D41"/>
  </mergeCells>
  <hyperlinks>
    <hyperlink ref="B31" location="'Nota 32'!A1" display="'Nota 32'!A1"/>
    <hyperlink ref="B12" location="'Nota 25'!A1" display="'Nota 25'!A1"/>
    <hyperlink ref="B13" location="'Nota 26'!A1" display="'Nota 26'!A1"/>
    <hyperlink ref="B16" location="'Nota 27'!A1" display="'Nota 27'!A1"/>
    <hyperlink ref="B20" location="'Nota 28'!A1" display="'Nota 28'!A1"/>
    <hyperlink ref="B25" location="'Nota 29'!A1" display="'Nota 29'!A1"/>
    <hyperlink ref="B24" location="'Nota 29'!A1" display="'Nota 29'!A1"/>
    <hyperlink ref="B23" location="'Nota 29'!A1" display="'Nota 29'!A1"/>
    <hyperlink ref="B26" location="'Nota 29'!A1" display="'Nota 29'!A1"/>
  </hyperlinks>
  <printOptions horizontalCentered="1"/>
  <pageMargins left="0.31496062992125984" right="0.15748031496062992" top="0.74803149606299213" bottom="0.74803149606299213" header="0.31496062992125984" footer="0.31496062992125984"/>
  <pageSetup paperSize="9" scale="90" orientation="portrait" r:id="rId1"/>
  <drawing r:id="rId2"/>
</worksheet>
</file>

<file path=xl/worksheets/sheet40.xml><?xml version="1.0" encoding="utf-8"?>
<worksheet xmlns="http://schemas.openxmlformats.org/spreadsheetml/2006/main" xmlns:r="http://schemas.openxmlformats.org/officeDocument/2006/relationships">
  <sheetPr codeName="Hoja39"/>
  <dimension ref="A1:G19"/>
  <sheetViews>
    <sheetView workbookViewId="0"/>
  </sheetViews>
  <sheetFormatPr baseColWidth="10" defaultRowHeight="15"/>
  <cols>
    <col min="1" max="1" width="51.28515625" style="143" customWidth="1"/>
    <col min="2" max="2" width="18.140625" style="143" customWidth="1"/>
    <col min="3" max="3" width="17.5703125" style="143" customWidth="1"/>
  </cols>
  <sheetData>
    <row r="1" spans="1:3" ht="17.25" customHeight="1">
      <c r="C1" s="144" t="s">
        <v>6</v>
      </c>
    </row>
    <row r="2" spans="1:3" ht="17.25" customHeight="1"/>
    <row r="3" spans="1:3" ht="17.25" customHeight="1"/>
    <row r="4" spans="1:3" ht="17.25" customHeight="1"/>
    <row r="5" spans="1:3" ht="17.25" customHeight="1"/>
    <row r="6" spans="1:3" s="143" customFormat="1">
      <c r="A6" s="266" t="s">
        <v>469</v>
      </c>
      <c r="B6" s="266"/>
      <c r="C6" s="266"/>
    </row>
    <row r="7" spans="1:3" s="143" customFormat="1">
      <c r="A7" s="550"/>
      <c r="B7" s="550"/>
      <c r="C7" s="218"/>
    </row>
    <row r="8" spans="1:3" s="143" customFormat="1">
      <c r="A8" s="215"/>
    </row>
    <row r="9" spans="1:3" s="143" customFormat="1" ht="25.5">
      <c r="A9" s="356" t="s">
        <v>317</v>
      </c>
      <c r="B9" s="440">
        <v>2025</v>
      </c>
      <c r="C9" s="440">
        <v>2024</v>
      </c>
    </row>
    <row r="10" spans="1:3" s="143" customFormat="1">
      <c r="B10" s="441" t="s">
        <v>167</v>
      </c>
      <c r="C10" s="441" t="s">
        <v>167</v>
      </c>
    </row>
    <row r="11" spans="1:3" s="143" customFormat="1">
      <c r="A11" s="365" t="s">
        <v>470</v>
      </c>
      <c r="B11" s="365"/>
      <c r="C11" s="365"/>
    </row>
    <row r="12" spans="1:3" s="143" customFormat="1">
      <c r="A12" s="365" t="s">
        <v>40</v>
      </c>
      <c r="B12" s="365"/>
      <c r="C12" s="365"/>
    </row>
    <row r="13" spans="1:3" s="143" customFormat="1">
      <c r="A13" s="366" t="s">
        <v>471</v>
      </c>
      <c r="B13" s="365"/>
      <c r="C13" s="365"/>
    </row>
    <row r="14" spans="1:3" s="143" customFormat="1" ht="15.75" thickBot="1">
      <c r="A14" s="365" t="s">
        <v>63</v>
      </c>
      <c r="B14" s="367">
        <f>SUM($B10:B13)</f>
        <v>0</v>
      </c>
      <c r="C14" s="367">
        <f>SUM($C10:C13)</f>
        <v>0</v>
      </c>
    </row>
    <row r="15" spans="1:3" s="143" customFormat="1" ht="15.75" thickTop="1">
      <c r="A15" s="215"/>
      <c r="B15" s="217"/>
      <c r="C15" s="218"/>
    </row>
    <row r="19" spans="1:7">
      <c r="A19" s="458"/>
      <c r="B19" s="458"/>
      <c r="C19" s="458"/>
      <c r="D19" s="458"/>
      <c r="E19" s="458"/>
      <c r="F19" s="458"/>
      <c r="G19" s="458"/>
    </row>
  </sheetData>
  <mergeCells count="2">
    <mergeCell ref="A7:B7"/>
    <mergeCell ref="A19:G19"/>
  </mergeCells>
  <hyperlinks>
    <hyperlink ref="C1" location="ER!A1" display="ER"/>
  </hyperlinks>
  <pageMargins left="0.7" right="0.7" top="0.75" bottom="0.75"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sheetPr codeName="Hoja40"/>
  <dimension ref="A1:G17"/>
  <sheetViews>
    <sheetView workbookViewId="0">
      <selection activeCell="B11" sqref="B11"/>
    </sheetView>
  </sheetViews>
  <sheetFormatPr baseColWidth="10" defaultColWidth="12.7109375" defaultRowHeight="15"/>
  <cols>
    <col min="1" max="1" width="46.7109375" style="143" customWidth="1"/>
    <col min="2" max="3" width="15" style="143" customWidth="1"/>
    <col min="4" max="154" width="11.42578125" customWidth="1"/>
    <col min="155" max="155" width="42.140625" customWidth="1"/>
    <col min="156" max="156" width="13.7109375" bestFit="1" customWidth="1"/>
  </cols>
  <sheetData>
    <row r="1" spans="1:3" ht="17.25" customHeight="1"/>
    <row r="2" spans="1:3" s="143" customFormat="1" ht="17.25" customHeight="1">
      <c r="C2" s="237"/>
    </row>
    <row r="3" spans="1:3" s="143" customFormat="1" ht="17.25" customHeight="1">
      <c r="C3" s="237"/>
    </row>
    <row r="4" spans="1:3" s="143" customFormat="1" ht="17.25" customHeight="1">
      <c r="C4" s="237"/>
    </row>
    <row r="5" spans="1:3" ht="17.25" customHeight="1"/>
    <row r="6" spans="1:3" s="143" customFormat="1">
      <c r="A6" s="265" t="s">
        <v>513</v>
      </c>
      <c r="B6" s="265"/>
      <c r="C6" s="265"/>
    </row>
    <row r="7" spans="1:3" s="143" customFormat="1" ht="57.75" customHeight="1">
      <c r="A7" s="551" t="s">
        <v>619</v>
      </c>
      <c r="B7" s="551"/>
      <c r="C7" s="551"/>
    </row>
    <row r="8" spans="1:3" s="143" customFormat="1" ht="15" customHeight="1">
      <c r="B8" s="358"/>
    </row>
    <row r="9" spans="1:3" s="143" customFormat="1" ht="15" customHeight="1">
      <c r="B9" s="276">
        <v>2025</v>
      </c>
      <c r="C9" s="276">
        <v>2024</v>
      </c>
    </row>
    <row r="10" spans="1:3" s="143" customFormat="1" ht="15" customHeight="1">
      <c r="A10" s="360" t="s">
        <v>472</v>
      </c>
      <c r="B10" s="361">
        <f>+'Nota 20 '!B31</f>
        <v>49600</v>
      </c>
      <c r="C10" s="361">
        <f>+'Nota 20 '!B20</f>
        <v>36400</v>
      </c>
    </row>
    <row r="11" spans="1:3" s="143" customFormat="1" ht="15" customHeight="1">
      <c r="A11" s="168" t="s">
        <v>473</v>
      </c>
      <c r="B11" s="362">
        <f>+BG!F48</f>
        <v>44117207328</v>
      </c>
      <c r="C11" s="362">
        <f>+BG!G48</f>
        <v>69534882678</v>
      </c>
    </row>
    <row r="12" spans="1:3" s="143" customFormat="1" ht="15" customHeight="1" thickBot="1">
      <c r="A12" s="363" t="s">
        <v>474</v>
      </c>
      <c r="B12" s="364">
        <f>IFERROR(B11/B10,0)</f>
        <v>889459.82516129036</v>
      </c>
      <c r="C12" s="364">
        <f>IFERROR(C11/C10,0)</f>
        <v>1910298.9746703296</v>
      </c>
    </row>
    <row r="13" spans="1:3" s="143" customFormat="1" ht="15" customHeight="1" thickTop="1"/>
    <row r="14" spans="1:3" s="143" customFormat="1" ht="15" customHeight="1">
      <c r="A14" s="359"/>
      <c r="B14" s="359"/>
      <c r="C14" s="359"/>
    </row>
    <row r="15" spans="1:3" s="143" customFormat="1" ht="15" customHeight="1"/>
    <row r="17" spans="1:7">
      <c r="A17" s="458"/>
      <c r="B17" s="458"/>
      <c r="C17" s="458"/>
      <c r="D17" s="458"/>
      <c r="E17" s="458"/>
      <c r="F17" s="458"/>
      <c r="G17" s="458"/>
    </row>
  </sheetData>
  <mergeCells count="2">
    <mergeCell ref="A7:C7"/>
    <mergeCell ref="A17:G17"/>
  </mergeCells>
  <pageMargins left="0.7" right="0.7" top="0.75" bottom="0.75" header="0.3" footer="0.3"/>
  <pageSetup paperSize="9" orientation="portrait" r:id="rId1"/>
  <drawing r:id="rId2"/>
</worksheet>
</file>

<file path=xl/worksheets/sheet42.xml><?xml version="1.0" encoding="utf-8"?>
<worksheet xmlns="http://schemas.openxmlformats.org/spreadsheetml/2006/main" xmlns:r="http://schemas.openxmlformats.org/officeDocument/2006/relationships">
  <sheetPr codeName="Hoja41"/>
  <dimension ref="A1:G21"/>
  <sheetViews>
    <sheetView showGridLines="0" topLeftCell="A8" workbookViewId="0">
      <selection activeCell="A22" sqref="A22"/>
    </sheetView>
  </sheetViews>
  <sheetFormatPr baseColWidth="10" defaultColWidth="11.5703125" defaultRowHeight="15"/>
  <cols>
    <col min="1" max="1" width="21" style="143" customWidth="1"/>
    <col min="2" max="3" width="21.42578125" style="143" customWidth="1"/>
    <col min="4" max="4" width="21.28515625" style="143" customWidth="1"/>
    <col min="5" max="5" width="25" style="143" customWidth="1"/>
  </cols>
  <sheetData>
    <row r="1" spans="1:6" ht="16.5" customHeight="1">
      <c r="A1" s="246"/>
      <c r="F1" s="171"/>
    </row>
    <row r="2" spans="1:6" ht="16.5" customHeight="1">
      <c r="A2" s="246"/>
      <c r="F2" s="171"/>
    </row>
    <row r="3" spans="1:6" ht="16.5" customHeight="1">
      <c r="A3" s="246"/>
      <c r="F3" s="171"/>
    </row>
    <row r="4" spans="1:6" ht="16.5" customHeight="1">
      <c r="A4" s="246"/>
      <c r="F4" s="171"/>
    </row>
    <row r="5" spans="1:6" ht="16.5" customHeight="1">
      <c r="C5" s="237"/>
    </row>
    <row r="6" spans="1:6">
      <c r="A6" s="527" t="s">
        <v>475</v>
      </c>
      <c r="B6" s="527"/>
      <c r="C6" s="527"/>
      <c r="D6" s="527"/>
      <c r="E6" s="527"/>
      <c r="F6" s="527"/>
    </row>
    <row r="8" spans="1:6">
      <c r="A8" s="239" t="s">
        <v>232</v>
      </c>
      <c r="B8"/>
      <c r="C8"/>
      <c r="D8"/>
      <c r="E8"/>
    </row>
    <row r="9" spans="1:6">
      <c r="A9" s="238"/>
      <c r="B9"/>
      <c r="C9"/>
      <c r="D9"/>
      <c r="E9"/>
    </row>
    <row r="10" spans="1:6" ht="15.75" thickBot="1">
      <c r="A10" s="552" t="s">
        <v>610</v>
      </c>
      <c r="B10" s="552"/>
      <c r="C10"/>
      <c r="D10"/>
      <c r="E10"/>
    </row>
    <row r="11" spans="1:6" ht="15.75" thickBot="1">
      <c r="A11" s="240" t="s">
        <v>233</v>
      </c>
      <c r="B11" s="241" t="s">
        <v>234</v>
      </c>
      <c r="C11" s="241" t="s">
        <v>235</v>
      </c>
      <c r="D11" s="241" t="s">
        <v>236</v>
      </c>
      <c r="E11" s="241" t="s">
        <v>237</v>
      </c>
      <c r="F11" s="241" t="s">
        <v>238</v>
      </c>
    </row>
    <row r="12" spans="1:6" ht="45.75" thickBot="1">
      <c r="A12" s="242" t="s">
        <v>228</v>
      </c>
      <c r="B12" s="243" t="s">
        <v>239</v>
      </c>
      <c r="C12" s="243" t="s">
        <v>240</v>
      </c>
      <c r="D12" s="243" t="s">
        <v>241</v>
      </c>
      <c r="E12" s="244">
        <v>15000000</v>
      </c>
      <c r="F12" s="243" t="s">
        <v>171</v>
      </c>
    </row>
    <row r="14" spans="1:6" ht="15.75" thickBot="1">
      <c r="A14" s="552" t="s">
        <v>545</v>
      </c>
      <c r="B14" s="552"/>
      <c r="C14"/>
      <c r="D14"/>
      <c r="E14"/>
    </row>
    <row r="15" spans="1:6" ht="15.75" thickBot="1">
      <c r="A15" s="240" t="s">
        <v>233</v>
      </c>
      <c r="B15" s="241" t="s">
        <v>234</v>
      </c>
      <c r="C15" s="241" t="s">
        <v>235</v>
      </c>
      <c r="D15" s="241" t="s">
        <v>236</v>
      </c>
      <c r="E15" s="241" t="s">
        <v>237</v>
      </c>
      <c r="F15" s="241" t="s">
        <v>238</v>
      </c>
    </row>
    <row r="16" spans="1:6" ht="45.75" thickBot="1">
      <c r="A16" s="242" t="s">
        <v>228</v>
      </c>
      <c r="B16" s="243" t="s">
        <v>239</v>
      </c>
      <c r="C16" s="243" t="s">
        <v>240</v>
      </c>
      <c r="D16" s="243" t="s">
        <v>241</v>
      </c>
      <c r="E16" s="244">
        <v>15000000</v>
      </c>
      <c r="F16" s="243" t="s">
        <v>171</v>
      </c>
    </row>
    <row r="18" spans="1:7">
      <c r="A18" s="456"/>
      <c r="B18" s="456"/>
      <c r="C18" s="456"/>
      <c r="D18" s="456"/>
      <c r="E18" s="456"/>
      <c r="F18" s="456"/>
    </row>
    <row r="19" spans="1:7">
      <c r="A19" s="457"/>
      <c r="B19" s="457"/>
      <c r="C19" s="457"/>
      <c r="D19" s="457"/>
      <c r="E19" s="457"/>
      <c r="F19" s="457"/>
    </row>
    <row r="20" spans="1:7">
      <c r="A20" s="458"/>
      <c r="B20" s="458"/>
      <c r="C20" s="458"/>
      <c r="D20" s="458"/>
      <c r="E20" s="458"/>
      <c r="F20" s="458"/>
    </row>
    <row r="21" spans="1:7">
      <c r="A21" s="458"/>
      <c r="B21" s="458"/>
      <c r="C21" s="458"/>
      <c r="D21" s="458"/>
      <c r="E21" s="458"/>
      <c r="F21" s="458"/>
      <c r="G21" s="458"/>
    </row>
  </sheetData>
  <mergeCells count="7">
    <mergeCell ref="A21:G21"/>
    <mergeCell ref="A20:F20"/>
    <mergeCell ref="A6:F6"/>
    <mergeCell ref="A10:B10"/>
    <mergeCell ref="A14:B14"/>
    <mergeCell ref="A18:F18"/>
    <mergeCell ref="A19:F19"/>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3.xml><?xml version="1.0" encoding="utf-8"?>
<worksheet xmlns="http://schemas.openxmlformats.org/spreadsheetml/2006/main" xmlns:r="http://schemas.openxmlformats.org/officeDocument/2006/relationships">
  <sheetPr codeName="Hoja45"/>
  <dimension ref="A1:G14"/>
  <sheetViews>
    <sheetView showGridLines="0" workbookViewId="0">
      <selection activeCell="A9" sqref="A9"/>
    </sheetView>
  </sheetViews>
  <sheetFormatPr baseColWidth="10" defaultColWidth="11.42578125" defaultRowHeight="15"/>
  <cols>
    <col min="1" max="1" width="21" style="143" customWidth="1"/>
    <col min="2" max="3" width="21.42578125" style="143" customWidth="1"/>
    <col min="4" max="4" width="21.28515625" style="143" customWidth="1"/>
    <col min="5" max="5" width="25" style="143" customWidth="1"/>
  </cols>
  <sheetData>
    <row r="1" spans="1:7" ht="16.5" customHeight="1">
      <c r="A1" s="246"/>
      <c r="F1" s="171"/>
    </row>
    <row r="2" spans="1:7" ht="16.5" customHeight="1">
      <c r="A2" s="246"/>
      <c r="F2" s="171"/>
    </row>
    <row r="3" spans="1:7" ht="16.5" customHeight="1">
      <c r="A3" s="246"/>
      <c r="F3" s="171"/>
    </row>
    <row r="4" spans="1:7" ht="16.5" customHeight="1">
      <c r="A4" s="246"/>
      <c r="F4" s="171"/>
    </row>
    <row r="5" spans="1:7" ht="16.5" customHeight="1">
      <c r="C5" s="237"/>
    </row>
    <row r="6" spans="1:7">
      <c r="A6" s="527" t="s">
        <v>476</v>
      </c>
      <c r="B6" s="527"/>
      <c r="C6" s="527"/>
      <c r="D6" s="527"/>
      <c r="E6" s="527"/>
      <c r="F6" s="527"/>
    </row>
    <row r="8" spans="1:7" ht="39.75" customHeight="1">
      <c r="A8" s="553" t="s">
        <v>611</v>
      </c>
      <c r="B8" s="553"/>
      <c r="C8" s="553"/>
      <c r="D8" s="553"/>
      <c r="E8" s="553"/>
      <c r="F8" s="553"/>
    </row>
    <row r="9" spans="1:7">
      <c r="A9" s="238"/>
      <c r="B9"/>
      <c r="C9"/>
      <c r="D9"/>
      <c r="E9"/>
    </row>
    <row r="10" spans="1:7">
      <c r="A10" s="456"/>
      <c r="B10" s="456"/>
      <c r="C10" s="456"/>
      <c r="D10" s="456"/>
      <c r="E10" s="456"/>
      <c r="F10" s="456"/>
    </row>
    <row r="11" spans="1:7">
      <c r="A11" s="457"/>
      <c r="B11" s="457"/>
      <c r="C11" s="457"/>
      <c r="D11" s="457"/>
      <c r="E11" s="457"/>
      <c r="F11" s="457"/>
    </row>
    <row r="12" spans="1:7">
      <c r="A12" s="458"/>
      <c r="B12" s="458"/>
      <c r="C12" s="458"/>
      <c r="D12" s="458"/>
      <c r="E12" s="458"/>
      <c r="F12" s="458"/>
    </row>
    <row r="14" spans="1:7">
      <c r="A14" s="458"/>
      <c r="B14" s="458"/>
      <c r="C14" s="458"/>
      <c r="D14" s="458"/>
      <c r="E14" s="458"/>
      <c r="F14" s="458"/>
      <c r="G14" s="458"/>
    </row>
  </sheetData>
  <mergeCells count="6">
    <mergeCell ref="A14:G14"/>
    <mergeCell ref="A6:F6"/>
    <mergeCell ref="A8:F8"/>
    <mergeCell ref="A10:F10"/>
    <mergeCell ref="A11:F11"/>
    <mergeCell ref="A12:F12"/>
  </mergeCell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4.xml><?xml version="1.0" encoding="utf-8"?>
<worksheet xmlns="http://schemas.openxmlformats.org/spreadsheetml/2006/main" xmlns:r="http://schemas.openxmlformats.org/officeDocument/2006/relationships">
  <sheetPr codeName="Hoja43"/>
  <dimension ref="A1:K32"/>
  <sheetViews>
    <sheetView topLeftCell="A14" workbookViewId="0"/>
  </sheetViews>
  <sheetFormatPr baseColWidth="10" defaultRowHeight="15"/>
  <cols>
    <col min="1" max="1" width="47.85546875" style="143" customWidth="1"/>
    <col min="2" max="2" width="22.5703125" style="143" customWidth="1"/>
    <col min="3" max="3" width="26.140625" style="143" customWidth="1"/>
    <col min="4" max="11" width="11.42578125" style="143"/>
  </cols>
  <sheetData>
    <row r="1" spans="1:7" ht="17.25" customHeight="1">
      <c r="G1" s="348" t="s">
        <v>0</v>
      </c>
    </row>
    <row r="2" spans="1:7" ht="17.25" customHeight="1"/>
    <row r="3" spans="1:7" ht="17.25" customHeight="1"/>
    <row r="4" spans="1:7" ht="17.25" customHeight="1"/>
    <row r="5" spans="1:7" ht="17.25" customHeight="1"/>
    <row r="6" spans="1:7">
      <c r="A6" s="554" t="s">
        <v>491</v>
      </c>
      <c r="B6" s="554"/>
      <c r="C6" s="554"/>
      <c r="D6" s="554"/>
      <c r="E6" s="554"/>
      <c r="F6" s="554"/>
      <c r="G6" s="554"/>
    </row>
    <row r="7" spans="1:7">
      <c r="A7" s="399" t="s">
        <v>397</v>
      </c>
    </row>
    <row r="8" spans="1:7" ht="15.75">
      <c r="A8" s="555" t="s">
        <v>612</v>
      </c>
      <c r="B8" s="555"/>
      <c r="C8" s="555"/>
      <c r="D8" s="555"/>
      <c r="E8" s="555"/>
      <c r="F8" s="555"/>
      <c r="G8" s="555"/>
    </row>
    <row r="9" spans="1:7" ht="55.5" customHeight="1">
      <c r="A9" s="556" t="s">
        <v>477</v>
      </c>
      <c r="B9" s="556"/>
      <c r="C9" s="556"/>
      <c r="D9" s="556"/>
      <c r="E9" s="556"/>
      <c r="F9" s="556"/>
      <c r="G9" s="556"/>
    </row>
    <row r="10" spans="1:7" ht="15.75">
      <c r="A10" s="400"/>
    </row>
    <row r="11" spans="1:7" s="143" customFormat="1" ht="21.75" customHeight="1">
      <c r="A11" s="557" t="s">
        <v>478</v>
      </c>
      <c r="B11" s="557"/>
      <c r="C11" s="557"/>
      <c r="D11" s="557"/>
      <c r="E11" s="557"/>
      <c r="F11" s="557"/>
      <c r="G11" s="557"/>
    </row>
    <row r="13" spans="1:7" ht="15" customHeight="1">
      <c r="A13" s="401"/>
      <c r="B13" s="276">
        <v>2025</v>
      </c>
      <c r="C13" s="276">
        <v>2024</v>
      </c>
    </row>
    <row r="14" spans="1:7" ht="15.75">
      <c r="A14" s="401" t="s">
        <v>479</v>
      </c>
      <c r="B14" s="402">
        <v>0</v>
      </c>
      <c r="C14" s="402">
        <v>0</v>
      </c>
    </row>
    <row r="15" spans="1:7" ht="15.75">
      <c r="A15" s="401" t="s">
        <v>480</v>
      </c>
      <c r="B15" s="402">
        <v>0</v>
      </c>
      <c r="C15" s="402">
        <v>0</v>
      </c>
    </row>
    <row r="16" spans="1:7" ht="15.75">
      <c r="A16" s="401" t="s">
        <v>416</v>
      </c>
      <c r="B16" s="402">
        <v>0</v>
      </c>
      <c r="C16" s="402">
        <v>0</v>
      </c>
    </row>
    <row r="17" spans="1:7" ht="15.75">
      <c r="A17" s="401" t="s">
        <v>481</v>
      </c>
      <c r="B17" s="402">
        <v>0</v>
      </c>
      <c r="C17" s="402">
        <v>0</v>
      </c>
    </row>
    <row r="18" spans="1:7" ht="15.75">
      <c r="A18" s="401" t="s">
        <v>482</v>
      </c>
      <c r="B18" s="402">
        <v>0</v>
      </c>
      <c r="C18" s="402">
        <v>0</v>
      </c>
    </row>
    <row r="19" spans="1:7" s="143" customFormat="1" ht="15.75">
      <c r="A19" s="401" t="s">
        <v>269</v>
      </c>
      <c r="B19" s="402">
        <v>0</v>
      </c>
      <c r="C19" s="402">
        <v>0</v>
      </c>
    </row>
    <row r="20" spans="1:7" s="143" customFormat="1" ht="15.75">
      <c r="A20" s="401" t="s">
        <v>483</v>
      </c>
      <c r="B20" s="402">
        <v>0</v>
      </c>
      <c r="C20" s="402">
        <v>0</v>
      </c>
    </row>
    <row r="21" spans="1:7" s="143" customFormat="1" ht="15.75">
      <c r="A21" s="401" t="s">
        <v>484</v>
      </c>
      <c r="B21" s="402">
        <v>0</v>
      </c>
      <c r="C21" s="402">
        <v>0</v>
      </c>
    </row>
    <row r="22" spans="1:7" s="143" customFormat="1" ht="15.75">
      <c r="A22" s="401" t="s">
        <v>485</v>
      </c>
      <c r="B22" s="402">
        <v>0</v>
      </c>
      <c r="C22" s="402">
        <v>0</v>
      </c>
    </row>
    <row r="23" spans="1:7" s="143" customFormat="1" ht="15.75">
      <c r="A23" s="401" t="s">
        <v>486</v>
      </c>
      <c r="B23" s="402">
        <v>0</v>
      </c>
      <c r="C23" s="402">
        <v>0</v>
      </c>
    </row>
    <row r="24" spans="1:7" s="143" customFormat="1" ht="15.75">
      <c r="A24" s="401" t="s">
        <v>487</v>
      </c>
      <c r="B24" s="402">
        <v>10943780377</v>
      </c>
      <c r="C24" s="402">
        <v>10943780377</v>
      </c>
    </row>
    <row r="25" spans="1:7" s="143" customFormat="1" ht="31.5">
      <c r="A25" s="401" t="s">
        <v>488</v>
      </c>
      <c r="B25" s="402">
        <v>0</v>
      </c>
      <c r="C25" s="402">
        <v>0</v>
      </c>
    </row>
    <row r="26" spans="1:7" s="143" customFormat="1" ht="15.75">
      <c r="A26" s="401" t="s">
        <v>489</v>
      </c>
      <c r="B26" s="402">
        <v>0</v>
      </c>
      <c r="C26" s="402">
        <v>0</v>
      </c>
    </row>
    <row r="27" spans="1:7" s="143" customFormat="1" ht="15.75">
      <c r="A27" s="403" t="s">
        <v>63</v>
      </c>
      <c r="B27" s="404">
        <f>SUM(B14:B26)</f>
        <v>10943780377</v>
      </c>
      <c r="C27" s="404">
        <f>SUM(C14:C26)</f>
        <v>10943780377</v>
      </c>
    </row>
    <row r="32" spans="1:7">
      <c r="A32" s="458"/>
      <c r="B32" s="458"/>
      <c r="C32" s="458"/>
      <c r="D32" s="458"/>
      <c r="E32" s="458"/>
      <c r="F32" s="458"/>
      <c r="G32" s="458"/>
    </row>
  </sheetData>
  <mergeCells count="5">
    <mergeCell ref="A6:G6"/>
    <mergeCell ref="A8:G8"/>
    <mergeCell ref="A9:G9"/>
    <mergeCell ref="A11:G11"/>
    <mergeCell ref="A32:G32"/>
  </mergeCells>
  <hyperlinks>
    <hyperlink ref="G1" location="BG!A1" display="BG"/>
  </hyperlinks>
  <pageMargins left="0.70866141732283472" right="0.70866141732283472" top="0.74803149606299213" bottom="0.74803149606299213" header="0.31496062992125984" footer="0.31496062992125984"/>
  <pageSetup paperSize="9" scale="90" orientation="landscape" r:id="rId1"/>
  <drawing r:id="rId2"/>
</worksheet>
</file>

<file path=xl/worksheets/sheet45.xml><?xml version="1.0" encoding="utf-8"?>
<worksheet xmlns="http://schemas.openxmlformats.org/spreadsheetml/2006/main" xmlns:r="http://schemas.openxmlformats.org/officeDocument/2006/relationships">
  <sheetPr codeName="Hoja26"/>
  <dimension ref="A1:G13"/>
  <sheetViews>
    <sheetView showGridLines="0" workbookViewId="0">
      <selection activeCell="A7" sqref="A7:E7"/>
    </sheetView>
  </sheetViews>
  <sheetFormatPr baseColWidth="10" defaultColWidth="11.5703125" defaultRowHeight="15"/>
  <cols>
    <col min="1" max="1" width="24.85546875" style="143" customWidth="1"/>
    <col min="2" max="2" width="18.5703125" style="143" customWidth="1"/>
    <col min="3" max="3" width="16.7109375" style="143" customWidth="1"/>
    <col min="4" max="5" width="11.42578125" style="143" customWidth="1"/>
  </cols>
  <sheetData>
    <row r="1" spans="1:7" ht="16.5" customHeight="1">
      <c r="A1" s="246"/>
      <c r="E1" s="144"/>
    </row>
    <row r="2" spans="1:7" ht="16.5" customHeight="1">
      <c r="A2" s="246"/>
      <c r="E2" s="144"/>
    </row>
    <row r="3" spans="1:7" ht="16.5" customHeight="1">
      <c r="A3" s="246"/>
      <c r="E3" s="144"/>
    </row>
    <row r="4" spans="1:7" ht="16.5" customHeight="1">
      <c r="A4" s="246"/>
      <c r="E4" s="144"/>
    </row>
    <row r="5" spans="1:7" ht="16.5" customHeight="1"/>
    <row r="6" spans="1:7">
      <c r="A6" s="265" t="s">
        <v>490</v>
      </c>
      <c r="B6" s="265"/>
      <c r="C6" s="265"/>
      <c r="D6" s="265"/>
      <c r="E6" s="265"/>
    </row>
    <row r="7" spans="1:7" s="245" customFormat="1" ht="64.5" customHeight="1">
      <c r="A7" s="558" t="s">
        <v>613</v>
      </c>
      <c r="B7" s="558"/>
      <c r="C7" s="558"/>
      <c r="D7" s="558"/>
      <c r="E7" s="558"/>
    </row>
    <row r="8" spans="1:7" s="245" customFormat="1" ht="15" customHeight="1">
      <c r="A8" s="277"/>
      <c r="B8" s="277"/>
      <c r="C8" s="277"/>
      <c r="D8" s="277"/>
      <c r="E8" s="277"/>
    </row>
    <row r="9" spans="1:7" s="245" customFormat="1" ht="15" customHeight="1">
      <c r="A9" s="277"/>
      <c r="B9" s="277"/>
      <c r="C9" s="277"/>
      <c r="D9" s="277"/>
      <c r="E9" s="277"/>
    </row>
    <row r="10" spans="1:7" s="45" customFormat="1">
      <c r="A10" s="456"/>
      <c r="B10" s="456"/>
      <c r="C10" s="456"/>
      <c r="D10" s="456"/>
      <c r="E10" s="456"/>
    </row>
    <row r="11" spans="1:7">
      <c r="A11" s="457"/>
      <c r="B11" s="457"/>
      <c r="C11" s="457"/>
      <c r="D11" s="457"/>
      <c r="E11" s="457"/>
    </row>
    <row r="12" spans="1:7">
      <c r="A12" s="458"/>
      <c r="B12" s="458"/>
      <c r="C12" s="458"/>
      <c r="D12" s="458"/>
      <c r="E12" s="458"/>
    </row>
    <row r="13" spans="1:7">
      <c r="A13" s="14"/>
      <c r="B13" s="14"/>
      <c r="C13" s="14"/>
      <c r="D13" s="14"/>
      <c r="E13" s="14"/>
      <c r="F13" s="14"/>
      <c r="G13" s="14"/>
    </row>
  </sheetData>
  <mergeCells count="4">
    <mergeCell ref="A7:E7"/>
    <mergeCell ref="A10:E10"/>
    <mergeCell ref="A11:E11"/>
    <mergeCell ref="A12:E12"/>
  </mergeCells>
  <pageMargins left="0.7" right="0.7" top="0.75" bottom="0.75" header="0.3" footer="0.3"/>
  <pageSetup paperSize="9" orientation="portrait" r:id="rId1"/>
  <drawing r:id="rId2"/>
</worksheet>
</file>

<file path=xl/worksheets/sheet46.xml><?xml version="1.0" encoding="utf-8"?>
<worksheet xmlns="http://schemas.openxmlformats.org/spreadsheetml/2006/main" xmlns:r="http://schemas.openxmlformats.org/officeDocument/2006/relationships">
  <dimension ref="A1:G50"/>
  <sheetViews>
    <sheetView showGridLines="0" workbookViewId="0"/>
  </sheetViews>
  <sheetFormatPr baseColWidth="10" defaultColWidth="11.5703125" defaultRowHeight="15"/>
  <cols>
    <col min="1" max="1" width="27.5703125" customWidth="1"/>
    <col min="2" max="2" width="34.42578125" bestFit="1" customWidth="1"/>
    <col min="3" max="4" width="23.42578125" customWidth="1"/>
  </cols>
  <sheetData>
    <row r="1" spans="1:4" ht="16.5" customHeight="1">
      <c r="A1" s="246"/>
      <c r="D1" s="224"/>
    </row>
    <row r="2" spans="1:4" ht="16.5" customHeight="1">
      <c r="A2" s="246"/>
      <c r="D2" s="224"/>
    </row>
    <row r="3" spans="1:4" ht="16.5" customHeight="1">
      <c r="A3" s="246"/>
      <c r="D3" s="224"/>
    </row>
    <row r="4" spans="1:4" ht="16.5" customHeight="1">
      <c r="A4" s="246"/>
      <c r="D4" s="224"/>
    </row>
    <row r="5" spans="1:4" ht="16.5" customHeight="1"/>
    <row r="6" spans="1:4">
      <c r="A6" s="274" t="s">
        <v>492</v>
      </c>
      <c r="B6" s="275"/>
      <c r="C6" s="275"/>
    </row>
    <row r="7" spans="1:4" ht="28.5" customHeight="1">
      <c r="A7" s="542" t="s">
        <v>220</v>
      </c>
      <c r="B7" s="542"/>
      <c r="C7" s="542"/>
    </row>
    <row r="8" spans="1:4" ht="28.5" customHeight="1">
      <c r="A8" s="185"/>
      <c r="B8" s="185"/>
      <c r="C8" s="185"/>
    </row>
    <row r="9" spans="1:4">
      <c r="A9" s="226" t="s">
        <v>565</v>
      </c>
      <c r="B9" s="337" t="s">
        <v>614</v>
      </c>
      <c r="C9" s="337" t="s">
        <v>130</v>
      </c>
      <c r="D9" s="225"/>
    </row>
    <row r="10" spans="1:4" ht="15.75">
      <c r="A10" s="143"/>
      <c r="B10" s="257">
        <v>2025</v>
      </c>
      <c r="C10" s="257">
        <v>2024</v>
      </c>
      <c r="D10" s="225"/>
    </row>
    <row r="11" spans="1:4">
      <c r="A11" s="226"/>
      <c r="B11" s="337" t="s">
        <v>131</v>
      </c>
      <c r="C11" s="337" t="s">
        <v>131</v>
      </c>
      <c r="D11" s="225"/>
    </row>
    <row r="12" spans="1:4">
      <c r="A12" s="426" t="s">
        <v>539</v>
      </c>
      <c r="B12" s="180"/>
      <c r="C12" s="180"/>
    </row>
    <row r="13" spans="1:4">
      <c r="A13" s="227" t="s">
        <v>12</v>
      </c>
      <c r="B13" s="228">
        <v>177980557221</v>
      </c>
      <c r="C13" s="228">
        <v>185733973182</v>
      </c>
    </row>
    <row r="14" spans="1:4" ht="15.75" thickBot="1">
      <c r="A14" s="192" t="s">
        <v>63</v>
      </c>
      <c r="B14" s="195">
        <f>+B13</f>
        <v>177980557221</v>
      </c>
      <c r="C14" s="195">
        <f>+C13</f>
        <v>185733973182</v>
      </c>
    </row>
    <row r="15" spans="1:4" ht="15.75" thickTop="1">
      <c r="A15" s="229"/>
      <c r="B15" s="229"/>
      <c r="C15" s="229"/>
    </row>
    <row r="16" spans="1:4">
      <c r="A16" s="226" t="s">
        <v>566</v>
      </c>
      <c r="B16" s="197"/>
      <c r="C16" s="197"/>
    </row>
    <row r="17" spans="1:4">
      <c r="A17" s="426" t="s">
        <v>568</v>
      </c>
      <c r="B17" s="180"/>
      <c r="C17" s="180"/>
    </row>
    <row r="18" spans="1:4">
      <c r="A18" s="227" t="s">
        <v>12</v>
      </c>
      <c r="B18" s="228">
        <v>75176566018</v>
      </c>
      <c r="C18" s="228">
        <v>179328487255</v>
      </c>
    </row>
    <row r="19" spans="1:4" ht="15.75" thickBot="1">
      <c r="A19" s="192" t="s">
        <v>63</v>
      </c>
      <c r="B19" s="195">
        <f>+B18</f>
        <v>75176566018</v>
      </c>
      <c r="C19" s="195">
        <f>+C18</f>
        <v>179328487255</v>
      </c>
    </row>
    <row r="20" spans="1:4" ht="15.75" thickTop="1">
      <c r="A20" s="229"/>
      <c r="B20" s="229"/>
      <c r="C20" s="229"/>
    </row>
    <row r="21" spans="1:4">
      <c r="A21" s="198" t="s">
        <v>569</v>
      </c>
      <c r="B21" s="197"/>
      <c r="C21" s="197"/>
    </row>
    <row r="22" spans="1:4">
      <c r="A22" s="426" t="s">
        <v>540</v>
      </c>
      <c r="B22" s="230"/>
      <c r="C22" s="230"/>
    </row>
    <row r="23" spans="1:4">
      <c r="A23" s="227" t="s">
        <v>571</v>
      </c>
      <c r="B23" s="228">
        <v>13587870034</v>
      </c>
      <c r="C23" s="228">
        <v>116684721446</v>
      </c>
    </row>
    <row r="24" spans="1:4">
      <c r="A24" s="227" t="s">
        <v>572</v>
      </c>
      <c r="B24" s="228">
        <v>25009881450</v>
      </c>
      <c r="C24" s="228">
        <v>51725158997</v>
      </c>
    </row>
    <row r="25" spans="1:4" ht="15.75" thickBot="1">
      <c r="A25" s="192" t="s">
        <v>63</v>
      </c>
      <c r="B25" s="195">
        <f>+B23+B24</f>
        <v>38597751484</v>
      </c>
      <c r="C25" s="195">
        <f>+C23+C24</f>
        <v>168409880443</v>
      </c>
    </row>
    <row r="26" spans="1:4" ht="15.75" thickTop="1"/>
    <row r="28" spans="1:4" ht="30" customHeight="1">
      <c r="A28" s="542" t="s">
        <v>221</v>
      </c>
      <c r="B28" s="542"/>
      <c r="C28" s="542"/>
    </row>
    <row r="29" spans="1:4">
      <c r="A29" s="559" t="s">
        <v>222</v>
      </c>
      <c r="B29" s="560"/>
      <c r="C29" s="337" t="s">
        <v>614</v>
      </c>
      <c r="D29" s="337" t="s">
        <v>130</v>
      </c>
    </row>
    <row r="30" spans="1:4" ht="15.75">
      <c r="A30" s="561"/>
      <c r="B30" s="562"/>
      <c r="C30" s="257">
        <v>2025</v>
      </c>
      <c r="D30" s="257">
        <v>2024</v>
      </c>
    </row>
    <row r="31" spans="1:4">
      <c r="A31" s="231" t="s">
        <v>223</v>
      </c>
      <c r="B31" s="231" t="s">
        <v>224</v>
      </c>
      <c r="C31" s="337" t="s">
        <v>131</v>
      </c>
      <c r="D31" s="337" t="s">
        <v>131</v>
      </c>
    </row>
    <row r="32" spans="1:4">
      <c r="A32" s="187" t="s">
        <v>12</v>
      </c>
      <c r="B32" s="187" t="s">
        <v>225</v>
      </c>
      <c r="C32" s="190">
        <v>105124874577</v>
      </c>
      <c r="D32" s="190">
        <v>266008197155</v>
      </c>
    </row>
    <row r="33" spans="1:4">
      <c r="A33" s="187" t="s">
        <v>12</v>
      </c>
      <c r="B33" s="187" t="s">
        <v>210</v>
      </c>
      <c r="C33" s="190">
        <v>7270044800</v>
      </c>
      <c r="D33" s="190">
        <v>9017229000</v>
      </c>
    </row>
    <row r="34" spans="1:4">
      <c r="A34" s="187" t="s">
        <v>12</v>
      </c>
      <c r="B34" s="187" t="s">
        <v>226</v>
      </c>
      <c r="C34" s="190">
        <v>0</v>
      </c>
      <c r="D34" s="190">
        <v>616458905</v>
      </c>
    </row>
    <row r="35" spans="1:4" ht="15.75" thickBot="1">
      <c r="A35" s="232" t="s">
        <v>63</v>
      </c>
      <c r="B35" s="233"/>
      <c r="C35" s="195">
        <f>SUM(C32:C34)</f>
        <v>112394919377</v>
      </c>
      <c r="D35" s="195">
        <f>SUM(D32:D34)</f>
        <v>275641885060</v>
      </c>
    </row>
    <row r="36" spans="1:4" ht="15.75" thickTop="1">
      <c r="A36" s="229"/>
      <c r="B36" s="229"/>
    </row>
    <row r="37" spans="1:4">
      <c r="A37" s="229"/>
      <c r="B37" s="229"/>
    </row>
    <row r="38" spans="1:4">
      <c r="A38" s="559" t="s">
        <v>227</v>
      </c>
      <c r="B38" s="560"/>
      <c r="C38" s="337" t="s">
        <v>614</v>
      </c>
      <c r="D38" s="337" t="s">
        <v>130</v>
      </c>
    </row>
    <row r="39" spans="1:4" ht="15.75">
      <c r="A39" s="561"/>
      <c r="B39" s="562"/>
      <c r="C39" s="257">
        <v>2025</v>
      </c>
      <c r="D39" s="257">
        <v>2024</v>
      </c>
    </row>
    <row r="40" spans="1:4">
      <c r="A40" s="234" t="s">
        <v>223</v>
      </c>
      <c r="B40" s="234" t="s">
        <v>224</v>
      </c>
      <c r="C40" s="337" t="s">
        <v>131</v>
      </c>
      <c r="D40" s="337" t="s">
        <v>131</v>
      </c>
    </row>
    <row r="41" spans="1:4">
      <c r="A41" s="187" t="s">
        <v>12</v>
      </c>
      <c r="B41" s="235" t="s">
        <v>229</v>
      </c>
      <c r="C41" s="190">
        <v>104151921233</v>
      </c>
      <c r="D41" s="190">
        <v>197465578160</v>
      </c>
    </row>
    <row r="42" spans="1:4">
      <c r="A42" s="187" t="s">
        <v>12</v>
      </c>
      <c r="B42" s="235" t="s">
        <v>230</v>
      </c>
      <c r="C42" s="190">
        <v>7829250000</v>
      </c>
      <c r="D42" s="190">
        <v>12167107830</v>
      </c>
    </row>
    <row r="43" spans="1:4">
      <c r="A43" s="187" t="s">
        <v>12</v>
      </c>
      <c r="B43" s="235" t="s">
        <v>231</v>
      </c>
      <c r="C43" s="190">
        <v>3181700999</v>
      </c>
      <c r="D43" s="190">
        <v>9338955908</v>
      </c>
    </row>
    <row r="44" spans="1:4" ht="15.75" thickBot="1">
      <c r="A44" s="232" t="s">
        <v>63</v>
      </c>
      <c r="B44" s="236"/>
      <c r="C44" s="195">
        <f>SUM(C41:C43)</f>
        <v>115162872232</v>
      </c>
      <c r="D44" s="195">
        <f>SUM(D41:D43)</f>
        <v>218971641898</v>
      </c>
    </row>
    <row r="45" spans="1:4" ht="15.75" thickTop="1"/>
    <row r="46" spans="1:4">
      <c r="A46" s="456"/>
      <c r="B46" s="456"/>
      <c r="C46" s="456"/>
      <c r="D46" s="456"/>
    </row>
    <row r="47" spans="1:4">
      <c r="A47" s="457"/>
      <c r="B47" s="457"/>
      <c r="C47" s="457"/>
      <c r="D47" s="457"/>
    </row>
    <row r="48" spans="1:4">
      <c r="A48" s="458"/>
      <c r="B48" s="458"/>
      <c r="C48" s="458"/>
      <c r="D48" s="458"/>
    </row>
    <row r="50" spans="1:7">
      <c r="A50" s="458"/>
      <c r="B50" s="458"/>
      <c r="C50" s="458"/>
      <c r="D50" s="458"/>
      <c r="E50" s="458"/>
      <c r="F50" s="458"/>
      <c r="G50" s="458"/>
    </row>
  </sheetData>
  <mergeCells count="8">
    <mergeCell ref="A50:G50"/>
    <mergeCell ref="A46:D46"/>
    <mergeCell ref="A47:D47"/>
    <mergeCell ref="A48:D48"/>
    <mergeCell ref="A7:C7"/>
    <mergeCell ref="A28:C28"/>
    <mergeCell ref="A29:B30"/>
    <mergeCell ref="A38:B39"/>
  </mergeCells>
  <hyperlinks>
    <hyperlink ref="A12" location="'Nota 5'!A1" display="Créditos por ventas (Nota 5)"/>
    <hyperlink ref="A22" location="'Nota 13 '!A1" display="Deudas comerciales (Nota 13)"/>
    <hyperlink ref="A17" location="'Nota 6'!A1" display="Otros Créditos (Nota 5)"/>
  </hyperlinks>
  <pageMargins left="0.43" right="0.1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sheetPr codeName="Hoja4"/>
  <dimension ref="A1:G39"/>
  <sheetViews>
    <sheetView showGridLines="0" topLeftCell="A10" zoomScale="90" zoomScaleNormal="90" workbookViewId="0">
      <selection activeCell="B24" sqref="B24"/>
    </sheetView>
  </sheetViews>
  <sheetFormatPr baseColWidth="10" defaultRowHeight="12.75"/>
  <cols>
    <col min="1" max="1" width="40.7109375" style="1" customWidth="1"/>
    <col min="2" max="5" width="26.7109375" style="51" customWidth="1"/>
    <col min="6" max="6" width="26.7109375" style="1" customWidth="1"/>
    <col min="7" max="16384" width="11.42578125" style="1"/>
  </cols>
  <sheetData>
    <row r="1" spans="1:7" ht="17.25" customHeight="1">
      <c r="A1" s="246"/>
      <c r="F1" s="34"/>
    </row>
    <row r="2" spans="1:7" ht="17.25" customHeight="1"/>
    <row r="3" spans="1:7" ht="17.25" customHeight="1"/>
    <row r="4" spans="1:7" ht="17.25" customHeight="1">
      <c r="B4" s="52"/>
      <c r="C4" s="52"/>
      <c r="D4" s="52"/>
      <c r="E4" s="52"/>
    </row>
    <row r="5" spans="1:7" ht="17.25" customHeight="1">
      <c r="A5" s="52"/>
      <c r="B5" s="52"/>
      <c r="C5" s="52"/>
      <c r="D5" s="52"/>
      <c r="E5" s="52"/>
    </row>
    <row r="6" spans="1:7" ht="15.75">
      <c r="A6" s="472" t="s">
        <v>606</v>
      </c>
      <c r="B6" s="472"/>
      <c r="C6" s="472"/>
      <c r="D6" s="472"/>
      <c r="E6" s="472"/>
      <c r="F6" s="472"/>
    </row>
    <row r="7" spans="1:7" ht="15">
      <c r="A7" s="473"/>
      <c r="B7" s="473"/>
      <c r="C7" s="473"/>
      <c r="D7" s="473"/>
      <c r="E7" s="473"/>
    </row>
    <row r="8" spans="1:7" ht="15">
      <c r="A8" s="473" t="s">
        <v>60</v>
      </c>
      <c r="B8" s="473"/>
      <c r="C8" s="473"/>
      <c r="D8" s="473"/>
      <c r="E8" s="473"/>
    </row>
    <row r="9" spans="1:7" ht="14.25">
      <c r="A9" s="53"/>
      <c r="B9" s="53"/>
      <c r="C9" s="53"/>
      <c r="D9" s="53"/>
      <c r="E9" s="53"/>
    </row>
    <row r="10" spans="1:7" ht="15" customHeight="1">
      <c r="A10" s="474"/>
      <c r="B10" s="475" t="s">
        <v>5</v>
      </c>
      <c r="C10" s="475" t="s">
        <v>37</v>
      </c>
      <c r="D10" s="475" t="s">
        <v>61</v>
      </c>
      <c r="E10" s="475" t="s">
        <v>62</v>
      </c>
      <c r="F10" s="475" t="s">
        <v>63</v>
      </c>
    </row>
    <row r="11" spans="1:7" ht="15.75" customHeight="1">
      <c r="A11" s="474"/>
      <c r="B11" s="476"/>
      <c r="C11" s="476"/>
      <c r="D11" s="476" t="s">
        <v>63</v>
      </c>
      <c r="E11" s="476"/>
      <c r="F11" s="476"/>
    </row>
    <row r="12" spans="1:7" ht="8.1" customHeight="1">
      <c r="A12" s="54"/>
      <c r="B12" s="21"/>
      <c r="C12" s="21"/>
      <c r="D12" s="21"/>
      <c r="E12" s="21"/>
      <c r="F12" s="54"/>
    </row>
    <row r="13" spans="1:7" ht="15" customHeight="1">
      <c r="A13" s="418" t="s">
        <v>590</v>
      </c>
      <c r="B13" s="55">
        <v>142770000000</v>
      </c>
      <c r="C13" s="55">
        <v>2263242607</v>
      </c>
      <c r="D13" s="55">
        <v>38912943375</v>
      </c>
      <c r="E13" s="55">
        <v>27067878510</v>
      </c>
      <c r="F13" s="55">
        <f t="shared" ref="F13:F19" si="0">SUM(B13:E13)</f>
        <v>211014064492</v>
      </c>
      <c r="G13" s="56"/>
    </row>
    <row r="14" spans="1:7" ht="15" customHeight="1">
      <c r="A14" s="419" t="s">
        <v>533</v>
      </c>
      <c r="B14" s="21">
        <f>-D14</f>
        <v>38912943375</v>
      </c>
      <c r="C14" s="59">
        <v>0</v>
      </c>
      <c r="D14" s="21">
        <v>-38912943375</v>
      </c>
      <c r="E14" s="21">
        <v>0</v>
      </c>
      <c r="F14" s="55">
        <f t="shared" si="0"/>
        <v>0</v>
      </c>
      <c r="G14" s="56"/>
    </row>
    <row r="15" spans="1:7" ht="15" customHeight="1">
      <c r="A15" s="419" t="s">
        <v>532</v>
      </c>
      <c r="B15" s="21">
        <v>317056625</v>
      </c>
      <c r="C15" s="59">
        <v>0</v>
      </c>
      <c r="D15" s="21"/>
      <c r="E15" s="21"/>
      <c r="F15" s="55">
        <f t="shared" si="0"/>
        <v>317056625</v>
      </c>
    </row>
    <row r="16" spans="1:7" ht="15" customHeight="1">
      <c r="A16" s="419" t="s">
        <v>534</v>
      </c>
      <c r="B16" s="21">
        <v>0</v>
      </c>
      <c r="C16" s="21">
        <v>0</v>
      </c>
      <c r="D16" s="21">
        <v>0</v>
      </c>
      <c r="E16" s="21">
        <v>0</v>
      </c>
      <c r="F16" s="55">
        <f t="shared" si="0"/>
        <v>0</v>
      </c>
      <c r="G16" s="56"/>
    </row>
    <row r="17" spans="1:7" ht="15" customHeight="1">
      <c r="A17" s="420" t="s">
        <v>65</v>
      </c>
      <c r="B17" s="60">
        <v>0</v>
      </c>
      <c r="C17" s="60">
        <v>0</v>
      </c>
      <c r="D17" s="60">
        <v>0</v>
      </c>
      <c r="E17" s="60">
        <v>0</v>
      </c>
      <c r="F17" s="55">
        <f t="shared" si="0"/>
        <v>0</v>
      </c>
      <c r="G17" s="56"/>
    </row>
    <row r="18" spans="1:7" ht="15" customHeight="1">
      <c r="A18" s="420" t="s">
        <v>66</v>
      </c>
      <c r="B18" s="60">
        <v>0</v>
      </c>
      <c r="C18" s="60">
        <v>0</v>
      </c>
      <c r="D18" s="60">
        <v>0</v>
      </c>
      <c r="E18" s="60">
        <v>71426144876</v>
      </c>
      <c r="F18" s="55">
        <f t="shared" si="0"/>
        <v>71426144876</v>
      </c>
      <c r="G18" s="56"/>
    </row>
    <row r="19" spans="1:7" ht="15" customHeight="1">
      <c r="A19" s="420" t="s">
        <v>64</v>
      </c>
      <c r="B19" s="57">
        <v>0</v>
      </c>
      <c r="C19" s="57">
        <v>0</v>
      </c>
      <c r="D19" s="57">
        <f>+BG!G48</f>
        <v>69534882678</v>
      </c>
      <c r="E19" s="57">
        <v>0</v>
      </c>
      <c r="F19" s="58">
        <f t="shared" si="0"/>
        <v>69534882678</v>
      </c>
      <c r="G19" s="56"/>
    </row>
    <row r="20" spans="1:7" ht="15" customHeight="1">
      <c r="A20" s="418" t="s">
        <v>549</v>
      </c>
      <c r="B20" s="55">
        <f>SUM(B13:B19)</f>
        <v>182000000000</v>
      </c>
      <c r="C20" s="55">
        <f>SUM(C13:C19)</f>
        <v>2263242607</v>
      </c>
      <c r="D20" s="55">
        <f>SUM(D13:D19)</f>
        <v>69534882678</v>
      </c>
      <c r="E20" s="55">
        <f>SUM(E13:E19)</f>
        <v>98494023386</v>
      </c>
      <c r="F20" s="55">
        <f>SUM(F13:F19)</f>
        <v>352292148671</v>
      </c>
      <c r="G20" s="56"/>
    </row>
    <row r="21" spans="1:7" ht="8.25" customHeight="1">
      <c r="A21" s="419"/>
      <c r="B21" s="21"/>
      <c r="C21" s="21"/>
      <c r="D21" s="21"/>
      <c r="E21" s="21"/>
      <c r="F21" s="54"/>
    </row>
    <row r="22" spans="1:7" ht="15" customHeight="1">
      <c r="A22" s="419" t="s">
        <v>531</v>
      </c>
      <c r="B22" s="21">
        <v>0</v>
      </c>
      <c r="C22" s="59">
        <v>0</v>
      </c>
      <c r="D22" s="21">
        <v>0</v>
      </c>
      <c r="E22" s="21">
        <v>0</v>
      </c>
      <c r="F22" s="55">
        <f t="shared" ref="F22:F27" si="1">SUM(B22:E22)</f>
        <v>0</v>
      </c>
    </row>
    <row r="23" spans="1:7" ht="15" customHeight="1">
      <c r="A23" s="419" t="s">
        <v>532</v>
      </c>
      <c r="B23" s="21">
        <v>66000000000</v>
      </c>
      <c r="C23" s="59">
        <v>0</v>
      </c>
      <c r="D23" s="21">
        <v>-66000000000</v>
      </c>
      <c r="E23" s="21">
        <v>0</v>
      </c>
      <c r="F23" s="55">
        <f t="shared" si="1"/>
        <v>0</v>
      </c>
    </row>
    <row r="24" spans="1:7" ht="15" customHeight="1">
      <c r="A24" s="419" t="s">
        <v>523</v>
      </c>
      <c r="B24" s="21">
        <v>0</v>
      </c>
      <c r="C24" s="21">
        <v>0</v>
      </c>
      <c r="D24" s="21">
        <v>0</v>
      </c>
      <c r="E24" s="21">
        <v>0</v>
      </c>
      <c r="F24" s="55">
        <f t="shared" si="1"/>
        <v>0</v>
      </c>
    </row>
    <row r="25" spans="1:7" s="54" customFormat="1" ht="15" customHeight="1">
      <c r="A25" s="420" t="s">
        <v>65</v>
      </c>
      <c r="B25" s="60">
        <v>0</v>
      </c>
      <c r="C25" s="60">
        <v>3476744134</v>
      </c>
      <c r="D25" s="60">
        <v>-3476744134</v>
      </c>
      <c r="E25" s="60">
        <v>0</v>
      </c>
      <c r="F25" s="55">
        <f t="shared" si="1"/>
        <v>0</v>
      </c>
    </row>
    <row r="26" spans="1:7" ht="15" customHeight="1">
      <c r="A26" s="420" t="s">
        <v>66</v>
      </c>
      <c r="B26" s="60">
        <v>0</v>
      </c>
      <c r="C26" s="60">
        <v>0</v>
      </c>
      <c r="D26" s="60">
        <v>0</v>
      </c>
      <c r="E26" s="60">
        <v>0</v>
      </c>
      <c r="F26" s="55">
        <f t="shared" si="1"/>
        <v>0</v>
      </c>
      <c r="G26" s="54"/>
    </row>
    <row r="27" spans="1:7" s="54" customFormat="1" ht="15" customHeight="1">
      <c r="A27" s="420" t="s">
        <v>64</v>
      </c>
      <c r="B27" s="57">
        <v>0</v>
      </c>
      <c r="C27" s="57">
        <v>0</v>
      </c>
      <c r="D27" s="57">
        <f>+ER!C34</f>
        <v>44117207328</v>
      </c>
      <c r="E27" s="57">
        <v>0</v>
      </c>
      <c r="F27" s="58">
        <f t="shared" si="1"/>
        <v>44117207328</v>
      </c>
    </row>
    <row r="28" spans="1:7" ht="21" customHeight="1" thickBot="1">
      <c r="A28" s="418" t="s">
        <v>591</v>
      </c>
      <c r="B28" s="61">
        <f>+SUM(B20:B27)</f>
        <v>248000000000</v>
      </c>
      <c r="C28" s="61">
        <f>+SUM(C20:C27)</f>
        <v>5739986741</v>
      </c>
      <c r="D28" s="61">
        <f>+SUM(D20:D27)</f>
        <v>44175345872</v>
      </c>
      <c r="E28" s="61">
        <f>+SUM(E20:E27)</f>
        <v>98494023386</v>
      </c>
      <c r="F28" s="61">
        <f>+SUM(F20:F27)</f>
        <v>396409355999</v>
      </c>
    </row>
    <row r="29" spans="1:7" ht="13.5" thickTop="1">
      <c r="A29" s="14"/>
      <c r="B29" s="62"/>
      <c r="C29" s="62"/>
      <c r="D29" s="62"/>
      <c r="E29" s="62"/>
    </row>
    <row r="30" spans="1:7">
      <c r="A30" s="31" t="s">
        <v>535</v>
      </c>
      <c r="B30" s="63"/>
      <c r="C30" s="63"/>
      <c r="D30" s="63"/>
      <c r="F30" s="25"/>
    </row>
    <row r="31" spans="1:7">
      <c r="A31" s="31" t="s">
        <v>536</v>
      </c>
      <c r="B31" s="63"/>
      <c r="C31" s="63"/>
      <c r="D31" s="63"/>
      <c r="F31" s="25"/>
    </row>
    <row r="32" spans="1:7">
      <c r="A32" s="31" t="s">
        <v>537</v>
      </c>
    </row>
    <row r="33" spans="1:5">
      <c r="A33" s="31" t="s">
        <v>538</v>
      </c>
    </row>
    <row r="34" spans="1:5">
      <c r="A34" s="31"/>
    </row>
    <row r="35" spans="1:5">
      <c r="A35" s="31" t="s">
        <v>515</v>
      </c>
      <c r="B35" s="63"/>
      <c r="C35" s="63"/>
      <c r="D35" s="63"/>
    </row>
    <row r="36" spans="1:5">
      <c r="E36" s="64"/>
    </row>
    <row r="37" spans="1:5">
      <c r="A37" s="458"/>
      <c r="B37" s="458"/>
      <c r="C37" s="458"/>
      <c r="D37" s="458"/>
      <c r="E37" s="458"/>
    </row>
    <row r="38" spans="1:5">
      <c r="A38" s="457"/>
      <c r="B38" s="457"/>
      <c r="C38" s="457"/>
      <c r="D38" s="457"/>
      <c r="E38" s="457"/>
    </row>
    <row r="39" spans="1:5">
      <c r="A39" s="458"/>
      <c r="B39" s="458"/>
      <c r="C39" s="458"/>
      <c r="D39" s="458"/>
      <c r="E39" s="458"/>
    </row>
  </sheetData>
  <mergeCells count="12">
    <mergeCell ref="A37:E37"/>
    <mergeCell ref="A38:E38"/>
    <mergeCell ref="A39:E39"/>
    <mergeCell ref="A6:F6"/>
    <mergeCell ref="A7:E7"/>
    <mergeCell ref="A8:E8"/>
    <mergeCell ref="A10:A11"/>
    <mergeCell ref="B10:B11"/>
    <mergeCell ref="C10:C11"/>
    <mergeCell ref="D10:D11"/>
    <mergeCell ref="E10:E11"/>
    <mergeCell ref="F10:F11"/>
  </mergeCells>
  <pageMargins left="0.27559055118110237" right="0.19685039370078741" top="0.74803149606299213" bottom="0.74803149606299213" header="0.31496062992125984" footer="0.31496062992125984"/>
  <pageSetup paperSize="9" scale="80" orientation="landscape" r:id="rId1"/>
  <drawing r:id="rId2"/>
</worksheet>
</file>

<file path=xl/worksheets/sheet6.xml><?xml version="1.0" encoding="utf-8"?>
<worksheet xmlns="http://schemas.openxmlformats.org/spreadsheetml/2006/main" xmlns:r="http://schemas.openxmlformats.org/officeDocument/2006/relationships">
  <sheetPr codeName="Hoja5"/>
  <dimension ref="A1:H55"/>
  <sheetViews>
    <sheetView showGridLines="0" topLeftCell="A31" zoomScale="90" zoomScaleNormal="90" workbookViewId="0">
      <selection activeCell="B16" sqref="B16"/>
    </sheetView>
  </sheetViews>
  <sheetFormatPr baseColWidth="10" defaultColWidth="78" defaultRowHeight="14.25"/>
  <cols>
    <col min="1" max="1" width="78" style="6" customWidth="1"/>
    <col min="2" max="2" width="21.140625" style="65" customWidth="1"/>
    <col min="3" max="3" width="27.5703125" style="65" customWidth="1"/>
    <col min="4" max="4" width="5.42578125" style="6" customWidth="1"/>
    <col min="5" max="5" width="2.28515625" style="6" customWidth="1"/>
    <col min="6" max="6" width="4.42578125" style="6" customWidth="1"/>
    <col min="7" max="7" width="21.42578125" style="6" customWidth="1"/>
    <col min="8" max="8" width="16.42578125" style="65" bestFit="1" customWidth="1"/>
    <col min="9" max="255" width="10.85546875" style="6" customWidth="1"/>
    <col min="256" max="16384" width="78" style="6"/>
  </cols>
  <sheetData>
    <row r="1" spans="1:8" ht="17.25" customHeight="1">
      <c r="A1" s="246"/>
      <c r="C1" s="34"/>
    </row>
    <row r="2" spans="1:8" ht="17.25" customHeight="1">
      <c r="A2" s="246"/>
      <c r="C2" s="34"/>
    </row>
    <row r="3" spans="1:8" ht="17.25" customHeight="1">
      <c r="A3" s="66"/>
      <c r="B3" s="67"/>
      <c r="C3" s="67"/>
      <c r="H3" s="6"/>
    </row>
    <row r="4" spans="1:8" ht="17.25" customHeight="1">
      <c r="A4" s="66"/>
      <c r="B4" s="67"/>
      <c r="C4" s="67"/>
      <c r="H4" s="6"/>
    </row>
    <row r="5" spans="1:8" ht="17.25" customHeight="1">
      <c r="A5" s="66"/>
      <c r="B5" s="67"/>
      <c r="C5" s="67"/>
      <c r="H5" s="6"/>
    </row>
    <row r="6" spans="1:8" s="1" customFormat="1" ht="15">
      <c r="A6" s="467" t="s">
        <v>607</v>
      </c>
      <c r="B6" s="467"/>
      <c r="C6" s="467"/>
    </row>
    <row r="7" spans="1:8" s="1" customFormat="1" ht="15">
      <c r="A7" s="477"/>
      <c r="B7" s="477"/>
      <c r="C7" s="477"/>
    </row>
    <row r="8" spans="1:8" s="1" customFormat="1" ht="15">
      <c r="A8" s="477" t="s">
        <v>67</v>
      </c>
      <c r="B8" s="477"/>
      <c r="C8" s="477"/>
    </row>
    <row r="9" spans="1:8" s="1" customFormat="1" ht="12.75"/>
    <row r="10" spans="1:8" s="1" customFormat="1">
      <c r="A10" s="68"/>
      <c r="B10" s="68"/>
      <c r="C10" s="68"/>
    </row>
    <row r="11" spans="1:8" s="1" customFormat="1">
      <c r="A11" s="68"/>
      <c r="B11" s="68"/>
      <c r="C11" s="68"/>
    </row>
    <row r="12" spans="1:8" s="1" customFormat="1" ht="15">
      <c r="A12" s="256"/>
      <c r="B12" s="255">
        <f>+ER!C11</f>
        <v>2025</v>
      </c>
      <c r="C12" s="255">
        <f>+ER!D11</f>
        <v>2024</v>
      </c>
    </row>
    <row r="13" spans="1:8" s="1" customFormat="1">
      <c r="A13" s="6"/>
      <c r="B13" s="69"/>
      <c r="C13" s="69"/>
    </row>
    <row r="14" spans="1:8" s="1" customFormat="1" ht="15">
      <c r="A14" s="52" t="s">
        <v>68</v>
      </c>
      <c r="B14" s="65"/>
      <c r="C14" s="65"/>
      <c r="H14" s="51"/>
    </row>
    <row r="15" spans="1:8" s="1" customFormat="1">
      <c r="A15" s="6" t="s">
        <v>69</v>
      </c>
      <c r="B15" s="70">
        <v>130297265062</v>
      </c>
      <c r="C15" s="70">
        <v>182063443546</v>
      </c>
      <c r="H15" s="51"/>
    </row>
    <row r="16" spans="1:8" s="1" customFormat="1">
      <c r="A16" s="6" t="s">
        <v>70</v>
      </c>
      <c r="B16" s="70">
        <f>-5563923039-135322938486</f>
        <v>-140886861525</v>
      </c>
      <c r="C16" s="70">
        <v>-48352059995</v>
      </c>
      <c r="E16" s="25"/>
      <c r="G16" s="72"/>
      <c r="H16" s="51"/>
    </row>
    <row r="17" spans="1:8" s="1" customFormat="1">
      <c r="A17" s="6" t="s">
        <v>71</v>
      </c>
      <c r="B17" s="70">
        <v>-3060609643</v>
      </c>
      <c r="C17" s="70">
        <v>-5936042619</v>
      </c>
      <c r="E17" s="25"/>
      <c r="G17" s="72"/>
      <c r="H17" s="51"/>
    </row>
    <row r="18" spans="1:8" s="1" customFormat="1" ht="15">
      <c r="A18" s="258" t="s">
        <v>72</v>
      </c>
      <c r="B18" s="259">
        <f>SUM(B15:B17)</f>
        <v>-13650206106</v>
      </c>
      <c r="C18" s="259">
        <f>SUM(C15:C17)</f>
        <v>127775340932</v>
      </c>
      <c r="H18" s="51"/>
    </row>
    <row r="19" spans="1:8" s="1" customFormat="1">
      <c r="A19" s="6"/>
      <c r="B19" s="71"/>
      <c r="C19" s="71"/>
      <c r="E19" s="25"/>
      <c r="G19" s="72"/>
      <c r="H19" s="51"/>
    </row>
    <row r="20" spans="1:8" s="1" customFormat="1">
      <c r="A20" s="6" t="s">
        <v>73</v>
      </c>
      <c r="B20" s="70">
        <v>0</v>
      </c>
      <c r="C20" s="70">
        <v>0</v>
      </c>
      <c r="E20" s="25"/>
      <c r="G20" s="72"/>
      <c r="H20" s="51"/>
    </row>
    <row r="21" spans="1:8" s="1" customFormat="1">
      <c r="A21" s="6" t="s">
        <v>74</v>
      </c>
      <c r="B21" s="73">
        <v>-1560596685</v>
      </c>
      <c r="C21" s="73">
        <v>-7643274822</v>
      </c>
      <c r="E21" s="25"/>
      <c r="H21" s="51"/>
    </row>
    <row r="22" spans="1:8" s="1" customFormat="1" ht="15">
      <c r="A22" s="258" t="s">
        <v>75</v>
      </c>
      <c r="B22" s="259">
        <f>SUM(B18:B21)</f>
        <v>-15210802791</v>
      </c>
      <c r="C22" s="259">
        <f>SUM(C18:C21)</f>
        <v>120132066110</v>
      </c>
      <c r="H22" s="51"/>
    </row>
    <row r="23" spans="1:8" s="1" customFormat="1">
      <c r="A23" s="6"/>
      <c r="B23" s="65"/>
      <c r="C23" s="65"/>
      <c r="H23" s="51"/>
    </row>
    <row r="24" spans="1:8" s="1" customFormat="1" ht="15">
      <c r="A24" s="52" t="s">
        <v>76</v>
      </c>
      <c r="B24" s="65"/>
      <c r="C24" s="65"/>
      <c r="H24" s="51"/>
    </row>
    <row r="25" spans="1:8" s="1" customFormat="1">
      <c r="A25" s="6" t="s">
        <v>77</v>
      </c>
      <c r="B25" s="74">
        <v>-104345953105</v>
      </c>
      <c r="C25" s="74">
        <v>-23655298865</v>
      </c>
      <c r="E25" s="25"/>
      <c r="H25" s="51"/>
    </row>
    <row r="26" spans="1:8" s="1" customFormat="1" hidden="1">
      <c r="A26" s="6" t="s">
        <v>78</v>
      </c>
      <c r="B26" s="74"/>
      <c r="C26" s="74"/>
      <c r="E26" s="25"/>
      <c r="H26" s="51"/>
    </row>
    <row r="27" spans="1:8" s="1" customFormat="1" hidden="1">
      <c r="A27" s="6" t="s">
        <v>79</v>
      </c>
      <c r="B27" s="74">
        <v>0</v>
      </c>
      <c r="C27" s="74">
        <v>0</v>
      </c>
      <c r="H27" s="51"/>
    </row>
    <row r="28" spans="1:8" s="1" customFormat="1" hidden="1">
      <c r="A28" s="6" t="s">
        <v>80</v>
      </c>
      <c r="B28" s="65">
        <v>0</v>
      </c>
      <c r="C28" s="65">
        <v>0</v>
      </c>
      <c r="H28" s="51"/>
    </row>
    <row r="29" spans="1:8" s="1" customFormat="1" hidden="1">
      <c r="A29" s="6" t="s">
        <v>81</v>
      </c>
      <c r="B29" s="65">
        <v>0</v>
      </c>
      <c r="C29" s="65">
        <v>0</v>
      </c>
      <c r="H29" s="51"/>
    </row>
    <row r="30" spans="1:8" s="1" customFormat="1">
      <c r="A30" s="6" t="s">
        <v>559</v>
      </c>
      <c r="B30" s="74">
        <v>0</v>
      </c>
      <c r="C30" s="65">
        <v>-40000000000</v>
      </c>
      <c r="H30" s="51"/>
    </row>
    <row r="31" spans="1:8" s="1" customFormat="1">
      <c r="A31" s="6" t="s">
        <v>560</v>
      </c>
      <c r="B31" s="74">
        <v>0</v>
      </c>
      <c r="C31" s="65">
        <v>-179328487255</v>
      </c>
      <c r="H31" s="51"/>
    </row>
    <row r="32" spans="1:8" s="1" customFormat="1" ht="15">
      <c r="A32" s="258" t="s">
        <v>82</v>
      </c>
      <c r="B32" s="259">
        <f>SUM(B25:B31)</f>
        <v>-104345953105</v>
      </c>
      <c r="C32" s="259">
        <f>SUM(C25:C31)</f>
        <v>-242983786120</v>
      </c>
      <c r="H32" s="51"/>
    </row>
    <row r="33" spans="1:8" s="1" customFormat="1">
      <c r="A33" s="6"/>
      <c r="B33" s="65"/>
      <c r="C33" s="65"/>
      <c r="H33" s="51"/>
    </row>
    <row r="34" spans="1:8" s="1" customFormat="1" ht="15">
      <c r="A34" s="52" t="s">
        <v>83</v>
      </c>
      <c r="B34" s="65"/>
      <c r="C34" s="65"/>
      <c r="H34" s="51"/>
    </row>
    <row r="35" spans="1:8" s="1" customFormat="1">
      <c r="A35" s="6" t="s">
        <v>557</v>
      </c>
      <c r="B35" s="74">
        <v>-59765284325</v>
      </c>
      <c r="C35" s="74">
        <v>-25684338363</v>
      </c>
      <c r="H35" s="51"/>
    </row>
    <row r="36" spans="1:8" s="1" customFormat="1">
      <c r="A36" s="6" t="s">
        <v>558</v>
      </c>
      <c r="B36" s="74">
        <v>119288081007</v>
      </c>
      <c r="C36" s="74">
        <v>52715407050</v>
      </c>
      <c r="H36" s="51"/>
    </row>
    <row r="37" spans="1:8" s="1" customFormat="1">
      <c r="A37" s="6" t="s">
        <v>84</v>
      </c>
      <c r="B37" s="74">
        <v>0</v>
      </c>
      <c r="C37" s="74">
        <v>317056625</v>
      </c>
      <c r="H37" s="51"/>
    </row>
    <row r="38" spans="1:8" s="1" customFormat="1">
      <c r="A38" s="6" t="s">
        <v>85</v>
      </c>
      <c r="B38" s="74">
        <v>0</v>
      </c>
      <c r="C38" s="74">
        <v>0</v>
      </c>
      <c r="H38" s="51"/>
    </row>
    <row r="39" spans="1:8" s="1" customFormat="1">
      <c r="A39" s="6" t="s">
        <v>561</v>
      </c>
      <c r="B39" s="74">
        <v>25000000000</v>
      </c>
      <c r="C39" s="74">
        <v>120000000000</v>
      </c>
      <c r="H39" s="51"/>
    </row>
    <row r="40" spans="1:8" s="1" customFormat="1" ht="15">
      <c r="A40" s="258" t="s">
        <v>86</v>
      </c>
      <c r="B40" s="259">
        <f>SUM(B35:B39)</f>
        <v>84522796682</v>
      </c>
      <c r="C40" s="259">
        <f>SUM(C35:C39)</f>
        <v>147348125312</v>
      </c>
      <c r="H40" s="51"/>
    </row>
    <row r="41" spans="1:8" s="1" customFormat="1" ht="15">
      <c r="A41" s="75"/>
      <c r="B41" s="76"/>
      <c r="C41" s="76"/>
      <c r="H41" s="16"/>
    </row>
    <row r="42" spans="1:8" s="1" customFormat="1">
      <c r="A42" s="6" t="s">
        <v>87</v>
      </c>
      <c r="B42" s="74">
        <v>0</v>
      </c>
      <c r="C42" s="74">
        <v>-8826006104</v>
      </c>
      <c r="H42" s="16"/>
    </row>
    <row r="43" spans="1:8" s="1" customFormat="1" ht="15">
      <c r="A43" s="75"/>
      <c r="B43" s="76"/>
      <c r="C43" s="76"/>
      <c r="H43" s="16"/>
    </row>
    <row r="44" spans="1:8" s="1" customFormat="1" ht="15">
      <c r="A44" s="258" t="s">
        <v>88</v>
      </c>
      <c r="B44" s="259">
        <f>+B22+B32+B40+B42</f>
        <v>-35033959214</v>
      </c>
      <c r="C44" s="259">
        <f>+C22+C32+C40+C42</f>
        <v>15670399198</v>
      </c>
      <c r="H44" s="51"/>
    </row>
    <row r="45" spans="1:8">
      <c r="A45" s="77"/>
      <c r="B45" s="65">
        <v>0</v>
      </c>
      <c r="C45" s="65">
        <v>0</v>
      </c>
    </row>
    <row r="46" spans="1:8" s="1" customFormat="1">
      <c r="A46" s="77" t="s">
        <v>89</v>
      </c>
      <c r="B46" s="65">
        <f>+C48</f>
        <v>37519388751</v>
      </c>
      <c r="C46" s="65">
        <v>21848989553</v>
      </c>
      <c r="G46" s="51"/>
      <c r="H46" s="51"/>
    </row>
    <row r="47" spans="1:8" s="1" customFormat="1">
      <c r="A47" s="6"/>
      <c r="B47" s="65"/>
      <c r="C47" s="65"/>
      <c r="G47" s="51"/>
      <c r="H47" s="51"/>
    </row>
    <row r="48" spans="1:8" s="1" customFormat="1" ht="18.75">
      <c r="A48" s="260" t="s">
        <v>90</v>
      </c>
      <c r="B48" s="261">
        <f>+SUM(B44:B46)</f>
        <v>2485429537</v>
      </c>
      <c r="C48" s="261">
        <f>+SUM(C44:C46)</f>
        <v>37519388751</v>
      </c>
      <c r="H48" s="51"/>
    </row>
    <row r="49" spans="1:8" s="1" customFormat="1">
      <c r="A49" s="6"/>
      <c r="B49" s="78"/>
      <c r="C49" s="79"/>
      <c r="H49" s="51"/>
    </row>
    <row r="50" spans="1:8">
      <c r="B50" s="63"/>
      <c r="C50" s="63"/>
    </row>
    <row r="51" spans="1:8">
      <c r="A51" s="31" t="s">
        <v>515</v>
      </c>
      <c r="B51" s="63"/>
      <c r="C51" s="63"/>
    </row>
    <row r="52" spans="1:8">
      <c r="A52" s="31"/>
      <c r="B52" s="63"/>
      <c r="C52" s="63"/>
    </row>
    <row r="53" spans="1:8">
      <c r="A53" s="456"/>
      <c r="B53" s="456"/>
      <c r="C53" s="456"/>
    </row>
    <row r="54" spans="1:8">
      <c r="A54" s="460"/>
      <c r="B54" s="460"/>
      <c r="C54" s="460"/>
    </row>
    <row r="55" spans="1:8">
      <c r="A55" s="458"/>
      <c r="B55" s="458"/>
      <c r="C55" s="458"/>
    </row>
  </sheetData>
  <mergeCells count="6">
    <mergeCell ref="A55:C55"/>
    <mergeCell ref="A6:C6"/>
    <mergeCell ref="A7:C7"/>
    <mergeCell ref="A8:C8"/>
    <mergeCell ref="A53:C53"/>
    <mergeCell ref="A54:C54"/>
  </mergeCells>
  <pageMargins left="0.43" right="0.15748031496062992" top="0.74803149606299213" bottom="0.74803149606299213" header="0.31496062992125984" footer="0.31496062992125984"/>
  <pageSetup paperSize="9" scale="75" orientation="portrait" r:id="rId1"/>
  <drawing r:id="rId2"/>
</worksheet>
</file>

<file path=xl/worksheets/sheet7.xml><?xml version="1.0" encoding="utf-8"?>
<worksheet xmlns="http://schemas.openxmlformats.org/spreadsheetml/2006/main" xmlns:r="http://schemas.openxmlformats.org/officeDocument/2006/relationships">
  <sheetPr codeName="Hoja6"/>
  <dimension ref="A1:J26"/>
  <sheetViews>
    <sheetView showGridLines="0" topLeftCell="A15" workbookViewId="0">
      <selection activeCell="A15" sqref="A15:I15"/>
    </sheetView>
  </sheetViews>
  <sheetFormatPr baseColWidth="10" defaultRowHeight="14.25"/>
  <cols>
    <col min="1" max="8" width="11.42578125" style="6"/>
    <col min="9" max="9" width="26.7109375" style="6" customWidth="1"/>
    <col min="10" max="16384" width="11.42578125" style="6"/>
  </cols>
  <sheetData>
    <row r="1" spans="1:10" ht="16.5" customHeight="1">
      <c r="A1" s="246"/>
      <c r="I1" s="80" t="s">
        <v>0</v>
      </c>
    </row>
    <row r="2" spans="1:10" ht="16.5" customHeight="1">
      <c r="A2" s="246"/>
      <c r="I2" s="80"/>
    </row>
    <row r="3" spans="1:10" ht="16.5" customHeight="1">
      <c r="A3" s="246"/>
      <c r="I3" s="80"/>
    </row>
    <row r="4" spans="1:10" ht="16.5" customHeight="1">
      <c r="A4" s="246"/>
      <c r="I4" s="80"/>
    </row>
    <row r="5" spans="1:10" ht="16.5" customHeight="1"/>
    <row r="6" spans="1:10" ht="15" customHeight="1">
      <c r="A6" s="487" t="s">
        <v>608</v>
      </c>
      <c r="B6" s="487"/>
      <c r="C6" s="487"/>
      <c r="D6" s="487"/>
      <c r="E6" s="487"/>
      <c r="F6" s="487"/>
      <c r="G6" s="487"/>
      <c r="H6" s="487"/>
      <c r="I6" s="487"/>
      <c r="J6" s="4"/>
    </row>
    <row r="7" spans="1:10" ht="15" customHeight="1">
      <c r="A7" s="4"/>
      <c r="B7" s="4"/>
      <c r="C7" s="4"/>
      <c r="D7" s="4"/>
      <c r="E7" s="4"/>
      <c r="F7" s="4"/>
      <c r="G7" s="4"/>
      <c r="H7" s="4"/>
      <c r="I7" s="4"/>
      <c r="J7" s="4"/>
    </row>
    <row r="8" spans="1:10" ht="15" customHeight="1">
      <c r="A8" s="262" t="s">
        <v>91</v>
      </c>
      <c r="B8" s="263"/>
      <c r="C8" s="263"/>
      <c r="D8" s="263"/>
      <c r="E8" s="263"/>
      <c r="F8" s="263"/>
      <c r="G8" s="263"/>
      <c r="H8" s="263"/>
      <c r="I8" s="264"/>
      <c r="J8" s="81"/>
    </row>
    <row r="9" spans="1:10" ht="15" customHeight="1">
      <c r="A9" s="488" t="s">
        <v>92</v>
      </c>
      <c r="B9" s="489"/>
      <c r="C9" s="489"/>
      <c r="D9" s="489"/>
      <c r="E9" s="489"/>
      <c r="F9" s="489"/>
      <c r="G9" s="489"/>
      <c r="H9" s="489"/>
      <c r="I9" s="490"/>
    </row>
    <row r="10" spans="1:10" ht="15" customHeight="1">
      <c r="A10" s="491" t="s">
        <v>93</v>
      </c>
      <c r="B10" s="492"/>
      <c r="C10" s="82"/>
      <c r="D10" s="82"/>
      <c r="E10" s="82"/>
      <c r="F10" s="82"/>
      <c r="G10" s="82"/>
      <c r="H10" s="82"/>
      <c r="I10" s="83"/>
    </row>
    <row r="11" spans="1:10" ht="103.5" customHeight="1">
      <c r="A11" s="493" t="s">
        <v>94</v>
      </c>
      <c r="B11" s="494"/>
      <c r="C11" s="494"/>
      <c r="D11" s="494"/>
      <c r="E11" s="494"/>
      <c r="F11" s="494"/>
      <c r="G11" s="494"/>
      <c r="H11" s="494"/>
      <c r="I11" s="495"/>
      <c r="J11" s="3"/>
    </row>
    <row r="12" spans="1:10" ht="11.25" customHeight="1">
      <c r="A12" s="84"/>
      <c r="B12" s="85"/>
      <c r="C12" s="85"/>
      <c r="D12" s="85"/>
      <c r="E12" s="85"/>
      <c r="F12" s="85"/>
      <c r="G12" s="85"/>
      <c r="H12" s="85"/>
      <c r="I12" s="86"/>
      <c r="J12" s="3"/>
    </row>
    <row r="13" spans="1:10" ht="60" customHeight="1">
      <c r="A13" s="496" t="s">
        <v>95</v>
      </c>
      <c r="B13" s="497"/>
      <c r="C13" s="497"/>
      <c r="D13" s="497"/>
      <c r="E13" s="497"/>
      <c r="F13" s="497"/>
      <c r="G13" s="497"/>
      <c r="H13" s="497"/>
      <c r="I13" s="498"/>
    </row>
    <row r="14" spans="1:10" ht="12.75" customHeight="1">
      <c r="A14" s="87"/>
      <c r="B14" s="88"/>
      <c r="C14" s="88"/>
      <c r="D14" s="88"/>
      <c r="E14" s="88"/>
      <c r="F14" s="88"/>
      <c r="G14" s="88"/>
      <c r="H14" s="88"/>
      <c r="I14" s="89"/>
    </row>
    <row r="15" spans="1:10" ht="54.75" customHeight="1">
      <c r="A15" s="478" t="s">
        <v>96</v>
      </c>
      <c r="B15" s="479"/>
      <c r="C15" s="479"/>
      <c r="D15" s="479"/>
      <c r="E15" s="479"/>
      <c r="F15" s="479"/>
      <c r="G15" s="479"/>
      <c r="H15" s="479"/>
      <c r="I15" s="480"/>
    </row>
    <row r="16" spans="1:10" ht="15" customHeight="1">
      <c r="A16" s="481"/>
      <c r="B16" s="482"/>
      <c r="C16" s="482"/>
      <c r="D16" s="482"/>
      <c r="E16" s="482"/>
      <c r="F16" s="482"/>
      <c r="G16" s="482"/>
      <c r="H16" s="482"/>
      <c r="I16" s="483"/>
    </row>
    <row r="17" spans="1:9" ht="51.75" customHeight="1">
      <c r="A17" s="478" t="s">
        <v>544</v>
      </c>
      <c r="B17" s="479"/>
      <c r="C17" s="479"/>
      <c r="D17" s="479"/>
      <c r="E17" s="479"/>
      <c r="F17" s="479"/>
      <c r="G17" s="479"/>
      <c r="H17" s="479"/>
      <c r="I17" s="480"/>
    </row>
    <row r="18" spans="1:9" ht="15" customHeight="1">
      <c r="A18" s="481"/>
      <c r="B18" s="482"/>
      <c r="C18" s="482"/>
      <c r="D18" s="482"/>
      <c r="E18" s="482"/>
      <c r="F18" s="482"/>
      <c r="G18" s="482"/>
      <c r="H18" s="482"/>
      <c r="I18" s="483"/>
    </row>
    <row r="19" spans="1:9" ht="51.75" customHeight="1">
      <c r="A19" s="478" t="s">
        <v>615</v>
      </c>
      <c r="B19" s="479"/>
      <c r="C19" s="479"/>
      <c r="D19" s="479"/>
      <c r="E19" s="479"/>
      <c r="F19" s="479"/>
      <c r="G19" s="479"/>
      <c r="H19" s="479"/>
      <c r="I19" s="480"/>
    </row>
    <row r="20" spans="1:9" ht="15" customHeight="1">
      <c r="A20" s="107"/>
      <c r="B20" s="108"/>
      <c r="C20" s="108"/>
      <c r="D20" s="108"/>
      <c r="E20" s="108"/>
      <c r="F20" s="108"/>
      <c r="G20" s="108"/>
      <c r="H20" s="108"/>
      <c r="I20" s="109"/>
    </row>
    <row r="21" spans="1:9" ht="39.75" customHeight="1">
      <c r="A21" s="478" t="s">
        <v>616</v>
      </c>
      <c r="B21" s="479"/>
      <c r="C21" s="479"/>
      <c r="D21" s="479"/>
      <c r="E21" s="479"/>
      <c r="F21" s="479"/>
      <c r="G21" s="479"/>
      <c r="H21" s="479"/>
      <c r="I21" s="480"/>
    </row>
    <row r="22" spans="1:9" ht="15" customHeight="1">
      <c r="A22" s="484"/>
      <c r="B22" s="485"/>
      <c r="C22" s="485"/>
      <c r="D22" s="485"/>
      <c r="E22" s="485"/>
      <c r="F22" s="485"/>
      <c r="G22" s="485"/>
      <c r="H22" s="485"/>
      <c r="I22" s="486"/>
    </row>
    <row r="24" spans="1:9">
      <c r="A24" s="456"/>
      <c r="B24" s="456"/>
      <c r="C24" s="456"/>
      <c r="D24" s="456"/>
      <c r="E24" s="456"/>
      <c r="F24" s="456"/>
      <c r="G24" s="456"/>
      <c r="H24" s="456"/>
      <c r="I24" s="456"/>
    </row>
    <row r="25" spans="1:9">
      <c r="A25" s="460"/>
      <c r="B25" s="460"/>
      <c r="C25" s="460"/>
      <c r="D25" s="460"/>
      <c r="E25" s="460"/>
      <c r="F25" s="460"/>
      <c r="G25" s="460"/>
      <c r="H25" s="460"/>
      <c r="I25" s="460"/>
    </row>
    <row r="26" spans="1:9">
      <c r="A26" s="458"/>
      <c r="B26" s="458"/>
      <c r="C26" s="458"/>
      <c r="D26" s="458"/>
      <c r="E26" s="458"/>
      <c r="F26" s="458"/>
      <c r="G26" s="458"/>
      <c r="H26" s="458"/>
      <c r="I26" s="458"/>
    </row>
  </sheetData>
  <mergeCells count="15">
    <mergeCell ref="A24:I24"/>
    <mergeCell ref="A25:I25"/>
    <mergeCell ref="A16:I16"/>
    <mergeCell ref="A17:I17"/>
    <mergeCell ref="A26:I26"/>
    <mergeCell ref="A15:I15"/>
    <mergeCell ref="A18:I18"/>
    <mergeCell ref="A21:I21"/>
    <mergeCell ref="A22:I22"/>
    <mergeCell ref="A6:I6"/>
    <mergeCell ref="A9:I9"/>
    <mergeCell ref="A10:B10"/>
    <mergeCell ref="A11:I11"/>
    <mergeCell ref="A13:I13"/>
    <mergeCell ref="A19:I19"/>
  </mergeCells>
  <hyperlinks>
    <hyperlink ref="I1" location="BG!A1" display="BG"/>
  </hyperlinks>
  <pageMargins left="0.70866141732283472" right="3582124.51" top="0.74803149606299213" bottom="0.74803149606299213" header="0.31496062992125984" footer="0.31496062992125984"/>
  <pageSetup paperSize="5" scale="80" orientation="portrait" r:id="rId1"/>
  <drawing r:id="rId2"/>
</worksheet>
</file>

<file path=xl/worksheets/sheet8.xml><?xml version="1.0" encoding="utf-8"?>
<worksheet xmlns="http://schemas.openxmlformats.org/spreadsheetml/2006/main" xmlns:r="http://schemas.openxmlformats.org/officeDocument/2006/relationships">
  <sheetPr codeName="Hoja7"/>
  <dimension ref="A1:I71"/>
  <sheetViews>
    <sheetView showGridLines="0" topLeftCell="A10" workbookViewId="0">
      <selection activeCell="D19" sqref="D19"/>
    </sheetView>
  </sheetViews>
  <sheetFormatPr baseColWidth="10" defaultRowHeight="12.75"/>
  <cols>
    <col min="1" max="1" width="17.28515625" style="1" customWidth="1"/>
    <col min="2" max="2" width="14.85546875" style="1" customWidth="1"/>
    <col min="3" max="3" width="13.28515625" style="1" customWidth="1"/>
    <col min="4" max="4" width="15.5703125" style="1" bestFit="1" customWidth="1"/>
    <col min="5" max="5" width="11.42578125" style="1"/>
    <col min="6" max="6" width="14.42578125" style="1" customWidth="1"/>
    <col min="7" max="7" width="13" style="1" customWidth="1"/>
    <col min="8" max="8" width="15.7109375" style="1" customWidth="1"/>
    <col min="9" max="9" width="16.140625" style="1" customWidth="1"/>
    <col min="10" max="16384" width="11.42578125" style="1"/>
  </cols>
  <sheetData>
    <row r="1" spans="1:9" ht="16.5" customHeight="1">
      <c r="A1" s="246"/>
      <c r="I1" s="80" t="s">
        <v>0</v>
      </c>
    </row>
    <row r="2" spans="1:9" ht="16.5" customHeight="1">
      <c r="A2" s="246"/>
      <c r="I2" s="80"/>
    </row>
    <row r="3" spans="1:9" ht="16.5" customHeight="1">
      <c r="A3" s="246"/>
      <c r="I3" s="80"/>
    </row>
    <row r="4" spans="1:9" ht="16.5" customHeight="1">
      <c r="A4" s="246"/>
      <c r="I4" s="80"/>
    </row>
    <row r="5" spans="1:9" ht="16.5" customHeight="1"/>
    <row r="6" spans="1:9" ht="15" customHeight="1">
      <c r="A6" s="522" t="s">
        <v>97</v>
      </c>
      <c r="B6" s="523"/>
      <c r="C6" s="523"/>
      <c r="D6" s="523"/>
      <c r="E6" s="523"/>
      <c r="F6" s="523"/>
      <c r="G6" s="523"/>
      <c r="H6" s="523"/>
      <c r="I6" s="524"/>
    </row>
    <row r="7" spans="1:9" ht="15" customHeight="1">
      <c r="A7" s="90"/>
      <c r="I7" s="91"/>
    </row>
    <row r="8" spans="1:9" ht="15" customHeight="1">
      <c r="A8" s="491" t="s">
        <v>98</v>
      </c>
      <c r="B8" s="492"/>
      <c r="C8" s="492"/>
      <c r="D8" s="492"/>
      <c r="E8" s="492"/>
      <c r="F8" s="492"/>
      <c r="G8" s="492"/>
      <c r="H8" s="492"/>
      <c r="I8" s="525"/>
    </row>
    <row r="9" spans="1:9" s="11" customFormat="1" ht="66.75" customHeight="1">
      <c r="A9" s="502" t="s">
        <v>99</v>
      </c>
      <c r="B9" s="503"/>
      <c r="C9" s="503"/>
      <c r="D9" s="503"/>
      <c r="E9" s="503"/>
      <c r="F9" s="503"/>
      <c r="G9" s="503"/>
      <c r="H9" s="503"/>
      <c r="I9" s="504"/>
    </row>
    <row r="10" spans="1:9" s="11" customFormat="1" ht="63.75" customHeight="1">
      <c r="A10" s="518" t="s">
        <v>617</v>
      </c>
      <c r="B10" s="519"/>
      <c r="C10" s="519"/>
      <c r="D10" s="519"/>
      <c r="E10" s="519"/>
      <c r="F10" s="519"/>
      <c r="G10" s="519"/>
      <c r="H10" s="519"/>
      <c r="I10" s="520"/>
    </row>
    <row r="11" spans="1:9" s="11" customFormat="1" ht="15" customHeight="1">
      <c r="A11" s="92"/>
      <c r="B11" s="93"/>
      <c r="C11" s="93"/>
      <c r="D11" s="93"/>
      <c r="E11" s="93"/>
      <c r="F11" s="93"/>
      <c r="G11" s="93"/>
      <c r="H11" s="93"/>
      <c r="I11" s="94"/>
    </row>
    <row r="12" spans="1:9" ht="15" customHeight="1">
      <c r="A12" s="515"/>
      <c r="B12" s="516"/>
      <c r="C12" s="516"/>
      <c r="D12" s="516"/>
      <c r="E12" s="516"/>
      <c r="F12" s="516"/>
      <c r="G12" s="516"/>
      <c r="H12" s="516"/>
      <c r="I12" s="517"/>
    </row>
    <row r="13" spans="1:9" ht="15" customHeight="1">
      <c r="A13" s="499" t="s">
        <v>100</v>
      </c>
      <c r="B13" s="500"/>
      <c r="C13" s="500"/>
      <c r="D13" s="500"/>
      <c r="E13" s="500"/>
      <c r="F13" s="500"/>
      <c r="G13" s="500"/>
      <c r="H13" s="500"/>
      <c r="I13" s="501"/>
    </row>
    <row r="14" spans="1:9" ht="42.75" customHeight="1">
      <c r="A14" s="518" t="s">
        <v>101</v>
      </c>
      <c r="B14" s="519"/>
      <c r="C14" s="519"/>
      <c r="D14" s="519"/>
      <c r="E14" s="519"/>
      <c r="F14" s="519"/>
      <c r="G14" s="519"/>
      <c r="H14" s="519"/>
      <c r="I14" s="520"/>
    </row>
    <row r="15" spans="1:9" ht="15" customHeight="1">
      <c r="A15" s="515"/>
      <c r="B15" s="516"/>
      <c r="C15" s="516"/>
      <c r="D15" s="516"/>
      <c r="E15" s="516"/>
      <c r="F15" s="516"/>
      <c r="G15" s="516"/>
      <c r="H15" s="516"/>
      <c r="I15" s="517"/>
    </row>
    <row r="16" spans="1:9" ht="15" customHeight="1">
      <c r="A16" s="499" t="s">
        <v>102</v>
      </c>
      <c r="B16" s="500"/>
      <c r="C16" s="500"/>
      <c r="D16" s="500"/>
      <c r="E16" s="500"/>
      <c r="F16" s="500"/>
      <c r="G16" s="500"/>
      <c r="H16" s="500"/>
      <c r="I16" s="501"/>
    </row>
    <row r="17" spans="1:9" ht="15" customHeight="1">
      <c r="A17" s="518" t="s">
        <v>103</v>
      </c>
      <c r="B17" s="519"/>
      <c r="C17" s="519"/>
      <c r="D17" s="519"/>
      <c r="E17" s="519"/>
      <c r="F17" s="519"/>
      <c r="G17" s="519"/>
      <c r="H17" s="519"/>
      <c r="I17" s="520"/>
    </row>
    <row r="18" spans="1:9" ht="15" customHeight="1" thickBot="1">
      <c r="A18" s="95"/>
      <c r="B18"/>
      <c r="C18" s="521" t="s">
        <v>618</v>
      </c>
      <c r="D18" s="521"/>
      <c r="E18" s="521" t="s">
        <v>545</v>
      </c>
      <c r="F18" s="521"/>
      <c r="G18" s="96"/>
      <c r="H18" s="96"/>
      <c r="I18" s="97"/>
    </row>
    <row r="19" spans="1:9" ht="15" customHeight="1" thickBot="1">
      <c r="A19" s="95"/>
      <c r="B19"/>
      <c r="C19" s="410" t="s">
        <v>104</v>
      </c>
      <c r="D19" s="98" t="s">
        <v>105</v>
      </c>
      <c r="E19" s="410" t="s">
        <v>104</v>
      </c>
      <c r="F19" s="98" t="s">
        <v>105</v>
      </c>
      <c r="G19" s="96"/>
      <c r="H19" s="96"/>
      <c r="I19" s="97"/>
    </row>
    <row r="20" spans="1:9" ht="15" customHeight="1">
      <c r="A20" s="95"/>
      <c r="B20" s="99" t="s">
        <v>106</v>
      </c>
      <c r="C20" s="100">
        <v>7790.75</v>
      </c>
      <c r="D20" s="100">
        <v>7807.41</v>
      </c>
      <c r="E20" s="100">
        <v>7812.22</v>
      </c>
      <c r="F20" s="100">
        <v>7843.41</v>
      </c>
      <c r="G20" s="96"/>
      <c r="H20" s="96"/>
      <c r="I20" s="97"/>
    </row>
    <row r="21" spans="1:9" ht="15" customHeight="1">
      <c r="A21" s="95"/>
      <c r="B21" s="99"/>
      <c r="C21" s="100"/>
      <c r="D21" s="100"/>
      <c r="E21" s="100"/>
      <c r="F21" s="100"/>
      <c r="G21" s="96"/>
      <c r="H21" s="96"/>
      <c r="I21" s="97"/>
    </row>
    <row r="22" spans="1:9" ht="28.5" customHeight="1">
      <c r="A22" s="518" t="s">
        <v>107</v>
      </c>
      <c r="B22" s="519"/>
      <c r="C22" s="519"/>
      <c r="D22" s="519"/>
      <c r="E22" s="519"/>
      <c r="F22" s="519"/>
      <c r="G22" s="519"/>
      <c r="H22" s="519"/>
      <c r="I22" s="520"/>
    </row>
    <row r="23" spans="1:9" ht="15.75" customHeight="1">
      <c r="A23" s="95"/>
      <c r="B23" s="96"/>
      <c r="C23" s="96"/>
      <c r="D23" s="96"/>
      <c r="E23" s="96"/>
      <c r="F23" s="96"/>
      <c r="G23" s="96"/>
      <c r="H23" s="96"/>
      <c r="I23" s="97"/>
    </row>
    <row r="24" spans="1:9" ht="15" customHeight="1">
      <c r="A24" s="95"/>
      <c r="B24" s="96"/>
      <c r="C24" s="96"/>
      <c r="D24" s="96"/>
      <c r="E24" s="96"/>
      <c r="F24" s="96"/>
      <c r="G24" s="96"/>
      <c r="H24" s="96"/>
      <c r="I24" s="97"/>
    </row>
    <row r="25" spans="1:9" ht="15" customHeight="1">
      <c r="A25" s="499" t="s">
        <v>108</v>
      </c>
      <c r="B25" s="500"/>
      <c r="C25" s="500"/>
      <c r="D25" s="500"/>
      <c r="E25" s="500"/>
      <c r="F25" s="500"/>
      <c r="G25" s="500"/>
      <c r="H25" s="500"/>
      <c r="I25" s="501"/>
    </row>
    <row r="26" spans="1:9" ht="28.5" customHeight="1">
      <c r="A26" s="502" t="s">
        <v>109</v>
      </c>
      <c r="B26" s="503"/>
      <c r="C26" s="503"/>
      <c r="D26" s="503"/>
      <c r="E26" s="503"/>
      <c r="F26" s="503"/>
      <c r="G26" s="503"/>
      <c r="H26" s="503"/>
      <c r="I26" s="504"/>
    </row>
    <row r="27" spans="1:9" ht="15" customHeight="1">
      <c r="A27" s="95"/>
      <c r="B27" s="96"/>
      <c r="C27" s="96"/>
      <c r="D27" s="96"/>
      <c r="E27" s="96"/>
      <c r="F27" s="96"/>
      <c r="G27" s="96"/>
      <c r="H27" s="96"/>
      <c r="I27" s="97"/>
    </row>
    <row r="28" spans="1:9" ht="15" customHeight="1">
      <c r="A28" s="515"/>
      <c r="B28" s="516"/>
      <c r="C28" s="516"/>
      <c r="D28" s="516"/>
      <c r="E28" s="516"/>
      <c r="F28" s="516"/>
      <c r="G28" s="516"/>
      <c r="H28" s="516"/>
      <c r="I28" s="517"/>
    </row>
    <row r="29" spans="1:9" ht="15" customHeight="1">
      <c r="A29" s="499" t="s">
        <v>110</v>
      </c>
      <c r="B29" s="500"/>
      <c r="C29" s="500"/>
      <c r="D29" s="500"/>
      <c r="E29" s="500"/>
      <c r="F29" s="500"/>
      <c r="G29" s="500"/>
      <c r="H29" s="500"/>
      <c r="I29" s="501"/>
    </row>
    <row r="30" spans="1:9" ht="25.5" customHeight="1">
      <c r="A30" s="505" t="s">
        <v>111</v>
      </c>
      <c r="B30" s="506"/>
      <c r="C30" s="506"/>
      <c r="D30" s="506"/>
      <c r="E30" s="506"/>
      <c r="F30" s="506"/>
      <c r="G30" s="506"/>
      <c r="H30" s="506"/>
      <c r="I30" s="507"/>
    </row>
    <row r="31" spans="1:9" ht="15.75" customHeight="1">
      <c r="A31" s="101"/>
      <c r="B31" s="102"/>
      <c r="C31" s="102"/>
      <c r="D31" s="102"/>
      <c r="E31" s="102"/>
      <c r="F31" s="102"/>
      <c r="G31" s="102"/>
      <c r="H31" s="102"/>
      <c r="I31" s="103"/>
    </row>
    <row r="32" spans="1:9" ht="15" customHeight="1">
      <c r="A32" s="481"/>
      <c r="B32" s="482"/>
      <c r="C32" s="482"/>
      <c r="D32" s="482"/>
      <c r="E32" s="482"/>
      <c r="F32" s="482"/>
      <c r="G32" s="482"/>
      <c r="H32" s="482"/>
      <c r="I32" s="483"/>
    </row>
    <row r="33" spans="1:9" ht="15" customHeight="1">
      <c r="A33" s="499" t="s">
        <v>112</v>
      </c>
      <c r="B33" s="500"/>
      <c r="C33" s="500"/>
      <c r="D33" s="500"/>
      <c r="E33" s="500"/>
      <c r="F33" s="500"/>
      <c r="G33" s="500"/>
      <c r="H33" s="500"/>
      <c r="I33" s="501"/>
    </row>
    <row r="34" spans="1:9" ht="51" customHeight="1">
      <c r="A34" s="505" t="s">
        <v>562</v>
      </c>
      <c r="B34" s="506"/>
      <c r="C34" s="506"/>
      <c r="D34" s="506"/>
      <c r="E34" s="506"/>
      <c r="F34" s="506"/>
      <c r="G34" s="506"/>
      <c r="H34" s="506"/>
      <c r="I34" s="507"/>
    </row>
    <row r="35" spans="1:9" ht="15" customHeight="1">
      <c r="A35" s="90"/>
      <c r="I35" s="91"/>
    </row>
    <row r="36" spans="1:9" ht="15" customHeight="1">
      <c r="A36" s="104"/>
      <c r="B36" s="105"/>
      <c r="C36" s="105"/>
      <c r="D36" s="105"/>
      <c r="E36" s="105"/>
      <c r="F36" s="105"/>
      <c r="G36" s="105"/>
      <c r="H36" s="105"/>
      <c r="I36" s="106"/>
    </row>
    <row r="37" spans="1:9" ht="15" customHeight="1">
      <c r="A37" s="499" t="s">
        <v>113</v>
      </c>
      <c r="B37" s="500"/>
      <c r="C37" s="500"/>
      <c r="D37" s="500"/>
      <c r="E37" s="500"/>
      <c r="F37" s="500"/>
      <c r="G37" s="500"/>
      <c r="H37" s="500"/>
      <c r="I37" s="501"/>
    </row>
    <row r="38" spans="1:9" ht="84.75" customHeight="1">
      <c r="A38" s="502" t="s">
        <v>114</v>
      </c>
      <c r="B38" s="503"/>
      <c r="C38" s="503"/>
      <c r="D38" s="503"/>
      <c r="E38" s="503"/>
      <c r="F38" s="503"/>
      <c r="G38" s="503"/>
      <c r="H38" s="503"/>
      <c r="I38" s="504"/>
    </row>
    <row r="39" spans="1:9" ht="15" customHeight="1">
      <c r="A39" s="107"/>
      <c r="B39" s="108"/>
      <c r="C39" s="108"/>
      <c r="D39" s="108"/>
      <c r="E39" s="108"/>
      <c r="F39" s="108"/>
      <c r="G39" s="108"/>
      <c r="H39" s="108"/>
      <c r="I39" s="109"/>
    </row>
    <row r="40" spans="1:9" ht="15" customHeight="1">
      <c r="A40" s="515"/>
      <c r="B40" s="516"/>
      <c r="C40" s="516"/>
      <c r="D40" s="516"/>
      <c r="E40" s="516"/>
      <c r="F40" s="516"/>
      <c r="G40" s="516"/>
      <c r="H40" s="516"/>
      <c r="I40" s="517"/>
    </row>
    <row r="41" spans="1:9" ht="15" customHeight="1">
      <c r="A41" s="499" t="s">
        <v>115</v>
      </c>
      <c r="B41" s="500"/>
      <c r="C41" s="500"/>
      <c r="D41" s="500"/>
      <c r="E41" s="500"/>
      <c r="F41" s="500"/>
      <c r="G41" s="500"/>
      <c r="H41" s="500"/>
      <c r="I41" s="501"/>
    </row>
    <row r="42" spans="1:9" s="11" customFormat="1" ht="28.5" customHeight="1">
      <c r="A42" s="502" t="s">
        <v>116</v>
      </c>
      <c r="B42" s="503"/>
      <c r="C42" s="503"/>
      <c r="D42" s="503"/>
      <c r="E42" s="503"/>
      <c r="F42" s="503"/>
      <c r="G42" s="503"/>
      <c r="H42" s="503"/>
      <c r="I42" s="504"/>
    </row>
    <row r="43" spans="1:9" s="11" customFormat="1" ht="9" customHeight="1" thickBot="1">
      <c r="A43" s="95"/>
      <c r="B43" s="96"/>
      <c r="C43" s="96"/>
      <c r="D43" s="96"/>
      <c r="E43" s="96"/>
      <c r="F43" s="96"/>
      <c r="G43" s="96"/>
      <c r="H43" s="96"/>
      <c r="I43" s="97"/>
    </row>
    <row r="44" spans="1:9" s="11" customFormat="1" ht="15" customHeight="1" thickBot="1">
      <c r="A44" s="95"/>
      <c r="B44" s="511" t="s">
        <v>117</v>
      </c>
      <c r="C44" s="512"/>
      <c r="D44" s="110" t="s">
        <v>118</v>
      </c>
      <c r="E44" s="96"/>
      <c r="F44" s="96"/>
      <c r="G44" s="96"/>
      <c r="H44" s="96"/>
      <c r="I44" s="97"/>
    </row>
    <row r="45" spans="1:9" s="11" customFormat="1" ht="15.75" thickBot="1">
      <c r="A45" s="111"/>
      <c r="B45" s="513" t="s">
        <v>119</v>
      </c>
      <c r="C45" s="514"/>
      <c r="D45" s="112">
        <v>20</v>
      </c>
      <c r="E45" s="113"/>
      <c r="F45" s="113"/>
      <c r="G45" s="113"/>
      <c r="H45" s="113"/>
      <c r="I45" s="114"/>
    </row>
    <row r="46" spans="1:9" s="11" customFormat="1" ht="15.75" thickBot="1">
      <c r="A46" s="111"/>
      <c r="B46" s="513" t="s">
        <v>120</v>
      </c>
      <c r="C46" s="514"/>
      <c r="D46" s="112">
        <v>20</v>
      </c>
      <c r="E46" s="113"/>
      <c r="F46" s="113"/>
      <c r="G46" s="113"/>
      <c r="H46" s="113"/>
      <c r="I46" s="114"/>
    </row>
    <row r="47" spans="1:9" ht="15" customHeight="1">
      <c r="A47" s="107"/>
      <c r="B47" s="108"/>
      <c r="C47" s="108"/>
      <c r="D47" s="108"/>
      <c r="E47" s="108"/>
      <c r="F47" s="108"/>
      <c r="G47" s="108"/>
      <c r="H47" s="108"/>
      <c r="I47" s="109"/>
    </row>
    <row r="48" spans="1:9" ht="15" customHeight="1">
      <c r="A48" s="515"/>
      <c r="B48" s="516"/>
      <c r="C48" s="516"/>
      <c r="D48" s="516"/>
      <c r="E48" s="516"/>
      <c r="F48" s="516"/>
      <c r="G48" s="516"/>
      <c r="H48" s="516"/>
      <c r="I48" s="517"/>
    </row>
    <row r="49" spans="1:9" ht="15" customHeight="1">
      <c r="A49" s="499" t="s">
        <v>121</v>
      </c>
      <c r="B49" s="500"/>
      <c r="C49" s="500"/>
      <c r="D49" s="500"/>
      <c r="E49" s="500"/>
      <c r="F49" s="500"/>
      <c r="G49" s="500"/>
      <c r="H49" s="500"/>
      <c r="I49" s="501"/>
    </row>
    <row r="50" spans="1:9" ht="15" customHeight="1">
      <c r="A50" s="502" t="s">
        <v>122</v>
      </c>
      <c r="B50" s="503"/>
      <c r="C50" s="503"/>
      <c r="D50" s="503"/>
      <c r="E50" s="503"/>
      <c r="F50" s="503"/>
      <c r="G50" s="503"/>
      <c r="H50" s="503"/>
      <c r="I50" s="504"/>
    </row>
    <row r="51" spans="1:9" ht="15" customHeight="1">
      <c r="A51" s="104"/>
      <c r="B51" s="105"/>
      <c r="C51" s="105"/>
      <c r="D51" s="105"/>
      <c r="E51" s="105"/>
      <c r="F51" s="105"/>
      <c r="G51" s="105"/>
      <c r="H51" s="105"/>
      <c r="I51" s="106"/>
    </row>
    <row r="52" spans="1:9" ht="15" customHeight="1">
      <c r="A52" s="104"/>
      <c r="B52" s="105"/>
      <c r="C52" s="105"/>
      <c r="D52" s="105"/>
      <c r="E52" s="105"/>
      <c r="F52" s="105"/>
      <c r="G52" s="105"/>
      <c r="H52" s="105"/>
      <c r="I52" s="106"/>
    </row>
    <row r="53" spans="1:9" ht="15" customHeight="1">
      <c r="A53" s="499" t="s">
        <v>123</v>
      </c>
      <c r="B53" s="500"/>
      <c r="C53" s="105"/>
      <c r="D53" s="105"/>
      <c r="E53" s="105"/>
      <c r="F53" s="105"/>
      <c r="G53" s="105"/>
      <c r="H53" s="105"/>
      <c r="I53" s="106"/>
    </row>
    <row r="54" spans="1:9" ht="27" customHeight="1">
      <c r="A54" s="515" t="s">
        <v>124</v>
      </c>
      <c r="B54" s="516"/>
      <c r="C54" s="516"/>
      <c r="D54" s="516"/>
      <c r="E54" s="516"/>
      <c r="F54" s="516"/>
      <c r="G54" s="516"/>
      <c r="H54" s="516"/>
      <c r="I54" s="517"/>
    </row>
    <row r="55" spans="1:9" ht="15" customHeight="1">
      <c r="A55" s="90"/>
      <c r="I55" s="91"/>
    </row>
    <row r="56" spans="1:9" ht="15" customHeight="1">
      <c r="A56" s="90"/>
      <c r="I56" s="91"/>
    </row>
    <row r="57" spans="1:9" s="54" customFormat="1" ht="15" customHeight="1">
      <c r="A57" s="499" t="s">
        <v>125</v>
      </c>
      <c r="B57" s="500"/>
      <c r="C57" s="500"/>
      <c r="D57" s="500"/>
      <c r="E57" s="500"/>
      <c r="F57" s="500"/>
      <c r="G57" s="500"/>
      <c r="H57" s="500"/>
      <c r="I57" s="501"/>
    </row>
    <row r="58" spans="1:9" s="54" customFormat="1" ht="99.75" customHeight="1">
      <c r="A58" s="502" t="s">
        <v>563</v>
      </c>
      <c r="B58" s="503"/>
      <c r="C58" s="503"/>
      <c r="D58" s="503"/>
      <c r="E58" s="503"/>
      <c r="F58" s="503"/>
      <c r="G58" s="503"/>
      <c r="H58" s="503"/>
      <c r="I58" s="504"/>
    </row>
    <row r="59" spans="1:9" ht="15" customHeight="1">
      <c r="A59" s="107"/>
      <c r="B59" s="108"/>
      <c r="C59" s="108"/>
      <c r="D59" s="108"/>
      <c r="E59" s="108"/>
      <c r="F59" s="108"/>
      <c r="G59" s="108"/>
      <c r="H59" s="108"/>
      <c r="I59" s="109"/>
    </row>
    <row r="60" spans="1:9" ht="15" customHeight="1">
      <c r="A60" s="107"/>
      <c r="B60" s="108"/>
      <c r="C60" s="108"/>
      <c r="D60" s="108"/>
      <c r="E60" s="108"/>
      <c r="F60" s="108"/>
      <c r="G60" s="108"/>
      <c r="H60" s="108"/>
      <c r="I60" s="109"/>
    </row>
    <row r="61" spans="1:9" ht="15" customHeight="1">
      <c r="A61" s="499" t="s">
        <v>126</v>
      </c>
      <c r="B61" s="500"/>
      <c r="C61" s="500"/>
      <c r="D61" s="500"/>
      <c r="E61" s="500"/>
      <c r="F61" s="500"/>
      <c r="G61" s="500"/>
      <c r="H61" s="500"/>
      <c r="I61" s="501"/>
    </row>
    <row r="62" spans="1:9" ht="142.5" customHeight="1">
      <c r="A62" s="502" t="s">
        <v>564</v>
      </c>
      <c r="B62" s="503"/>
      <c r="C62" s="503"/>
      <c r="D62" s="503"/>
      <c r="E62" s="503"/>
      <c r="F62" s="503"/>
      <c r="G62" s="503"/>
      <c r="H62" s="503"/>
      <c r="I62" s="504"/>
    </row>
    <row r="63" spans="1:9" ht="15" customHeight="1">
      <c r="A63" s="95"/>
      <c r="B63" s="96"/>
      <c r="C63" s="96"/>
      <c r="D63" s="96"/>
      <c r="E63" s="96"/>
      <c r="F63" s="96"/>
      <c r="G63" s="96"/>
      <c r="H63" s="96"/>
      <c r="I63" s="97"/>
    </row>
    <row r="64" spans="1:9" ht="15" customHeight="1">
      <c r="A64" s="95"/>
      <c r="B64" s="96"/>
      <c r="C64" s="96"/>
      <c r="D64" s="96"/>
      <c r="E64" s="96"/>
      <c r="F64" s="96"/>
      <c r="G64" s="96"/>
      <c r="H64" s="96"/>
      <c r="I64" s="97"/>
    </row>
    <row r="65" spans="1:9" ht="15" customHeight="1">
      <c r="A65" s="499" t="s">
        <v>127</v>
      </c>
      <c r="B65" s="500"/>
      <c r="C65" s="500"/>
      <c r="D65" s="500"/>
      <c r="E65" s="500"/>
      <c r="F65" s="500"/>
      <c r="G65" s="500"/>
      <c r="H65" s="500"/>
      <c r="I65" s="501"/>
    </row>
    <row r="66" spans="1:9" ht="15" customHeight="1">
      <c r="A66" s="505" t="s">
        <v>128</v>
      </c>
      <c r="B66" s="506"/>
      <c r="C66" s="506"/>
      <c r="D66" s="506"/>
      <c r="E66" s="506"/>
      <c r="F66" s="506"/>
      <c r="G66" s="506"/>
      <c r="H66" s="506"/>
      <c r="I66" s="507"/>
    </row>
    <row r="67" spans="1:9" s="54" customFormat="1" ht="15" customHeight="1">
      <c r="A67" s="508"/>
      <c r="B67" s="509"/>
      <c r="C67" s="509"/>
      <c r="D67" s="509"/>
      <c r="E67" s="509"/>
      <c r="F67" s="509"/>
      <c r="G67" s="509"/>
      <c r="H67" s="509"/>
      <c r="I67" s="510"/>
    </row>
    <row r="69" spans="1:9">
      <c r="A69" s="456"/>
      <c r="B69" s="456"/>
      <c r="C69" s="456"/>
      <c r="D69" s="456"/>
      <c r="E69" s="456"/>
      <c r="F69" s="456"/>
      <c r="G69" s="456"/>
      <c r="H69" s="456"/>
      <c r="I69" s="456"/>
    </row>
    <row r="70" spans="1:9">
      <c r="A70" s="460"/>
      <c r="B70" s="460"/>
      <c r="C70" s="460"/>
      <c r="D70" s="460"/>
      <c r="E70" s="460"/>
      <c r="F70" s="460"/>
      <c r="G70" s="460"/>
      <c r="H70" s="460"/>
      <c r="I70" s="460"/>
    </row>
    <row r="71" spans="1:9">
      <c r="A71" s="458"/>
      <c r="B71" s="458"/>
      <c r="C71" s="458"/>
      <c r="D71" s="458"/>
      <c r="E71" s="458"/>
      <c r="F71" s="458"/>
      <c r="G71" s="458"/>
      <c r="H71" s="458"/>
      <c r="I71" s="458"/>
    </row>
  </sheetData>
  <mergeCells count="44">
    <mergeCell ref="A13:I13"/>
    <mergeCell ref="A6:I6"/>
    <mergeCell ref="A8:I8"/>
    <mergeCell ref="A9:I9"/>
    <mergeCell ref="A10:I10"/>
    <mergeCell ref="A12:I12"/>
    <mergeCell ref="A30:I30"/>
    <mergeCell ref="A32:I32"/>
    <mergeCell ref="A33:I33"/>
    <mergeCell ref="A34:I34"/>
    <mergeCell ref="A14:I14"/>
    <mergeCell ref="A15:I15"/>
    <mergeCell ref="A16:I16"/>
    <mergeCell ref="A17:I17"/>
    <mergeCell ref="C18:D18"/>
    <mergeCell ref="E18:F18"/>
    <mergeCell ref="A22:I22"/>
    <mergeCell ref="A25:I25"/>
    <mergeCell ref="A26:I26"/>
    <mergeCell ref="A28:I28"/>
    <mergeCell ref="A29:I29"/>
    <mergeCell ref="A37:I37"/>
    <mergeCell ref="A38:I38"/>
    <mergeCell ref="A58:I58"/>
    <mergeCell ref="A41:I41"/>
    <mergeCell ref="A42:I42"/>
    <mergeCell ref="B44:C44"/>
    <mergeCell ref="B45:C45"/>
    <mergeCell ref="B46:C46"/>
    <mergeCell ref="A50:I50"/>
    <mergeCell ref="A53:B53"/>
    <mergeCell ref="A54:I54"/>
    <mergeCell ref="A57:I57"/>
    <mergeCell ref="A48:I48"/>
    <mergeCell ref="A49:I49"/>
    <mergeCell ref="A40:I40"/>
    <mergeCell ref="A70:I70"/>
    <mergeCell ref="A71:I71"/>
    <mergeCell ref="A61:I61"/>
    <mergeCell ref="A62:I62"/>
    <mergeCell ref="A65:I65"/>
    <mergeCell ref="A66:I66"/>
    <mergeCell ref="A67:I67"/>
    <mergeCell ref="A69:I69"/>
  </mergeCells>
  <hyperlinks>
    <hyperlink ref="I1" location="BG!A1" display="BG"/>
  </hyperlinks>
  <printOptions horizontalCentered="1"/>
  <pageMargins left="0.31496062992125984" right="0.11811023622047245" top="0.74803149606299213" bottom="1.2" header="0.31496062992125984" footer="0.31496062992125984"/>
  <pageSetup paperSize="5" scale="75" orientation="portrait" r:id="rId1"/>
  <drawing r:id="rId2"/>
</worksheet>
</file>

<file path=xl/worksheets/sheet9.xml><?xml version="1.0" encoding="utf-8"?>
<worksheet xmlns="http://schemas.openxmlformats.org/spreadsheetml/2006/main" xmlns:r="http://schemas.openxmlformats.org/officeDocument/2006/relationships">
  <sheetPr codeName="Hoja8"/>
  <dimension ref="A1:C20"/>
  <sheetViews>
    <sheetView showGridLines="0" workbookViewId="0">
      <selection activeCell="B14" sqref="B14"/>
    </sheetView>
  </sheetViews>
  <sheetFormatPr baseColWidth="10" defaultRowHeight="12.75"/>
  <cols>
    <col min="1" max="1" width="45.42578125" style="1" customWidth="1"/>
    <col min="2" max="2" width="22.85546875" style="1" customWidth="1"/>
    <col min="3" max="3" width="18.7109375" style="1" customWidth="1"/>
    <col min="4" max="16384" width="11.42578125" style="1"/>
  </cols>
  <sheetData>
    <row r="1" spans="1:3" ht="16.5" customHeight="1">
      <c r="A1" s="246"/>
      <c r="C1" s="80" t="s">
        <v>0</v>
      </c>
    </row>
    <row r="2" spans="1:3" ht="16.5" customHeight="1">
      <c r="A2" s="246"/>
      <c r="C2" s="80"/>
    </row>
    <row r="3" spans="1:3" ht="16.5" customHeight="1">
      <c r="A3" s="246"/>
      <c r="C3" s="80"/>
    </row>
    <row r="4" spans="1:3" ht="16.5" customHeight="1">
      <c r="A4" s="246"/>
      <c r="C4" s="80"/>
    </row>
    <row r="5" spans="1:3" ht="16.5" customHeight="1"/>
    <row r="6" spans="1:3">
      <c r="A6" s="265" t="s">
        <v>129</v>
      </c>
      <c r="B6" s="265"/>
      <c r="C6" s="265"/>
    </row>
    <row r="7" spans="1:3">
      <c r="A7" s="115"/>
    </row>
    <row r="8" spans="1:3">
      <c r="A8" s="115"/>
    </row>
    <row r="9" spans="1:3">
      <c r="A9" s="115"/>
      <c r="B9" s="337" t="s">
        <v>609</v>
      </c>
      <c r="C9" s="337" t="s">
        <v>130</v>
      </c>
    </row>
    <row r="10" spans="1:3" ht="15">
      <c r="A10" s="116"/>
      <c r="B10" s="257">
        <v>2025</v>
      </c>
      <c r="C10" s="257">
        <v>2024</v>
      </c>
    </row>
    <row r="11" spans="1:3">
      <c r="A11" s="117"/>
      <c r="B11" s="337" t="s">
        <v>131</v>
      </c>
      <c r="C11" s="337" t="s">
        <v>131</v>
      </c>
    </row>
    <row r="12" spans="1:3">
      <c r="A12" s="118" t="s">
        <v>132</v>
      </c>
      <c r="B12" s="119">
        <v>328138707</v>
      </c>
      <c r="C12" s="119">
        <f>328138707+42235627</f>
        <v>370374334</v>
      </c>
    </row>
    <row r="13" spans="1:3">
      <c r="A13" s="120" t="s">
        <v>133</v>
      </c>
      <c r="B13" s="119">
        <v>250413360</v>
      </c>
      <c r="C13" s="119">
        <v>83002420</v>
      </c>
    </row>
    <row r="14" spans="1:3">
      <c r="A14" s="118" t="s">
        <v>134</v>
      </c>
      <c r="B14" s="119">
        <v>1906877470</v>
      </c>
      <c r="C14" s="119">
        <f>77066011997-40000000000</f>
        <v>37066011997</v>
      </c>
    </row>
    <row r="15" spans="1:3" ht="13.5" thickBot="1">
      <c r="A15" s="121" t="s">
        <v>63</v>
      </c>
      <c r="B15" s="122">
        <f>SUM($B$12:B14)</f>
        <v>2485429537</v>
      </c>
      <c r="C15" s="122">
        <f>SUM($C$12:C14)</f>
        <v>37519388751</v>
      </c>
    </row>
    <row r="16" spans="1:3" ht="13.5" thickTop="1"/>
    <row r="18" spans="1:3" ht="34.5" customHeight="1">
      <c r="A18" s="526"/>
      <c r="B18" s="526"/>
      <c r="C18" s="526"/>
    </row>
    <row r="19" spans="1:3">
      <c r="A19" s="457"/>
      <c r="B19" s="457"/>
      <c r="C19" s="457"/>
    </row>
    <row r="20" spans="1:3">
      <c r="A20" s="458"/>
      <c r="B20" s="458"/>
      <c r="C20" s="458"/>
    </row>
  </sheetData>
  <mergeCells count="3">
    <mergeCell ref="A18:C18"/>
    <mergeCell ref="A19:C19"/>
    <mergeCell ref="A20:C20"/>
  </mergeCells>
  <hyperlinks>
    <hyperlink ref="C1" location="BG!A1" display="BG"/>
  </hyperlinks>
  <printOptions horizontalCentered="1"/>
  <pageMargins left="0.70866141732283472" right="0.31496062992125984" top="0.74803149606299213" bottom="0.74803149606299213" header="0.31496062992125984" footer="0.31496062992125984"/>
  <pageSetup paperSize="5"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nrwI7qvG5itz2kgqZd+BC3mKLtADukXf1PzqsJdQpJI=</DigestValue>
    </Reference>
    <Reference Type="http://www.w3.org/2000/09/xmldsig#Object" URI="#idOfficeObject">
      <DigestMethod Algorithm="http://www.w3.org/2001/04/xmlenc#sha256"/>
      <DigestValue>xPQCaItGqUSR73KBYa5rQngH0drQryqc/6Dn1pJq1V8=</DigestValue>
    </Reference>
    <Reference Type="http://uri.etsi.org/01903#SignedProperties" URI="#idSignedProperties">
      <Transforms>
        <Transform Algorithm="http://www.w3.org/TR/2001/REC-xml-c14n-20010315"/>
      </Transforms>
      <DigestMethod Algorithm="http://www.w3.org/2001/04/xmlenc#sha256"/>
      <DigestValue>6kAmNUgc+iwZxMCrYmT3X6VK9dhysEDgmOQFeF9FbpM=</DigestValue>
    </Reference>
    <Reference Type="http://www.w3.org/2000/09/xmldsig#Object" URI="#idValidSigLnImg">
      <DigestMethod Algorithm="http://www.w3.org/2001/04/xmlenc#sha256"/>
      <DigestValue>nz5T/dlmrPWmtRASfvsaunsLFgOQkHJDGDksmUY4P2Q=</DigestValue>
    </Reference>
    <Reference Type="http://www.w3.org/2000/09/xmldsig#Object" URI="#idInvalidSigLnImg">
      <DigestMethod Algorithm="http://www.w3.org/2001/04/xmlenc#sha256"/>
      <DigestValue>7ZyzO03hkOeCa5E253/47nRxCNbxC+5MdTPGnl05YVM=</DigestValue>
    </Reference>
  </SignedInfo>
  <SignatureValue>STuKmbXcdTmim2VEXqcH+02sOzgcDM5TmWgUCSTzsEro/2SC052TIqrodGrgZ1UFOVXjwJXJuM+W
P9reJ0ndNysWA99ae70LeCu8MsuBiZDY9IRc5vC0WqynGOdAj852AwH7oe1rrocR+gS7wUXTKEr0
jA0TZvbIxhHwVH8dm+fDVOvfHt6OOEOJ2Wvsgog3QzcrMUUM1X8kFruXLurw/Z31FNk3WSIqHF5R
xofDgyjiiLXFQjM5XWKeJKZJzjmlP+5PclM4L1iUxRI+BZnoxyvO/p3dw5sNcTIBVNveECZQoyBz
/tDfM46uMcgAsGit+G6PjA4XrTu5aoBiUc8K8Q==</SignatureValue>
  <KeyInfo>
    <X509Data>
      <X509Certificate>MIIIjTCCBnWgAwIBAgIQKYoVB21esT9lOoh3bmLZqDANBgkqhkiG9w0BAQsFADCBgTEWMBQGA1UEBRMNUlVDODAwODAwOTktMDERMA8GA1UEAxMIVklUIFMuQS4xODA2BgNVBAsML1ByZXN0YWRvciBDdWFsaWZpY2FkbyBkZSBTZXJ2aWNpb3MgZGUgQ29uZmlhbnphMQ0wCwYDVQQKDARJQ1BQMQswCQYDVQQGEwJQWTAeFw0yMzEwMjYxNTQwMzlaFw0yNTEwMjYxNTQwMzlaMIGzMRUwEwYDVQQqDAxPTUFSIEVTVEVCQU4xEzARBgNVBAQMCkJVU1RPUyBBREkxEjAQBgNVBAUTCUNJMzc4NTAwMzEgMB4GA1UEAwwXT01BUiBFU1RFQkFOIEJVU1RPUyBBREkxCzAJBgNVBAsMAkYyMTUwMwYDVQQKDCxDRVJUSUZJQ0FETyBDVUFMSUZJQ0FETyBERSBGSVJNQSBFTEVDVFJPTklDQTELMAkGA1UEBhMCUFkwggEiMA0GCSqGSIb3DQEBAQUAA4IBDwAwggEKAoIBAQDHYlYzKQzHRHhS15bS+rMbTPwEF8JuLpFoR8NPifirr06nwkL0x5UQarzgEihqWWYPUC/gLRPptGRwhKjgTSOae+4QiJvAprKUsMceU6M1kENaTylBDgESQYeMJxkjxeGdE/7KyB2p8ud0smHgJ8AKCNjz0V8l5ZeIALedpL+sKAN1coJ1VpSbqjY0W3WHifzKg9yFxpYkPTJ0G3Me59sPNdwrfTUeBdvbRM6ZzxBL/gSolovYiYt6CwV8bIXWN6snPcy9Cyj0DlZSNHqvOYwwdLKqkf1nXQ/8bnZfqiMa220EakYjl/u5K18A00257hq4Wx3+BiSbItIrlTVGDDTHAgMBAAGjggPLMIIDxzAMBgNVHRMBAf8EAjAAMA4GA1UdDwEB/wQEAwIF4DAsBgNVHSUBAf8EIjAgBggrBgEFBQcDBAYIKwYBBQUHAwIGCisGAQQBgjcUAgIwHQYDVR0OBBYEFMiAazm5ztW39TzlWwsitE4l4urJ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FQGA1UdEQRNMEuBHU9CVVNUT1MuUFlATE9TVFJJR0FMRVM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I550LePBewHqDMMg/K239Tba1AM+iOgTmub4mmuj9YsnOyCoIhzhI8t6ffbFJGGUG6sRIOJ+66xJjIrIZXL0KulkFKFFb7zbJUjWI/YP3IZ7yrGHz8bXCwQJl6Aw/kfv5mK3oQO58rNMkT3MUl3a3PxFpuIrA3Edo51cTR46gvp1Ds5qL89/0crzCzpWAO4KTnnwsFGtS6szZ0B9WhbyMdKvN971qDF8/JoShEJmZDChJJvchoWZ5/3Aiwu6Bi1tbNlG35CzZpEwoHTxUGfN68CIMKAtEfGfnwNlDEomE9X3gwa7r+O9UsMLMbQBXsoYFnjPmLG6bbFcB40nGKQuskSEfcgXPuOqx/GukUM7dYjf5W3H17vR5V7SB3trALgxaFWe0ZgD5xvTHulH1jTq+IBF/NdjXdamhK+KQE3DZIPOrzhtW4dFDgefm0WGh2kKmFaZsNASBON3ItSul4k6UktoRCmP4pWm2rwCcV3psjoLDS2pp5ffBm+TRklLoqhh3jXkmvIniii25mNW1cCfYe/9TTwnUVwoNeYK6DGJL8yTTaiKkIo8XIEHhBIXzN9H+UtH7BW4JBQuidOzIs8znCNLdqOAPRRsz/uf+pKIObicBZvAz+Hyq2ZJRHZ/TlmU9L2K5szi00raGui+DBztCfmAVTGQftbPi3pNeTa00k7</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ymtIn20eu3KhXA0NtzHZMAdVQyBOz8U/72olK9ALZ0o=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O/wlL9t+d29YCLIRPGy4IS8Uy3c+pFWZ551cdjAM8oE=</DigestValue>
      </Reference>
      <Reference URI="/xl/drawings/drawing10.xml?ContentType=application/vnd.openxmlformats-officedocument.drawing+xml">
        <DigestMethod Algorithm="http://www.w3.org/2001/04/xmlenc#sha256"/>
        <DigestValue>6OPuXFYLGBlPI8RRTtt0TlxC18swQ2BQdhtWhFhHevg=</DigestValue>
      </Reference>
      <Reference URI="/xl/drawings/drawing11.xml?ContentType=application/vnd.openxmlformats-officedocument.drawing+xml">
        <DigestMethod Algorithm="http://www.w3.org/2001/04/xmlenc#sha256"/>
        <DigestValue>R9fGfBgjhjxb9xHszIHPjmK9IMjd8An7GCjid5WcJps=</DigestValue>
      </Reference>
      <Reference URI="/xl/drawings/drawing12.xml?ContentType=application/vnd.openxmlformats-officedocument.drawing+xml">
        <DigestMethod Algorithm="http://www.w3.org/2001/04/xmlenc#sha256"/>
        <DigestValue>ewTOjKrDsX6JV7EUiCWeJvvutBagk6/g/GDPQZvwiOU=</DigestValue>
      </Reference>
      <Reference URI="/xl/drawings/drawing13.xml?ContentType=application/vnd.openxmlformats-officedocument.drawing+xml">
        <DigestMethod Algorithm="http://www.w3.org/2001/04/xmlenc#sha256"/>
        <DigestValue>Zz+NeMXC+2ak/JrC1aVnuCjmtSyNUH+0ZqTZBjXMgBU=</DigestValue>
      </Reference>
      <Reference URI="/xl/drawings/drawing14.xml?ContentType=application/vnd.openxmlformats-officedocument.drawing+xml">
        <DigestMethod Algorithm="http://www.w3.org/2001/04/xmlenc#sha256"/>
        <DigestValue>JMKkIdtT6Evnfxz4xkYPGts6X17RPMWTgxWSrjAGRD0=</DigestValue>
      </Reference>
      <Reference URI="/xl/drawings/drawing15.xml?ContentType=application/vnd.openxmlformats-officedocument.drawing+xml">
        <DigestMethod Algorithm="http://www.w3.org/2001/04/xmlenc#sha256"/>
        <DigestValue>IW3IuxUx8ZkpbDRAk0xwwKkLt0uXv0jgGSO0bB721qU=</DigestValue>
      </Reference>
      <Reference URI="/xl/drawings/drawing16.xml?ContentType=application/vnd.openxmlformats-officedocument.drawing+xml">
        <DigestMethod Algorithm="http://www.w3.org/2001/04/xmlenc#sha256"/>
        <DigestValue>cpjMoaLrgoQIDiiqraYihaPMt59mVD3oxae/92b7m/A=</DigestValue>
      </Reference>
      <Reference URI="/xl/drawings/drawing17.xml?ContentType=application/vnd.openxmlformats-officedocument.drawing+xml">
        <DigestMethod Algorithm="http://www.w3.org/2001/04/xmlenc#sha256"/>
        <DigestValue>Q5a4dK8EZssnEJ7mePgsmZ5yMIHo9ZIulXCLjS5tITo=</DigestValue>
      </Reference>
      <Reference URI="/xl/drawings/drawing18.xml?ContentType=application/vnd.openxmlformats-officedocument.drawing+xml">
        <DigestMethod Algorithm="http://www.w3.org/2001/04/xmlenc#sha256"/>
        <DigestValue>ztHevoTUns70a9K6RNhJLvm4DZRzQ8kWEmnZx1rSkF4=</DigestValue>
      </Reference>
      <Reference URI="/xl/drawings/drawing19.xml?ContentType=application/vnd.openxmlformats-officedocument.drawing+xml">
        <DigestMethod Algorithm="http://www.w3.org/2001/04/xmlenc#sha256"/>
        <DigestValue>O6inwR8acRa2NqTPSHDZVjMmJfTkENqnkInYBAIY+Q0=</DigestValue>
      </Reference>
      <Reference URI="/xl/drawings/drawing2.xml?ContentType=application/vnd.openxmlformats-officedocument.drawing+xml">
        <DigestMethod Algorithm="http://www.w3.org/2001/04/xmlenc#sha256"/>
        <DigestValue>MIwZ3nonY5pxExl2b0aJfUhIaWX1rHrVGbYdQoAAy5k=</DigestValue>
      </Reference>
      <Reference URI="/xl/drawings/drawing20.xml?ContentType=application/vnd.openxmlformats-officedocument.drawing+xml">
        <DigestMethod Algorithm="http://www.w3.org/2001/04/xmlenc#sha256"/>
        <DigestValue>Ue6FNzJoLkjO7uZB5NhugkEJPYx9wKCd06EghZ9qpvM=</DigestValue>
      </Reference>
      <Reference URI="/xl/drawings/drawing21.xml?ContentType=application/vnd.openxmlformats-officedocument.drawing+xml">
        <DigestMethod Algorithm="http://www.w3.org/2001/04/xmlenc#sha256"/>
        <DigestValue>lys73XBmmSmLnWkWsjX6J7K28qnGwbRp6RE4RCs8Y6g=</DigestValue>
      </Reference>
      <Reference URI="/xl/drawings/drawing22.xml?ContentType=application/vnd.openxmlformats-officedocument.drawing+xml">
        <DigestMethod Algorithm="http://www.w3.org/2001/04/xmlenc#sha256"/>
        <DigestValue>q1kJ/Vv43GL2UT6r/nQYdVukTMAo+LAKIOsUL6m/kOA=</DigestValue>
      </Reference>
      <Reference URI="/xl/drawings/drawing23.xml?ContentType=application/vnd.openxmlformats-officedocument.drawing+xml">
        <DigestMethod Algorithm="http://www.w3.org/2001/04/xmlenc#sha256"/>
        <DigestValue>2CJF323VSdoANNj708waoiFDh5ubXDgJps795WDH4iE=</DigestValue>
      </Reference>
      <Reference URI="/xl/drawings/drawing24.xml?ContentType=application/vnd.openxmlformats-officedocument.drawing+xml">
        <DigestMethod Algorithm="http://www.w3.org/2001/04/xmlenc#sha256"/>
        <DigestValue>i8/+IttoZC2VBX5KQRPS2hQG4lON3GQyCmrtJGuK+L0=</DigestValue>
      </Reference>
      <Reference URI="/xl/drawings/drawing25.xml?ContentType=application/vnd.openxmlformats-officedocument.drawing+xml">
        <DigestMethod Algorithm="http://www.w3.org/2001/04/xmlenc#sha256"/>
        <DigestValue>0a6pRcehc3GiLMTlU/9aeJl9Bn2rJgfHLyq3LMfdeGw=</DigestValue>
      </Reference>
      <Reference URI="/xl/drawings/drawing26.xml?ContentType=application/vnd.openxmlformats-officedocument.drawing+xml">
        <DigestMethod Algorithm="http://www.w3.org/2001/04/xmlenc#sha256"/>
        <DigestValue>UM7L5JWeA65egjeRFG4ToFwlDCNwfXJYNrycCYQVf7A=</DigestValue>
      </Reference>
      <Reference URI="/xl/drawings/drawing27.xml?ContentType=application/vnd.openxmlformats-officedocument.drawing+xml">
        <DigestMethod Algorithm="http://www.w3.org/2001/04/xmlenc#sha256"/>
        <DigestValue>GHuJU/7MM+LvAFfcGtPyllpaKpM8wNhgbR1pyUYNo4s=</DigestValue>
      </Reference>
      <Reference URI="/xl/drawings/drawing28.xml?ContentType=application/vnd.openxmlformats-officedocument.drawing+xml">
        <DigestMethod Algorithm="http://www.w3.org/2001/04/xmlenc#sha256"/>
        <DigestValue>tHe0HcSNCJvBzxBC/Yvni5peoA7Aus3fQJy8RarSWEA=</DigestValue>
      </Reference>
      <Reference URI="/xl/drawings/drawing29.xml?ContentType=application/vnd.openxmlformats-officedocument.drawing+xml">
        <DigestMethod Algorithm="http://www.w3.org/2001/04/xmlenc#sha256"/>
        <DigestValue>kV217QUlzLhO1E4VzCgYMSlNPUdzQqRjXnMP8A0vkSY=</DigestValue>
      </Reference>
      <Reference URI="/xl/drawings/drawing3.xml?ContentType=application/vnd.openxmlformats-officedocument.drawing+xml">
        <DigestMethod Algorithm="http://www.w3.org/2001/04/xmlenc#sha256"/>
        <DigestValue>4yynK2x/URx9r/7HjnxrDPuXKcuFZ0Ylujcp4xyNSjM=</DigestValue>
      </Reference>
      <Reference URI="/xl/drawings/drawing30.xml?ContentType=application/vnd.openxmlformats-officedocument.drawing+xml">
        <DigestMethod Algorithm="http://www.w3.org/2001/04/xmlenc#sha256"/>
        <DigestValue>I+ZBNhbi7+1wS0OWoNeXkxNFy6eA864+ALgGVLUz1I0=</DigestValue>
      </Reference>
      <Reference URI="/xl/drawings/drawing31.xml?ContentType=application/vnd.openxmlformats-officedocument.drawing+xml">
        <DigestMethod Algorithm="http://www.w3.org/2001/04/xmlenc#sha256"/>
        <DigestValue>7B5xezWRLWCuKHHIW+/+nwwxH+5jHlIFUh48XK3psVE=</DigestValue>
      </Reference>
      <Reference URI="/xl/drawings/drawing32.xml?ContentType=application/vnd.openxmlformats-officedocument.drawing+xml">
        <DigestMethod Algorithm="http://www.w3.org/2001/04/xmlenc#sha256"/>
        <DigestValue>DntNAeQ6N7gVgZM5EcApuwECukjbcc4JuCzMkDKiGRU=</DigestValue>
      </Reference>
      <Reference URI="/xl/drawings/drawing33.xml?ContentType=application/vnd.openxmlformats-officedocument.drawing+xml">
        <DigestMethod Algorithm="http://www.w3.org/2001/04/xmlenc#sha256"/>
        <DigestValue>EKxD9jf9WXDI54jWqv2p/wGLuhw32kvHft1bK/2f380=</DigestValue>
      </Reference>
      <Reference URI="/xl/drawings/drawing34.xml?ContentType=application/vnd.openxmlformats-officedocument.drawing+xml">
        <DigestMethod Algorithm="http://www.w3.org/2001/04/xmlenc#sha256"/>
        <DigestValue>84qdWm0rWePm4MSWotU0NrkYMzjcXQkUo5/nD4uSb7w=</DigestValue>
      </Reference>
      <Reference URI="/xl/drawings/drawing35.xml?ContentType=application/vnd.openxmlformats-officedocument.drawing+xml">
        <DigestMethod Algorithm="http://www.w3.org/2001/04/xmlenc#sha256"/>
        <DigestValue>lRR0SC/wnSjzVxdWw/VDtZ/s71y/nJ6F/2OKHGnsa28=</DigestValue>
      </Reference>
      <Reference URI="/xl/drawings/drawing36.xml?ContentType=application/vnd.openxmlformats-officedocument.drawing+xml">
        <DigestMethod Algorithm="http://www.w3.org/2001/04/xmlenc#sha256"/>
        <DigestValue>NAIja+50+QsruoJgS/yAJTsXrcMumSK3LAiS+Ggl3Zg=</DigestValue>
      </Reference>
      <Reference URI="/xl/drawings/drawing37.xml?ContentType=application/vnd.openxmlformats-officedocument.drawing+xml">
        <DigestMethod Algorithm="http://www.w3.org/2001/04/xmlenc#sha256"/>
        <DigestValue>KxYy56p8rQQXrd/5BFUmwG3/5lp44b2GeuNuvFoSDUA=</DigestValue>
      </Reference>
      <Reference URI="/xl/drawings/drawing38.xml?ContentType=application/vnd.openxmlformats-officedocument.drawing+xml">
        <DigestMethod Algorithm="http://www.w3.org/2001/04/xmlenc#sha256"/>
        <DigestValue>cAeS294pQOG9+0eK3mGEt3uRaZM9pC6i1p5kN50hZx4=</DigestValue>
      </Reference>
      <Reference URI="/xl/drawings/drawing39.xml?ContentType=application/vnd.openxmlformats-officedocument.drawing+xml">
        <DigestMethod Algorithm="http://www.w3.org/2001/04/xmlenc#sha256"/>
        <DigestValue>kkuOhuAVC7EoJo5RJ4XlN9n8tpit4AhTiAELiybtyDw=</DigestValue>
      </Reference>
      <Reference URI="/xl/drawings/drawing4.xml?ContentType=application/vnd.openxmlformats-officedocument.drawing+xml">
        <DigestMethod Algorithm="http://www.w3.org/2001/04/xmlenc#sha256"/>
        <DigestValue>Tn9qDrcMsHOOK0ChyMVl4Ymg+gBPNvc+3S8DDEMOXVg=</DigestValue>
      </Reference>
      <Reference URI="/xl/drawings/drawing40.xml?ContentType=application/vnd.openxmlformats-officedocument.drawing+xml">
        <DigestMethod Algorithm="http://www.w3.org/2001/04/xmlenc#sha256"/>
        <DigestValue>n2JLYuS4C+DyY6Sxcf9rySa/bjTIhXGsuyHeDhylZMA=</DigestValue>
      </Reference>
      <Reference URI="/xl/drawings/drawing41.xml?ContentType=application/vnd.openxmlformats-officedocument.drawing+xml">
        <DigestMethod Algorithm="http://www.w3.org/2001/04/xmlenc#sha256"/>
        <DigestValue>yTY2HlaiL3ApcKqLAmAZ4SXe/i5l9vWf530jdezWPeI=</DigestValue>
      </Reference>
      <Reference URI="/xl/drawings/drawing42.xml?ContentType=application/vnd.openxmlformats-officedocument.drawing+xml">
        <DigestMethod Algorithm="http://www.w3.org/2001/04/xmlenc#sha256"/>
        <DigestValue>Y5uCAWao0UEvBenSi9Jh5rRbl62Cb5laV58OgjeFXJg=</DigestValue>
      </Reference>
      <Reference URI="/xl/drawings/drawing43.xml?ContentType=application/vnd.openxmlformats-officedocument.drawing+xml">
        <DigestMethod Algorithm="http://www.w3.org/2001/04/xmlenc#sha256"/>
        <DigestValue>74XBNIWZisYd/WISuIWVIQ17B2KUVm6JSQE81MaiBfs=</DigestValue>
      </Reference>
      <Reference URI="/xl/drawings/drawing44.xml?ContentType=application/vnd.openxmlformats-officedocument.drawing+xml">
        <DigestMethod Algorithm="http://www.w3.org/2001/04/xmlenc#sha256"/>
        <DigestValue>44KPv5QI/NwpIY2MFtqzW9bBuTgU++EayRMuIzjKdJc=</DigestValue>
      </Reference>
      <Reference URI="/xl/drawings/drawing45.xml?ContentType=application/vnd.openxmlformats-officedocument.drawing+xml">
        <DigestMethod Algorithm="http://www.w3.org/2001/04/xmlenc#sha256"/>
        <DigestValue>9ScwX3+dYlVGG6j1ZUSauX2pBj5bdh4RdcVvn/NvtA8=</DigestValue>
      </Reference>
      <Reference URI="/xl/drawings/drawing46.xml?ContentType=application/vnd.openxmlformats-officedocument.drawing+xml">
        <DigestMethod Algorithm="http://www.w3.org/2001/04/xmlenc#sha256"/>
        <DigestValue>UB2NsZb85n/cl4j+s8HpPZ6MStJCsNud0VdtUZON3ps=</DigestValue>
      </Reference>
      <Reference URI="/xl/drawings/drawing5.xml?ContentType=application/vnd.openxmlformats-officedocument.drawing+xml">
        <DigestMethod Algorithm="http://www.w3.org/2001/04/xmlenc#sha256"/>
        <DigestValue>c5Dm6Bg1GA7Pf13ZMBRQAcPMvBS+KWdjd7OfV5M1LOQ=</DigestValue>
      </Reference>
      <Reference URI="/xl/drawings/drawing6.xml?ContentType=application/vnd.openxmlformats-officedocument.drawing+xml">
        <DigestMethod Algorithm="http://www.w3.org/2001/04/xmlenc#sha256"/>
        <DigestValue>3V6d/ZawR1gv1Q+4ZGAkZZ04LGnlGTHMsefh9j/HkDI=</DigestValue>
      </Reference>
      <Reference URI="/xl/drawings/drawing7.xml?ContentType=application/vnd.openxmlformats-officedocument.drawing+xml">
        <DigestMethod Algorithm="http://www.w3.org/2001/04/xmlenc#sha256"/>
        <DigestValue>+kUrnwueI8MaNycrgQXg0xeRMlXjp9t5N1to6Jgu7gw=</DigestValue>
      </Reference>
      <Reference URI="/xl/drawings/drawing8.xml?ContentType=application/vnd.openxmlformats-officedocument.drawing+xml">
        <DigestMethod Algorithm="http://www.w3.org/2001/04/xmlenc#sha256"/>
        <DigestValue>VrA3k8ATcEBiY995DPoDk79si1j541cvFGi8xc4JeWk=</DigestValue>
      </Reference>
      <Reference URI="/xl/drawings/drawing9.xml?ContentType=application/vnd.openxmlformats-officedocument.drawing+xml">
        <DigestMethod Algorithm="http://www.w3.org/2001/04/xmlenc#sha256"/>
        <DigestValue>Fq0dl0+5AJTckpiPl+zUBENDGiGmWc3KMklHjje7y0M=</DigestValue>
      </Reference>
      <Reference URI="/xl/drawings/vmlDrawing1.vml?ContentType=application/vnd.openxmlformats-officedocument.vmlDrawing">
        <DigestMethod Algorithm="http://www.w3.org/2001/04/xmlenc#sha256"/>
        <DigestValue>Nwx2S31sX6mIiuPQOTeScynnaRW14+SxwOHsZJMb/+w=</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hT9cEFTuLURJx5SdInNFSvWRxsJovhddx5qv53l5fgw=</DigestValue>
      </Reference>
      <Reference URI="/xl/media/image3.emf?ContentType=image/x-emf">
        <DigestMethod Algorithm="http://www.w3.org/2001/04/xmlenc#sha256"/>
        <DigestValue>O0kD2QTQtQ/xC919leQGBHxVtjFQlTw2halYjCzUIU0=</DigestValue>
      </Reference>
      <Reference URI="/xl/media/image4.emf?ContentType=image/x-emf">
        <DigestMethod Algorithm="http://www.w3.org/2001/04/xmlenc#sha256"/>
        <DigestValue>cMwD389pOZLKdlTcU2AMc0aOt9YPNDjI7Vfcl8D99CM=</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wVCsaNbd9cPpB/KnUDNHvCTIxT29SQHRkJZbg37LuSY=</DigestValue>
      </Reference>
      <Reference URI="/xl/styles.xml?ContentType=application/vnd.openxmlformats-officedocument.spreadsheetml.styles+xml">
        <DigestMethod Algorithm="http://www.w3.org/2001/04/xmlenc#sha256"/>
        <DigestValue>EB5riL9RAXJJ3OuC1v1g0Mi4cu7C7LaS8pxwx4kOwF8=</DigestValue>
      </Reference>
      <Reference URI="/xl/theme/theme1.xml?ContentType=application/vnd.openxmlformats-officedocument.theme+xml">
        <DigestMethod Algorithm="http://www.w3.org/2001/04/xmlenc#sha256"/>
        <DigestValue>6/fkp2D/Km3tyFLfoHdHq7JgHmRBr220vgk4vNwvQaQ=</DigestValue>
      </Reference>
      <Reference URI="/xl/workbook.xml?ContentType=application/vnd.openxmlformats-officedocument.spreadsheetml.sheet.main+xml">
        <DigestMethod Algorithm="http://www.w3.org/2001/04/xmlenc#sha256"/>
        <DigestValue>LlOmeW+4k39Vq0Vart8umVps0BN2QGi3fUtde5wYqzU=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8YIRZer7R2O4VKLCv/h1UT24jyxYo6LgBkNJhq3Y+2w=</DigestValue>
      </Reference>
      <Reference URI="/xl/worksheets/sheet10.xml?ContentType=application/vnd.openxmlformats-officedocument.spreadsheetml.worksheet+xml">
        <DigestMethod Algorithm="http://www.w3.org/2001/04/xmlenc#sha256"/>
        <DigestValue>cpCgt0IuxHGHZZPtsgErzEzpCGbOkVBmtrG2FTie0XY=</DigestValue>
      </Reference>
      <Reference URI="/xl/worksheets/sheet11.xml?ContentType=application/vnd.openxmlformats-officedocument.spreadsheetml.worksheet+xml">
        <DigestMethod Algorithm="http://www.w3.org/2001/04/xmlenc#sha256"/>
        <DigestValue>X0KK0kwzi3CZn57SScjQCtLrIDIMNDthcE+lHJERidE=</DigestValue>
      </Reference>
      <Reference URI="/xl/worksheets/sheet12.xml?ContentType=application/vnd.openxmlformats-officedocument.spreadsheetml.worksheet+xml">
        <DigestMethod Algorithm="http://www.w3.org/2001/04/xmlenc#sha256"/>
        <DigestValue>2xBUzx2rDrqagzZqcnHKhOlDs7q6dwfn63gnPjEJZ4I=</DigestValue>
      </Reference>
      <Reference URI="/xl/worksheets/sheet13.xml?ContentType=application/vnd.openxmlformats-officedocument.spreadsheetml.worksheet+xml">
        <DigestMethod Algorithm="http://www.w3.org/2001/04/xmlenc#sha256"/>
        <DigestValue>ST5R+O9rGCRvHBCnuSylRJovMbnjTXYgPHGhm4f1K7o=</DigestValue>
      </Reference>
      <Reference URI="/xl/worksheets/sheet14.xml?ContentType=application/vnd.openxmlformats-officedocument.spreadsheetml.worksheet+xml">
        <DigestMethod Algorithm="http://www.w3.org/2001/04/xmlenc#sha256"/>
        <DigestValue>jsFHfvGYe5jrsPj7E2+/ItCZKNAh4HRQ29EpJULALZA=</DigestValue>
      </Reference>
      <Reference URI="/xl/worksheets/sheet15.xml?ContentType=application/vnd.openxmlformats-officedocument.spreadsheetml.worksheet+xml">
        <DigestMethod Algorithm="http://www.w3.org/2001/04/xmlenc#sha256"/>
        <DigestValue>7HNS1HtGqFzYdIlRVmdWJBKYoU9o0yHkdl595P7IReM=</DigestValue>
      </Reference>
      <Reference URI="/xl/worksheets/sheet16.xml?ContentType=application/vnd.openxmlformats-officedocument.spreadsheetml.worksheet+xml">
        <DigestMethod Algorithm="http://www.w3.org/2001/04/xmlenc#sha256"/>
        <DigestValue>a0t6Lkw08+bGGR3BmGo45o7a3Lvhz4cb/n4J37DXp6I=</DigestValue>
      </Reference>
      <Reference URI="/xl/worksheets/sheet17.xml?ContentType=application/vnd.openxmlformats-officedocument.spreadsheetml.worksheet+xml">
        <DigestMethod Algorithm="http://www.w3.org/2001/04/xmlenc#sha256"/>
        <DigestValue>9VGUxwn2U341lCsXJpoNUTSEonKJ2rWkZwPGURoR+4Q=</DigestValue>
      </Reference>
      <Reference URI="/xl/worksheets/sheet18.xml?ContentType=application/vnd.openxmlformats-officedocument.spreadsheetml.worksheet+xml">
        <DigestMethod Algorithm="http://www.w3.org/2001/04/xmlenc#sha256"/>
        <DigestValue>iBazWbJ/dJahgT+Au580FAP7v3M6XmKYzaNg/ClwSQI=</DigestValue>
      </Reference>
      <Reference URI="/xl/worksheets/sheet19.xml?ContentType=application/vnd.openxmlformats-officedocument.spreadsheetml.worksheet+xml">
        <DigestMethod Algorithm="http://www.w3.org/2001/04/xmlenc#sha256"/>
        <DigestValue>dRGZltjjMYcbS1Uta2d3Ix+mVfkl4UKn2Q9b6pa9o+s=</DigestValue>
      </Reference>
      <Reference URI="/xl/worksheets/sheet2.xml?ContentType=application/vnd.openxmlformats-officedocument.spreadsheetml.worksheet+xml">
        <DigestMethod Algorithm="http://www.w3.org/2001/04/xmlenc#sha256"/>
        <DigestValue>j7TBZx/9x04HEvAUpAbhxyQkZU8iZGiIjO2JGJY0TKc=</DigestValue>
      </Reference>
      <Reference URI="/xl/worksheets/sheet20.xml?ContentType=application/vnd.openxmlformats-officedocument.spreadsheetml.worksheet+xml">
        <DigestMethod Algorithm="http://www.w3.org/2001/04/xmlenc#sha256"/>
        <DigestValue>buuWRcqZucDjpiysNMaecGK1IGMaYpEgTy3dUqS+a1c=</DigestValue>
      </Reference>
      <Reference URI="/xl/worksheets/sheet21.xml?ContentType=application/vnd.openxmlformats-officedocument.spreadsheetml.worksheet+xml">
        <DigestMethod Algorithm="http://www.w3.org/2001/04/xmlenc#sha256"/>
        <DigestValue>CZGzLync2osfx7ED1xObqk00q+KPnig07QUVlRodVo0=</DigestValue>
      </Reference>
      <Reference URI="/xl/worksheets/sheet22.xml?ContentType=application/vnd.openxmlformats-officedocument.spreadsheetml.worksheet+xml">
        <DigestMethod Algorithm="http://www.w3.org/2001/04/xmlenc#sha256"/>
        <DigestValue>faC8cTAwi0Bo9ZAb6DiRf2m0n2ES8gARAmFUiOhTfBw=</DigestValue>
      </Reference>
      <Reference URI="/xl/worksheets/sheet23.xml?ContentType=application/vnd.openxmlformats-officedocument.spreadsheetml.worksheet+xml">
        <DigestMethod Algorithm="http://www.w3.org/2001/04/xmlenc#sha256"/>
        <DigestValue>XYzTdk59EafmUGyD9OQOsa1DFruCDTuuR0HlT5oh43c=</DigestValue>
      </Reference>
      <Reference URI="/xl/worksheets/sheet24.xml?ContentType=application/vnd.openxmlformats-officedocument.spreadsheetml.worksheet+xml">
        <DigestMethod Algorithm="http://www.w3.org/2001/04/xmlenc#sha256"/>
        <DigestValue>6EGgoEaemcTW0OyeTmT+uukjo9dP/pwCJ95OdhN+n68=</DigestValue>
      </Reference>
      <Reference URI="/xl/worksheets/sheet25.xml?ContentType=application/vnd.openxmlformats-officedocument.spreadsheetml.worksheet+xml">
        <DigestMethod Algorithm="http://www.w3.org/2001/04/xmlenc#sha256"/>
        <DigestValue>YIzBtoZPbxtaYDwUg+eD1sQXto0atvBzhjH3ePZ8TYQ=</DigestValue>
      </Reference>
      <Reference URI="/xl/worksheets/sheet26.xml?ContentType=application/vnd.openxmlformats-officedocument.spreadsheetml.worksheet+xml">
        <DigestMethod Algorithm="http://www.w3.org/2001/04/xmlenc#sha256"/>
        <DigestValue>7FI7opY6nkOY87x6GPvTAdgm/E/Ktj/ffujdmSw+0VI=</DigestValue>
      </Reference>
      <Reference URI="/xl/worksheets/sheet27.xml?ContentType=application/vnd.openxmlformats-officedocument.spreadsheetml.worksheet+xml">
        <DigestMethod Algorithm="http://www.w3.org/2001/04/xmlenc#sha256"/>
        <DigestValue>cJ7ghOy5bgr7ldqRiu5SZTgXdR0Uy8C5bw9kEHRYRWM=</DigestValue>
      </Reference>
      <Reference URI="/xl/worksheets/sheet28.xml?ContentType=application/vnd.openxmlformats-officedocument.spreadsheetml.worksheet+xml">
        <DigestMethod Algorithm="http://www.w3.org/2001/04/xmlenc#sha256"/>
        <DigestValue>/3Gk1sfGiSSol6sThkxZneM1azQudAy41a5RWQL9MMI=</DigestValue>
      </Reference>
      <Reference URI="/xl/worksheets/sheet29.xml?ContentType=application/vnd.openxmlformats-officedocument.spreadsheetml.worksheet+xml">
        <DigestMethod Algorithm="http://www.w3.org/2001/04/xmlenc#sha256"/>
        <DigestValue>A2qmaOyS75TBD0J4B+M0WmEh6oYDuzf/dFRFbI9Wp98=</DigestValue>
      </Reference>
      <Reference URI="/xl/worksheets/sheet3.xml?ContentType=application/vnd.openxmlformats-officedocument.spreadsheetml.worksheet+xml">
        <DigestMethod Algorithm="http://www.w3.org/2001/04/xmlenc#sha256"/>
        <DigestValue>/Sdaq7EZ6wESSRIJ8CYKxuNyrKeNju2KEZ+/HMEa3+w=</DigestValue>
      </Reference>
      <Reference URI="/xl/worksheets/sheet30.xml?ContentType=application/vnd.openxmlformats-officedocument.spreadsheetml.worksheet+xml">
        <DigestMethod Algorithm="http://www.w3.org/2001/04/xmlenc#sha256"/>
        <DigestValue>96hwpg5/Jw3lPPzwI6dWgUkMEuywxOakIrEwkUg1tIo=</DigestValue>
      </Reference>
      <Reference URI="/xl/worksheets/sheet31.xml?ContentType=application/vnd.openxmlformats-officedocument.spreadsheetml.worksheet+xml">
        <DigestMethod Algorithm="http://www.w3.org/2001/04/xmlenc#sha256"/>
        <DigestValue>k5e+qsh1Il/S63r6kyvu0Hpa0tn6mXxUMSRTOgI07c8=</DigestValue>
      </Reference>
      <Reference URI="/xl/worksheets/sheet32.xml?ContentType=application/vnd.openxmlformats-officedocument.spreadsheetml.worksheet+xml">
        <DigestMethod Algorithm="http://www.w3.org/2001/04/xmlenc#sha256"/>
        <DigestValue>uV4zZrVCs6gPLB6EOCOn6ahu2V+RERM7+qx6j+arExY=</DigestValue>
      </Reference>
      <Reference URI="/xl/worksheets/sheet33.xml?ContentType=application/vnd.openxmlformats-officedocument.spreadsheetml.worksheet+xml">
        <DigestMethod Algorithm="http://www.w3.org/2001/04/xmlenc#sha256"/>
        <DigestValue>rVbjvdruHKLcSx12NCSX+UYf0PHdyxqHU/maOt56siw=</DigestValue>
      </Reference>
      <Reference URI="/xl/worksheets/sheet34.xml?ContentType=application/vnd.openxmlformats-officedocument.spreadsheetml.worksheet+xml">
        <DigestMethod Algorithm="http://www.w3.org/2001/04/xmlenc#sha256"/>
        <DigestValue>RLslt2pjjlGoSJw2KTRyyXlnhMUU/gsMMAoRKmn7PUk=</DigestValue>
      </Reference>
      <Reference URI="/xl/worksheets/sheet35.xml?ContentType=application/vnd.openxmlformats-officedocument.spreadsheetml.worksheet+xml">
        <DigestMethod Algorithm="http://www.w3.org/2001/04/xmlenc#sha256"/>
        <DigestValue>ELPJQEW8/C2aK67V58vWi0gbWoULEkP1NWF6+84MDrY=</DigestValue>
      </Reference>
      <Reference URI="/xl/worksheets/sheet36.xml?ContentType=application/vnd.openxmlformats-officedocument.spreadsheetml.worksheet+xml">
        <DigestMethod Algorithm="http://www.w3.org/2001/04/xmlenc#sha256"/>
        <DigestValue>+mJ2Dl7S+Dc3VwKTEpUzfyU+VWBa1NQL8qYd3YSGUM0=</DigestValue>
      </Reference>
      <Reference URI="/xl/worksheets/sheet37.xml?ContentType=application/vnd.openxmlformats-officedocument.spreadsheetml.worksheet+xml">
        <DigestMethod Algorithm="http://www.w3.org/2001/04/xmlenc#sha256"/>
        <DigestValue>mLKMabH93Xnu+X3zahV4Z/6O9mbfrJ7GNDbLO1jmzDc=</DigestValue>
      </Reference>
      <Reference URI="/xl/worksheets/sheet38.xml?ContentType=application/vnd.openxmlformats-officedocument.spreadsheetml.worksheet+xml">
        <DigestMethod Algorithm="http://www.w3.org/2001/04/xmlenc#sha256"/>
        <DigestValue>mRzLPB1EYweOEPOtYXH/++LNWw7+mDScRu/GE9pud5E=</DigestValue>
      </Reference>
      <Reference URI="/xl/worksheets/sheet39.xml?ContentType=application/vnd.openxmlformats-officedocument.spreadsheetml.worksheet+xml">
        <DigestMethod Algorithm="http://www.w3.org/2001/04/xmlenc#sha256"/>
        <DigestValue>GI0r2qVlyLCOXIFBI0JVn1WEdyBvSPmc7X+O5wHzNFA=</DigestValue>
      </Reference>
      <Reference URI="/xl/worksheets/sheet4.xml?ContentType=application/vnd.openxmlformats-officedocument.spreadsheetml.worksheet+xml">
        <DigestMethod Algorithm="http://www.w3.org/2001/04/xmlenc#sha256"/>
        <DigestValue>D4UeLWgNsZcv17Soi6CPv/68dc/a7c7WIS6Qe2hHoTo=</DigestValue>
      </Reference>
      <Reference URI="/xl/worksheets/sheet40.xml?ContentType=application/vnd.openxmlformats-officedocument.spreadsheetml.worksheet+xml">
        <DigestMethod Algorithm="http://www.w3.org/2001/04/xmlenc#sha256"/>
        <DigestValue>8wYZKUzvcw6SPL9GCbq1R/UMiyCRahQmSFPfngxL0r0=</DigestValue>
      </Reference>
      <Reference URI="/xl/worksheets/sheet41.xml?ContentType=application/vnd.openxmlformats-officedocument.spreadsheetml.worksheet+xml">
        <DigestMethod Algorithm="http://www.w3.org/2001/04/xmlenc#sha256"/>
        <DigestValue>ARIK48gQGgM5pxKVhZNvD83bC8lIItMtQXf5BPjm20E=</DigestValue>
      </Reference>
      <Reference URI="/xl/worksheets/sheet42.xml?ContentType=application/vnd.openxmlformats-officedocument.spreadsheetml.worksheet+xml">
        <DigestMethod Algorithm="http://www.w3.org/2001/04/xmlenc#sha256"/>
        <DigestValue>crE9nUsM6oVzu4OMG7ZKexjCoak3uEWPJYunhV3sGZ4=</DigestValue>
      </Reference>
      <Reference URI="/xl/worksheets/sheet43.xml?ContentType=application/vnd.openxmlformats-officedocument.spreadsheetml.worksheet+xml">
        <DigestMethod Algorithm="http://www.w3.org/2001/04/xmlenc#sha256"/>
        <DigestValue>xx9TAhDDJXD3qDivOXSPCdqN1JehjxS0wT3TVQPHeZE=</DigestValue>
      </Reference>
      <Reference URI="/xl/worksheets/sheet44.xml?ContentType=application/vnd.openxmlformats-officedocument.spreadsheetml.worksheet+xml">
        <DigestMethod Algorithm="http://www.w3.org/2001/04/xmlenc#sha256"/>
        <DigestValue>gSPPz9o4UEIxuDlKiXTdqKWc6Wb2wjm3dy1SDRsrTDI=</DigestValue>
      </Reference>
      <Reference URI="/xl/worksheets/sheet45.xml?ContentType=application/vnd.openxmlformats-officedocument.spreadsheetml.worksheet+xml">
        <DigestMethod Algorithm="http://www.w3.org/2001/04/xmlenc#sha256"/>
        <DigestValue>5TuSvO/S4KXaohPXB2ofSP3XqD4A0m1DBbYOFjUrvL0=</DigestValue>
      </Reference>
      <Reference URI="/xl/worksheets/sheet46.xml?ContentType=application/vnd.openxmlformats-officedocument.spreadsheetml.worksheet+xml">
        <DigestMethod Algorithm="http://www.w3.org/2001/04/xmlenc#sha256"/>
        <DigestValue>T8jvqjyelRd8x9H4qm7/f+cyl3WrELGmOsrR2KGayhA=</DigestValue>
      </Reference>
      <Reference URI="/xl/worksheets/sheet5.xml?ContentType=application/vnd.openxmlformats-officedocument.spreadsheetml.worksheet+xml">
        <DigestMethod Algorithm="http://www.w3.org/2001/04/xmlenc#sha256"/>
        <DigestValue>JThpOrYOyp42pCXO6zGq9zyEszolZpSe6bzfA1wZTGc=</DigestValue>
      </Reference>
      <Reference URI="/xl/worksheets/sheet6.xml?ContentType=application/vnd.openxmlformats-officedocument.spreadsheetml.worksheet+xml">
        <DigestMethod Algorithm="http://www.w3.org/2001/04/xmlenc#sha256"/>
        <DigestValue>pdZPOBeixJTWSXEHY/mQz/AtBq5IiUr7efqK3y3EdkM=</DigestValue>
      </Reference>
      <Reference URI="/xl/worksheets/sheet7.xml?ContentType=application/vnd.openxmlformats-officedocument.spreadsheetml.worksheet+xml">
        <DigestMethod Algorithm="http://www.w3.org/2001/04/xmlenc#sha256"/>
        <DigestValue>2aJAnylxtqYKs2ydsde1zs8MSdxk5havle+lpisgtL0=</DigestValue>
      </Reference>
      <Reference URI="/xl/worksheets/sheet8.xml?ContentType=application/vnd.openxmlformats-officedocument.spreadsheetml.worksheet+xml">
        <DigestMethod Algorithm="http://www.w3.org/2001/04/xmlenc#sha256"/>
        <DigestValue>uTeuFQuIMeZKt/4W1U6+IPWJ56mi4k0UwGDgA/OCuzQ=</DigestValue>
      </Reference>
      <Reference URI="/xl/worksheets/sheet9.xml?ContentType=application/vnd.openxmlformats-officedocument.spreadsheetml.worksheet+xml">
        <DigestMethod Algorithm="http://www.w3.org/2001/04/xmlenc#sha256"/>
        <DigestValue>HJ7atVy9QIwKFg1085brNnSh8wl0KRNMFJu4rUTazVw=</DigestValue>
      </Reference>
    </Manifest>
    <SignatureProperties>
      <SignatureProperty Id="idSignatureTime" Target="#idPackageSignature">
        <mdssi:SignatureTime xmlns:mdssi="http://schemas.openxmlformats.org/package/2006/digital-signature">
          <mdssi:Format>YYYY-MM-DDThh:mm:ssTZD</mdssi:Format>
          <mdssi:Value>2025-08-14T21:38:33Z</mdssi:Value>
        </mdssi:SignatureTime>
      </SignatureProperty>
    </SignatureProperties>
  </Object>
  <Object Id="idOfficeObject">
    <SignatureProperties>
      <SignatureProperty Id="idOfficeV1Details" Target="#idPackageSignature">
        <SignatureInfoV1 xmlns="http://schemas.microsoft.com/office/2006/digsig">
          <SetupID>{DBD6EA4F-A8EB-49A9-A7E7-BFE036219F4C}</SetupID>
          <SignatureText>OEBA</SignatureText>
          <SignatureImage/>
          <SignatureComments/>
          <WindowsVersion>10.0</WindowsVersion>
          <OfficeVersion>16.0.19029/27</OfficeVersion>
          <ApplicationVersion>16.0.19029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2025-08-14T21:38:33Z</xd:SigningTime>
          <xd:SigningCertificate>
            <xd:Cert>
              <xd:CertDigest>
                <DigestMethod Algorithm="http://www.w3.org/2001/04/xmlenc#sha256"/>
                <DigestValue>NMvktXJyHlZvDx4qfW1SUMfl5r1T86TMaZ4poXg37+k=</DigestValue>
              </xd:CertDigest>
              <xd:IssuerSerial>
                <X509IssuerName>C=PY, O=ICPP, OU=Prestador Cualificado de Servicios de Confianza, CN=VIT S.A., SERIALNUMBER=RUC80080099-0</X509IssuerName>
                <X509SerialNumber>55215311312706513412599588809353648552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EHgAA+g4AACBFTUYAAAEAgBsAAKo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B3wQVWV70HEAAAABAAAAAkAAABMAAAAAAAAAAAAAAAAAAAA//////////9gAAAAMQA0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FEAAABHAAAAKQAAADMAAAA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FIAAABIAAAAJQAAAAwAAAAEAAAAVAAAAGQAAAAqAAAAMwAAAFAAAABHAAAAAQAAAPwd8EFVle9BKgAAADMAAAAEAAAATAAAAAAAAAAAAAAAAAAAAP//////////VAAAAE8ARQBCAEEADAAAAAgAAAAJAAAACg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oAAAACgAAAFAAAABfAAAAXAAAAAEAAAD8HfBBVZXvQQoAAABQAAAADwAAAEwAAAAAAAAAAAAAAAAAAAD//////////2wAAABPAG0AYQByACAAQgB1AHMAdABvAHMAIABBAGQAaQAAAAkAAAAJAAAABgAAAAQAAAADAAAABwAAAAcAAAAFAAAABAAAAAcAAAAFAAAAAwAAAAcAAAAH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IAAABsAAAAAQAAAPwd8EFVle9BCgAAAGAAAAATAAAATAAAAAAAAAAAAAAAAAAAAP//////////dAAAAFIAZQBwAHIAZQBzAGUAbgB0AGEAbgB0AGUAIABMAGUAZwBhAGwAAAAHAAAABgAAAAcAAAAEAAAABgAAAAUAAAAGAAAABwAAAAQAAAAGAAAABwAAAAQAAAAGAAAAAwAAAAUAAAAGAAAABwAAAAYAAAAD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JAEAAAoAAABwAAAA4AAAAHwAAAABAAAA/B3wQVWV70EKAAAAcAAAACQAAABMAAAABAAAAAkAAABwAAAA4gAAAH0AAACUAAAARgBpAHIAbQBhAGQAbwAgAHAAbwByADoAIABPAE0AQQBSACAARQBTAFQARQBCAEEATgAgAEIAVQBTAFQATwBTACAAQQBEAEkABgAAAAMAAAAEAAAACQAAAAYAAAAHAAAABwAAAAMAAAAHAAAABwAAAAQAAAADAAAAAwAAAAkAAAAKAAAABwAAAAcAAAADAAAABgAAAAYAAAAFAAAABgAAAAcAAAAHAAAACAAAAAMAAAAHAAAACAAAAAYAAAAFAAAACQAAAAYAAAADAAAABwAAAAgAAAADAAAAFgAAAAwAAAAAAAAAJQAAAAwAAAACAAAADgAAABQAAAAAAAAAEAAAABQAAAA=</Object>
  <Object Id="idInvalidSigLnImg">AQAAAGwAAAAAAAAAAAAAAP8AAAB/AAAAAAAAAAAAAAAEHgAA+g4AACBFTUYAAAEA8CAAALE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FEAAABHAAAAKQAAADMAAAAp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FIAAABIAAAAJQAAAAwAAAAEAAAAVAAAAGQAAAAqAAAAMwAAAFAAAABHAAAAAQAAAPwd8EFVle9BKgAAADMAAAAEAAAATAAAAAAAAAAAAAAAAAAAAP//////////VAAAAE8ARQBCAEEADAAAAAgAAAAJAAAACg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oAAAACgAAAFAAAABfAAAAXAAAAAEAAAD8HfBBVZXvQQoAAABQAAAADwAAAEwAAAAAAAAAAAAAAAAAAAD//////////2wAAABPAG0AYQByACAAQgB1AHMAdABvAHMAIABBAGQAaQAAAAkAAAAJAAAABgAAAAQAAAADAAAABwAAAAcAAAAFAAAABAAAAAcAAAAFAAAAAwAAAAcAAAAH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IAAABsAAAAAQAAAPwd8EFVle9BCgAAAGAAAAATAAAATAAAAAAAAAAAAAAAAAAAAP//////////dAAAAFIAZQBwAHIAZQBzAGUAbgB0AGEAbgB0AGUAIABMAGUAZwBhAGwAAAAHAAAABgAAAAcAAAAEAAAABgAAAAUAAAAGAAAABwAAAAQAAAAGAAAABwAAAAQAAAAGAAAAAwAAAAUAAAAGAAAABwAAAAYAAAAD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JAEAAAoAAABwAAAA4AAAAHwAAAABAAAA/B3wQVWV70EKAAAAcAAAACQAAABMAAAABAAAAAkAAABwAAAA4gAAAH0AAACUAAAARgBpAHIAbQBhAGQAbwAgAHAAbwByADoAIABPAE0AQQBSACAARQBTAFQARQBCAEEATgAgAEIAVQBTAFQATwBTACAAQQBEAEkABgAAAAMAAAAEAAAACQAAAAYAAAAHAAAABwAAAAMAAAAHAAAABwAAAAQAAAADAAAAAwAAAAkAAAAKAAAABwAAAAcAAAADAAAABgAAAAYAAAAFAAAABgAAAAcAAAAHAAAACAAAAAMAAAAHAAAACAAAAAYAAAAFAAAACQAAAAYAAAADAAAABwAAAAgAAAAD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p9TobIse49NONty23Of18+J0vM86/SoXS5k7t8MDhL4=</DigestValue>
    </Reference>
    <Reference Type="http://www.w3.org/2000/09/xmldsig#Object" URI="#idOfficeObject">
      <DigestMethod Algorithm="http://www.w3.org/2001/04/xmlenc#sha256"/>
      <DigestValue>UA51vM+kaox++5L+1FRMuS5L1F0nGskbAK1JU0HiU0w=</DigestValue>
    </Reference>
    <Reference Type="http://uri.etsi.org/01903#SignedProperties" URI="#idSignedProperties">
      <Transforms>
        <Transform Algorithm="http://www.w3.org/TR/2001/REC-xml-c14n-20010315"/>
      </Transforms>
      <DigestMethod Algorithm="http://www.w3.org/2001/04/xmlenc#sha256"/>
      <DigestValue>tn5x4XoOwOtRJKlwh+os+LMyEJFX44cN2w9us7GrL88=</DigestValue>
    </Reference>
    <Reference Type="http://www.w3.org/2000/09/xmldsig#Object" URI="#idValidSigLnImg">
      <DigestMethod Algorithm="http://www.w3.org/2001/04/xmlenc#sha256"/>
      <DigestValue>9T2kmfXdm/tBe5n4EWSDVzS6Yea5+T2zuYQQvhYCgxc=</DigestValue>
    </Reference>
    <Reference Type="http://www.w3.org/2000/09/xmldsig#Object" URI="#idInvalidSigLnImg">
      <DigestMethod Algorithm="http://www.w3.org/2001/04/xmlenc#sha256"/>
      <DigestValue>G4PIMwoVb4fl35kmYGNnOxlBmU/dsFB3da4mg+d6PMY=</DigestValue>
    </Reference>
  </SignedInfo>
  <SignatureValue>xAhip12FGbfE8nAI64+YwxfSkoJ0R9ODtN0iajFKh4EdtJbWt7OK16Ehk7xoX7XwdW3O8KjPnHy4
f5oAiYLAixo0HI9g/fYfpw77ZcGMxfoFDMFxYMA7hQrquIoNqJ31jPzXpUlC9GWj1IQ2Q5XfQiIX
Eg9cqldBsZteKk9kl0BVjtXAUEKSXvyBXrU5RjRSC1MPJHUz7IJkKCNCUx+MmEgToQKG9Yr/RWtg
RkukdMG8iF7Z8qpEc0SjBonyh7toa8tBgd7kH2cSBAySLWXIHmvRA9n5ZS6ZXMHMe9e0K5IsbvIf
4tHqXEn8Pk0ADsO7SQGDN07sWPv9ip/XN5EDhg==</SignatureValue>
  <KeyInfo>
    <X509Data>
      <X509Certificate>MIIIlzCCBn+gAwIBAgIQEYySh/O8wvdljHTUij1zCjANBgkqhkiG9w0BAQsFADCBgTEWMBQGA1UEBRMNUlVDODAwODAwOTktMDERMA8GA1UEAxMIVklUIFMuQS4xODA2BgNVBAsML1ByZXN0YWRvciBDdWFsaWZpY2FkbyBkZSBTZXJ2aWNpb3MgZGUgQ29uZmlhbnphMQ0wCwYDVQQKDARJQ1BQMQswCQYDVQQGEwJQWTAeFw0yMzEyMjcxOTAyNDRaFw0yNTEyMjcxOTAyNDRaMIG9MRcwFQYDVQQqDA5BTUFETyBHUkVHT1JJTzEWMBQGA1UEBAwNVE9SUkVTIE1JTFRPUzESMBAGA1UEBRMJQ0kyMTE2MzY3MSUwIwYDVQQDDBxBTUFETyBHUkVHT1JJTyBUT1JSRVMgTUlMVE9TMQswCQYDVQQLDAJGMjE1MDMGA1UECgwsQ0VSVElGSUNBRE8gQ1VBTElGSUNBRE8gREUgRklSTUEgRUxFQ1RST05JQ0ExCzAJBgNVBAYTAlBZMIIBIjANBgkqhkiG9w0BAQEFAAOCAQ8AMIIBCgKCAQEAyilBGuUdZ1wa+LVbZW1mzOPM77tUZu6HS9nR0YPzY406JXdR0m+A0pWlzRNer/uYSW5imnRL88lrs23N2AfQdwOQlnQFmZ4TLWPs3l5NrrK6cFtieAHPITlSIkvOpApZa2WC1rkqo7cCCwk+Yg23xyztG2+F8Z/htihmUde0WW9AxOf3QsEf9sf1TOJUblTkY/QtolTnN/qBLSTDdxhTUSWycHBKksr9nSnjvDwVhTivQLXJqjAWbQHuPWWJiGk4cVcM72WKREH0lXA0C5cHvraXngrEGmpbWVHe0PQ4bi/w8dkhzDZXdWEMDsXwqd6HUIvpHqGxh0v747wpjXTo3wIDAQABo4IDyzCCA8cwDAYDVR0TAQH/BAIwADAOBgNVHQ8BAf8EBAMCBeAwLAYDVR0lAQH/BCIwIAYIKwYBBQUHAwQGCCsGAQUFBwMCBgorBgEEAYI3FAICMB0GA1UdDgQWBBQuwzBUhe6aivEgGsq+hGh0MPWyB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UBgNVHREETTBLgR1BVE9SUkVTLlBZQExPU1RSSUdBTEVTLkNPTS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WpjSOa+bG1gER12VrXMGmE1YBXObFs6d4e+3wSSHTrYTmSVHHK2Y1pXnnML//u0oIqwHGFvhE4Z0q9Bb+BvqndLehJhf1SeE/PZw6082xhds+68rGJyclaYbu2h7b5uX55yfJch8lDjI/FNrhat8UGsQgBlfN0dFGN79bakaCIhD4U9oq0OeFjBCpEzX5J7eqHgL0NCaPLlfWuQloROVLqDhoVU6uu340weNWL2J5iGZ9gdW8npoKWE4LEBqxkU1oicW2D5p64BtWyQZsVIvFbtZJ/lyv7O3oAq/0wfvDEyDlBN3LXEs0U/OFWBSbpyMX9zzPutx61o1LEBJEfm2lWZ53/jlrMVQMS6Sub+DefQMF0kb93ZliBuCv3ywx7ErE06NMenexv8uhvCDo8wUUP5mxTJoYKqiXaR/a1MTIFDEEemexSPklo3q1KMkgoWW2oM9r4ZZiIr47BtaNGXSyqvce8YRy/QvfdMBo5Wl+PlF1iPph6eLExdtJV5eiD79GqFSdAy/DxtNl+zMCLOdqwmBvDkrtE3q/pflTXLb8gh1vQMgahD/gHnnu55d2aZm5W9/jrh8CtJlwyg6NSAsBN7igN3tCUxhVo9FFyaM7M0BpwuRbPQUTBJExfKtxXGXFUgT45BoX66jutPuyIKpwjWNtllvcNHnEl+vEFPhY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ymtIn20eu3KhXA0NtzHZMAdVQyBOz8U/72olK9ALZ0o=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O/wlL9t+d29YCLIRPGy4IS8Uy3c+pFWZ551cdjAM8oE=</DigestValue>
      </Reference>
      <Reference URI="/xl/drawings/drawing10.xml?ContentType=application/vnd.openxmlformats-officedocument.drawing+xml">
        <DigestMethod Algorithm="http://www.w3.org/2001/04/xmlenc#sha256"/>
        <DigestValue>6OPuXFYLGBlPI8RRTtt0TlxC18swQ2BQdhtWhFhHevg=</DigestValue>
      </Reference>
      <Reference URI="/xl/drawings/drawing11.xml?ContentType=application/vnd.openxmlformats-officedocument.drawing+xml">
        <DigestMethod Algorithm="http://www.w3.org/2001/04/xmlenc#sha256"/>
        <DigestValue>R9fGfBgjhjxb9xHszIHPjmK9IMjd8An7GCjid5WcJps=</DigestValue>
      </Reference>
      <Reference URI="/xl/drawings/drawing12.xml?ContentType=application/vnd.openxmlformats-officedocument.drawing+xml">
        <DigestMethod Algorithm="http://www.w3.org/2001/04/xmlenc#sha256"/>
        <DigestValue>ewTOjKrDsX6JV7EUiCWeJvvutBagk6/g/GDPQZvwiOU=</DigestValue>
      </Reference>
      <Reference URI="/xl/drawings/drawing13.xml?ContentType=application/vnd.openxmlformats-officedocument.drawing+xml">
        <DigestMethod Algorithm="http://www.w3.org/2001/04/xmlenc#sha256"/>
        <DigestValue>Zz+NeMXC+2ak/JrC1aVnuCjmtSyNUH+0ZqTZBjXMgBU=</DigestValue>
      </Reference>
      <Reference URI="/xl/drawings/drawing14.xml?ContentType=application/vnd.openxmlformats-officedocument.drawing+xml">
        <DigestMethod Algorithm="http://www.w3.org/2001/04/xmlenc#sha256"/>
        <DigestValue>JMKkIdtT6Evnfxz4xkYPGts6X17RPMWTgxWSrjAGRD0=</DigestValue>
      </Reference>
      <Reference URI="/xl/drawings/drawing15.xml?ContentType=application/vnd.openxmlformats-officedocument.drawing+xml">
        <DigestMethod Algorithm="http://www.w3.org/2001/04/xmlenc#sha256"/>
        <DigestValue>IW3IuxUx8ZkpbDRAk0xwwKkLt0uXv0jgGSO0bB721qU=</DigestValue>
      </Reference>
      <Reference URI="/xl/drawings/drawing16.xml?ContentType=application/vnd.openxmlformats-officedocument.drawing+xml">
        <DigestMethod Algorithm="http://www.w3.org/2001/04/xmlenc#sha256"/>
        <DigestValue>cpjMoaLrgoQIDiiqraYihaPMt59mVD3oxae/92b7m/A=</DigestValue>
      </Reference>
      <Reference URI="/xl/drawings/drawing17.xml?ContentType=application/vnd.openxmlformats-officedocument.drawing+xml">
        <DigestMethod Algorithm="http://www.w3.org/2001/04/xmlenc#sha256"/>
        <DigestValue>Q5a4dK8EZssnEJ7mePgsmZ5yMIHo9ZIulXCLjS5tITo=</DigestValue>
      </Reference>
      <Reference URI="/xl/drawings/drawing18.xml?ContentType=application/vnd.openxmlformats-officedocument.drawing+xml">
        <DigestMethod Algorithm="http://www.w3.org/2001/04/xmlenc#sha256"/>
        <DigestValue>ztHevoTUns70a9K6RNhJLvm4DZRzQ8kWEmnZx1rSkF4=</DigestValue>
      </Reference>
      <Reference URI="/xl/drawings/drawing19.xml?ContentType=application/vnd.openxmlformats-officedocument.drawing+xml">
        <DigestMethod Algorithm="http://www.w3.org/2001/04/xmlenc#sha256"/>
        <DigestValue>O6inwR8acRa2NqTPSHDZVjMmJfTkENqnkInYBAIY+Q0=</DigestValue>
      </Reference>
      <Reference URI="/xl/drawings/drawing2.xml?ContentType=application/vnd.openxmlformats-officedocument.drawing+xml">
        <DigestMethod Algorithm="http://www.w3.org/2001/04/xmlenc#sha256"/>
        <DigestValue>MIwZ3nonY5pxExl2b0aJfUhIaWX1rHrVGbYdQoAAy5k=</DigestValue>
      </Reference>
      <Reference URI="/xl/drawings/drawing20.xml?ContentType=application/vnd.openxmlformats-officedocument.drawing+xml">
        <DigestMethod Algorithm="http://www.w3.org/2001/04/xmlenc#sha256"/>
        <DigestValue>Ue6FNzJoLkjO7uZB5NhugkEJPYx9wKCd06EghZ9qpvM=</DigestValue>
      </Reference>
      <Reference URI="/xl/drawings/drawing21.xml?ContentType=application/vnd.openxmlformats-officedocument.drawing+xml">
        <DigestMethod Algorithm="http://www.w3.org/2001/04/xmlenc#sha256"/>
        <DigestValue>lys73XBmmSmLnWkWsjX6J7K28qnGwbRp6RE4RCs8Y6g=</DigestValue>
      </Reference>
      <Reference URI="/xl/drawings/drawing22.xml?ContentType=application/vnd.openxmlformats-officedocument.drawing+xml">
        <DigestMethod Algorithm="http://www.w3.org/2001/04/xmlenc#sha256"/>
        <DigestValue>q1kJ/Vv43GL2UT6r/nQYdVukTMAo+LAKIOsUL6m/kOA=</DigestValue>
      </Reference>
      <Reference URI="/xl/drawings/drawing23.xml?ContentType=application/vnd.openxmlformats-officedocument.drawing+xml">
        <DigestMethod Algorithm="http://www.w3.org/2001/04/xmlenc#sha256"/>
        <DigestValue>2CJF323VSdoANNj708waoiFDh5ubXDgJps795WDH4iE=</DigestValue>
      </Reference>
      <Reference URI="/xl/drawings/drawing24.xml?ContentType=application/vnd.openxmlformats-officedocument.drawing+xml">
        <DigestMethod Algorithm="http://www.w3.org/2001/04/xmlenc#sha256"/>
        <DigestValue>i8/+IttoZC2VBX5KQRPS2hQG4lON3GQyCmrtJGuK+L0=</DigestValue>
      </Reference>
      <Reference URI="/xl/drawings/drawing25.xml?ContentType=application/vnd.openxmlformats-officedocument.drawing+xml">
        <DigestMethod Algorithm="http://www.w3.org/2001/04/xmlenc#sha256"/>
        <DigestValue>0a6pRcehc3GiLMTlU/9aeJl9Bn2rJgfHLyq3LMfdeGw=</DigestValue>
      </Reference>
      <Reference URI="/xl/drawings/drawing26.xml?ContentType=application/vnd.openxmlformats-officedocument.drawing+xml">
        <DigestMethod Algorithm="http://www.w3.org/2001/04/xmlenc#sha256"/>
        <DigestValue>UM7L5JWeA65egjeRFG4ToFwlDCNwfXJYNrycCYQVf7A=</DigestValue>
      </Reference>
      <Reference URI="/xl/drawings/drawing27.xml?ContentType=application/vnd.openxmlformats-officedocument.drawing+xml">
        <DigestMethod Algorithm="http://www.w3.org/2001/04/xmlenc#sha256"/>
        <DigestValue>GHuJU/7MM+LvAFfcGtPyllpaKpM8wNhgbR1pyUYNo4s=</DigestValue>
      </Reference>
      <Reference URI="/xl/drawings/drawing28.xml?ContentType=application/vnd.openxmlformats-officedocument.drawing+xml">
        <DigestMethod Algorithm="http://www.w3.org/2001/04/xmlenc#sha256"/>
        <DigestValue>tHe0HcSNCJvBzxBC/Yvni5peoA7Aus3fQJy8RarSWEA=</DigestValue>
      </Reference>
      <Reference URI="/xl/drawings/drawing29.xml?ContentType=application/vnd.openxmlformats-officedocument.drawing+xml">
        <DigestMethod Algorithm="http://www.w3.org/2001/04/xmlenc#sha256"/>
        <DigestValue>kV217QUlzLhO1E4VzCgYMSlNPUdzQqRjXnMP8A0vkSY=</DigestValue>
      </Reference>
      <Reference URI="/xl/drawings/drawing3.xml?ContentType=application/vnd.openxmlformats-officedocument.drawing+xml">
        <DigestMethod Algorithm="http://www.w3.org/2001/04/xmlenc#sha256"/>
        <DigestValue>4yynK2x/URx9r/7HjnxrDPuXKcuFZ0Ylujcp4xyNSjM=</DigestValue>
      </Reference>
      <Reference URI="/xl/drawings/drawing30.xml?ContentType=application/vnd.openxmlformats-officedocument.drawing+xml">
        <DigestMethod Algorithm="http://www.w3.org/2001/04/xmlenc#sha256"/>
        <DigestValue>I+ZBNhbi7+1wS0OWoNeXkxNFy6eA864+ALgGVLUz1I0=</DigestValue>
      </Reference>
      <Reference URI="/xl/drawings/drawing31.xml?ContentType=application/vnd.openxmlformats-officedocument.drawing+xml">
        <DigestMethod Algorithm="http://www.w3.org/2001/04/xmlenc#sha256"/>
        <DigestValue>7B5xezWRLWCuKHHIW+/+nwwxH+5jHlIFUh48XK3psVE=</DigestValue>
      </Reference>
      <Reference URI="/xl/drawings/drawing32.xml?ContentType=application/vnd.openxmlformats-officedocument.drawing+xml">
        <DigestMethod Algorithm="http://www.w3.org/2001/04/xmlenc#sha256"/>
        <DigestValue>DntNAeQ6N7gVgZM5EcApuwECukjbcc4JuCzMkDKiGRU=</DigestValue>
      </Reference>
      <Reference URI="/xl/drawings/drawing33.xml?ContentType=application/vnd.openxmlformats-officedocument.drawing+xml">
        <DigestMethod Algorithm="http://www.w3.org/2001/04/xmlenc#sha256"/>
        <DigestValue>EKxD9jf9WXDI54jWqv2p/wGLuhw32kvHft1bK/2f380=</DigestValue>
      </Reference>
      <Reference URI="/xl/drawings/drawing34.xml?ContentType=application/vnd.openxmlformats-officedocument.drawing+xml">
        <DigestMethod Algorithm="http://www.w3.org/2001/04/xmlenc#sha256"/>
        <DigestValue>84qdWm0rWePm4MSWotU0NrkYMzjcXQkUo5/nD4uSb7w=</DigestValue>
      </Reference>
      <Reference URI="/xl/drawings/drawing35.xml?ContentType=application/vnd.openxmlformats-officedocument.drawing+xml">
        <DigestMethod Algorithm="http://www.w3.org/2001/04/xmlenc#sha256"/>
        <DigestValue>lRR0SC/wnSjzVxdWw/VDtZ/s71y/nJ6F/2OKHGnsa28=</DigestValue>
      </Reference>
      <Reference URI="/xl/drawings/drawing36.xml?ContentType=application/vnd.openxmlformats-officedocument.drawing+xml">
        <DigestMethod Algorithm="http://www.w3.org/2001/04/xmlenc#sha256"/>
        <DigestValue>NAIja+50+QsruoJgS/yAJTsXrcMumSK3LAiS+Ggl3Zg=</DigestValue>
      </Reference>
      <Reference URI="/xl/drawings/drawing37.xml?ContentType=application/vnd.openxmlformats-officedocument.drawing+xml">
        <DigestMethod Algorithm="http://www.w3.org/2001/04/xmlenc#sha256"/>
        <DigestValue>KxYy56p8rQQXrd/5BFUmwG3/5lp44b2GeuNuvFoSDUA=</DigestValue>
      </Reference>
      <Reference URI="/xl/drawings/drawing38.xml?ContentType=application/vnd.openxmlformats-officedocument.drawing+xml">
        <DigestMethod Algorithm="http://www.w3.org/2001/04/xmlenc#sha256"/>
        <DigestValue>cAeS294pQOG9+0eK3mGEt3uRaZM9pC6i1p5kN50hZx4=</DigestValue>
      </Reference>
      <Reference URI="/xl/drawings/drawing39.xml?ContentType=application/vnd.openxmlformats-officedocument.drawing+xml">
        <DigestMethod Algorithm="http://www.w3.org/2001/04/xmlenc#sha256"/>
        <DigestValue>kkuOhuAVC7EoJo5RJ4XlN9n8tpit4AhTiAELiybtyDw=</DigestValue>
      </Reference>
      <Reference URI="/xl/drawings/drawing4.xml?ContentType=application/vnd.openxmlformats-officedocument.drawing+xml">
        <DigestMethod Algorithm="http://www.w3.org/2001/04/xmlenc#sha256"/>
        <DigestValue>Tn9qDrcMsHOOK0ChyMVl4Ymg+gBPNvc+3S8DDEMOXVg=</DigestValue>
      </Reference>
      <Reference URI="/xl/drawings/drawing40.xml?ContentType=application/vnd.openxmlformats-officedocument.drawing+xml">
        <DigestMethod Algorithm="http://www.w3.org/2001/04/xmlenc#sha256"/>
        <DigestValue>n2JLYuS4C+DyY6Sxcf9rySa/bjTIhXGsuyHeDhylZMA=</DigestValue>
      </Reference>
      <Reference URI="/xl/drawings/drawing41.xml?ContentType=application/vnd.openxmlformats-officedocument.drawing+xml">
        <DigestMethod Algorithm="http://www.w3.org/2001/04/xmlenc#sha256"/>
        <DigestValue>yTY2HlaiL3ApcKqLAmAZ4SXe/i5l9vWf530jdezWPeI=</DigestValue>
      </Reference>
      <Reference URI="/xl/drawings/drawing42.xml?ContentType=application/vnd.openxmlformats-officedocument.drawing+xml">
        <DigestMethod Algorithm="http://www.w3.org/2001/04/xmlenc#sha256"/>
        <DigestValue>Y5uCAWao0UEvBenSi9Jh5rRbl62Cb5laV58OgjeFXJg=</DigestValue>
      </Reference>
      <Reference URI="/xl/drawings/drawing43.xml?ContentType=application/vnd.openxmlformats-officedocument.drawing+xml">
        <DigestMethod Algorithm="http://www.w3.org/2001/04/xmlenc#sha256"/>
        <DigestValue>74XBNIWZisYd/WISuIWVIQ17B2KUVm6JSQE81MaiBfs=</DigestValue>
      </Reference>
      <Reference URI="/xl/drawings/drawing44.xml?ContentType=application/vnd.openxmlformats-officedocument.drawing+xml">
        <DigestMethod Algorithm="http://www.w3.org/2001/04/xmlenc#sha256"/>
        <DigestValue>44KPv5QI/NwpIY2MFtqzW9bBuTgU++EayRMuIzjKdJc=</DigestValue>
      </Reference>
      <Reference URI="/xl/drawings/drawing45.xml?ContentType=application/vnd.openxmlformats-officedocument.drawing+xml">
        <DigestMethod Algorithm="http://www.w3.org/2001/04/xmlenc#sha256"/>
        <DigestValue>9ScwX3+dYlVGG6j1ZUSauX2pBj5bdh4RdcVvn/NvtA8=</DigestValue>
      </Reference>
      <Reference URI="/xl/drawings/drawing46.xml?ContentType=application/vnd.openxmlformats-officedocument.drawing+xml">
        <DigestMethod Algorithm="http://www.w3.org/2001/04/xmlenc#sha256"/>
        <DigestValue>UB2NsZb85n/cl4j+s8HpPZ6MStJCsNud0VdtUZON3ps=</DigestValue>
      </Reference>
      <Reference URI="/xl/drawings/drawing5.xml?ContentType=application/vnd.openxmlformats-officedocument.drawing+xml">
        <DigestMethod Algorithm="http://www.w3.org/2001/04/xmlenc#sha256"/>
        <DigestValue>c5Dm6Bg1GA7Pf13ZMBRQAcPMvBS+KWdjd7OfV5M1LOQ=</DigestValue>
      </Reference>
      <Reference URI="/xl/drawings/drawing6.xml?ContentType=application/vnd.openxmlformats-officedocument.drawing+xml">
        <DigestMethod Algorithm="http://www.w3.org/2001/04/xmlenc#sha256"/>
        <DigestValue>3V6d/ZawR1gv1Q+4ZGAkZZ04LGnlGTHMsefh9j/HkDI=</DigestValue>
      </Reference>
      <Reference URI="/xl/drawings/drawing7.xml?ContentType=application/vnd.openxmlformats-officedocument.drawing+xml">
        <DigestMethod Algorithm="http://www.w3.org/2001/04/xmlenc#sha256"/>
        <DigestValue>+kUrnwueI8MaNycrgQXg0xeRMlXjp9t5N1to6Jgu7gw=</DigestValue>
      </Reference>
      <Reference URI="/xl/drawings/drawing8.xml?ContentType=application/vnd.openxmlformats-officedocument.drawing+xml">
        <DigestMethod Algorithm="http://www.w3.org/2001/04/xmlenc#sha256"/>
        <DigestValue>VrA3k8ATcEBiY995DPoDk79si1j541cvFGi8xc4JeWk=</DigestValue>
      </Reference>
      <Reference URI="/xl/drawings/drawing9.xml?ContentType=application/vnd.openxmlformats-officedocument.drawing+xml">
        <DigestMethod Algorithm="http://www.w3.org/2001/04/xmlenc#sha256"/>
        <DigestValue>Fq0dl0+5AJTckpiPl+zUBENDGiGmWc3KMklHjje7y0M=</DigestValue>
      </Reference>
      <Reference URI="/xl/drawings/vmlDrawing1.vml?ContentType=application/vnd.openxmlformats-officedocument.vmlDrawing">
        <DigestMethod Algorithm="http://www.w3.org/2001/04/xmlenc#sha256"/>
        <DigestValue>Nwx2S31sX6mIiuPQOTeScynnaRW14+SxwOHsZJMb/+w=</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hT9cEFTuLURJx5SdInNFSvWRxsJovhddx5qv53l5fgw=</DigestValue>
      </Reference>
      <Reference URI="/xl/media/image3.emf?ContentType=image/x-emf">
        <DigestMethod Algorithm="http://www.w3.org/2001/04/xmlenc#sha256"/>
        <DigestValue>O0kD2QTQtQ/xC919leQGBHxVtjFQlTw2halYjCzUIU0=</DigestValue>
      </Reference>
      <Reference URI="/xl/media/image4.emf?ContentType=image/x-emf">
        <DigestMethod Algorithm="http://www.w3.org/2001/04/xmlenc#sha256"/>
        <DigestValue>cMwD389pOZLKdlTcU2AMc0aOt9YPNDjI7Vfcl8D99CM=</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wVCsaNbd9cPpB/KnUDNHvCTIxT29SQHRkJZbg37LuSY=</DigestValue>
      </Reference>
      <Reference URI="/xl/styles.xml?ContentType=application/vnd.openxmlformats-officedocument.spreadsheetml.styles+xml">
        <DigestMethod Algorithm="http://www.w3.org/2001/04/xmlenc#sha256"/>
        <DigestValue>EB5riL9RAXJJ3OuC1v1g0Mi4cu7C7LaS8pxwx4kOwF8=</DigestValue>
      </Reference>
      <Reference URI="/xl/theme/theme1.xml?ContentType=application/vnd.openxmlformats-officedocument.theme+xml">
        <DigestMethod Algorithm="http://www.w3.org/2001/04/xmlenc#sha256"/>
        <DigestValue>6/fkp2D/Km3tyFLfoHdHq7JgHmRBr220vgk4vNwvQaQ=</DigestValue>
      </Reference>
      <Reference URI="/xl/workbook.xml?ContentType=application/vnd.openxmlformats-officedocument.spreadsheetml.sheet.main+xml">
        <DigestMethod Algorithm="http://www.w3.org/2001/04/xmlenc#sha256"/>
        <DigestValue>LlOmeW+4k39Vq0Vart8umVps0BN2QGi3fUtde5wYqzU=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8YIRZer7R2O4VKLCv/h1UT24jyxYo6LgBkNJhq3Y+2w=</DigestValue>
      </Reference>
      <Reference URI="/xl/worksheets/sheet10.xml?ContentType=application/vnd.openxmlformats-officedocument.spreadsheetml.worksheet+xml">
        <DigestMethod Algorithm="http://www.w3.org/2001/04/xmlenc#sha256"/>
        <DigestValue>cpCgt0IuxHGHZZPtsgErzEzpCGbOkVBmtrG2FTie0XY=</DigestValue>
      </Reference>
      <Reference URI="/xl/worksheets/sheet11.xml?ContentType=application/vnd.openxmlformats-officedocument.spreadsheetml.worksheet+xml">
        <DigestMethod Algorithm="http://www.w3.org/2001/04/xmlenc#sha256"/>
        <DigestValue>X0KK0kwzi3CZn57SScjQCtLrIDIMNDthcE+lHJERidE=</DigestValue>
      </Reference>
      <Reference URI="/xl/worksheets/sheet12.xml?ContentType=application/vnd.openxmlformats-officedocument.spreadsheetml.worksheet+xml">
        <DigestMethod Algorithm="http://www.w3.org/2001/04/xmlenc#sha256"/>
        <DigestValue>2xBUzx2rDrqagzZqcnHKhOlDs7q6dwfn63gnPjEJZ4I=</DigestValue>
      </Reference>
      <Reference URI="/xl/worksheets/sheet13.xml?ContentType=application/vnd.openxmlformats-officedocument.spreadsheetml.worksheet+xml">
        <DigestMethod Algorithm="http://www.w3.org/2001/04/xmlenc#sha256"/>
        <DigestValue>ST5R+O9rGCRvHBCnuSylRJovMbnjTXYgPHGhm4f1K7o=</DigestValue>
      </Reference>
      <Reference URI="/xl/worksheets/sheet14.xml?ContentType=application/vnd.openxmlformats-officedocument.spreadsheetml.worksheet+xml">
        <DigestMethod Algorithm="http://www.w3.org/2001/04/xmlenc#sha256"/>
        <DigestValue>jsFHfvGYe5jrsPj7E2+/ItCZKNAh4HRQ29EpJULALZA=</DigestValue>
      </Reference>
      <Reference URI="/xl/worksheets/sheet15.xml?ContentType=application/vnd.openxmlformats-officedocument.spreadsheetml.worksheet+xml">
        <DigestMethod Algorithm="http://www.w3.org/2001/04/xmlenc#sha256"/>
        <DigestValue>7HNS1HtGqFzYdIlRVmdWJBKYoU9o0yHkdl595P7IReM=</DigestValue>
      </Reference>
      <Reference URI="/xl/worksheets/sheet16.xml?ContentType=application/vnd.openxmlformats-officedocument.spreadsheetml.worksheet+xml">
        <DigestMethod Algorithm="http://www.w3.org/2001/04/xmlenc#sha256"/>
        <DigestValue>a0t6Lkw08+bGGR3BmGo45o7a3Lvhz4cb/n4J37DXp6I=</DigestValue>
      </Reference>
      <Reference URI="/xl/worksheets/sheet17.xml?ContentType=application/vnd.openxmlformats-officedocument.spreadsheetml.worksheet+xml">
        <DigestMethod Algorithm="http://www.w3.org/2001/04/xmlenc#sha256"/>
        <DigestValue>9VGUxwn2U341lCsXJpoNUTSEonKJ2rWkZwPGURoR+4Q=</DigestValue>
      </Reference>
      <Reference URI="/xl/worksheets/sheet18.xml?ContentType=application/vnd.openxmlformats-officedocument.spreadsheetml.worksheet+xml">
        <DigestMethod Algorithm="http://www.w3.org/2001/04/xmlenc#sha256"/>
        <DigestValue>iBazWbJ/dJahgT+Au580FAP7v3M6XmKYzaNg/ClwSQI=</DigestValue>
      </Reference>
      <Reference URI="/xl/worksheets/sheet19.xml?ContentType=application/vnd.openxmlformats-officedocument.spreadsheetml.worksheet+xml">
        <DigestMethod Algorithm="http://www.w3.org/2001/04/xmlenc#sha256"/>
        <DigestValue>dRGZltjjMYcbS1Uta2d3Ix+mVfkl4UKn2Q9b6pa9o+s=</DigestValue>
      </Reference>
      <Reference URI="/xl/worksheets/sheet2.xml?ContentType=application/vnd.openxmlformats-officedocument.spreadsheetml.worksheet+xml">
        <DigestMethod Algorithm="http://www.w3.org/2001/04/xmlenc#sha256"/>
        <DigestValue>j7TBZx/9x04HEvAUpAbhxyQkZU8iZGiIjO2JGJY0TKc=</DigestValue>
      </Reference>
      <Reference URI="/xl/worksheets/sheet20.xml?ContentType=application/vnd.openxmlformats-officedocument.spreadsheetml.worksheet+xml">
        <DigestMethod Algorithm="http://www.w3.org/2001/04/xmlenc#sha256"/>
        <DigestValue>buuWRcqZucDjpiysNMaecGK1IGMaYpEgTy3dUqS+a1c=</DigestValue>
      </Reference>
      <Reference URI="/xl/worksheets/sheet21.xml?ContentType=application/vnd.openxmlformats-officedocument.spreadsheetml.worksheet+xml">
        <DigestMethod Algorithm="http://www.w3.org/2001/04/xmlenc#sha256"/>
        <DigestValue>CZGzLync2osfx7ED1xObqk00q+KPnig07QUVlRodVo0=</DigestValue>
      </Reference>
      <Reference URI="/xl/worksheets/sheet22.xml?ContentType=application/vnd.openxmlformats-officedocument.spreadsheetml.worksheet+xml">
        <DigestMethod Algorithm="http://www.w3.org/2001/04/xmlenc#sha256"/>
        <DigestValue>faC8cTAwi0Bo9ZAb6DiRf2m0n2ES8gARAmFUiOhTfBw=</DigestValue>
      </Reference>
      <Reference URI="/xl/worksheets/sheet23.xml?ContentType=application/vnd.openxmlformats-officedocument.spreadsheetml.worksheet+xml">
        <DigestMethod Algorithm="http://www.w3.org/2001/04/xmlenc#sha256"/>
        <DigestValue>XYzTdk59EafmUGyD9OQOsa1DFruCDTuuR0HlT5oh43c=</DigestValue>
      </Reference>
      <Reference URI="/xl/worksheets/sheet24.xml?ContentType=application/vnd.openxmlformats-officedocument.spreadsheetml.worksheet+xml">
        <DigestMethod Algorithm="http://www.w3.org/2001/04/xmlenc#sha256"/>
        <DigestValue>6EGgoEaemcTW0OyeTmT+uukjo9dP/pwCJ95OdhN+n68=</DigestValue>
      </Reference>
      <Reference URI="/xl/worksheets/sheet25.xml?ContentType=application/vnd.openxmlformats-officedocument.spreadsheetml.worksheet+xml">
        <DigestMethod Algorithm="http://www.w3.org/2001/04/xmlenc#sha256"/>
        <DigestValue>YIzBtoZPbxtaYDwUg+eD1sQXto0atvBzhjH3ePZ8TYQ=</DigestValue>
      </Reference>
      <Reference URI="/xl/worksheets/sheet26.xml?ContentType=application/vnd.openxmlformats-officedocument.spreadsheetml.worksheet+xml">
        <DigestMethod Algorithm="http://www.w3.org/2001/04/xmlenc#sha256"/>
        <DigestValue>7FI7opY6nkOY87x6GPvTAdgm/E/Ktj/ffujdmSw+0VI=</DigestValue>
      </Reference>
      <Reference URI="/xl/worksheets/sheet27.xml?ContentType=application/vnd.openxmlformats-officedocument.spreadsheetml.worksheet+xml">
        <DigestMethod Algorithm="http://www.w3.org/2001/04/xmlenc#sha256"/>
        <DigestValue>cJ7ghOy5bgr7ldqRiu5SZTgXdR0Uy8C5bw9kEHRYRWM=</DigestValue>
      </Reference>
      <Reference URI="/xl/worksheets/sheet28.xml?ContentType=application/vnd.openxmlformats-officedocument.spreadsheetml.worksheet+xml">
        <DigestMethod Algorithm="http://www.w3.org/2001/04/xmlenc#sha256"/>
        <DigestValue>/3Gk1sfGiSSol6sThkxZneM1azQudAy41a5RWQL9MMI=</DigestValue>
      </Reference>
      <Reference URI="/xl/worksheets/sheet29.xml?ContentType=application/vnd.openxmlformats-officedocument.spreadsheetml.worksheet+xml">
        <DigestMethod Algorithm="http://www.w3.org/2001/04/xmlenc#sha256"/>
        <DigestValue>A2qmaOyS75TBD0J4B+M0WmEh6oYDuzf/dFRFbI9Wp98=</DigestValue>
      </Reference>
      <Reference URI="/xl/worksheets/sheet3.xml?ContentType=application/vnd.openxmlformats-officedocument.spreadsheetml.worksheet+xml">
        <DigestMethod Algorithm="http://www.w3.org/2001/04/xmlenc#sha256"/>
        <DigestValue>/Sdaq7EZ6wESSRIJ8CYKxuNyrKeNju2KEZ+/HMEa3+w=</DigestValue>
      </Reference>
      <Reference URI="/xl/worksheets/sheet30.xml?ContentType=application/vnd.openxmlformats-officedocument.spreadsheetml.worksheet+xml">
        <DigestMethod Algorithm="http://www.w3.org/2001/04/xmlenc#sha256"/>
        <DigestValue>96hwpg5/Jw3lPPzwI6dWgUkMEuywxOakIrEwkUg1tIo=</DigestValue>
      </Reference>
      <Reference URI="/xl/worksheets/sheet31.xml?ContentType=application/vnd.openxmlformats-officedocument.spreadsheetml.worksheet+xml">
        <DigestMethod Algorithm="http://www.w3.org/2001/04/xmlenc#sha256"/>
        <DigestValue>k5e+qsh1Il/S63r6kyvu0Hpa0tn6mXxUMSRTOgI07c8=</DigestValue>
      </Reference>
      <Reference URI="/xl/worksheets/sheet32.xml?ContentType=application/vnd.openxmlformats-officedocument.spreadsheetml.worksheet+xml">
        <DigestMethod Algorithm="http://www.w3.org/2001/04/xmlenc#sha256"/>
        <DigestValue>uV4zZrVCs6gPLB6EOCOn6ahu2V+RERM7+qx6j+arExY=</DigestValue>
      </Reference>
      <Reference URI="/xl/worksheets/sheet33.xml?ContentType=application/vnd.openxmlformats-officedocument.spreadsheetml.worksheet+xml">
        <DigestMethod Algorithm="http://www.w3.org/2001/04/xmlenc#sha256"/>
        <DigestValue>rVbjvdruHKLcSx12NCSX+UYf0PHdyxqHU/maOt56siw=</DigestValue>
      </Reference>
      <Reference URI="/xl/worksheets/sheet34.xml?ContentType=application/vnd.openxmlformats-officedocument.spreadsheetml.worksheet+xml">
        <DigestMethod Algorithm="http://www.w3.org/2001/04/xmlenc#sha256"/>
        <DigestValue>RLslt2pjjlGoSJw2KTRyyXlnhMUU/gsMMAoRKmn7PUk=</DigestValue>
      </Reference>
      <Reference URI="/xl/worksheets/sheet35.xml?ContentType=application/vnd.openxmlformats-officedocument.spreadsheetml.worksheet+xml">
        <DigestMethod Algorithm="http://www.w3.org/2001/04/xmlenc#sha256"/>
        <DigestValue>ELPJQEW8/C2aK67V58vWi0gbWoULEkP1NWF6+84MDrY=</DigestValue>
      </Reference>
      <Reference URI="/xl/worksheets/sheet36.xml?ContentType=application/vnd.openxmlformats-officedocument.spreadsheetml.worksheet+xml">
        <DigestMethod Algorithm="http://www.w3.org/2001/04/xmlenc#sha256"/>
        <DigestValue>+mJ2Dl7S+Dc3VwKTEpUzfyU+VWBa1NQL8qYd3YSGUM0=</DigestValue>
      </Reference>
      <Reference URI="/xl/worksheets/sheet37.xml?ContentType=application/vnd.openxmlformats-officedocument.spreadsheetml.worksheet+xml">
        <DigestMethod Algorithm="http://www.w3.org/2001/04/xmlenc#sha256"/>
        <DigestValue>mLKMabH93Xnu+X3zahV4Z/6O9mbfrJ7GNDbLO1jmzDc=</DigestValue>
      </Reference>
      <Reference URI="/xl/worksheets/sheet38.xml?ContentType=application/vnd.openxmlformats-officedocument.spreadsheetml.worksheet+xml">
        <DigestMethod Algorithm="http://www.w3.org/2001/04/xmlenc#sha256"/>
        <DigestValue>mRzLPB1EYweOEPOtYXH/++LNWw7+mDScRu/GE9pud5E=</DigestValue>
      </Reference>
      <Reference URI="/xl/worksheets/sheet39.xml?ContentType=application/vnd.openxmlformats-officedocument.spreadsheetml.worksheet+xml">
        <DigestMethod Algorithm="http://www.w3.org/2001/04/xmlenc#sha256"/>
        <DigestValue>GI0r2qVlyLCOXIFBI0JVn1WEdyBvSPmc7X+O5wHzNFA=</DigestValue>
      </Reference>
      <Reference URI="/xl/worksheets/sheet4.xml?ContentType=application/vnd.openxmlformats-officedocument.spreadsheetml.worksheet+xml">
        <DigestMethod Algorithm="http://www.w3.org/2001/04/xmlenc#sha256"/>
        <DigestValue>D4UeLWgNsZcv17Soi6CPv/68dc/a7c7WIS6Qe2hHoTo=</DigestValue>
      </Reference>
      <Reference URI="/xl/worksheets/sheet40.xml?ContentType=application/vnd.openxmlformats-officedocument.spreadsheetml.worksheet+xml">
        <DigestMethod Algorithm="http://www.w3.org/2001/04/xmlenc#sha256"/>
        <DigestValue>8wYZKUzvcw6SPL9GCbq1R/UMiyCRahQmSFPfngxL0r0=</DigestValue>
      </Reference>
      <Reference URI="/xl/worksheets/sheet41.xml?ContentType=application/vnd.openxmlformats-officedocument.spreadsheetml.worksheet+xml">
        <DigestMethod Algorithm="http://www.w3.org/2001/04/xmlenc#sha256"/>
        <DigestValue>ARIK48gQGgM5pxKVhZNvD83bC8lIItMtQXf5BPjm20E=</DigestValue>
      </Reference>
      <Reference URI="/xl/worksheets/sheet42.xml?ContentType=application/vnd.openxmlformats-officedocument.spreadsheetml.worksheet+xml">
        <DigestMethod Algorithm="http://www.w3.org/2001/04/xmlenc#sha256"/>
        <DigestValue>crE9nUsM6oVzu4OMG7ZKexjCoak3uEWPJYunhV3sGZ4=</DigestValue>
      </Reference>
      <Reference URI="/xl/worksheets/sheet43.xml?ContentType=application/vnd.openxmlformats-officedocument.spreadsheetml.worksheet+xml">
        <DigestMethod Algorithm="http://www.w3.org/2001/04/xmlenc#sha256"/>
        <DigestValue>xx9TAhDDJXD3qDivOXSPCdqN1JehjxS0wT3TVQPHeZE=</DigestValue>
      </Reference>
      <Reference URI="/xl/worksheets/sheet44.xml?ContentType=application/vnd.openxmlformats-officedocument.spreadsheetml.worksheet+xml">
        <DigestMethod Algorithm="http://www.w3.org/2001/04/xmlenc#sha256"/>
        <DigestValue>gSPPz9o4UEIxuDlKiXTdqKWc6Wb2wjm3dy1SDRsrTDI=</DigestValue>
      </Reference>
      <Reference URI="/xl/worksheets/sheet45.xml?ContentType=application/vnd.openxmlformats-officedocument.spreadsheetml.worksheet+xml">
        <DigestMethod Algorithm="http://www.w3.org/2001/04/xmlenc#sha256"/>
        <DigestValue>5TuSvO/S4KXaohPXB2ofSP3XqD4A0m1DBbYOFjUrvL0=</DigestValue>
      </Reference>
      <Reference URI="/xl/worksheets/sheet46.xml?ContentType=application/vnd.openxmlformats-officedocument.spreadsheetml.worksheet+xml">
        <DigestMethod Algorithm="http://www.w3.org/2001/04/xmlenc#sha256"/>
        <DigestValue>T8jvqjyelRd8x9H4qm7/f+cyl3WrELGmOsrR2KGayhA=</DigestValue>
      </Reference>
      <Reference URI="/xl/worksheets/sheet5.xml?ContentType=application/vnd.openxmlformats-officedocument.spreadsheetml.worksheet+xml">
        <DigestMethod Algorithm="http://www.w3.org/2001/04/xmlenc#sha256"/>
        <DigestValue>JThpOrYOyp42pCXO6zGq9zyEszolZpSe6bzfA1wZTGc=</DigestValue>
      </Reference>
      <Reference URI="/xl/worksheets/sheet6.xml?ContentType=application/vnd.openxmlformats-officedocument.spreadsheetml.worksheet+xml">
        <DigestMethod Algorithm="http://www.w3.org/2001/04/xmlenc#sha256"/>
        <DigestValue>pdZPOBeixJTWSXEHY/mQz/AtBq5IiUr7efqK3y3EdkM=</DigestValue>
      </Reference>
      <Reference URI="/xl/worksheets/sheet7.xml?ContentType=application/vnd.openxmlformats-officedocument.spreadsheetml.worksheet+xml">
        <DigestMethod Algorithm="http://www.w3.org/2001/04/xmlenc#sha256"/>
        <DigestValue>2aJAnylxtqYKs2ydsde1zs8MSdxk5havle+lpisgtL0=</DigestValue>
      </Reference>
      <Reference URI="/xl/worksheets/sheet8.xml?ContentType=application/vnd.openxmlformats-officedocument.spreadsheetml.worksheet+xml">
        <DigestMethod Algorithm="http://www.w3.org/2001/04/xmlenc#sha256"/>
        <DigestValue>uTeuFQuIMeZKt/4W1U6+IPWJ56mi4k0UwGDgA/OCuzQ=</DigestValue>
      </Reference>
      <Reference URI="/xl/worksheets/sheet9.xml?ContentType=application/vnd.openxmlformats-officedocument.spreadsheetml.worksheet+xml">
        <DigestMethod Algorithm="http://www.w3.org/2001/04/xmlenc#sha256"/>
        <DigestValue>HJ7atVy9QIwKFg1085brNnSh8wl0KRNMFJu4rUTazVw=</DigestValue>
      </Reference>
    </Manifest>
    <SignatureProperties>
      <SignatureProperty Id="idSignatureTime" Target="#idPackageSignature">
        <mdssi:SignatureTime xmlns:mdssi="http://schemas.openxmlformats.org/package/2006/digital-signature">
          <mdssi:Format>YYYY-MM-DDThh:mm:ssTZD</mdssi:Format>
          <mdssi:Value>2025-08-14T21:39:17Z</mdssi:Value>
        </mdssi:SignatureTime>
      </SignatureProperty>
    </SignatureProperties>
  </Object>
  <Object Id="idOfficeObject">
    <SignatureProperties>
      <SignatureProperty Id="idOfficeV1Details" Target="#idPackageSignature">
        <SignatureInfoV1 xmlns="http://schemas.microsoft.com/office/2006/digsig">
          <SetupID>{532EC65E-027F-4485-A094-10E671F8C957}</SetupID>
          <SignatureText>AGTM</SignatureText>
          <SignatureImage/>
          <SignatureComments/>
          <WindowsVersion>10.0</WindowsVersion>
          <OfficeVersion>16.0.19029/27</OfficeVersion>
          <ApplicationVersion>16.0.19029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2025-08-14T21:39:17Z</xd:SigningTime>
          <xd:SigningCertificate>
            <xd:Cert>
              <xd:CertDigest>
                <DigestMethod Algorithm="http://www.w3.org/2001/04/xmlenc#sha256"/>
                <DigestValue>Ht/k3BeNuhXFYeyUwSjEDOa62DCc/CzIyrV+DWMxJwY=</DigestValue>
              </xd:CertDigest>
              <xd:IssuerSerial>
                <X509IssuerName>C=PY, O=ICPP, OU=Prestador Cualificado de Servicios de Confianza, CN=VIT S.A., SERIALNUMBER=RUC80080099-0</X509IssuerName>
                <X509SerialNumber>23326769491575574420361677791146373898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EBAAB/AAAAAAAAAAAAAAAhIAAA+g4AACBFTUYAAAEAkBsAAKoAAAAGAAAAAAAAAAAAAAAAAAAAVgUAAAADAACaAQAA5gAAAAAAAAAAAAAAAAAAAJBBBgBwggMACgAAABAAAAAAAAAAAAAAAEsAAAAQAAAAAAAAAAUAAAAeAAAAGAAAAAAAAAAAAAAAEgEAAIAAAAAnAAAAGAAAAAEAAAAAAAAAAAAAAAAAAAAlAAAADAAAAAEAAABMAAAAZAAAAAAAAAAAAAAAEQEAAH8AAAAAAAAAAAAAAB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8PDwAAAAAAAlAAAADAAAAAEAAABMAAAAZAAAAAAAAAAAAAAAEQEAAH8AAAAAAAAAAAAAABIBAACAAAAAIQDwAAAAAAAAAAAAAACAPwAAAAAAAAAAAACAPwAAAAAAAAAAAAAAAAAAAAAAAAAAAAAAAAAAAAAAAAAAJQAAAAwAAAAAAACAKAAAAAwAAAABAAAAJwAAABgAAAABAAAAAAAAAPDw8AAAAAAAJQAAAAwAAAABAAAATAAAAGQAAAAAAAAAAAAAABEBAAB/AAAAAAAAAAAAAAAS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AAAAAAAlAAAADAAAAAEAAABMAAAAZAAAAAAAAAAAAAAAEQEAAH8AAAAAAAAAAAAAABIBAACAAAAAIQDwAAAAAAAAAAAAAACAPwAAAAAAAAAAAACAPwAAAAAAAAAAAAAAAAAAAAAAAAAAAAAAAAAAAAAAAAAAJQAAAAwAAAAAAACAKAAAAAwAAAABAAAAJwAAABgAAAABAAAAAAAAAP///wAAAAAAJQAAAAwAAAABAAAATAAAAGQAAAAAAAAAAAAAABEBAAB/AAAAAAAAAAAAAAAS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B3wQVWV70HEAAAABAAAAAkAAABMAAAAAAAAAAAAAAAAAAAA//////////9gAAAAMQA0AC8AOAAvADIAMAAyADUAAAAGAAAABgAAAAQAAAAGAAAABAAAAAYAAAAGAAAABgAAAAYAAABLAAAAQAAAADAAAAAFAAAAIAAAAAEAAAABAAAAEAAAAAAAAAAAAAAAEgEAAIAAAAAAAAAAAAAAABI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FUAAABHAAAAKQAAADMAAAAt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FYAAABIAAAAJQAAAAwAAAAEAAAAVAAAAGQAAAAqAAAAMwAAAFQAAABHAAAAAQAAAPwd8EFVle9BKgAAADMAAAAEAAAATAAAAAAAAAAAAAAAAAAAAP//////////VAAAAEEARwBUAE0ACgAAAAsAAAAIAAAADgAAAEsAAABAAAAAMAAAAAUAAAAgAAAAAQAAAAEAAAAQAAAAAAAAAAAAAAASAQAAgAAAAAAAAAAAAAAAEgEAAIAAAAAlAAAADAAAAAIAAAAnAAAAGAAAAAUAAAAAAAAA////AAAAAAAlAAAADAAAAAUAAABMAAAAZAAAAAAAAABQAAAAEQEAAHwAAAAAAAAAUAAAABI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cAAAACgAAAFAAAACFAAAAXAAAAAEAAAD8HfBBVZXvQQoAAABQAAAAGAAAAEwAAAAAAAAAAAAAAAAAAAD//////////3wAAABMAGkAYwAuACAAQQBtAGEAZABvACAAVABvAHIAcgBlAHMAIABNAGkAbAB0AG8AcwAFAAAAAwAAAAUAAAADAAAAAwAAAAcAAAAJAAAABgAAAAcAAAAHAAAAAwAAAAUAAAAHAAAABAAAAAQAAAAGAAAABQAAAAMAAAAKAAAAAwAAAAMAAAAEAAAABwAAAAUAAABLAAAAQAAAADAAAAAFAAAAIAAAAAEAAAABAAAAEAAAAAAAAAAAAAAAEgEAAIAAAAAAAAAAAAAAABI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A6AAAAbAAAAAEAAAD8HfBBVZXvQQoAAABgAAAACAAAAEwAAAAAAAAAAAAAAAAAAAD//////////1wAAABDAG8AbgB0AGEAZABvAHIABwAAAAcAAAAHAAAABAAAAAYAAAAHAAAABwAAAAQAAABLAAAAQAAAADAAAAAFAAAAIAAAAAEAAAABAAAAEAAAAAAAAAAAAAAAEgEAAIAAAAAAAAAAAAAAABIBAACAAAAAJQAAAAwAAAACAAAAJwAAABgAAAAFAAAAAAAAAP///wAAAAAAJQAAAAwAAAAFAAAATAAAAGQAAAAJAAAAcAAAAAgBAAB8AAAACQAAAHAAAAAAAQAADQAAACEA8AAAAAAAAAAAAAAAgD8AAAAAAAAAAAAAgD8AAAAAAAAAAAAAAAAAAAAAAAAAAAAAAAAAAAAAAAAAACUAAAAMAAAAAAAAgCgAAAAMAAAABQAAACUAAAAMAAAAAQAAABgAAAAMAAAAAAAAABIAAAAMAAAAAQAAABYAAAAMAAAAAAAAAFQAAABEAQAACgAAAHAAAAAHAQAAfAAAAAEAAAD8HfBBVZXvQQoAAABwAAAAKQAAAEwAAAAEAAAACQAAAHAAAAAJAQAAfQAAAKAAAABGAGkAcgBtAGEAZABvACAAcABvAHIAOgAgAEEATQBBAEQATwAgAEcAUgBFAEcATwBSAEkATwAgAFQATwBSAFIARQBTACAATQBJAEwAVABPAFMAAAAGAAAAAwAAAAQAAAAJAAAABgAAAAcAAAAHAAAAAwAAAAcAAAAHAAAABAAAAAMAAAADAAAABwAAAAoAAAAHAAAACAAAAAkAAAADAAAACAAAAAcAAAAGAAAACAAAAAkAAAAHAAAAAwAAAAkAAAADAAAABQAAAAkAAAAHAAAABwAAAAYAAAAGAAAAAwAAAAoAAAADAAAABQAAAAUAAAAJAAAABgAAABYAAAAMAAAAAAAAACUAAAAMAAAAAgAAAA4AAAAUAAAAAAAAABAAAAAUAAAA</Object>
  <Object Id="idInvalidSigLnImg">AQAAAGwAAAAAAAAAAAAAABEBAAB/AAAAAAAAAAAAAAAhIAAA+g4AACBFTUYAAAEAACEAALEAAAAGAAAAAAAAAAAAAAAAAAAAVgUAAAADAACaAQAA5gAAAAAAAAAAAAAAAAAAAJBBBgBwggMACgAAABAAAAAAAAAAAAAAAEsAAAAQAAAAAAAAAAUAAAAeAAAAGAAAAAAAAAAAAAAAEgEAAIAAAAAnAAAAGAAAAAEAAAAAAAAAAAAAAAAAAAAlAAAADAAAAAEAAABMAAAAZAAAAAAAAAAAAAAAEQEAAH8AAAAAAAAAAAAAABI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8PDwAAAAAAAlAAAADAAAAAEAAABMAAAAZAAAAAAAAAAAAAAAEQEAAH8AAAAAAAAAAAAAABIBAACAAAAAIQDwAAAAAAAAAAAAAACAPwAAAAAAAAAAAACAPwAAAAAAAAAAAAAAAAAAAAAAAAAAAAAAAAAAAAAAAAAAJQAAAAwAAAAAAACAKAAAAAwAAAABAAAAJwAAABgAAAABAAAAAAAAAPDw8AAAAAAAJQAAAAwAAAABAAAATAAAAGQAAAAAAAAAAAAAABEBAAB/AAAAAAAAAAAAAAASAQAAgAAAACEA8AAAAAAAAAAAAAAAgD8AAAAAAAAAAAAAgD8AAAAAAAAAAAAAAAAAAAAAAAAAAAAAAAAAAAAAAAAAACUAAAAMAAAAAAAAgCgAAAAMAAAAAQAAACcAAAAYAAAAAQAAAAAAAADw8PAAAAAAACUAAAAMAAAAAQAAAEwAAABkAAAAAAAAAAAAAAARAQAAfwAAAAAAAAAAAAAAEgEAAIAAAAAhAPAAAAAAAAAAAAAAAIA/AAAAAAAAAAAAAIA/AAAAAAAAAAAAAAAAAAAAAAAAAAAAAAAAAAAAAAAAAAAlAAAADAAAAAAAAIAoAAAADAAAAAEAAAAnAAAAGAAAAAEAAAAAAAAA////AAAAAAAlAAAADAAAAAEAAABMAAAAZAAAAAAAAAAAAAAAEQEAAH8AAAAAAAAAAAAAABIBAACAAAAAIQDwAAAAAAAAAAAAAACAPwAAAAAAAAAAAACAPwAAAAAAAAAAAAAAAAAAAAAAAAAAAAAAAAAAAAAAAAAAJQAAAAwAAAAAAACAKAAAAAwAAAABAAAAJwAAABgAAAABAAAAAAAAAP///wAAAAAAJQAAAAwAAAABAAAATAAAAGQAAAAAAAAAAAAAABEBAAB/AAAAAAAAAAAAAAAS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EgEAAIAAAAAAAAAAAAAAABI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FUAAABHAAAAKQAAADMAAAAt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FYAAABIAAAAJQAAAAwAAAAEAAAAVAAAAGQAAAAqAAAAMwAAAFQAAABHAAAAAQAAAPwd8EFVle9BKgAAADMAAAAEAAAATAAAAAAAAAAAAAAAAAAAAP//////////VAAAAEEARwBUAE0ACgAAAAsAAAAIAAAADgAAAEsAAABAAAAAMAAAAAUAAAAgAAAAAQAAAAEAAAAQAAAAAAAAAAAAAAASAQAAgAAAAAAAAAAAAAAAEgEAAIAAAAAlAAAADAAAAAIAAAAnAAAAGAAAAAUAAAAAAAAA////AAAAAAAlAAAADAAAAAUAAABMAAAAZAAAAAAAAABQAAAAEQEAAHwAAAAAAAAAUAAAABI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cAAAACgAAAFAAAACFAAAAXAAAAAEAAAD8HfBBVZXvQQoAAABQAAAAGAAAAEwAAAAAAAAAAAAAAAAAAAD//////////3wAAABMAGkAYwAuACAAQQBtAGEAZABvACAAVABvAHIAcgBlAHMAIABNAGkAbAB0AG8AcwAFAAAAAwAAAAUAAAADAAAAAwAAAAcAAAAJAAAABgAAAAcAAAAHAAAAAwAAAAUAAAAHAAAABAAAAAQAAAAGAAAABQAAAAMAAAAKAAAAAwAAAAMAAAAEAAAABwAAAAUAAABLAAAAQAAAADAAAAAFAAAAIAAAAAEAAAABAAAAEAAAAAAAAAAAAAAAEgEAAIAAAAAAAAAAAAAAABI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B8AAAACgAAAGAAAAA6AAAAbAAAAAEAAAD8HfBBVZXvQQoAAABgAAAACAAAAEwAAAAAAAAAAAAAAAAAAAD//////////1wAAABDAG8AbgB0AGEAZABvAHIABwAAAAcAAAAHAAAABAAAAAYAAAAHAAAABwAAAAQAAABLAAAAQAAAADAAAAAFAAAAIAAAAAEAAAABAAAAEAAAAAAAAAAAAAAAEgEAAIAAAAAAAAAAAAAAABIBAACAAAAAJQAAAAwAAAACAAAAJwAAABgAAAAFAAAAAAAAAP///wAAAAAAJQAAAAwAAAAFAAAATAAAAGQAAAAJAAAAcAAAAAgBAAB8AAAACQAAAHAAAAAAAQAADQAAACEA8AAAAAAAAAAAAAAAgD8AAAAAAAAAAAAAgD8AAAAAAAAAAAAAAAAAAAAAAAAAAAAAAAAAAAAAAAAAACUAAAAMAAAAAAAAgCgAAAAMAAAABQAAACUAAAAMAAAAAQAAABgAAAAMAAAAAAAAABIAAAAMAAAAAQAAABYAAAAMAAAAAAAAAFQAAABEAQAACgAAAHAAAAAHAQAAfAAAAAEAAAD8HfBBVZXvQQoAAABwAAAAKQAAAEwAAAAEAAAACQAAAHAAAAAJAQAAfQAAAKAAAABGAGkAcgBtAGEAZABvACAAcABvAHIAOgAgAEEATQBBAEQATwAgAEcAUgBFAEcATwBSAEkATwAgAFQATwBSAFIARQBTACAATQBJAEwAVABPAFMAAAAGAAAAAwAAAAQAAAAJAAAABgAAAAcAAAAHAAAAAwAAAAcAAAAHAAAABAAAAAMAAAADAAAABwAAAAoAAAAHAAAACAAAAAkAAAADAAAACAAAAAcAAAAGAAAACAAAAAkAAAAHAAAAAwAAAAkAAAADAAAABQAAAAkAAAAHAAAABwAAAAYAAAAGAAAAAwAAAAoAAAADAAAABQAAAAUAAAAJAAAABg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Mqhe5ihq/ZJmF+N7wtegapxOrCQcRl6yrVlEtbShyKI=</DigestValue>
    </Reference>
    <Reference Type="http://www.w3.org/2000/09/xmldsig#Object" URI="#idOfficeObject">
      <DigestMethod Algorithm="http://www.w3.org/2001/04/xmlenc#sha256"/>
      <DigestValue>LgMn+E101118tAzc3LFTlgi081LR6wRW4OJyRQ6OL5g=</DigestValue>
    </Reference>
    <Reference Type="http://uri.etsi.org/01903#SignedProperties" URI="#idSignedProperties">
      <Transforms>
        <Transform Algorithm="http://www.w3.org/TR/2001/REC-xml-c14n-20010315"/>
      </Transforms>
      <DigestMethod Algorithm="http://www.w3.org/2001/04/xmlenc#sha256"/>
      <DigestValue>E3gxn0B+gudz9b+N71YgmDRxA5A90VzdFlDWLbsnjOc=</DigestValue>
    </Reference>
    <Reference Type="http://www.w3.org/2000/09/xmldsig#Object" URI="#idValidSigLnImg">
      <DigestMethod Algorithm="http://www.w3.org/2001/04/xmlenc#sha256"/>
      <DigestValue>vJZ6z6lBXf/k5bifDJEyqJyLjpVxNSi+GihxDpPgIXs=</DigestValue>
    </Reference>
    <Reference Type="http://www.w3.org/2000/09/xmldsig#Object" URI="#idInvalidSigLnImg">
      <DigestMethod Algorithm="http://www.w3.org/2001/04/xmlenc#sha256"/>
      <DigestValue>RimsQkNRMzLNgsWNBDwczwIZUvLOpBHrZbQPWwJJyMk=</DigestValue>
    </Reference>
  </SignedInfo>
  <SignatureValue>ErQAyosk0fXsR5tt1p14qEQz8iEDjgoTmTWCj028Uc1qzNfFjxowEGUTpMjP+fKDVBiE0A/IDgux
IcLj6soB9HBrYlWUb4zvYp2EJ2fy/e9S82kCvNqvvuQRxlT/YSBnErGh39xpNzif8n0Z4CzrMoby
7V4D/xqUXCR4Lcyxh4f4l6dnWB5wU55Wo5Rt6z9x906Jja6u5+wwfh1baSsImfnpR8HxXpXN4lyP
q6Xtay5Gwbs5C3TGRS6KD58DRprLZCLZioP6l2hKE1VBLB7WdHR0paEkGEY/0qzCuvTCN1pRmIUC
FzMtTekBn+76g1k4G1EPjUSQqBKRS2zB9ggDBw==</SignatureValue>
  <KeyInfo>
    <X509Data>
      <X509Certificate>MIIIjDCCBnSgAwIBAgIQJAdORK197QBljHAW+aRJrDANBgkqhkiG9w0BAQsFADCBgTEWMBQGA1UEBRMNUlVDODAwODAwOTktMDERMA8GA1UEAxMIVklUIFMuQS4xODA2BgNVBAsML1ByZXN0YWRvciBDdWFsaWZpY2FkbyBkZSBTZXJ2aWNpb3MgZGUgQ29uZmlhbnphMQ0wCwYDVQQKDARJQ1BQMQswCQYDVQQGEwJQWTAeFw0yMzEyMjcxODQyMjlaFw0yNTEyMjcxODQyMjlaMIGxMREwDwYDVQQqDAhOQVRIQUxJRTEWMBQGA1UEBAwNR09NRVogR0FST1paTzESMBAGA1UEBRMJQ0kyMDcyNjY3MR8wHQYDVQQDDBZOQVRIQUxJRSBHT01FWiBHQVJPWlpPMQswCQYDVQQLDAJGMjE1MDMGA1UECgwsQ0VSVElGSUNBRE8gQ1VBTElGSUNBRE8gREUgRklSTUEgRUxFQ1RST05JQ0ExCzAJBgNVBAYTAlBZMIIBIjANBgkqhkiG9w0BAQEFAAOCAQ8AMIIBCgKCAQEAqQusyQPvvRA9Rz7g1CDhBv3Y9RHnjitGznexUk0gdeXo66fFT1WvM2rGEeyV0yKR39YPQculjSE5gYhkGUQihjbpSIF+BnTa4biZxaPw1s+Vj5qQ14c3sP+wTSvffYkA7JF2jKAg/N1s67beL9ZSTRh9EmTnjfOfyH4OouQMNfTGRAfOTSfeF/2X373L71uOt62u/DxXTQKSi/qEO8FpSzdPGaFB+1jwryKt1cum3KlMmmaiYfvCi2U3OuIkE3+mUi51hVRJceSKX1wKLHJwENngyvO1iRja1GoDXNei+qJBl1K7D3j4FoboACqZAcK4pkRTh8LO/hYBKGl1mYH3DQIDAQABo4IDzDCCA8gwDAYDVR0TAQH/BAIwADAOBgNVHQ8BAf8EBAMCBeAwLAYDVR0lAQH/BCIwIAYIKwYBBQUHAwQGCCsGAQUFBwMCBgorBgEEAYI3FAICMB0GA1UdDgQWBBR/v4snrj2ozKRqBcKSomT7oNfLL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VBgNVHREETjBMgR5OR0FST1paTy5QWUBMT1NUUklHQUxFUy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Hc74y7ZCh1Knlmpg1EkHMW4WPIcbppHsoyYLvVvIXPLrohISnSewCgDhLhcVQAX9YVWIPOwDhQwuscY4jaAl59qQsM81pmEqNXQrJyG3ZU7RLbSWBGWQUYNB/X/EFseklI1gbiZNXlw/x8RF6ZKoK4ko1yYtZHXpyvRSEblcfRwaxddkH2zmle2qMSEq554CSmmjMO7vcnV4boZYUw+/q8BV3++Fj96ciuh5XZWYsjn8b2hpNcol7hJ5srZLpbLMdT3f3j4IhxYrpLyBfedLwZ4drzHE6e0FKAX1OWBCthh7kBcrK2fQn/DYrouvslb4cMLKigvS4/bDyAs3WmspwNXJSRYdXpFaPxgu53U9/XKDBNSYNmic4IUEexDUTbl4v03hGjW1CjN9DjtlLpIqN9ZkuicT9KOje3MjldqkA1yjUOg8gbmpj9L//PFVJ1qvLWgIc89zMTaQCVkSN4/KMISzBXZgknQusPrrYe/WByOPEPQhz/oRl7bVPi9bMHAlwoZzVuWl+fbkPGcd0vj0sQ5GJ8HdvY+P4+2SSzA0rYpQr3ZlPfLyNe46GK38KS1KDu4DPNAACorfnoWl4CqXgZQGa1Csy8KPp6QA2E0HE82FkMQvAtD+JSN2GuKrm0E1di5WvCwHPyUglA+vrEVamlxGL7wCwpwIcNGetmFoUF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sE5AWWWK/aYjgZgPXfgGZTaGwMvrJbTikT6aiZWerQc=</DigestValue>
      </Reference>
      <Reference URI="/xl/calcChain.xml?ContentType=application/vnd.openxmlformats-officedocument.spreadsheetml.calcChain+xml">
        <DigestMethod Algorithm="http://www.w3.org/2001/04/xmlenc#sha256"/>
        <DigestValue>ymtIn20eu3KhXA0NtzHZMAdVQyBOz8U/72olK9ALZ0o=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O/wlL9t+d29YCLIRPGy4IS8Uy3c+pFWZ551cdjAM8oE=</DigestValue>
      </Reference>
      <Reference URI="/xl/drawings/drawing10.xml?ContentType=application/vnd.openxmlformats-officedocument.drawing+xml">
        <DigestMethod Algorithm="http://www.w3.org/2001/04/xmlenc#sha256"/>
        <DigestValue>6OPuXFYLGBlPI8RRTtt0TlxC18swQ2BQdhtWhFhHevg=</DigestValue>
      </Reference>
      <Reference URI="/xl/drawings/drawing11.xml?ContentType=application/vnd.openxmlformats-officedocument.drawing+xml">
        <DigestMethod Algorithm="http://www.w3.org/2001/04/xmlenc#sha256"/>
        <DigestValue>R9fGfBgjhjxb9xHszIHPjmK9IMjd8An7GCjid5WcJps=</DigestValue>
      </Reference>
      <Reference URI="/xl/drawings/drawing12.xml?ContentType=application/vnd.openxmlformats-officedocument.drawing+xml">
        <DigestMethod Algorithm="http://www.w3.org/2001/04/xmlenc#sha256"/>
        <DigestValue>ewTOjKrDsX6JV7EUiCWeJvvutBagk6/g/GDPQZvwiOU=</DigestValue>
      </Reference>
      <Reference URI="/xl/drawings/drawing13.xml?ContentType=application/vnd.openxmlformats-officedocument.drawing+xml">
        <DigestMethod Algorithm="http://www.w3.org/2001/04/xmlenc#sha256"/>
        <DigestValue>Zz+NeMXC+2ak/JrC1aVnuCjmtSyNUH+0ZqTZBjXMgBU=</DigestValue>
      </Reference>
      <Reference URI="/xl/drawings/drawing14.xml?ContentType=application/vnd.openxmlformats-officedocument.drawing+xml">
        <DigestMethod Algorithm="http://www.w3.org/2001/04/xmlenc#sha256"/>
        <DigestValue>JMKkIdtT6Evnfxz4xkYPGts6X17RPMWTgxWSrjAGRD0=</DigestValue>
      </Reference>
      <Reference URI="/xl/drawings/drawing15.xml?ContentType=application/vnd.openxmlformats-officedocument.drawing+xml">
        <DigestMethod Algorithm="http://www.w3.org/2001/04/xmlenc#sha256"/>
        <DigestValue>IW3IuxUx8ZkpbDRAk0xwwKkLt0uXv0jgGSO0bB721qU=</DigestValue>
      </Reference>
      <Reference URI="/xl/drawings/drawing16.xml?ContentType=application/vnd.openxmlformats-officedocument.drawing+xml">
        <DigestMethod Algorithm="http://www.w3.org/2001/04/xmlenc#sha256"/>
        <DigestValue>cpjMoaLrgoQIDiiqraYihaPMt59mVD3oxae/92b7m/A=</DigestValue>
      </Reference>
      <Reference URI="/xl/drawings/drawing17.xml?ContentType=application/vnd.openxmlformats-officedocument.drawing+xml">
        <DigestMethod Algorithm="http://www.w3.org/2001/04/xmlenc#sha256"/>
        <DigestValue>Q5a4dK8EZssnEJ7mePgsmZ5yMIHo9ZIulXCLjS5tITo=</DigestValue>
      </Reference>
      <Reference URI="/xl/drawings/drawing18.xml?ContentType=application/vnd.openxmlformats-officedocument.drawing+xml">
        <DigestMethod Algorithm="http://www.w3.org/2001/04/xmlenc#sha256"/>
        <DigestValue>ztHevoTUns70a9K6RNhJLvm4DZRzQ8kWEmnZx1rSkF4=</DigestValue>
      </Reference>
      <Reference URI="/xl/drawings/drawing19.xml?ContentType=application/vnd.openxmlformats-officedocument.drawing+xml">
        <DigestMethod Algorithm="http://www.w3.org/2001/04/xmlenc#sha256"/>
        <DigestValue>O6inwR8acRa2NqTPSHDZVjMmJfTkENqnkInYBAIY+Q0=</DigestValue>
      </Reference>
      <Reference URI="/xl/drawings/drawing2.xml?ContentType=application/vnd.openxmlformats-officedocument.drawing+xml">
        <DigestMethod Algorithm="http://www.w3.org/2001/04/xmlenc#sha256"/>
        <DigestValue>MIwZ3nonY5pxExl2b0aJfUhIaWX1rHrVGbYdQoAAy5k=</DigestValue>
      </Reference>
      <Reference URI="/xl/drawings/drawing20.xml?ContentType=application/vnd.openxmlformats-officedocument.drawing+xml">
        <DigestMethod Algorithm="http://www.w3.org/2001/04/xmlenc#sha256"/>
        <DigestValue>Ue6FNzJoLkjO7uZB5NhugkEJPYx9wKCd06EghZ9qpvM=</DigestValue>
      </Reference>
      <Reference URI="/xl/drawings/drawing21.xml?ContentType=application/vnd.openxmlformats-officedocument.drawing+xml">
        <DigestMethod Algorithm="http://www.w3.org/2001/04/xmlenc#sha256"/>
        <DigestValue>lys73XBmmSmLnWkWsjX6J7K28qnGwbRp6RE4RCs8Y6g=</DigestValue>
      </Reference>
      <Reference URI="/xl/drawings/drawing22.xml?ContentType=application/vnd.openxmlformats-officedocument.drawing+xml">
        <DigestMethod Algorithm="http://www.w3.org/2001/04/xmlenc#sha256"/>
        <DigestValue>q1kJ/Vv43GL2UT6r/nQYdVukTMAo+LAKIOsUL6m/kOA=</DigestValue>
      </Reference>
      <Reference URI="/xl/drawings/drawing23.xml?ContentType=application/vnd.openxmlformats-officedocument.drawing+xml">
        <DigestMethod Algorithm="http://www.w3.org/2001/04/xmlenc#sha256"/>
        <DigestValue>2CJF323VSdoANNj708waoiFDh5ubXDgJps795WDH4iE=</DigestValue>
      </Reference>
      <Reference URI="/xl/drawings/drawing24.xml?ContentType=application/vnd.openxmlformats-officedocument.drawing+xml">
        <DigestMethod Algorithm="http://www.w3.org/2001/04/xmlenc#sha256"/>
        <DigestValue>i8/+IttoZC2VBX5KQRPS2hQG4lON3GQyCmrtJGuK+L0=</DigestValue>
      </Reference>
      <Reference URI="/xl/drawings/drawing25.xml?ContentType=application/vnd.openxmlformats-officedocument.drawing+xml">
        <DigestMethod Algorithm="http://www.w3.org/2001/04/xmlenc#sha256"/>
        <DigestValue>0a6pRcehc3GiLMTlU/9aeJl9Bn2rJgfHLyq3LMfdeGw=</DigestValue>
      </Reference>
      <Reference URI="/xl/drawings/drawing26.xml?ContentType=application/vnd.openxmlformats-officedocument.drawing+xml">
        <DigestMethod Algorithm="http://www.w3.org/2001/04/xmlenc#sha256"/>
        <DigestValue>UM7L5JWeA65egjeRFG4ToFwlDCNwfXJYNrycCYQVf7A=</DigestValue>
      </Reference>
      <Reference URI="/xl/drawings/drawing27.xml?ContentType=application/vnd.openxmlformats-officedocument.drawing+xml">
        <DigestMethod Algorithm="http://www.w3.org/2001/04/xmlenc#sha256"/>
        <DigestValue>GHuJU/7MM+LvAFfcGtPyllpaKpM8wNhgbR1pyUYNo4s=</DigestValue>
      </Reference>
      <Reference URI="/xl/drawings/drawing28.xml?ContentType=application/vnd.openxmlformats-officedocument.drawing+xml">
        <DigestMethod Algorithm="http://www.w3.org/2001/04/xmlenc#sha256"/>
        <DigestValue>tHe0HcSNCJvBzxBC/Yvni5peoA7Aus3fQJy8RarSWEA=</DigestValue>
      </Reference>
      <Reference URI="/xl/drawings/drawing29.xml?ContentType=application/vnd.openxmlformats-officedocument.drawing+xml">
        <DigestMethod Algorithm="http://www.w3.org/2001/04/xmlenc#sha256"/>
        <DigestValue>kV217QUlzLhO1E4VzCgYMSlNPUdzQqRjXnMP8A0vkSY=</DigestValue>
      </Reference>
      <Reference URI="/xl/drawings/drawing3.xml?ContentType=application/vnd.openxmlformats-officedocument.drawing+xml">
        <DigestMethod Algorithm="http://www.w3.org/2001/04/xmlenc#sha256"/>
        <DigestValue>4yynK2x/URx9r/7HjnxrDPuXKcuFZ0Ylujcp4xyNSjM=</DigestValue>
      </Reference>
      <Reference URI="/xl/drawings/drawing30.xml?ContentType=application/vnd.openxmlformats-officedocument.drawing+xml">
        <DigestMethod Algorithm="http://www.w3.org/2001/04/xmlenc#sha256"/>
        <DigestValue>I+ZBNhbi7+1wS0OWoNeXkxNFy6eA864+ALgGVLUz1I0=</DigestValue>
      </Reference>
      <Reference URI="/xl/drawings/drawing31.xml?ContentType=application/vnd.openxmlformats-officedocument.drawing+xml">
        <DigestMethod Algorithm="http://www.w3.org/2001/04/xmlenc#sha256"/>
        <DigestValue>7B5xezWRLWCuKHHIW+/+nwwxH+5jHlIFUh48XK3psVE=</DigestValue>
      </Reference>
      <Reference URI="/xl/drawings/drawing32.xml?ContentType=application/vnd.openxmlformats-officedocument.drawing+xml">
        <DigestMethod Algorithm="http://www.w3.org/2001/04/xmlenc#sha256"/>
        <DigestValue>DntNAeQ6N7gVgZM5EcApuwECukjbcc4JuCzMkDKiGRU=</DigestValue>
      </Reference>
      <Reference URI="/xl/drawings/drawing33.xml?ContentType=application/vnd.openxmlformats-officedocument.drawing+xml">
        <DigestMethod Algorithm="http://www.w3.org/2001/04/xmlenc#sha256"/>
        <DigestValue>EKxD9jf9WXDI54jWqv2p/wGLuhw32kvHft1bK/2f380=</DigestValue>
      </Reference>
      <Reference URI="/xl/drawings/drawing34.xml?ContentType=application/vnd.openxmlformats-officedocument.drawing+xml">
        <DigestMethod Algorithm="http://www.w3.org/2001/04/xmlenc#sha256"/>
        <DigestValue>84qdWm0rWePm4MSWotU0NrkYMzjcXQkUo5/nD4uSb7w=</DigestValue>
      </Reference>
      <Reference URI="/xl/drawings/drawing35.xml?ContentType=application/vnd.openxmlformats-officedocument.drawing+xml">
        <DigestMethod Algorithm="http://www.w3.org/2001/04/xmlenc#sha256"/>
        <DigestValue>lRR0SC/wnSjzVxdWw/VDtZ/s71y/nJ6F/2OKHGnsa28=</DigestValue>
      </Reference>
      <Reference URI="/xl/drawings/drawing36.xml?ContentType=application/vnd.openxmlformats-officedocument.drawing+xml">
        <DigestMethod Algorithm="http://www.w3.org/2001/04/xmlenc#sha256"/>
        <DigestValue>NAIja+50+QsruoJgS/yAJTsXrcMumSK3LAiS+Ggl3Zg=</DigestValue>
      </Reference>
      <Reference URI="/xl/drawings/drawing37.xml?ContentType=application/vnd.openxmlformats-officedocument.drawing+xml">
        <DigestMethod Algorithm="http://www.w3.org/2001/04/xmlenc#sha256"/>
        <DigestValue>KxYy56p8rQQXrd/5BFUmwG3/5lp44b2GeuNuvFoSDUA=</DigestValue>
      </Reference>
      <Reference URI="/xl/drawings/drawing38.xml?ContentType=application/vnd.openxmlformats-officedocument.drawing+xml">
        <DigestMethod Algorithm="http://www.w3.org/2001/04/xmlenc#sha256"/>
        <DigestValue>cAeS294pQOG9+0eK3mGEt3uRaZM9pC6i1p5kN50hZx4=</DigestValue>
      </Reference>
      <Reference URI="/xl/drawings/drawing39.xml?ContentType=application/vnd.openxmlformats-officedocument.drawing+xml">
        <DigestMethod Algorithm="http://www.w3.org/2001/04/xmlenc#sha256"/>
        <DigestValue>kkuOhuAVC7EoJo5RJ4XlN9n8tpit4AhTiAELiybtyDw=</DigestValue>
      </Reference>
      <Reference URI="/xl/drawings/drawing4.xml?ContentType=application/vnd.openxmlformats-officedocument.drawing+xml">
        <DigestMethod Algorithm="http://www.w3.org/2001/04/xmlenc#sha256"/>
        <DigestValue>Tn9qDrcMsHOOK0ChyMVl4Ymg+gBPNvc+3S8DDEMOXVg=</DigestValue>
      </Reference>
      <Reference URI="/xl/drawings/drawing40.xml?ContentType=application/vnd.openxmlformats-officedocument.drawing+xml">
        <DigestMethod Algorithm="http://www.w3.org/2001/04/xmlenc#sha256"/>
        <DigestValue>n2JLYuS4C+DyY6Sxcf9rySa/bjTIhXGsuyHeDhylZMA=</DigestValue>
      </Reference>
      <Reference URI="/xl/drawings/drawing41.xml?ContentType=application/vnd.openxmlformats-officedocument.drawing+xml">
        <DigestMethod Algorithm="http://www.w3.org/2001/04/xmlenc#sha256"/>
        <DigestValue>yTY2HlaiL3ApcKqLAmAZ4SXe/i5l9vWf530jdezWPeI=</DigestValue>
      </Reference>
      <Reference URI="/xl/drawings/drawing42.xml?ContentType=application/vnd.openxmlformats-officedocument.drawing+xml">
        <DigestMethod Algorithm="http://www.w3.org/2001/04/xmlenc#sha256"/>
        <DigestValue>Y5uCAWao0UEvBenSi9Jh5rRbl62Cb5laV58OgjeFXJg=</DigestValue>
      </Reference>
      <Reference URI="/xl/drawings/drawing43.xml?ContentType=application/vnd.openxmlformats-officedocument.drawing+xml">
        <DigestMethod Algorithm="http://www.w3.org/2001/04/xmlenc#sha256"/>
        <DigestValue>74XBNIWZisYd/WISuIWVIQ17B2KUVm6JSQE81MaiBfs=</DigestValue>
      </Reference>
      <Reference URI="/xl/drawings/drawing44.xml?ContentType=application/vnd.openxmlformats-officedocument.drawing+xml">
        <DigestMethod Algorithm="http://www.w3.org/2001/04/xmlenc#sha256"/>
        <DigestValue>44KPv5QI/NwpIY2MFtqzW9bBuTgU++EayRMuIzjKdJc=</DigestValue>
      </Reference>
      <Reference URI="/xl/drawings/drawing45.xml?ContentType=application/vnd.openxmlformats-officedocument.drawing+xml">
        <DigestMethod Algorithm="http://www.w3.org/2001/04/xmlenc#sha256"/>
        <DigestValue>9ScwX3+dYlVGG6j1ZUSauX2pBj5bdh4RdcVvn/NvtA8=</DigestValue>
      </Reference>
      <Reference URI="/xl/drawings/drawing46.xml?ContentType=application/vnd.openxmlformats-officedocument.drawing+xml">
        <DigestMethod Algorithm="http://www.w3.org/2001/04/xmlenc#sha256"/>
        <DigestValue>UB2NsZb85n/cl4j+s8HpPZ6MStJCsNud0VdtUZON3ps=</DigestValue>
      </Reference>
      <Reference URI="/xl/drawings/drawing5.xml?ContentType=application/vnd.openxmlformats-officedocument.drawing+xml">
        <DigestMethod Algorithm="http://www.w3.org/2001/04/xmlenc#sha256"/>
        <DigestValue>c5Dm6Bg1GA7Pf13ZMBRQAcPMvBS+KWdjd7OfV5M1LOQ=</DigestValue>
      </Reference>
      <Reference URI="/xl/drawings/drawing6.xml?ContentType=application/vnd.openxmlformats-officedocument.drawing+xml">
        <DigestMethod Algorithm="http://www.w3.org/2001/04/xmlenc#sha256"/>
        <DigestValue>3V6d/ZawR1gv1Q+4ZGAkZZ04LGnlGTHMsefh9j/HkDI=</DigestValue>
      </Reference>
      <Reference URI="/xl/drawings/drawing7.xml?ContentType=application/vnd.openxmlformats-officedocument.drawing+xml">
        <DigestMethod Algorithm="http://www.w3.org/2001/04/xmlenc#sha256"/>
        <DigestValue>+kUrnwueI8MaNycrgQXg0xeRMlXjp9t5N1to6Jgu7gw=</DigestValue>
      </Reference>
      <Reference URI="/xl/drawings/drawing8.xml?ContentType=application/vnd.openxmlformats-officedocument.drawing+xml">
        <DigestMethod Algorithm="http://www.w3.org/2001/04/xmlenc#sha256"/>
        <DigestValue>VrA3k8ATcEBiY995DPoDk79si1j541cvFGi8xc4JeWk=</DigestValue>
      </Reference>
      <Reference URI="/xl/drawings/drawing9.xml?ContentType=application/vnd.openxmlformats-officedocument.drawing+xml">
        <DigestMethod Algorithm="http://www.w3.org/2001/04/xmlenc#sha256"/>
        <DigestValue>Fq0dl0+5AJTckpiPl+zUBENDGiGmWc3KMklHjje7y0M=</DigestValue>
      </Reference>
      <Reference URI="/xl/drawings/vmlDrawing1.vml?ContentType=application/vnd.openxmlformats-officedocument.vmlDrawing">
        <DigestMethod Algorithm="http://www.w3.org/2001/04/xmlenc#sha256"/>
        <DigestValue>Nwx2S31sX6mIiuPQOTeScynnaRW14+SxwOHsZJMb/+w=</DigestValue>
      </Reference>
      <Reference URI="/xl/media/image1.png?ContentType=image/png">
        <DigestMethod Algorithm="http://www.w3.org/2001/04/xmlenc#sha256"/>
        <DigestValue>JzON6w1A9i2HL2X1Mr8a1MW/DOkk6Vbu8LSuY+YBIXM=</DigestValue>
      </Reference>
      <Reference URI="/xl/media/image2.emf?ContentType=image/x-emf">
        <DigestMethod Algorithm="http://www.w3.org/2001/04/xmlenc#sha256"/>
        <DigestValue>hT9cEFTuLURJx5SdInNFSvWRxsJovhddx5qv53l5fgw=</DigestValue>
      </Reference>
      <Reference URI="/xl/media/image3.emf?ContentType=image/x-emf">
        <DigestMethod Algorithm="http://www.w3.org/2001/04/xmlenc#sha256"/>
        <DigestValue>O0kD2QTQtQ/xC919leQGBHxVtjFQlTw2halYjCzUIU0=</DigestValue>
      </Reference>
      <Reference URI="/xl/media/image4.emf?ContentType=image/x-emf">
        <DigestMethod Algorithm="http://www.w3.org/2001/04/xmlenc#sha256"/>
        <DigestValue>cMwD389pOZLKdlTcU2AMc0aOt9YPNDjI7Vfcl8D99CM=</DigestValue>
      </Reference>
      <Reference URI="/xl/printerSettings/printerSettings1.bin?ContentType=application/vnd.openxmlformats-officedocument.spreadsheetml.printerSettings">
        <DigestMethod Algorithm="http://www.w3.org/2001/04/xmlenc#sha256"/>
        <DigestValue>VTJIfxsObEN1Rl546/ycSELakXsF7Iwzl9lQPIfaeXw=</DigestValue>
      </Reference>
      <Reference URI="/xl/printerSettings/printerSettings10.bin?ContentType=application/vnd.openxmlformats-officedocument.spreadsheetml.printerSettings">
        <DigestMethod Algorithm="http://www.w3.org/2001/04/xmlenc#sha256"/>
        <DigestValue>SzbxA62us1LaMVhiznzbZ3mQstPQEl/Ij1VoQPF17SY=</DigestValue>
      </Reference>
      <Reference URI="/xl/printerSettings/printerSettings11.bin?ContentType=application/vnd.openxmlformats-officedocument.spreadsheetml.printerSettings">
        <DigestMethod Algorithm="http://www.w3.org/2001/04/xmlenc#sha256"/>
        <DigestValue>Xx6CcAcMEVgdovm0S/JmN0wXd81jCcXLbHN1Lvm3iaU=</DigestValue>
      </Reference>
      <Reference URI="/xl/printerSettings/printerSettings12.bin?ContentType=application/vnd.openxmlformats-officedocument.spreadsheetml.printerSettings">
        <DigestMethod Algorithm="http://www.w3.org/2001/04/xmlenc#sha256"/>
        <DigestValue>VYMW0W7G4jooCkQZjWd24v9J7Hvt9YyTUJ3TvRRWMU8=</DigestValue>
      </Reference>
      <Reference URI="/xl/printerSettings/printerSettings13.bin?ContentType=application/vnd.openxmlformats-officedocument.spreadsheetml.printerSettings">
        <DigestMethod Algorithm="http://www.w3.org/2001/04/xmlenc#sha256"/>
        <DigestValue>VYMW0W7G4jooCkQZjWd24v9J7Hvt9YyTUJ3TvRRWMU8=</DigestValue>
      </Reference>
      <Reference URI="/xl/printerSettings/printerSettings14.bin?ContentType=application/vnd.openxmlformats-officedocument.spreadsheetml.printerSettings">
        <DigestMethod Algorithm="http://www.w3.org/2001/04/xmlenc#sha256"/>
        <DigestValue>BV4HsA3OxPRvVOY9mWaUDXup3UK4kkgyRCTbANcZwXU=</DigestValue>
      </Reference>
      <Reference URI="/xl/printerSettings/printerSettings15.bin?ContentType=application/vnd.openxmlformats-officedocument.spreadsheetml.printerSettings">
        <DigestMethod Algorithm="http://www.w3.org/2001/04/xmlenc#sha256"/>
        <DigestValue>mf9sfk5elQCZVaP4iWECh2VUfdbgBPewoAnrzpLQIbk=</DigestValue>
      </Reference>
      <Reference URI="/xl/printerSettings/printerSettings16.bin?ContentType=application/vnd.openxmlformats-officedocument.spreadsheetml.printerSettings">
        <DigestMethod Algorithm="http://www.w3.org/2001/04/xmlenc#sha256"/>
        <DigestValue>SzbxA62us1LaMVhiznzbZ3mQstPQEl/Ij1VoQPF17SY=</DigestValue>
      </Reference>
      <Reference URI="/xl/printerSettings/printerSettings17.bin?ContentType=application/vnd.openxmlformats-officedocument.spreadsheetml.printerSettings">
        <DigestMethod Algorithm="http://www.w3.org/2001/04/xmlenc#sha256"/>
        <DigestValue>SzbxA62us1LaMVhiznzbZ3mQstPQEl/Ij1VoQPF17SY=</DigestValue>
      </Reference>
      <Reference URI="/xl/printerSettings/printerSettings18.bin?ContentType=application/vnd.openxmlformats-officedocument.spreadsheetml.printerSettings">
        <DigestMethod Algorithm="http://www.w3.org/2001/04/xmlenc#sha256"/>
        <DigestValue>SzbxA62us1LaMVhiznzbZ3mQstPQEl/Ij1VoQPF17SY=</DigestValue>
      </Reference>
      <Reference URI="/xl/printerSettings/printerSettings19.bin?ContentType=application/vnd.openxmlformats-officedocument.spreadsheetml.printerSettings">
        <DigestMethod Algorithm="http://www.w3.org/2001/04/xmlenc#sha256"/>
        <DigestValue>PkZuqnIDGcDukPJv6W8QoytS3j/yxkA/NJJUWZHDq7s=</DigestValue>
      </Reference>
      <Reference URI="/xl/printerSettings/printerSettings2.bin?ContentType=application/vnd.openxmlformats-officedocument.spreadsheetml.printerSettings">
        <DigestMethod Algorithm="http://www.w3.org/2001/04/xmlenc#sha256"/>
        <DigestValue>JwVL9U8u4pOr6No1gWmIKi/iI4AsYZkoq2kTqbIuylg=</DigestValue>
      </Reference>
      <Reference URI="/xl/printerSettings/printerSettings20.bin?ContentType=application/vnd.openxmlformats-officedocument.spreadsheetml.printerSettings">
        <DigestMethod Algorithm="http://www.w3.org/2001/04/xmlenc#sha256"/>
        <DigestValue>m+8qjkbcu/JI1ZeOYFKJW4v1bT8ZP58+lO5/A1kDLyo=</DigestValue>
      </Reference>
      <Reference URI="/xl/printerSettings/printerSettings21.bin?ContentType=application/vnd.openxmlformats-officedocument.spreadsheetml.printerSettings">
        <DigestMethod Algorithm="http://www.w3.org/2001/04/xmlenc#sha256"/>
        <DigestValue>SzbxA62us1LaMVhiznzbZ3mQstPQEl/Ij1VoQPF17SY=</DigestValue>
      </Reference>
      <Reference URI="/xl/printerSettings/printerSettings22.bin?ContentType=application/vnd.openxmlformats-officedocument.spreadsheetml.printerSettings">
        <DigestMethod Algorithm="http://www.w3.org/2001/04/xmlenc#sha256"/>
        <DigestValue>SzbxA62us1LaMVhiznzbZ3mQstPQEl/Ij1VoQPF17SY=</DigestValue>
      </Reference>
      <Reference URI="/xl/printerSettings/printerSettings23.bin?ContentType=application/vnd.openxmlformats-officedocument.spreadsheetml.printerSettings">
        <DigestMethod Algorithm="http://www.w3.org/2001/04/xmlenc#sha256"/>
        <DigestValue>BV4HsA3OxPRvVOY9mWaUDXup3UK4kkgyRCTbANcZwXU=</DigestValue>
      </Reference>
      <Reference URI="/xl/printerSettings/printerSettings24.bin?ContentType=application/vnd.openxmlformats-officedocument.spreadsheetml.printerSettings">
        <DigestMethod Algorithm="http://www.w3.org/2001/04/xmlenc#sha256"/>
        <DigestValue>SzbxA62us1LaMVhiznzbZ3mQstPQEl/Ij1VoQPF17SY=</DigestValue>
      </Reference>
      <Reference URI="/xl/printerSettings/printerSettings25.bin?ContentType=application/vnd.openxmlformats-officedocument.spreadsheetml.printerSettings">
        <DigestMethod Algorithm="http://www.w3.org/2001/04/xmlenc#sha256"/>
        <DigestValue>Xx6CcAcMEVgdovm0S/JmN0wXd81jCcXLbHN1Lvm3iaU=</DigestValue>
      </Reference>
      <Reference URI="/xl/printerSettings/printerSettings26.bin?ContentType=application/vnd.openxmlformats-officedocument.spreadsheetml.printerSettings">
        <DigestMethod Algorithm="http://www.w3.org/2001/04/xmlenc#sha256"/>
        <DigestValue>Ht2KSlSRws+rSEKxpffsaD1kKt/2yzY2c4b9btL+N5g=</DigestValue>
      </Reference>
      <Reference URI="/xl/printerSettings/printerSettings27.bin?ContentType=application/vnd.openxmlformats-officedocument.spreadsheetml.printerSettings">
        <DigestMethod Algorithm="http://www.w3.org/2001/04/xmlenc#sha256"/>
        <DigestValue>SzbxA62us1LaMVhiznzbZ3mQstPQEl/Ij1VoQPF17SY=</DigestValue>
      </Reference>
      <Reference URI="/xl/printerSettings/printerSettings28.bin?ContentType=application/vnd.openxmlformats-officedocument.spreadsheetml.printerSettings">
        <DigestMethod Algorithm="http://www.w3.org/2001/04/xmlenc#sha256"/>
        <DigestValue>SzbxA62us1LaMVhiznzbZ3mQstPQEl/Ij1VoQPF17SY=</DigestValue>
      </Reference>
      <Reference URI="/xl/printerSettings/printerSettings29.bin?ContentType=application/vnd.openxmlformats-officedocument.spreadsheetml.printerSettings">
        <DigestMethod Algorithm="http://www.w3.org/2001/04/xmlenc#sha256"/>
        <DigestValue>SzbxA62us1LaMVhiznzbZ3mQstPQEl/Ij1VoQPF17SY=</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SzbxA62us1LaMVhiznzbZ3mQstPQEl/Ij1VoQPF17SY=</DigestValue>
      </Reference>
      <Reference URI="/xl/printerSettings/printerSettings31.bin?ContentType=application/vnd.openxmlformats-officedocument.spreadsheetml.printerSettings">
        <DigestMethod Algorithm="http://www.w3.org/2001/04/xmlenc#sha256"/>
        <DigestValue>Xx6CcAcMEVgdovm0S/JmN0wXd81jCcXLbHN1Lvm3iaU=</DigestValue>
      </Reference>
      <Reference URI="/xl/printerSettings/printerSettings32.bin?ContentType=application/vnd.openxmlformats-officedocument.spreadsheetml.printerSettings">
        <DigestMethod Algorithm="http://www.w3.org/2001/04/xmlenc#sha256"/>
        <DigestValue>SzbxA62us1LaMVhiznzbZ3mQstPQEl/Ij1VoQPF17SY=</DigestValue>
      </Reference>
      <Reference URI="/xl/printerSettings/printerSettings33.bin?ContentType=application/vnd.openxmlformats-officedocument.spreadsheetml.printerSettings">
        <DigestMethod Algorithm="http://www.w3.org/2001/04/xmlenc#sha256"/>
        <DigestValue>SzbxA62us1LaMVhiznzbZ3mQstPQEl/Ij1VoQPF17SY=</DigestValue>
      </Reference>
      <Reference URI="/xl/printerSettings/printerSettings34.bin?ContentType=application/vnd.openxmlformats-officedocument.spreadsheetml.printerSettings">
        <DigestMethod Algorithm="http://www.w3.org/2001/04/xmlenc#sha256"/>
        <DigestValue>SzbxA62us1LaMVhiznzbZ3mQstPQEl/Ij1VoQPF17SY=</DigestValue>
      </Reference>
      <Reference URI="/xl/printerSettings/printerSettings35.bin?ContentType=application/vnd.openxmlformats-officedocument.spreadsheetml.printerSettings">
        <DigestMethod Algorithm="http://www.w3.org/2001/04/xmlenc#sha256"/>
        <DigestValue>Ht2KSlSRws+rSEKxpffsaD1kKt/2yzY2c4b9btL+N5g=</DigestValue>
      </Reference>
      <Reference URI="/xl/printerSettings/printerSettings36.bin?ContentType=application/vnd.openxmlformats-officedocument.spreadsheetml.printerSettings">
        <DigestMethod Algorithm="http://www.w3.org/2001/04/xmlenc#sha256"/>
        <DigestValue>SzbxA62us1LaMVhiznzbZ3mQstPQEl/Ij1VoQPF17SY=</DigestValue>
      </Reference>
      <Reference URI="/xl/printerSettings/printerSettings37.bin?ContentType=application/vnd.openxmlformats-officedocument.spreadsheetml.printerSettings">
        <DigestMethod Algorithm="http://www.w3.org/2001/04/xmlenc#sha256"/>
        <DigestValue>SzbxA62us1LaMVhiznzbZ3mQstPQEl/Ij1VoQPF17SY=</DigestValue>
      </Reference>
      <Reference URI="/xl/printerSettings/printerSettings38.bin?ContentType=application/vnd.openxmlformats-officedocument.spreadsheetml.printerSettings">
        <DigestMethod Algorithm="http://www.w3.org/2001/04/xmlenc#sha256"/>
        <DigestValue>SzbxA62us1LaMVhiznzbZ3mQstPQEl/Ij1VoQPF17SY=</DigestValue>
      </Reference>
      <Reference URI="/xl/printerSettings/printerSettings39.bin?ContentType=application/vnd.openxmlformats-officedocument.spreadsheetml.printerSettings">
        <DigestMethod Algorithm="http://www.w3.org/2001/04/xmlenc#sha256"/>
        <DigestValue>SzbxA62us1LaMVhiznzbZ3mQstPQEl/Ij1VoQPF17SY=</DigestValue>
      </Reference>
      <Reference URI="/xl/printerSettings/printerSettings4.bin?ContentType=application/vnd.openxmlformats-officedocument.spreadsheetml.printerSettings">
        <DigestMethod Algorithm="http://www.w3.org/2001/04/xmlenc#sha256"/>
        <DigestValue>AHHdk7Oldj37VKLSGqaoa7NeppEpHhAF1CsSSlPbBUY=</DigestValue>
      </Reference>
      <Reference URI="/xl/printerSettings/printerSettings40.bin?ContentType=application/vnd.openxmlformats-officedocument.spreadsheetml.printerSettings">
        <DigestMethod Algorithm="http://www.w3.org/2001/04/xmlenc#sha256"/>
        <DigestValue>SzbxA62us1LaMVhiznzbZ3mQstPQEl/Ij1VoQPF17SY=</DigestValue>
      </Reference>
      <Reference URI="/xl/printerSettings/printerSettings41.bin?ContentType=application/vnd.openxmlformats-officedocument.spreadsheetml.printerSettings">
        <DigestMethod Algorithm="http://www.w3.org/2001/04/xmlenc#sha256"/>
        <DigestValue>SzbxA62us1LaMVhiznzbZ3mQstPQEl/Ij1VoQPF17SY=</DigestValue>
      </Reference>
      <Reference URI="/xl/printerSettings/printerSettings42.bin?ContentType=application/vnd.openxmlformats-officedocument.spreadsheetml.printerSettings">
        <DigestMethod Algorithm="http://www.w3.org/2001/04/xmlenc#sha256"/>
        <DigestValue>Ht2KSlSRws+rSEKxpffsaD1kKt/2yzY2c4b9btL+N5g=</DigestValue>
      </Reference>
      <Reference URI="/xl/printerSettings/printerSettings43.bin?ContentType=application/vnd.openxmlformats-officedocument.spreadsheetml.printerSettings">
        <DigestMethod Algorithm="http://www.w3.org/2001/04/xmlenc#sha256"/>
        <DigestValue>Ht2KSlSRws+rSEKxpffsaD1kKt/2yzY2c4b9btL+N5g=</DigestValue>
      </Reference>
      <Reference URI="/xl/printerSettings/printerSettings44.bin?ContentType=application/vnd.openxmlformats-officedocument.spreadsheetml.printerSettings">
        <DigestMethod Algorithm="http://www.w3.org/2001/04/xmlenc#sha256"/>
        <DigestValue>NnH0iJfVp653haQz0QDZuDDdt3wFsD2PuMqX2TW4VAs=</DigestValue>
      </Reference>
      <Reference URI="/xl/printerSettings/printerSettings45.bin?ContentType=application/vnd.openxmlformats-officedocument.spreadsheetml.printerSettings">
        <DigestMethod Algorithm="http://www.w3.org/2001/04/xmlenc#sha256"/>
        <DigestValue>SzbxA62us1LaMVhiznzbZ3mQstPQEl/Ij1VoQPF17SY=</DigestValue>
      </Reference>
      <Reference URI="/xl/printerSettings/printerSettings46.bin?ContentType=application/vnd.openxmlformats-officedocument.spreadsheetml.printerSettings">
        <DigestMethod Algorithm="http://www.w3.org/2001/04/xmlenc#sha256"/>
        <DigestValue>BV4HsA3OxPRvVOY9mWaUDXup3UK4kkgyRCTbANcZwXU=</DigestValue>
      </Reference>
      <Reference URI="/xl/printerSettings/printerSettings5.bin?ContentType=application/vnd.openxmlformats-officedocument.spreadsheetml.printerSettings">
        <DigestMethod Algorithm="http://www.w3.org/2001/04/xmlenc#sha256"/>
        <DigestValue>tGdTNp6QeYgVcFI24eEOQoQ9xOAbbZ4JzUoj3pTLW1U=</DigestValue>
      </Reference>
      <Reference URI="/xl/printerSettings/printerSettings6.bin?ContentType=application/vnd.openxmlformats-officedocument.spreadsheetml.printerSettings">
        <DigestMethod Algorithm="http://www.w3.org/2001/04/xmlenc#sha256"/>
        <DigestValue>sjSEG/KrwuGEmHCdKGk4Xqp2OntangDloLmJtaDKQos=</DigestValue>
      </Reference>
      <Reference URI="/xl/printerSettings/printerSettings7.bin?ContentType=application/vnd.openxmlformats-officedocument.spreadsheetml.printerSettings">
        <DigestMethod Algorithm="http://www.w3.org/2001/04/xmlenc#sha256"/>
        <DigestValue>JwVL9U8u4pOr6No1gWmIKi/iI4AsYZkoq2kTqbIuylg=</DigestValue>
      </Reference>
      <Reference URI="/xl/printerSettings/printerSettings8.bin?ContentType=application/vnd.openxmlformats-officedocument.spreadsheetml.printerSettings">
        <DigestMethod Algorithm="http://www.w3.org/2001/04/xmlenc#sha256"/>
        <DigestValue>Zl+NA13jOVGJhO4WIbZO1URSIKwjy8Mj5UNnYGF6JRA=</DigestValue>
      </Reference>
      <Reference URI="/xl/printerSettings/printerSettings9.bin?ContentType=application/vnd.openxmlformats-officedocument.spreadsheetml.printerSettings">
        <DigestMethod Algorithm="http://www.w3.org/2001/04/xmlenc#sha256"/>
        <DigestValue>Xx6CcAcMEVgdovm0S/JmN0wXd81jCcXLbHN1Lvm3iaU=</DigestValue>
      </Reference>
      <Reference URI="/xl/sharedStrings.xml?ContentType=application/vnd.openxmlformats-officedocument.spreadsheetml.sharedStrings+xml">
        <DigestMethod Algorithm="http://www.w3.org/2001/04/xmlenc#sha256"/>
        <DigestValue>wVCsaNbd9cPpB/KnUDNHvCTIxT29SQHRkJZbg37LuSY=</DigestValue>
      </Reference>
      <Reference URI="/xl/styles.xml?ContentType=application/vnd.openxmlformats-officedocument.spreadsheetml.styles+xml">
        <DigestMethod Algorithm="http://www.w3.org/2001/04/xmlenc#sha256"/>
        <DigestValue>EB5riL9RAXJJ3OuC1v1g0Mi4cu7C7LaS8pxwx4kOwF8=</DigestValue>
      </Reference>
      <Reference URI="/xl/theme/theme1.xml?ContentType=application/vnd.openxmlformats-officedocument.theme+xml">
        <DigestMethod Algorithm="http://www.w3.org/2001/04/xmlenc#sha256"/>
        <DigestValue>6/fkp2D/Km3tyFLfoHdHq7JgHmRBr220vgk4vNwvQaQ=</DigestValue>
      </Reference>
      <Reference URI="/xl/workbook.xml?ContentType=application/vnd.openxmlformats-officedocument.spreadsheetml.sheet.main+xml">
        <DigestMethod Algorithm="http://www.w3.org/2001/04/xmlenc#sha256"/>
        <DigestValue>LlOmeW+4k39Vq0Vart8umVps0BN2QGi3fUtde5wYqzU=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TD/e4Kztk1PznfONGa/8bdv97gM8rknhWfv6/MxV+VI=</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pIc4nTI9zSXJp26iUuqoHPvmj4rTZH+j6r03qaCMIM4=</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OkBflyvmkeQXLq5qGN0CQEBfH+ErOdjbD3MoU+CuPlk=</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u4krCFc0C75AzHplRRLvuHZnnv8TbHbxCuy1lDrjesU=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oaNPgSEYDZ7rrmwYrgOHTYs+yz939aCeNDFb3tpOkm4=</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+lsDeEQPJ+IgU8sp723r2+WNzWFBEoow9PeRsgI2IRg=</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8YIRZer7R2O4VKLCv/h1UT24jyxYo6LgBkNJhq3Y+2w=</DigestValue>
      </Reference>
      <Reference URI="/xl/worksheets/sheet10.xml?ContentType=application/vnd.openxmlformats-officedocument.spreadsheetml.worksheet+xml">
        <DigestMethod Algorithm="http://www.w3.org/2001/04/xmlenc#sha256"/>
        <DigestValue>cpCgt0IuxHGHZZPtsgErzEzpCGbOkVBmtrG2FTie0XY=</DigestValue>
      </Reference>
      <Reference URI="/xl/worksheets/sheet11.xml?ContentType=application/vnd.openxmlformats-officedocument.spreadsheetml.worksheet+xml">
        <DigestMethod Algorithm="http://www.w3.org/2001/04/xmlenc#sha256"/>
        <DigestValue>X0KK0kwzi3CZn57SScjQCtLrIDIMNDthcE+lHJERidE=</DigestValue>
      </Reference>
      <Reference URI="/xl/worksheets/sheet12.xml?ContentType=application/vnd.openxmlformats-officedocument.spreadsheetml.worksheet+xml">
        <DigestMethod Algorithm="http://www.w3.org/2001/04/xmlenc#sha256"/>
        <DigestValue>2xBUzx2rDrqagzZqcnHKhOlDs7q6dwfn63gnPjEJZ4I=</DigestValue>
      </Reference>
      <Reference URI="/xl/worksheets/sheet13.xml?ContentType=application/vnd.openxmlformats-officedocument.spreadsheetml.worksheet+xml">
        <DigestMethod Algorithm="http://www.w3.org/2001/04/xmlenc#sha256"/>
        <DigestValue>ST5R+O9rGCRvHBCnuSylRJovMbnjTXYgPHGhm4f1K7o=</DigestValue>
      </Reference>
      <Reference URI="/xl/worksheets/sheet14.xml?ContentType=application/vnd.openxmlformats-officedocument.spreadsheetml.worksheet+xml">
        <DigestMethod Algorithm="http://www.w3.org/2001/04/xmlenc#sha256"/>
        <DigestValue>jsFHfvGYe5jrsPj7E2+/ItCZKNAh4HRQ29EpJULALZA=</DigestValue>
      </Reference>
      <Reference URI="/xl/worksheets/sheet15.xml?ContentType=application/vnd.openxmlformats-officedocument.spreadsheetml.worksheet+xml">
        <DigestMethod Algorithm="http://www.w3.org/2001/04/xmlenc#sha256"/>
        <DigestValue>7HNS1HtGqFzYdIlRVmdWJBKYoU9o0yHkdl595P7IReM=</DigestValue>
      </Reference>
      <Reference URI="/xl/worksheets/sheet16.xml?ContentType=application/vnd.openxmlformats-officedocument.spreadsheetml.worksheet+xml">
        <DigestMethod Algorithm="http://www.w3.org/2001/04/xmlenc#sha256"/>
        <DigestValue>a0t6Lkw08+bGGR3BmGo45o7a3Lvhz4cb/n4J37DXp6I=</DigestValue>
      </Reference>
      <Reference URI="/xl/worksheets/sheet17.xml?ContentType=application/vnd.openxmlformats-officedocument.spreadsheetml.worksheet+xml">
        <DigestMethod Algorithm="http://www.w3.org/2001/04/xmlenc#sha256"/>
        <DigestValue>9VGUxwn2U341lCsXJpoNUTSEonKJ2rWkZwPGURoR+4Q=</DigestValue>
      </Reference>
      <Reference URI="/xl/worksheets/sheet18.xml?ContentType=application/vnd.openxmlformats-officedocument.spreadsheetml.worksheet+xml">
        <DigestMethod Algorithm="http://www.w3.org/2001/04/xmlenc#sha256"/>
        <DigestValue>iBazWbJ/dJahgT+Au580FAP7v3M6XmKYzaNg/ClwSQI=</DigestValue>
      </Reference>
      <Reference URI="/xl/worksheets/sheet19.xml?ContentType=application/vnd.openxmlformats-officedocument.spreadsheetml.worksheet+xml">
        <DigestMethod Algorithm="http://www.w3.org/2001/04/xmlenc#sha256"/>
        <DigestValue>dRGZltjjMYcbS1Uta2d3Ix+mVfkl4UKn2Q9b6pa9o+s=</DigestValue>
      </Reference>
      <Reference URI="/xl/worksheets/sheet2.xml?ContentType=application/vnd.openxmlformats-officedocument.spreadsheetml.worksheet+xml">
        <DigestMethod Algorithm="http://www.w3.org/2001/04/xmlenc#sha256"/>
        <DigestValue>j7TBZx/9x04HEvAUpAbhxyQkZU8iZGiIjO2JGJY0TKc=</DigestValue>
      </Reference>
      <Reference URI="/xl/worksheets/sheet20.xml?ContentType=application/vnd.openxmlformats-officedocument.spreadsheetml.worksheet+xml">
        <DigestMethod Algorithm="http://www.w3.org/2001/04/xmlenc#sha256"/>
        <DigestValue>buuWRcqZucDjpiysNMaecGK1IGMaYpEgTy3dUqS+a1c=</DigestValue>
      </Reference>
      <Reference URI="/xl/worksheets/sheet21.xml?ContentType=application/vnd.openxmlformats-officedocument.spreadsheetml.worksheet+xml">
        <DigestMethod Algorithm="http://www.w3.org/2001/04/xmlenc#sha256"/>
        <DigestValue>CZGzLync2osfx7ED1xObqk00q+KPnig07QUVlRodVo0=</DigestValue>
      </Reference>
      <Reference URI="/xl/worksheets/sheet22.xml?ContentType=application/vnd.openxmlformats-officedocument.spreadsheetml.worksheet+xml">
        <DigestMethod Algorithm="http://www.w3.org/2001/04/xmlenc#sha256"/>
        <DigestValue>faC8cTAwi0Bo9ZAb6DiRf2m0n2ES8gARAmFUiOhTfBw=</DigestValue>
      </Reference>
      <Reference URI="/xl/worksheets/sheet23.xml?ContentType=application/vnd.openxmlformats-officedocument.spreadsheetml.worksheet+xml">
        <DigestMethod Algorithm="http://www.w3.org/2001/04/xmlenc#sha256"/>
        <DigestValue>XYzTdk59EafmUGyD9OQOsa1DFruCDTuuR0HlT5oh43c=</DigestValue>
      </Reference>
      <Reference URI="/xl/worksheets/sheet24.xml?ContentType=application/vnd.openxmlformats-officedocument.spreadsheetml.worksheet+xml">
        <DigestMethod Algorithm="http://www.w3.org/2001/04/xmlenc#sha256"/>
        <DigestValue>6EGgoEaemcTW0OyeTmT+uukjo9dP/pwCJ95OdhN+n68=</DigestValue>
      </Reference>
      <Reference URI="/xl/worksheets/sheet25.xml?ContentType=application/vnd.openxmlformats-officedocument.spreadsheetml.worksheet+xml">
        <DigestMethod Algorithm="http://www.w3.org/2001/04/xmlenc#sha256"/>
        <DigestValue>YIzBtoZPbxtaYDwUg+eD1sQXto0atvBzhjH3ePZ8TYQ=</DigestValue>
      </Reference>
      <Reference URI="/xl/worksheets/sheet26.xml?ContentType=application/vnd.openxmlformats-officedocument.spreadsheetml.worksheet+xml">
        <DigestMethod Algorithm="http://www.w3.org/2001/04/xmlenc#sha256"/>
        <DigestValue>7FI7opY6nkOY87x6GPvTAdgm/E/Ktj/ffujdmSw+0VI=</DigestValue>
      </Reference>
      <Reference URI="/xl/worksheets/sheet27.xml?ContentType=application/vnd.openxmlformats-officedocument.spreadsheetml.worksheet+xml">
        <DigestMethod Algorithm="http://www.w3.org/2001/04/xmlenc#sha256"/>
        <DigestValue>cJ7ghOy5bgr7ldqRiu5SZTgXdR0Uy8C5bw9kEHRYRWM=</DigestValue>
      </Reference>
      <Reference URI="/xl/worksheets/sheet28.xml?ContentType=application/vnd.openxmlformats-officedocument.spreadsheetml.worksheet+xml">
        <DigestMethod Algorithm="http://www.w3.org/2001/04/xmlenc#sha256"/>
        <DigestValue>/3Gk1sfGiSSol6sThkxZneM1azQudAy41a5RWQL9MMI=</DigestValue>
      </Reference>
      <Reference URI="/xl/worksheets/sheet29.xml?ContentType=application/vnd.openxmlformats-officedocument.spreadsheetml.worksheet+xml">
        <DigestMethod Algorithm="http://www.w3.org/2001/04/xmlenc#sha256"/>
        <DigestValue>A2qmaOyS75TBD0J4B+M0WmEh6oYDuzf/dFRFbI9Wp98=</DigestValue>
      </Reference>
      <Reference URI="/xl/worksheets/sheet3.xml?ContentType=application/vnd.openxmlformats-officedocument.spreadsheetml.worksheet+xml">
        <DigestMethod Algorithm="http://www.w3.org/2001/04/xmlenc#sha256"/>
        <DigestValue>/Sdaq7EZ6wESSRIJ8CYKxuNyrKeNju2KEZ+/HMEa3+w=</DigestValue>
      </Reference>
      <Reference URI="/xl/worksheets/sheet30.xml?ContentType=application/vnd.openxmlformats-officedocument.spreadsheetml.worksheet+xml">
        <DigestMethod Algorithm="http://www.w3.org/2001/04/xmlenc#sha256"/>
        <DigestValue>96hwpg5/Jw3lPPzwI6dWgUkMEuywxOakIrEwkUg1tIo=</DigestValue>
      </Reference>
      <Reference URI="/xl/worksheets/sheet31.xml?ContentType=application/vnd.openxmlformats-officedocument.spreadsheetml.worksheet+xml">
        <DigestMethod Algorithm="http://www.w3.org/2001/04/xmlenc#sha256"/>
        <DigestValue>k5e+qsh1Il/S63r6kyvu0Hpa0tn6mXxUMSRTOgI07c8=</DigestValue>
      </Reference>
      <Reference URI="/xl/worksheets/sheet32.xml?ContentType=application/vnd.openxmlformats-officedocument.spreadsheetml.worksheet+xml">
        <DigestMethod Algorithm="http://www.w3.org/2001/04/xmlenc#sha256"/>
        <DigestValue>uV4zZrVCs6gPLB6EOCOn6ahu2V+RERM7+qx6j+arExY=</DigestValue>
      </Reference>
      <Reference URI="/xl/worksheets/sheet33.xml?ContentType=application/vnd.openxmlformats-officedocument.spreadsheetml.worksheet+xml">
        <DigestMethod Algorithm="http://www.w3.org/2001/04/xmlenc#sha256"/>
        <DigestValue>rVbjvdruHKLcSx12NCSX+UYf0PHdyxqHU/maOt56siw=</DigestValue>
      </Reference>
      <Reference URI="/xl/worksheets/sheet34.xml?ContentType=application/vnd.openxmlformats-officedocument.spreadsheetml.worksheet+xml">
        <DigestMethod Algorithm="http://www.w3.org/2001/04/xmlenc#sha256"/>
        <DigestValue>RLslt2pjjlGoSJw2KTRyyXlnhMUU/gsMMAoRKmn7PUk=</DigestValue>
      </Reference>
      <Reference URI="/xl/worksheets/sheet35.xml?ContentType=application/vnd.openxmlformats-officedocument.spreadsheetml.worksheet+xml">
        <DigestMethod Algorithm="http://www.w3.org/2001/04/xmlenc#sha256"/>
        <DigestValue>ELPJQEW8/C2aK67V58vWi0gbWoULEkP1NWF6+84MDrY=</DigestValue>
      </Reference>
      <Reference URI="/xl/worksheets/sheet36.xml?ContentType=application/vnd.openxmlformats-officedocument.spreadsheetml.worksheet+xml">
        <DigestMethod Algorithm="http://www.w3.org/2001/04/xmlenc#sha256"/>
        <DigestValue>+mJ2Dl7S+Dc3VwKTEpUzfyU+VWBa1NQL8qYd3YSGUM0=</DigestValue>
      </Reference>
      <Reference URI="/xl/worksheets/sheet37.xml?ContentType=application/vnd.openxmlformats-officedocument.spreadsheetml.worksheet+xml">
        <DigestMethod Algorithm="http://www.w3.org/2001/04/xmlenc#sha256"/>
        <DigestValue>mLKMabH93Xnu+X3zahV4Z/6O9mbfrJ7GNDbLO1jmzDc=</DigestValue>
      </Reference>
      <Reference URI="/xl/worksheets/sheet38.xml?ContentType=application/vnd.openxmlformats-officedocument.spreadsheetml.worksheet+xml">
        <DigestMethod Algorithm="http://www.w3.org/2001/04/xmlenc#sha256"/>
        <DigestValue>mRzLPB1EYweOEPOtYXH/++LNWw7+mDScRu/GE9pud5E=</DigestValue>
      </Reference>
      <Reference URI="/xl/worksheets/sheet39.xml?ContentType=application/vnd.openxmlformats-officedocument.spreadsheetml.worksheet+xml">
        <DigestMethod Algorithm="http://www.w3.org/2001/04/xmlenc#sha256"/>
        <DigestValue>GI0r2qVlyLCOXIFBI0JVn1WEdyBvSPmc7X+O5wHzNFA=</DigestValue>
      </Reference>
      <Reference URI="/xl/worksheets/sheet4.xml?ContentType=application/vnd.openxmlformats-officedocument.spreadsheetml.worksheet+xml">
        <DigestMethod Algorithm="http://www.w3.org/2001/04/xmlenc#sha256"/>
        <DigestValue>D4UeLWgNsZcv17Soi6CPv/68dc/a7c7WIS6Qe2hHoTo=</DigestValue>
      </Reference>
      <Reference URI="/xl/worksheets/sheet40.xml?ContentType=application/vnd.openxmlformats-officedocument.spreadsheetml.worksheet+xml">
        <DigestMethod Algorithm="http://www.w3.org/2001/04/xmlenc#sha256"/>
        <DigestValue>8wYZKUzvcw6SPL9GCbq1R/UMiyCRahQmSFPfngxL0r0=</DigestValue>
      </Reference>
      <Reference URI="/xl/worksheets/sheet41.xml?ContentType=application/vnd.openxmlformats-officedocument.spreadsheetml.worksheet+xml">
        <DigestMethod Algorithm="http://www.w3.org/2001/04/xmlenc#sha256"/>
        <DigestValue>ARIK48gQGgM5pxKVhZNvD83bC8lIItMtQXf5BPjm20E=</DigestValue>
      </Reference>
      <Reference URI="/xl/worksheets/sheet42.xml?ContentType=application/vnd.openxmlformats-officedocument.spreadsheetml.worksheet+xml">
        <DigestMethod Algorithm="http://www.w3.org/2001/04/xmlenc#sha256"/>
        <DigestValue>crE9nUsM6oVzu4OMG7ZKexjCoak3uEWPJYunhV3sGZ4=</DigestValue>
      </Reference>
      <Reference URI="/xl/worksheets/sheet43.xml?ContentType=application/vnd.openxmlformats-officedocument.spreadsheetml.worksheet+xml">
        <DigestMethod Algorithm="http://www.w3.org/2001/04/xmlenc#sha256"/>
        <DigestValue>xx9TAhDDJXD3qDivOXSPCdqN1JehjxS0wT3TVQPHeZE=</DigestValue>
      </Reference>
      <Reference URI="/xl/worksheets/sheet44.xml?ContentType=application/vnd.openxmlformats-officedocument.spreadsheetml.worksheet+xml">
        <DigestMethod Algorithm="http://www.w3.org/2001/04/xmlenc#sha256"/>
        <DigestValue>gSPPz9o4UEIxuDlKiXTdqKWc6Wb2wjm3dy1SDRsrTDI=</DigestValue>
      </Reference>
      <Reference URI="/xl/worksheets/sheet45.xml?ContentType=application/vnd.openxmlformats-officedocument.spreadsheetml.worksheet+xml">
        <DigestMethod Algorithm="http://www.w3.org/2001/04/xmlenc#sha256"/>
        <DigestValue>5TuSvO/S4KXaohPXB2ofSP3XqD4A0m1DBbYOFjUrvL0=</DigestValue>
      </Reference>
      <Reference URI="/xl/worksheets/sheet46.xml?ContentType=application/vnd.openxmlformats-officedocument.spreadsheetml.worksheet+xml">
        <DigestMethod Algorithm="http://www.w3.org/2001/04/xmlenc#sha256"/>
        <DigestValue>T8jvqjyelRd8x9H4qm7/f+cyl3WrELGmOsrR2KGayhA=</DigestValue>
      </Reference>
      <Reference URI="/xl/worksheets/sheet5.xml?ContentType=application/vnd.openxmlformats-officedocument.spreadsheetml.worksheet+xml">
        <DigestMethod Algorithm="http://www.w3.org/2001/04/xmlenc#sha256"/>
        <DigestValue>JThpOrYOyp42pCXO6zGq9zyEszolZpSe6bzfA1wZTGc=</DigestValue>
      </Reference>
      <Reference URI="/xl/worksheets/sheet6.xml?ContentType=application/vnd.openxmlformats-officedocument.spreadsheetml.worksheet+xml">
        <DigestMethod Algorithm="http://www.w3.org/2001/04/xmlenc#sha256"/>
        <DigestValue>pdZPOBeixJTWSXEHY/mQz/AtBq5IiUr7efqK3y3EdkM=</DigestValue>
      </Reference>
      <Reference URI="/xl/worksheets/sheet7.xml?ContentType=application/vnd.openxmlformats-officedocument.spreadsheetml.worksheet+xml">
        <DigestMethod Algorithm="http://www.w3.org/2001/04/xmlenc#sha256"/>
        <DigestValue>2aJAnylxtqYKs2ydsde1zs8MSdxk5havle+lpisgtL0=</DigestValue>
      </Reference>
      <Reference URI="/xl/worksheets/sheet8.xml?ContentType=application/vnd.openxmlformats-officedocument.spreadsheetml.worksheet+xml">
        <DigestMethod Algorithm="http://www.w3.org/2001/04/xmlenc#sha256"/>
        <DigestValue>uTeuFQuIMeZKt/4W1U6+IPWJ56mi4k0UwGDgA/OCuzQ=</DigestValue>
      </Reference>
      <Reference URI="/xl/worksheets/sheet9.xml?ContentType=application/vnd.openxmlformats-officedocument.spreadsheetml.worksheet+xml">
        <DigestMethod Algorithm="http://www.w3.org/2001/04/xmlenc#sha256"/>
        <DigestValue>HJ7atVy9QIwKFg1085brNnSh8wl0KRNMFJu4rUTazVw=</DigestValue>
      </Reference>
    </Manifest>
    <SignatureProperties>
      <SignatureProperty Id="idSignatureTime" Target="#idPackageSignature">
        <mdssi:SignatureTime xmlns:mdssi="http://schemas.openxmlformats.org/package/2006/digital-signature">
          <mdssi:Format>YYYY-MM-DDThh:mm:ssTZD</mdssi:Format>
          <mdssi:Value>2025-08-14T21:43:10Z</mdssi:Value>
        </mdssi:SignatureTime>
      </SignatureProperty>
    </SignatureProperties>
  </Object>
  <Object Id="idOfficeObject">
    <SignatureProperties>
      <SignatureProperty Id="idOfficeV1Details" Target="#idPackageSignature">
        <SignatureInfoV1 xmlns="http://schemas.microsoft.com/office/2006/digsig">
          <SetupID>{80C21F04-3413-4074-86D6-961E225173BC}</SetupID>
          <SignatureText>NGG</SignatureText>
          <SignatureImage/>
          <SignatureComments/>
          <WindowsVersion>10.0</WindowsVersion>
          <OfficeVersion>16.0.19029/27</OfficeVersion>
          <ApplicationVersion>16.0.19029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2025-08-14T21:43:10Z</xd:SigningTime>
          <xd:SigningCertificate>
            <xd:Cert>
              <xd:CertDigest>
                <DigestMethod Algorithm="http://www.w3.org/2001/04/xmlenc#sha256"/>
                <DigestValue>ieIzoIpX6ZCPXWIR2b0GHgk/kMFwQowNg/nk4fUdZpE=</DigestValue>
              </xd:CertDigest>
              <xd:IssuerSerial>
                <X509IssuerName>C=PY, O=ICPP, OU=Prestador Cualificado de Servicios de Confianza, CN=VIT S.A., SERIALNUMBER=RUC80080099-0</X509IssuerName>
                <X509SerialNumber>47890141395423992652923104271677016492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EHgAA+g4AACBFTUYAAAEAWBsAAKo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B3wQVWV70HEAAAABAAAAAkAAABMAAAAAAAAAAAAAAAAAAAA//////////9gAAAAMQA0AC8AOA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Glu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EwAAABHAAAAKQAAADMAAAA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E0AAABIAAAAJQAAAAwAAAAEAAAAVAAAAGAAAAAqAAAAMwAAAEsAAABHAAAAAQAAAPwd8EFVle9BKgAAADMAAAADAAAATAAAAAAAAAAAAAAAAAAAAP//////////VAAAAE4ARwBHAG1hDAAAAAsAAAAL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AAAAAKAAAAUAAAAFoAAABcAAAAAQAAAPwd8EFVle9BCgAAAFAAAAAOAAAATAAAAAAAAAAAAAAAAAAAAP//////////aAAAAE4AYQB0AGgAYQBsAGkAZQAgAEcA8wBtAGUAegAIAAAABgAAAAQAAAAHAAAABgAAAAMAAAADAAAABgAAAAMAAAAIAAAABwAAAAkAAAAGAAAABQ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IAAABsAAAAAQAAAPwd8EFVle9BCgAAAGAAAAAPAAAATAAAAAAAAAAAAAAAAAAAAP//////////bAAAAFMA7QBuAGQAaQBjAG8AIABUAGkAdAB1AGwAYQByAAAABgAAAAMAAAAHAAAABwAAAAMAAAAFAAAABwAAAAMAAAAF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IAEAAAoAAABwAAAA4AAAAHwAAAABAAAA/B3wQVWV70EKAAAAcAAAACMAAABMAAAABAAAAAkAAABwAAAA4gAAAH0AAACUAAAARgBpAHIAbQBhAGQAbwAgAHAAbwByADoAIABOAEEAVABIAEEATABJAEUAIABHAE8ATQBFAFoAIABHAEEAUgBPAFoAWgBPAHMABgAAAAMAAAAEAAAACQAAAAYAAAAHAAAABwAAAAMAAAAHAAAABwAAAAQAAAADAAAAAwAAAAgAAAAHAAAABQAAAAgAAAAHAAAABQAAAAMAAAAGAAAAAwAAAAgAAAAJAAAACgAAAAYAAAAGAAAAAwAAAAgAAAAHAAAABwAAAAkAAAAGAAAABgAAAAkAAAAWAAAADAAAAAAAAAAlAAAADAAAAAIAAAAOAAAAFAAAAAAAAAAQAAAAFAAAAA==</Object>
  <Object Id="idInvalidSigLnImg">AQAAAGwAAAAAAAAAAAAAAP8AAAB/AAAAAAAAAAAAAAAEHgAA+g4AACBFTUYAAAEAyCAAALEAAAAGAAAAAAAAAAAAAAAAAAAAVgUAAAADAACaAQAA5gAAAAAAAAAAAAAAAAAAAJBBBgBwgg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EwAAABHAAAAKQAAADMAAAAk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E0AAABIAAAAJQAAAAwAAAAEAAAAVAAAAGAAAAAqAAAAMwAAAEsAAABHAAAAAQAAAPwd8EFVle9BKgAAADMAAAADAAAATAAAAAAAAAAAAAAAAAAAAP//////////VAAAAE4ARwBHAAAADAAAAAsAAAAL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AAAAAKAAAAUAAAAFoAAABcAAAAAQAAAPwd8EFVle9BCgAAAFAAAAAOAAAATAAAAAAAAAAAAAAAAAAAAP//////////aAAAAE4AYQB0AGgAYQBsAGkAZQAgAEcA8wBtAGUAegAIAAAABgAAAAQAAAAHAAAABgAAAAMAAAADAAAABgAAAAMAAAAIAAAABwAAAAkAAAAGAAAABQ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IAAABsAAAAAQAAAPwd8EFVle9BCgAAAGAAAAAPAAAATAAAAAAAAAAAAAAAAAAAAP//////////bAAAAFMA7QBuAGQAaQBjAG8AIABUAGkAdAB1AGwAYQByAGQABgAAAAMAAAAHAAAABwAAAAMAAAAFAAAABwAAAAMAAAAF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IAEAAAoAAABwAAAA4AAAAHwAAAABAAAA/B3wQVWV70EKAAAAcAAAACMAAABMAAAABAAAAAkAAABwAAAA4gAAAH0AAACUAAAARgBpAHIAbQBhAGQAbwAgAHAAbwByADoAIABOAEEAVABIAEEATABJAEUAIABHAE8ATQBFAFoAIABHAEEAUgBPAFoAWgBPAEkABgAAAAMAAAAEAAAACQAAAAYAAAAHAAAABwAAAAMAAAAHAAAABwAAAAQAAAADAAAAAwAAAAgAAAAHAAAABQAAAAgAAAAHAAAABQAAAAMAAAAGAAAAAwAAAAgAAAAJAAAACgAAAAYAAAAGAAAAAwAAAAgAAAAHAAAABwAAAAkAAAAGAAAABgAAAAk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3</vt:i4>
      </vt:variant>
    </vt:vector>
  </HeadingPairs>
  <TitlesOfParts>
    <vt:vector size="49" baseType="lpstr">
      <vt:lpstr>Indice</vt:lpstr>
      <vt:lpstr>Información General</vt:lpstr>
      <vt:lpstr>BG</vt:lpstr>
      <vt:lpstr>ER</vt:lpstr>
      <vt:lpstr>EVPN</vt:lpstr>
      <vt:lpstr>EFE</vt:lpstr>
      <vt:lpstr>Nota1</vt:lpstr>
      <vt:lpstr>Nota 2</vt:lpstr>
      <vt:lpstr>Nota 3</vt:lpstr>
      <vt:lpstr>Nota 4</vt:lpstr>
      <vt:lpstr>Nota 5</vt:lpstr>
      <vt:lpstr>Nota 6</vt:lpstr>
      <vt:lpstr>Nota 7</vt:lpstr>
      <vt:lpstr>Nota 8</vt:lpstr>
      <vt:lpstr>Nota 9 </vt:lpstr>
      <vt:lpstr>Nota 10</vt:lpstr>
      <vt:lpstr>Nota 11 </vt:lpstr>
      <vt:lpstr>Nota 12 </vt:lpstr>
      <vt:lpstr>Nota 13 </vt:lpstr>
      <vt:lpstr>Nota 14 </vt:lpstr>
      <vt:lpstr>Nota 15 </vt:lpstr>
      <vt:lpstr>Nota 16 </vt:lpstr>
      <vt:lpstr>Nota 17 </vt:lpstr>
      <vt:lpstr>Nota 18 </vt:lpstr>
      <vt:lpstr>Nota 19 </vt:lpstr>
      <vt:lpstr>Nota 20 </vt:lpstr>
      <vt:lpstr>Nota 21 </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'Nota 2'!_Hlk15378568</vt:lpstr>
      <vt:lpstr>ER!Área_de_impresión</vt:lpstr>
      <vt:lpstr>Indice!Área_de_impresión</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Ramirez</dc:creator>
  <cp:lastModifiedBy>atorres</cp:lastModifiedBy>
  <cp:lastPrinted>2025-08-14T20:51:05Z</cp:lastPrinted>
  <dcterms:created xsi:type="dcterms:W3CDTF">2024-07-31T18:36:33Z</dcterms:created>
  <dcterms:modified xsi:type="dcterms:W3CDTF">2025-08-14T21:33:29Z</dcterms:modified>
</cp:coreProperties>
</file>