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1.xml" ContentType="application/vnd.openxmlformats-package.digital-signature-xmlsignature+xml"/>
  <Override PartName="/_xmlsignatures/sig2.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1.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C:\Users\User\Desktop\ACWM\"/>
    </mc:Choice>
  </mc:AlternateContent>
  <xr:revisionPtr revIDLastSave="0" documentId="13_ncr:201_{F2C1060D-04BD-4354-B98C-B2FDEF2FEA42}" xr6:coauthVersionLast="47" xr6:coauthVersionMax="47" xr10:uidLastSave="{00000000-0000-0000-0000-000000000000}"/>
  <bookViews>
    <workbookView xWindow="-120" yWindow="-120" windowWidth="29040" windowHeight="15720" tabRatio="785" xr2:uid="{00000000-000D-0000-FFFF-FFFF00000000}"/>
  </bookViews>
  <sheets>
    <sheet name="INFORMACION GENERAL" sheetId="7" r:id="rId1"/>
    <sheet name="BALANCE" sheetId="6" r:id="rId2"/>
    <sheet name="RESULTADO" sheetId="10" r:id="rId3"/>
    <sheet name="PATRIMONIO" sheetId="12" r:id="rId4"/>
    <sheet name="FLUJO" sheetId="11" r:id="rId5"/>
    <sheet name="NOTAS A LOS ESTADOS CONTABLES" sheetId="9" r:id="rId6"/>
  </sheets>
  <externalReferences>
    <externalReference r:id="rId7"/>
  </externalReferences>
  <definedNames>
    <definedName name="_xlnm._FilterDatabase" localSheetId="5" hidden="1">'NOTAS A LOS ESTADOS CONTABLES'!$B$65:$E$107</definedName>
    <definedName name="_xlnm._FilterDatabase" localSheetId="2" hidden="1">RESULTADO!$A$10:$C$77</definedName>
    <definedName name="_xlnm.Print_Area" localSheetId="1">BALANCE!$A$2:$F$85</definedName>
    <definedName name="_xlnm.Print_Area" localSheetId="0">'INFORMACION GENERAL'!$A$1:$J$90</definedName>
    <definedName name="_xlnm.Print_Area" localSheetId="5">'NOTAS A LOS ESTADOS CONTABLES'!$A$1:$G$378</definedName>
    <definedName name="_xlnm.Print_Area" localSheetId="2">RESULTADO!$A$1:$C$89</definedName>
    <definedName name="_xlnm.Print_Titles" localSheetId="1">BALANCE!$1:$1</definedName>
    <definedName name="_xlnm.Print_Titles" localSheetId="0">'INFORMACION GENERAL'!$1:$5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 i="11" l="1"/>
  <c r="G269" i="9" l="1"/>
  <c r="B187" i="9" l="1"/>
  <c r="B282" i="9"/>
  <c r="C187" i="9"/>
  <c r="D106" i="9"/>
  <c r="C106" i="9" s="1"/>
  <c r="B26" i="6" l="1"/>
  <c r="B330" i="9" l="1"/>
  <c r="D107" i="9" l="1"/>
  <c r="D105" i="9"/>
  <c r="D104" i="9"/>
  <c r="D103" i="9"/>
  <c r="D102" i="9"/>
  <c r="D101" i="9"/>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7" i="9"/>
  <c r="D68" i="9"/>
  <c r="J42" i="7" l="1"/>
  <c r="I42" i="7"/>
  <c r="E66" i="9"/>
  <c r="C67" i="9"/>
  <c r="C68" i="9"/>
  <c r="C69" i="9"/>
  <c r="C70" i="9"/>
  <c r="C71" i="9"/>
  <c r="C72" i="9"/>
  <c r="C73" i="9"/>
  <c r="C74" i="9"/>
  <c r="C75" i="9"/>
  <c r="C76" i="9"/>
  <c r="C77" i="9"/>
  <c r="C78" i="9"/>
  <c r="C79" i="9"/>
  <c r="C80" i="9"/>
  <c r="C81" i="9"/>
  <c r="C82" i="9"/>
  <c r="C83" i="9"/>
  <c r="C84" i="9"/>
  <c r="C85" i="9"/>
  <c r="C86" i="9"/>
  <c r="C87" i="9"/>
  <c r="C88" i="9"/>
  <c r="C89" i="9"/>
  <c r="C90" i="9"/>
  <c r="C91" i="9"/>
  <c r="C92" i="9"/>
  <c r="C93" i="9"/>
  <c r="C94" i="9"/>
  <c r="C95" i="9"/>
  <c r="C96" i="9"/>
  <c r="C97" i="9"/>
  <c r="C98" i="9"/>
  <c r="C99" i="9"/>
  <c r="C100" i="9"/>
  <c r="C101" i="9"/>
  <c r="C102" i="9"/>
  <c r="C103" i="9"/>
  <c r="C104" i="9"/>
  <c r="C105" i="9"/>
  <c r="C107" i="9"/>
  <c r="B113" i="9"/>
  <c r="B114" i="9"/>
  <c r="B115" i="9"/>
  <c r="B116" i="9"/>
  <c r="C117" i="9"/>
  <c r="E117" i="9"/>
  <c r="C123" i="9"/>
  <c r="D123" i="9"/>
  <c r="B197" i="9"/>
  <c r="C197" i="9"/>
  <c r="B207" i="9"/>
  <c r="C207" i="9"/>
  <c r="B214" i="9"/>
  <c r="C214" i="9"/>
  <c r="C226" i="9"/>
  <c r="B247" i="9"/>
  <c r="C247" i="9"/>
  <c r="B253" i="9"/>
  <c r="C253" i="9"/>
  <c r="G261" i="9"/>
  <c r="G262" i="9"/>
  <c r="G264" i="9"/>
  <c r="G265" i="9"/>
  <c r="G266" i="9"/>
  <c r="G267" i="9"/>
  <c r="G268" i="9"/>
  <c r="B269" i="9"/>
  <c r="C269" i="9"/>
  <c r="D269" i="9"/>
  <c r="B288" i="9"/>
  <c r="C288" i="9"/>
  <c r="B296" i="9"/>
  <c r="C296" i="9"/>
  <c r="C307" i="9"/>
  <c r="C330" i="9" s="1"/>
  <c r="B338" i="9"/>
  <c r="C338" i="9"/>
  <c r="C66" i="9" l="1"/>
  <c r="C13" i="11" l="1"/>
  <c r="C17" i="11" s="1"/>
  <c r="C19" i="11" s="1"/>
  <c r="C35" i="11" s="1"/>
  <c r="C37" i="11" s="1"/>
  <c r="I11" i="12"/>
  <c r="I15" i="12"/>
  <c r="C12" i="10"/>
  <c r="C36" i="10"/>
  <c r="C42" i="10"/>
  <c r="C46" i="10"/>
  <c r="C56" i="10"/>
  <c r="C60" i="10"/>
  <c r="C64" i="10"/>
  <c r="C77" i="6"/>
  <c r="B77" i="6"/>
  <c r="C54" i="10" l="1"/>
  <c r="C73" i="10" s="1"/>
  <c r="C75" i="10" s="1"/>
  <c r="F70" i="6" l="1"/>
  <c r="F78" i="6" s="1"/>
  <c r="F58" i="6"/>
  <c r="F55" i="6"/>
  <c r="F51" i="6"/>
  <c r="F45" i="6"/>
  <c r="F37" i="6"/>
  <c r="F26" i="6"/>
  <c r="F10" i="6"/>
  <c r="C62" i="6"/>
  <c r="C53" i="6"/>
  <c r="C45" i="6"/>
  <c r="C26" i="6"/>
  <c r="C15" i="6"/>
  <c r="C10" i="6"/>
  <c r="C83" i="6" l="1"/>
  <c r="C8" i="6"/>
  <c r="F8" i="6"/>
  <c r="F44" i="6"/>
  <c r="C42" i="6"/>
  <c r="C85" i="6" s="1"/>
  <c r="F64" i="6" l="1"/>
  <c r="F85" i="6" s="1"/>
  <c r="B46" i="10"/>
  <c r="B15" i="6" l="1"/>
  <c r="B53" i="6" l="1"/>
  <c r="I14" i="12" l="1"/>
  <c r="E45" i="6"/>
  <c r="B62" i="6"/>
  <c r="E37" i="6" l="1"/>
  <c r="E51" i="6" l="1"/>
  <c r="E55" i="6"/>
  <c r="E58" i="6"/>
  <c r="L15" i="12"/>
  <c r="B60" i="10"/>
  <c r="B56" i="10"/>
  <c r="E44" i="6" l="1"/>
  <c r="B64" i="10"/>
  <c r="B42" i="10"/>
  <c r="B36" i="10"/>
  <c r="B12" i="10"/>
  <c r="B54" i="10" l="1"/>
  <c r="B73" i="10" s="1"/>
  <c r="B75" i="10" s="1"/>
  <c r="J13" i="12" s="1"/>
  <c r="E70" i="6" l="1"/>
  <c r="E78" i="6" s="1"/>
  <c r="D14" i="12"/>
  <c r="C14" i="12"/>
  <c r="H14" i="12"/>
  <c r="B45" i="6" l="1"/>
  <c r="G14" i="12" l="1"/>
  <c r="B13" i="11"/>
  <c r="B17" i="11" s="1"/>
  <c r="B19" i="11" s="1"/>
  <c r="J14" i="12"/>
  <c r="E26" i="6"/>
  <c r="F14" i="12"/>
  <c r="E14" i="12"/>
  <c r="B10" i="6"/>
  <c r="B35" i="11" l="1"/>
  <c r="B37" i="11" s="1"/>
  <c r="B83" i="6"/>
  <c r="K14" i="12"/>
  <c r="B42" i="6"/>
  <c r="B8" i="6"/>
  <c r="B85" i="6" l="1"/>
  <c r="B226" i="9" l="1"/>
  <c r="E10" i="6" l="1"/>
  <c r="E8" i="6" s="1"/>
  <c r="E64" i="6" s="1"/>
  <c r="E85" i="6" s="1"/>
</calcChain>
</file>

<file path=xl/sharedStrings.xml><?xml version="1.0" encoding="utf-8"?>
<sst xmlns="http://schemas.openxmlformats.org/spreadsheetml/2006/main" count="797" uniqueCount="560">
  <si>
    <t>INFORMACION GENERAL DE LA ENTIDAD</t>
  </si>
  <si>
    <t>1.</t>
  </si>
  <si>
    <t>IDENTIFICACION</t>
  </si>
  <si>
    <t xml:space="preserve">2.            ANTECEDENTES DE CONSTITUCIÓN DE LA SOCIEDAD: </t>
  </si>
  <si>
    <t xml:space="preserve">2.1 </t>
  </si>
  <si>
    <t xml:space="preserve">2.2 </t>
  </si>
  <si>
    <t>3.</t>
  </si>
  <si>
    <t xml:space="preserve">ADMINISTRACION:     </t>
  </si>
  <si>
    <t>CARGO</t>
  </si>
  <si>
    <t>NOMBRE Y APELLIDO</t>
  </si>
  <si>
    <t>Representante(s) Legal(es)</t>
  </si>
  <si>
    <t>Presidente</t>
  </si>
  <si>
    <t xml:space="preserve">Vice Presidente </t>
  </si>
  <si>
    <t>Director</t>
  </si>
  <si>
    <t xml:space="preserve">Síndico </t>
  </si>
  <si>
    <t xml:space="preserve">4. </t>
  </si>
  <si>
    <t>CAPITAL  Y PROPIEDAD:</t>
  </si>
  <si>
    <t>Valor nominal de las acciones Gs. 1.000.000 (Guaraníes Un millón)</t>
  </si>
  <si>
    <t>N°</t>
  </si>
  <si>
    <t>Accionista</t>
  </si>
  <si>
    <t>Serie</t>
  </si>
  <si>
    <t>Número de acciones</t>
  </si>
  <si>
    <t>Cantidad de acciones</t>
  </si>
  <si>
    <t xml:space="preserve">Clase </t>
  </si>
  <si>
    <t>Voto por acción</t>
  </si>
  <si>
    <t xml:space="preserve">Voto </t>
  </si>
  <si>
    <t xml:space="preserve"> Monto </t>
  </si>
  <si>
    <t xml:space="preserve"> % de participación del capital integrado </t>
  </si>
  <si>
    <t>ORDINARIA</t>
  </si>
  <si>
    <t>1 POR ACCION</t>
  </si>
  <si>
    <t>AUDITOR EXTERNO INDEPENDIENTE</t>
  </si>
  <si>
    <t>5.1</t>
  </si>
  <si>
    <t>5.2</t>
  </si>
  <si>
    <t>DIRECTIVO</t>
  </si>
  <si>
    <t>NOMBRE DE LA ENTIDAD</t>
  </si>
  <si>
    <t xml:space="preserve">% DE PARTICIPACIÓN DEL CAPITAL INTEGRADO  </t>
  </si>
  <si>
    <t xml:space="preserve"> MONTO </t>
  </si>
  <si>
    <t>Activo</t>
  </si>
  <si>
    <t>PASIVO</t>
  </si>
  <si>
    <t>Activo Corriente</t>
  </si>
  <si>
    <t xml:space="preserve">Caja </t>
  </si>
  <si>
    <t>Bancos</t>
  </si>
  <si>
    <t>Títulos de Renta Variable</t>
  </si>
  <si>
    <t>Menos: Previsión por menor valor</t>
  </si>
  <si>
    <t>(...)</t>
  </si>
  <si>
    <t>Documentos y Cuentas a Pagar</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</si>
  <si>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</si>
  <si>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</si>
  <si>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</si>
  <si>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</si>
  <si>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</si>
  <si>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</si>
  <si>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</si>
  <si>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Impuesto a la Renta a pagar</t>
  </si>
  <si>
    <t>IVA  a pagar</t>
  </si>
  <si>
    <t>Retenciones de impuestos</t>
  </si>
  <si>
    <t xml:space="preserve">Otros Activos </t>
  </si>
  <si>
    <t xml:space="preserve">Otros Pasivos </t>
  </si>
  <si>
    <t>Préstamos de terceros</t>
  </si>
  <si>
    <t>TOTAL ACTIVO CORRIENTE</t>
  </si>
  <si>
    <t>ACTIVO NO CORRIENTE</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</si>
  <si>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</si>
  <si>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</si>
  <si>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</si>
  <si>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</si>
  <si>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</si>
  <si>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</si>
  <si>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</si>
  <si>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</si>
  <si>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</si>
  <si>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</si>
  <si>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</si>
  <si>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</si>
  <si>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</si>
  <si>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</si>
  <si>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Gastos de desarrollo</t>
  </si>
  <si>
    <t>(Amortización Acumulada)</t>
  </si>
  <si>
    <t>TOTAL ACTIVO NO CORRIENTE</t>
  </si>
  <si>
    <t>TOTAL PASIVO Y PATRIMONIO NETO</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</si>
  <si>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</si>
  <si>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</si>
  <si>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</si>
  <si>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</si>
  <si>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</si>
  <si>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</si>
  <si>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</si>
  <si>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</si>
  <si>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</si>
  <si>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</si>
  <si>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-Ingresos por custodia de valores</t>
  </si>
  <si>
    <t>-Ingresos por venta de cartera propia</t>
  </si>
  <si>
    <t>-Ingresos por venta de cartera propia a personas y empresas relacionadas</t>
  </si>
  <si>
    <t>Gastos por comisiones y servicios</t>
  </si>
  <si>
    <t>Aranceles por negociación Bolsa de Valores</t>
  </si>
  <si>
    <t>RESULTADO OPERATIVO BRUTO</t>
  </si>
  <si>
    <t>Folletos e impresiones</t>
  </si>
  <si>
    <t>RESULTADO OPERATIVO NETO</t>
  </si>
  <si>
    <t xml:space="preserve"> Otros Ingresos</t>
  </si>
  <si>
    <t xml:space="preserve"> Otros egresos</t>
  </si>
  <si>
    <t>Generados por activos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</si>
  <si>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</si>
  <si>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</si>
  <si>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</si>
  <si>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</si>
  <si>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</si>
  <si>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</si>
  <si>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</si>
  <si>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</si>
  <si>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</si>
  <si>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</si>
  <si>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</si>
  <si>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</si>
  <si>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pagado a empleados</t>
  </si>
  <si>
    <t>Efectivo generado (usado) por otras actividades</t>
  </si>
  <si>
    <t>Total de efectivo de las actividades operativas antes de cambios en los activos de operaciones</t>
  </si>
  <si>
    <t>Fondos colocados a corto plazo</t>
  </si>
  <si>
    <t>Aumento (disminución) en pasivos operativos</t>
  </si>
  <si>
    <t>Pagos a proveedores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</si>
  <si>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</si>
  <si>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</si>
  <si>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</si>
  <si>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</si>
  <si>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</si>
  <si>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</si>
  <si>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</si>
  <si>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</si>
  <si>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</si>
  <si>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</si>
  <si>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</si>
  <si>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</si>
  <si>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</si>
  <si>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 xml:space="preserve">Aportes de capital </t>
  </si>
  <si>
    <t>Proveniente de préstamos y otras deudas</t>
  </si>
  <si>
    <t>Dividendos pagados</t>
  </si>
  <si>
    <t>Intereses pagados</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</si>
  <si>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</si>
  <si>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</si>
  <si>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</si>
  <si>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</si>
  <si>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</si>
  <si>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</si>
  <si>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</si>
  <si>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</si>
  <si>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</si>
  <si>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</si>
  <si>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Para la valuación de las inversiones serán aplicadas las normas establecidas por la Comisión Nacional de Valores y las Normas Internacionales de Información Financiera.</t>
  </si>
  <si>
    <t>3.3. Política de Constitución de Previsiones:</t>
  </si>
  <si>
    <t>La entidad no tiene saldos de clientes, que requieran la constitución de previsiones.</t>
  </si>
  <si>
    <t>Los bienes de uso son depreciados por un sistema de línea recta en función a los años de vida útil estimados.</t>
  </si>
  <si>
    <t xml:space="preserve">3.6 Flujo de Efectivo  </t>
  </si>
  <si>
    <t>3.7 Normas aplicadas para la Consolidación de estados financieros</t>
  </si>
  <si>
    <t xml:space="preserve">3.8 Gastos de Constitución y Organización </t>
  </si>
  <si>
    <t>Estas partidas han sido totalmente amortizadas.</t>
  </si>
  <si>
    <t>La empresa no ha cambiado, ni tiene previsto cambiar sus políticas y/o procedimientos contables.</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</si>
  <si>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</si>
  <si>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</si>
  <si>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</si>
  <si>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</si>
  <si>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</si>
  <si>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</si>
  <si>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</si>
  <si>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</si>
  <si>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</si>
  <si>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</si>
  <si>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</si>
  <si>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</si>
  <si>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e)  Inversiones</t>
  </si>
  <si>
    <t>g)  Bienes de Uso</t>
  </si>
  <si>
    <t>h)  Cargos Diferidos</t>
  </si>
  <si>
    <t>i)  Intangibles</t>
  </si>
  <si>
    <t>j)  Otros Activos Corrientes y No Corrientes</t>
  </si>
  <si>
    <t>l) Documentos y Cuentas por pagar</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</si>
  <si>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</si>
  <si>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</si>
  <si>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</si>
  <si>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</si>
  <si>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</si>
  <si>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</si>
  <si>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</si>
  <si>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</si>
  <si>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</si>
  <si>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</si>
  <si>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</si>
  <si>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</si>
  <si>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</si>
  <si>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</si>
  <si>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</si>
  <si>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</si>
  <si>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Total</t>
  </si>
  <si>
    <t>u)  Previsiones</t>
  </si>
  <si>
    <t>v)  Ingresos Operativos</t>
  </si>
  <si>
    <t>Otros ingresos Operativos</t>
  </si>
  <si>
    <t>w)  Otros Gastos Operativos, de Comercialización y de Administración</t>
  </si>
  <si>
    <t>x) Otros Ingresos y Egresos</t>
  </si>
  <si>
    <t>a) Compromisos Directos:</t>
  </si>
  <si>
    <t>b) Contingencias Legales:</t>
  </si>
  <si>
    <t>No existen hechos posteriores al cierre del ejercicio que impliquen alteraciones significativas a la estructura patrimonial y resultado del ejercicio.</t>
  </si>
  <si>
    <t>La firma cuenta con la libre disposición de su patrimonio.</t>
  </si>
  <si>
    <t xml:space="preserve">5.  </t>
  </si>
  <si>
    <t xml:space="preserve"> CUADRO DEL CAPITAL INTEGRADO</t>
  </si>
  <si>
    <t xml:space="preserve">Menos: Previsión por cuentas a cobrar a personas y empresas relacionadas </t>
  </si>
  <si>
    <t xml:space="preserve">Dividendos a pagar en Efectivo </t>
  </si>
  <si>
    <t xml:space="preserve">Previsiones </t>
  </si>
  <si>
    <t xml:space="preserve">Otros gastos operativos </t>
  </si>
  <si>
    <t xml:space="preserve">Otros gastos de comercialización </t>
  </si>
  <si>
    <t>OTROS INGRESOS Y EGRESOS (Nota…)</t>
  </si>
  <si>
    <t>RESULTADO EXTRAORDINARIO (Nota...)</t>
  </si>
  <si>
    <t>Efectivo y su equivalente al comienzo del período</t>
  </si>
  <si>
    <t>Efectivo y su equivalente  al cierre del período</t>
  </si>
  <si>
    <r>
      <t>3.2. Criterio de Valuación</t>
    </r>
    <r>
      <rPr>
        <sz val="9"/>
        <color indexed="8"/>
        <rFont val="Tahoma"/>
        <family val="2"/>
      </rPr>
      <t>:</t>
    </r>
  </si>
  <si>
    <r>
      <t>3.4. Política de Depreciación</t>
    </r>
    <r>
      <rPr>
        <sz val="9"/>
        <color indexed="8"/>
        <rFont val="Tahoma"/>
        <family val="2"/>
      </rPr>
      <t xml:space="preserve">: </t>
    </r>
  </si>
  <si>
    <r>
      <t>3.5 Política de Reconocimiento de Ingresos</t>
    </r>
    <r>
      <rPr>
        <sz val="9"/>
        <color indexed="8"/>
        <rFont val="Tahoma"/>
        <family val="2"/>
      </rPr>
      <t>:</t>
    </r>
  </si>
  <si>
    <t>La entidad no consolida estados financieros, pues no es vinculante de ninguna sociedad.</t>
  </si>
  <si>
    <t>NO APLICABLE</t>
  </si>
  <si>
    <t>EJERCICIO ANTERIOR</t>
  </si>
  <si>
    <t>Acumulados</t>
  </si>
  <si>
    <t>Del Ejercicio</t>
  </si>
  <si>
    <t>TOTAL ACTIVO</t>
  </si>
  <si>
    <t xml:space="preserve">1.4              FAX: </t>
  </si>
  <si>
    <t xml:space="preserve"> (En Guaraníes)</t>
  </si>
  <si>
    <t xml:space="preserve">Obligac. por Contratos de underwriting </t>
  </si>
  <si>
    <t>Cuentas a Pagar (Nota 5 - p)</t>
  </si>
  <si>
    <r>
      <t>DETALLE DE  VINCULOS PATRIMONIALES EN OTRAS ENTIDADES DE LOS DIRECTORES, SINDICOS Y OPERADORES</t>
    </r>
    <r>
      <rPr>
        <sz val="8"/>
        <color indexed="8"/>
        <rFont val="Tahoma"/>
        <family val="2"/>
      </rPr>
      <t xml:space="preserve"> </t>
    </r>
  </si>
  <si>
    <r>
      <t xml:space="preserve">-Ingresos por operaciones y servicios a personas relacionadas </t>
    </r>
    <r>
      <rPr>
        <b/>
        <sz val="8"/>
        <color indexed="8"/>
        <rFont val="Tahoma"/>
        <family val="2"/>
      </rPr>
      <t>)</t>
    </r>
  </si>
  <si>
    <t xml:space="preserve"> PERIODO ANTERIOR</t>
  </si>
  <si>
    <t>Período Actual</t>
  </si>
  <si>
    <t>Período Anterior</t>
  </si>
  <si>
    <t>Pasivo Corriente</t>
  </si>
  <si>
    <t>Préstamos Financieros  (Nota 5– k)</t>
  </si>
  <si>
    <t>Equipos de Informatica</t>
  </si>
  <si>
    <t>PATRIMONIO NETO(Nota 5 –t)</t>
  </si>
  <si>
    <t>Aranceles de la CNV</t>
  </si>
  <si>
    <t>Suscripto</t>
  </si>
  <si>
    <t>Movimientos</t>
  </si>
  <si>
    <t>Movimientos subsecuentes</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</si>
  <si>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</si>
  <si>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</si>
  <si>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</si>
  <si>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</si>
  <si>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</si>
  <si>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</si>
  <si>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</si>
  <si>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</si>
  <si>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</si>
  <si>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</si>
  <si>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</si>
  <si>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</si>
  <si>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</si>
  <si>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</si>
  <si>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 xml:space="preserve">Seguros Pagados por Adelantado  </t>
  </si>
  <si>
    <t>Acreedores Varios  (Nota 5 – l)</t>
  </si>
  <si>
    <r>
      <t xml:space="preserve">Intereses- Gastos Bancarios  </t>
    </r>
    <r>
      <rPr>
        <b/>
        <sz val="8"/>
        <color indexed="8"/>
        <rFont val="Tahoma"/>
        <family val="2"/>
      </rPr>
      <t>(Nota…)</t>
    </r>
  </si>
  <si>
    <t>Periodo Actual</t>
  </si>
  <si>
    <t>Periodo Anterior</t>
  </si>
  <si>
    <t>Banco</t>
  </si>
  <si>
    <t>BENEFICIARIO FINAL</t>
  </si>
  <si>
    <t>SOCIO</t>
  </si>
  <si>
    <t>N/A</t>
  </si>
  <si>
    <t>Porcentaje de Participacion Sustantiva</t>
  </si>
  <si>
    <t>Ganancias por Valuacion De Activos Monetarios en moneda Extranjera</t>
  </si>
  <si>
    <t>Ganancias por Valuacion de Pasivos Monetarios en moneda extranjera</t>
  </si>
  <si>
    <t>Perdidas por Valuacion de Activos Monetarios en Moneda Extranjera</t>
  </si>
  <si>
    <t>Perdidas por Valuación de Pasivos Monetarios En Moneda Extranjera</t>
  </si>
  <si>
    <t>Nombre y Apellido o Empresa</t>
  </si>
  <si>
    <t>Relación (Art. 34 Inc A)</t>
  </si>
  <si>
    <t>Relación (Art. 34 Inc B)</t>
  </si>
  <si>
    <t>Relación (Art. 34 Inc C)</t>
  </si>
  <si>
    <t>Relación (Art. 34 Inc D)</t>
  </si>
  <si>
    <t>Vicepresidente</t>
  </si>
  <si>
    <t>Síndico</t>
  </si>
  <si>
    <t>6. A) PARTE VINCULADAS O RELACIONADAS. Art. 34 de la Ley 5810/17</t>
  </si>
  <si>
    <t>Beneficiario Final</t>
  </si>
  <si>
    <t>Nota 5.  Criterios específicos de valuación.</t>
  </si>
  <si>
    <r>
      <t xml:space="preserve">Nota 4. </t>
    </r>
    <r>
      <rPr>
        <b/>
        <sz val="7"/>
        <color indexed="8"/>
        <rFont val="Times New Roman"/>
        <family val="1"/>
      </rPr>
      <t xml:space="preserve"> </t>
    </r>
    <r>
      <rPr>
        <b/>
        <u/>
        <sz val="9"/>
        <color indexed="8"/>
        <rFont val="Tahoma"/>
        <family val="2"/>
      </rPr>
      <t>Cambio de políticas y procedimientos de contabilidad</t>
    </r>
  </si>
  <si>
    <r>
      <t>Nota 3.</t>
    </r>
    <r>
      <rPr>
        <b/>
        <sz val="7"/>
        <color indexed="8"/>
        <rFont val="Times New Roman"/>
        <family val="1"/>
      </rPr>
      <t xml:space="preserve">    </t>
    </r>
    <r>
      <rPr>
        <b/>
        <u/>
        <sz val="9"/>
        <color indexed="8"/>
        <rFont val="Tahoma"/>
        <family val="2"/>
      </rPr>
      <t>Principales políticas y prácticas contables aplicadas</t>
    </r>
  </si>
  <si>
    <r>
      <t>Nota 2.</t>
    </r>
    <r>
      <rPr>
        <b/>
        <sz val="7"/>
        <color indexed="8"/>
        <rFont val="Times New Roman"/>
        <family val="1"/>
      </rPr>
      <t xml:space="preserve">    </t>
    </r>
    <r>
      <rPr>
        <b/>
        <u/>
        <sz val="9"/>
        <color indexed="8"/>
        <rFont val="Tahoma"/>
        <family val="2"/>
      </rPr>
      <t>Información básica de la empresa</t>
    </r>
  </si>
  <si>
    <r>
      <t>Nota 1.</t>
    </r>
    <r>
      <rPr>
        <b/>
        <sz val="7"/>
        <color indexed="8"/>
        <rFont val="Times New Roman"/>
        <family val="1"/>
      </rPr>
      <t xml:space="preserve">   </t>
    </r>
    <r>
      <rPr>
        <b/>
        <u/>
        <sz val="9"/>
        <color indexed="8"/>
        <rFont val="Tahoma"/>
        <family val="2"/>
      </rPr>
      <t>Consideraciones de los Estados Contables</t>
    </r>
  </si>
  <si>
    <t xml:space="preserve"> Nota 6. Información referente a contingencias y compromisos</t>
  </si>
  <si>
    <t>Nota 11. Sanciones</t>
  </si>
  <si>
    <t>Nota 10. Restricciones para Distribución de Utilidades</t>
  </si>
  <si>
    <t>Nota 9. Cambios Contables</t>
  </si>
  <si>
    <r>
      <t>Nota 8.</t>
    </r>
    <r>
      <rPr>
        <b/>
        <sz val="7"/>
        <color indexed="8"/>
        <rFont val="Times New Roman"/>
        <family val="1"/>
      </rPr>
      <t xml:space="preserve">  </t>
    </r>
    <r>
      <rPr>
        <b/>
        <sz val="9"/>
        <color indexed="8"/>
        <rFont val="Tahoma"/>
        <family val="2"/>
      </rPr>
      <t>Limitación a la Libre Disponibilidad de los activos o del patrimonio y cualquier restricción al derecho de propiedad.</t>
    </r>
  </si>
  <si>
    <r>
      <t>Nota 7.</t>
    </r>
    <r>
      <rPr>
        <b/>
        <sz val="7"/>
        <color indexed="8"/>
        <rFont val="Times New Roman"/>
        <family val="1"/>
      </rPr>
      <t xml:space="preserve">  </t>
    </r>
    <r>
      <rPr>
        <b/>
        <sz val="9"/>
        <color indexed="8"/>
        <rFont val="Tahoma"/>
        <family val="2"/>
      </rPr>
      <t>Hechos Posteriores al cierre del Ejercicio</t>
    </r>
  </si>
  <si>
    <t>Inversiones Permanentes (Nota 5- e)</t>
  </si>
  <si>
    <t>Activos Intangibles y Cargos Diferidos(Nota 5 – h )</t>
  </si>
  <si>
    <t>f) Documentos y Cuentas por Cobrar</t>
  </si>
  <si>
    <t>Accion de la Bolsa De Valores</t>
  </si>
  <si>
    <t>Cantidad</t>
  </si>
  <si>
    <t>Valor Nominal</t>
  </si>
  <si>
    <t>Saldo Periodo Actual</t>
  </si>
  <si>
    <t>Saldo Ejercicio Anterior</t>
  </si>
  <si>
    <t>Otros Ingresos Operativos  Nota 5- V</t>
  </si>
  <si>
    <t xml:space="preserve"> GASTOS DE COMERCIALIZACIÓN (Nota 5 – w)</t>
  </si>
  <si>
    <t>GASTOS DE ADMINISTRACION (Nota 5 – w)</t>
  </si>
  <si>
    <t>GASTOS OPERATIVOS (Nota 5 – w)</t>
  </si>
  <si>
    <t>Ingresos por operaciones y servicios extrabursátiles (Nota V)</t>
  </si>
  <si>
    <t>Ingresos por asesoría financiera (Nota 5 - y)</t>
  </si>
  <si>
    <t>Ingresos por intereses y dividendos de cartera propia (Nota 5- v)</t>
  </si>
  <si>
    <r>
      <t>Las 11</t>
    </r>
    <r>
      <rPr>
        <sz val="10"/>
        <color indexed="10"/>
        <rFont val="Tahoma"/>
        <family val="2"/>
      </rPr>
      <t xml:space="preserve"> </t>
    </r>
    <r>
      <rPr>
        <sz val="11"/>
        <color indexed="8"/>
        <rFont val="Tahoma"/>
        <family val="2"/>
      </rPr>
      <t>notas que se acompañan forman parte integrante de los Estados Contables.</t>
    </r>
  </si>
  <si>
    <r>
      <t>Las 11</t>
    </r>
    <r>
      <rPr>
        <sz val="10"/>
        <color indexed="10"/>
        <rFont val="Tahoma"/>
        <family val="2"/>
      </rPr>
      <t xml:space="preserve"> </t>
    </r>
    <r>
      <rPr>
        <sz val="10"/>
        <rFont val="Tahoma"/>
        <family val="2"/>
      </rPr>
      <t>notas que se acompañan forman parte integrante de los estados contables.</t>
    </r>
  </si>
  <si>
    <t>RESULTADOS FINANCIEROS (Nota C)</t>
  </si>
  <si>
    <t>Ingreso por Diferencias de cambio (Nota C)</t>
  </si>
  <si>
    <t>Diferencias de cambio (Nota C)</t>
  </si>
  <si>
    <t>Efectivo generado (usado) por otras actividades operativas</t>
  </si>
  <si>
    <t>Gtos de Const. y Org.</t>
  </si>
  <si>
    <t>Gastos de Desarrollo de Sistema</t>
  </si>
  <si>
    <t>TOTALES</t>
  </si>
  <si>
    <t>VALOR NOMINAL</t>
  </si>
  <si>
    <t>Inmuebles</t>
  </si>
  <si>
    <r>
      <t>Disponibilidades</t>
    </r>
    <r>
      <rPr>
        <sz val="14"/>
        <color indexed="8"/>
        <rFont val="Calibri"/>
        <family val="2"/>
        <scheme val="minor"/>
      </rPr>
      <t xml:space="preserve"> (</t>
    </r>
    <r>
      <rPr>
        <b/>
        <sz val="14"/>
        <color indexed="8"/>
        <rFont val="Calibri"/>
        <family val="2"/>
        <scheme val="minor"/>
      </rPr>
      <t>Nota 5 - d)</t>
    </r>
  </si>
  <si>
    <r>
      <t>Acreedores por Intermediación</t>
    </r>
    <r>
      <rPr>
        <sz val="14"/>
        <color indexed="8"/>
        <rFont val="Calibri"/>
        <family val="2"/>
        <scheme val="minor"/>
      </rPr>
      <t xml:space="preserve"> (Nota 5 - m)</t>
    </r>
  </si>
  <si>
    <r>
      <t xml:space="preserve">Obligac. por Contratos de Underwriting </t>
    </r>
    <r>
      <rPr>
        <b/>
        <sz val="14"/>
        <color indexed="8"/>
        <rFont val="Calibri"/>
        <family val="2"/>
        <scheme val="minor"/>
      </rPr>
      <t>(Nota 6 – p)</t>
    </r>
  </si>
  <si>
    <r>
      <t>Menos: Previsión para incobrables</t>
    </r>
    <r>
      <rPr>
        <b/>
        <sz val="14"/>
        <color indexed="8"/>
        <rFont val="Calibri"/>
        <family val="2"/>
        <scheme val="minor"/>
      </rPr>
      <t xml:space="preserve"> </t>
    </r>
    <r>
      <rPr>
        <sz val="14"/>
        <color indexed="8"/>
        <rFont val="Calibri"/>
        <family val="2"/>
        <scheme val="minor"/>
      </rPr>
      <t xml:space="preserve"> Acciones Emitidas</t>
    </r>
  </si>
  <si>
    <r>
      <t xml:space="preserve">Otros Activos Corrientes </t>
    </r>
    <r>
      <rPr>
        <b/>
        <sz val="14"/>
        <color indexed="8"/>
        <rFont val="Calibri"/>
        <family val="2"/>
        <scheme val="minor"/>
      </rPr>
      <t>(Nota 5 - j)</t>
    </r>
  </si>
  <si>
    <r>
      <t>Menos: Previsión para incobrables</t>
    </r>
    <r>
      <rPr>
        <b/>
        <sz val="14"/>
        <color indexed="8"/>
        <rFont val="Calibri"/>
        <family val="2"/>
        <scheme val="minor"/>
      </rPr>
      <t xml:space="preserve"> </t>
    </r>
  </si>
  <si>
    <r>
      <t>Intereses a Devengar</t>
    </r>
    <r>
      <rPr>
        <b/>
        <sz val="14"/>
        <color indexed="8"/>
        <rFont val="Calibri"/>
        <family val="2"/>
        <scheme val="minor"/>
      </rPr>
      <t xml:space="preserve"> </t>
    </r>
  </si>
  <si>
    <r>
      <t xml:space="preserve">Derechos sobre títulos por Contratos  de Underwriting </t>
    </r>
    <r>
      <rPr>
        <b/>
        <sz val="14"/>
        <color indexed="8"/>
        <rFont val="Calibri"/>
        <family val="2"/>
        <scheme val="minor"/>
      </rPr>
      <t>(Nota 6- f)</t>
    </r>
  </si>
  <si>
    <r>
      <t>Otras contingencias</t>
    </r>
    <r>
      <rPr>
        <b/>
        <sz val="14"/>
        <color indexed="8"/>
        <rFont val="Calibri"/>
        <family val="2"/>
        <scheme val="minor"/>
      </rPr>
      <t xml:space="preserve"> </t>
    </r>
  </si>
  <si>
    <r>
      <t>Otros Pasivos no  Corrientes</t>
    </r>
    <r>
      <rPr>
        <b/>
        <sz val="14"/>
        <color indexed="8"/>
        <rFont val="Calibri"/>
        <family val="2"/>
        <scheme val="minor"/>
      </rPr>
      <t xml:space="preserve"> </t>
    </r>
  </si>
  <si>
    <t>ACWM CASA DE BOLSA S.A.</t>
  </si>
  <si>
    <t xml:space="preserve">                                              ACWM CASA DE BOLSA S.A.</t>
  </si>
  <si>
    <t>NOMBRE O RAZON SOCIAL: ACWM CASA DE BOLSA S.A.</t>
  </si>
  <si>
    <t xml:space="preserve">REGISTRO CNV:   </t>
  </si>
  <si>
    <t>ESCRITURA Nº 1803                             FECHA: 22/10/2021</t>
  </si>
  <si>
    <t>INSCRIPCION EN EL REGISTRO PUBLICO Nº: 329 SERIE B FOLIO 329</t>
  </si>
  <si>
    <t>Anibal Casas Arregui</t>
  </si>
  <si>
    <t>Elias Roberto Finkelberg</t>
  </si>
  <si>
    <t>Rosanna Maria Coscia Serrati</t>
  </si>
  <si>
    <t>Raul Fernando Vargas</t>
  </si>
  <si>
    <t>Capital Social (de acuerdo al artículo 5º. de los estatutos sociales) Gs. 2.600.000.000, distribuido en 2.600 acciones nominativas ordinarias, de valor nominal de Gs. 1.000.000 cada una.</t>
  </si>
  <si>
    <t xml:space="preserve">INSCRIPCIÓN EN EL REGISTRO PUBLICO: Nº 329 FOLIO Nº 329  – Fecha: 10/02/2022  </t>
  </si>
  <si>
    <t>Capital Emitido G. 2.600.000.000.-</t>
  </si>
  <si>
    <t>Capital Suscripto G 2.600.000.000.-</t>
  </si>
  <si>
    <t>ANIBAL CASAS ARREGUI</t>
  </si>
  <si>
    <t>ROBERTO FINKELBERG</t>
  </si>
  <si>
    <t>01 AL 2599</t>
  </si>
  <si>
    <t>2600 AL 2600</t>
  </si>
  <si>
    <t>2599 VOTOS</t>
  </si>
  <si>
    <t>1 VOTO</t>
  </si>
  <si>
    <t>ACWM CASA DE BOLSA SOCIEDAD ANONIMA fue constituida por Escritura Pública N.º1.803 de fecha 22 de octubre del 2021, pasada ante el Escribano Público Luis Enrique Peroni Giralt, Notario y Escribano Público, con Registro Nro.528 en donde constan su denominación, objeto, capital social, sistemas de administración y demás modalidades, inscribiéndose en la Dirección General de los Registros Públicos Sección Personas Jurídicas y Asociaciones, como Matrícula 37070, Serie Comercial, bajo el N.º 11732453, folio 01-15, de fecha 03/02/2022 y sin fecha reingreso y en Registro Público de Comercio, Secc. Comercio como matrícula comercial N.º 329 Serie Comercial bajo el N.º 1 al folio 1 y siguientes, en fecha 22/10/2021 y reingreso en fecha 10/02/2022.</t>
  </si>
  <si>
    <t>La entidad  tiene participación en la Bolsa de Valores por valor de  Gs. 1.003.000.000 (Guaraníes Mil tres millones).-</t>
  </si>
  <si>
    <t>ACWM CASA DE BOLSA S.A., al cierre del periodo considerado cuenta con participación en BVPASA (Bolsa de Valores y Productos Asunción S.A.) de acuerdo a lo establecido en la Ley 5810/17 del Mercado de Capitales.</t>
  </si>
  <si>
    <t>Accionista 99,96%</t>
  </si>
  <si>
    <t>Accionista 0,04%</t>
  </si>
  <si>
    <t>Capital Integrado G. 2.600.000.000.-</t>
  </si>
  <si>
    <t>VALOR DE MERCADO</t>
  </si>
  <si>
    <t>Diferencia de Cambio</t>
  </si>
  <si>
    <t>OTROS</t>
  </si>
  <si>
    <t>Superavit por Revaluacion de acciones</t>
  </si>
  <si>
    <t>Aportes para futura Capitalizacion</t>
  </si>
  <si>
    <t>Aportes para Futura Capitalizacion</t>
  </si>
  <si>
    <t>Período Actual Gs.</t>
  </si>
  <si>
    <t>Período Anterior Gs.</t>
  </si>
  <si>
    <t>Detalle de la Póliza</t>
  </si>
  <si>
    <t xml:space="preserve">Asegurado : BOLSA DE VALORES Y PRODUCTOS DE ASUNCION SA </t>
  </si>
  <si>
    <t xml:space="preserve">Período Actual </t>
  </si>
  <si>
    <t>en Gs.</t>
  </si>
  <si>
    <t>TOTAL</t>
  </si>
  <si>
    <t xml:space="preserve"> Igual Período de año anterior</t>
  </si>
  <si>
    <t xml:space="preserve">      en Gs.</t>
  </si>
  <si>
    <t>Otros Gastos de Comercialización</t>
  </si>
  <si>
    <t>Este rubro está compuesto por las siguientes cuentas:</t>
  </si>
  <si>
    <t xml:space="preserve">Otros Gastos de Administración </t>
  </si>
  <si>
    <t>Compañía de Seguro : SANCOR SEGUROS DEL PARAGUAY SA</t>
  </si>
  <si>
    <t>Tomador: ACWM CASA DE BOLSA SA</t>
  </si>
  <si>
    <t xml:space="preserve">k) Préstamos Financieros (Pasivo Corriente) </t>
  </si>
  <si>
    <t>m) Acreedores por Intermediación:</t>
  </si>
  <si>
    <t>y) Resultados Financieros</t>
  </si>
  <si>
    <t xml:space="preserve">z) Resultados Extraordinarios </t>
  </si>
  <si>
    <t xml:space="preserve">c) Garantías Constituidas: </t>
  </si>
  <si>
    <t>Póliza de Caución / Garantía de Desempeño Profesional</t>
  </si>
  <si>
    <t>Expensas</t>
  </si>
  <si>
    <t>Gastos de mantenimiento</t>
  </si>
  <si>
    <t>Gastos de Escribania</t>
  </si>
  <si>
    <t>Instalaciones</t>
  </si>
  <si>
    <t>Muebles y Utiles</t>
  </si>
  <si>
    <t>Diferencia de Cambio ganancia</t>
  </si>
  <si>
    <t>Cuentas a Pagar a Personas y Empresas Relacionadas (Nota 5– r )</t>
  </si>
  <si>
    <t>Anticipo de fondo operativo</t>
  </si>
  <si>
    <t>Cuentas a Pagar a Personas y Empresas Relacionadas (Nota 5 - o)</t>
  </si>
  <si>
    <t>Aguinaldos</t>
  </si>
  <si>
    <t>El flujo de efectivo fue adecuado al formato requerido en el anexo F del titulo 3 de la RES. 35/2023.</t>
  </si>
  <si>
    <t>Banco Interfisa Cta Cte . 221045209</t>
  </si>
  <si>
    <t>Banco Continental Cta Cte. - Guaranies - 012341629207</t>
  </si>
  <si>
    <t>Banco Continental Caja de Ahorro - Guaranies - 012521280607</t>
  </si>
  <si>
    <t>Areti Bank - Cta. Cte. - Dolares - 20012020200100101</t>
  </si>
  <si>
    <t>WSC Westside Consultants</t>
  </si>
  <si>
    <t>Safra National Bank - Cta. Cte. - Dolares - 17303902</t>
  </si>
  <si>
    <t>Safra National Bank - Cta. Cte. - Dolares - 17305697</t>
  </si>
  <si>
    <t>Títulos y valores negociables Gs.</t>
  </si>
  <si>
    <t>Títulos y valores negociables USD</t>
  </si>
  <si>
    <t>Títulos y valores en reporto Gs.</t>
  </si>
  <si>
    <t>Mejoras en propiedad de terceros</t>
  </si>
  <si>
    <t>IVA Crédito 10 %</t>
  </si>
  <si>
    <t>Retencion Iva</t>
  </si>
  <si>
    <t>Instituto de Prevision Social a pagar</t>
  </si>
  <si>
    <t>Sueldos a Pagar</t>
  </si>
  <si>
    <t>Acreedores por valores recibidos Gs.</t>
  </si>
  <si>
    <t>Acreedores por valores recibidos USD</t>
  </si>
  <si>
    <t>Comision de Corretaje</t>
  </si>
  <si>
    <t>Publicidad y Propaganda</t>
  </si>
  <si>
    <t>Cuotas y Suscripciones</t>
  </si>
  <si>
    <t>Sueldos y Jornales</t>
  </si>
  <si>
    <t>Aporte Patronal IPS</t>
  </si>
  <si>
    <t>Honorarios Profesionales</t>
  </si>
  <si>
    <t>Honorarios por Auditoría Externa</t>
  </si>
  <si>
    <t>Impresos y Útiles</t>
  </si>
  <si>
    <t>Utiles de Oficina</t>
  </si>
  <si>
    <t>Gastos de Limpieza</t>
  </si>
  <si>
    <t>Gastos de Informatica</t>
  </si>
  <si>
    <t>Combustibles y Lubricantes</t>
  </si>
  <si>
    <t>Movilidad, viáticos y hospedaje</t>
  </si>
  <si>
    <t>Seguros Pagados</t>
  </si>
  <si>
    <t>Gastos Generales</t>
  </si>
  <si>
    <t>Pasajes y Viáticos</t>
  </si>
  <si>
    <t>Gastos de Comunicacion</t>
  </si>
  <si>
    <t>Gastos de Consumision</t>
  </si>
  <si>
    <t>Fletes y encomiendas local</t>
  </si>
  <si>
    <t>No Posee sanciones con la Superintendencia de Valores u otras entidades fiscalizadoras.</t>
  </si>
  <si>
    <t>Grupo Gala S.A. - Accionista con el 10%</t>
  </si>
  <si>
    <t>Accionista con el 99,96%</t>
  </si>
  <si>
    <t>Auditor Interno</t>
  </si>
  <si>
    <t>Grupo Gala S.A. - Accionista con el 30%</t>
  </si>
  <si>
    <t>Los estados contables expuestos han sido formulados según lo establecido en la Resolucion N° 35/2023 de la Comisión Nacional de Valores, siguiendo instrucciones y normas contables.</t>
  </si>
  <si>
    <t>Las cuentas en moneda extranjera se valúan a su valor de cotización al cierre, de acuerdo a las disposiciones de la DNIT,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</si>
  <si>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Las transacciones en moneda extranjera son convertidas al guaraní a la cotización vigente en la fecha de la transacción, utilizando el tipo comprador para el reconocimiento de los ingresos, y tipo vendedor para los gastos. Los saldos activos y los pasivos en moneda extranjera son ajustados al cierre de cada periodo al tipo de cambio establecido por la DNIT para esas fechas. Las diferencias de cambio son registradas en cuentas de resultados.</t>
  </si>
  <si>
    <t>La Entidad ya ha celebrado operaciones en el ejercicio 2023, como política de reconocimiento de Ingresos tiene  el criterio de que los ingresos sean  reconocidos con base en el criterio de lo devengado, de conformidad con las disposiciones de las Normas Contables.</t>
  </si>
  <si>
    <t>Saldo al inicio del ejercicio</t>
  </si>
  <si>
    <t>Transf. a dividendos a pagar</t>
  </si>
  <si>
    <t>Bonos Financieros - Repo</t>
  </si>
  <si>
    <t>Acción de la Bolsa de Valores - BVPASA</t>
  </si>
  <si>
    <t>Deud. por venta de instrumentos de cartera propia</t>
  </si>
  <si>
    <t>Muebles y Útiles</t>
  </si>
  <si>
    <t>(-) Deprec. Acum. - Muebles y Útiles</t>
  </si>
  <si>
    <t>Eq. de Informática</t>
  </si>
  <si>
    <t>(-) Deprec. Acum. - Eq. de Informática</t>
  </si>
  <si>
    <t>(-) Deprec. Acum. - Instalaciones</t>
  </si>
  <si>
    <t>Mejora en Predio Ajeno</t>
  </si>
  <si>
    <t>Capital integrado en efectivo</t>
  </si>
  <si>
    <t>Aportes irrevocables para integración de capital</t>
  </si>
  <si>
    <t>Superávit por revaluación de acciones</t>
  </si>
  <si>
    <t>Publicidad y propaganda</t>
  </si>
  <si>
    <t>Otros gastos administrativos</t>
  </si>
  <si>
    <t>Seguros pagados</t>
  </si>
  <si>
    <t>Sueldos y jornales/Administrativo</t>
  </si>
  <si>
    <t>Aporte patronal</t>
  </si>
  <si>
    <t>Comisiones y gastos bancarios</t>
  </si>
  <si>
    <t>Banco Rio  Cta. Cte. - Guaranies - 0813460006</t>
  </si>
  <si>
    <t>Banco Rio  Cta. Cte. - Dolares - 0880858006</t>
  </si>
  <si>
    <t>Ingresos por asesoramiento financiero</t>
  </si>
  <si>
    <t>Interés, Comisión Gtos. Bancarios</t>
  </si>
  <si>
    <t>Banco Rio  Cta. Cte. - Guaranies - 082314938001</t>
  </si>
  <si>
    <t>Banco Rio  Cta. Cte. - Dolares - 082681280002</t>
  </si>
  <si>
    <t>AD CAP -  #57157 - Comitente N° 500163</t>
  </si>
  <si>
    <t>AD CAP -  #57157 - Comitente N° 500169</t>
  </si>
  <si>
    <t>Guaranies</t>
  </si>
  <si>
    <t>Dolares</t>
  </si>
  <si>
    <t>Títulos y valores en reporto USD</t>
  </si>
  <si>
    <t xml:space="preserve">Plazo en días : 365 días </t>
  </si>
  <si>
    <t>Capital máximo asegurado : 750.000.000.-</t>
  </si>
  <si>
    <t>Luis Maria Talavera Insfran</t>
  </si>
  <si>
    <t>Gerente General</t>
  </si>
  <si>
    <r>
      <rPr>
        <b/>
        <sz val="8"/>
        <color theme="1"/>
        <rFont val="Tahoma"/>
        <family val="2"/>
      </rPr>
      <t>AUDITOR  EXTERNO   INDEPENDIENTE DESIGNADO:</t>
    </r>
    <r>
      <rPr>
        <sz val="8"/>
        <color theme="1"/>
        <rFont val="Tahoma"/>
        <family val="2"/>
      </rPr>
      <t xml:space="preserve"> PCG AUDITORES Y CONSULTORES</t>
    </r>
  </si>
  <si>
    <r>
      <rPr>
        <b/>
        <sz val="8"/>
        <color theme="1"/>
        <rFont val="Tahoma"/>
        <family val="2"/>
      </rPr>
      <t>NÚMERO DE INSCRIPCIÓN EN EL REGISTRO DE LA CNV</t>
    </r>
    <r>
      <rPr>
        <sz val="8"/>
        <color theme="1"/>
        <rFont val="Tahoma"/>
        <family val="2"/>
      </rPr>
      <t>: AE049/2009</t>
    </r>
  </si>
  <si>
    <t>Títulos de Renta fija</t>
  </si>
  <si>
    <t>Intereses a cobrar - Renta fija</t>
  </si>
  <si>
    <t>(-) Intereses a devengar - Renta fija</t>
  </si>
  <si>
    <t>Inversiones en renta fija</t>
  </si>
  <si>
    <t>Zeta Bank Caja de Ahorro Guaranies - 0193105657</t>
  </si>
  <si>
    <t>Zeta Bank Caja de Ahorro Guaranies - 0193105247</t>
  </si>
  <si>
    <t>Zeta Bank Caja de Ahorro Dolares - 0113105658</t>
  </si>
  <si>
    <t>Zeta Bank Caja de Ahorro Dolares - 0113105248</t>
  </si>
  <si>
    <t>Banco Continental Cta. Cte. - Guaranies - 0117341209</t>
  </si>
  <si>
    <t>Banco Continental Caja de Ahorro - Guaranies - 12521282901</t>
  </si>
  <si>
    <t>Banco Continental Caja de Ahorro - Guaranies - 012317343205</t>
  </si>
  <si>
    <t>Banco Continental Cta. Cte. - Dolares - 12633136606</t>
  </si>
  <si>
    <t>Banco Continental Cta. Cte. - Dolares - 12766136209</t>
  </si>
  <si>
    <t>Banco Continental Cta. Cte. - Dolares - 12635477305</t>
  </si>
  <si>
    <t>Banco Continental Caja de Ahorro - Dolares - 12766138205</t>
  </si>
  <si>
    <t>Banco Continental Cta. Cte. - Dolares - 12635485308</t>
  </si>
  <si>
    <t>Stonex Financial Inc.</t>
  </si>
  <si>
    <t>Banco Interfisa Cta Cte . 229045208</t>
  </si>
  <si>
    <t>Int. a cobrar - Bonos Corporativos</t>
  </si>
  <si>
    <t>(-) Int. a devengar - Bonos Corporativos</t>
  </si>
  <si>
    <t>Inversiones Temporarias (Nota 5 –f )</t>
  </si>
  <si>
    <t xml:space="preserve">Otros Pasivos Corrientes  </t>
  </si>
  <si>
    <t>Intereses ganados por instrumentos financieros en cartera</t>
  </si>
  <si>
    <t>Alquileres pagados</t>
  </si>
  <si>
    <t>Operador</t>
  </si>
  <si>
    <t>Eusebio Javier Gimenez Bogado</t>
  </si>
  <si>
    <t>IVA Debito Fiscal</t>
  </si>
  <si>
    <t>Aportes y Retenciones a pagar</t>
  </si>
  <si>
    <t>Sueldos a pagar</t>
  </si>
  <si>
    <t>Aporte para futura capitalizaciones</t>
  </si>
  <si>
    <t>(-) Depreciaciones acumuladas</t>
  </si>
  <si>
    <t>Int. a cobrar - Renta fija</t>
  </si>
  <si>
    <t>(-) Int. a devengar - Renta fija</t>
  </si>
  <si>
    <t>INVIU - PERSHING - # 539 / NVI002822</t>
  </si>
  <si>
    <t>INVIU - PERSHING - # 538 / NVI002822</t>
  </si>
  <si>
    <t>BIENES DE USO (Nota 5 - g)</t>
  </si>
  <si>
    <t xml:space="preserve">Retención de IVA  </t>
  </si>
  <si>
    <t>Créditos (Nota 5 - j)</t>
  </si>
  <si>
    <t>Créditos por impuestos (Nota 5 - j)</t>
  </si>
  <si>
    <t>Acreedores por negociacion</t>
  </si>
  <si>
    <t>Provisiones  (Nota 5– q)</t>
  </si>
  <si>
    <t>Honorarios a Pagar</t>
  </si>
  <si>
    <t>Ingresos varios</t>
  </si>
  <si>
    <t>Depreciacion del ejercicio</t>
  </si>
  <si>
    <t>Generados por pasivos (Nota 5 – y)</t>
  </si>
  <si>
    <t>1.1              CODIGO BOLSA.:  8021</t>
  </si>
  <si>
    <t>Jerónimo Pascual Clementi</t>
  </si>
  <si>
    <t>1.3              TELEFONO: 0984-851900</t>
  </si>
  <si>
    <t>1.6              SITIO PAGINA WEB: www.acwm.com.py</t>
  </si>
  <si>
    <t>1.5              E-MAIL: administracion@acwm.com.py</t>
  </si>
  <si>
    <t>1.2              DIRECCION OFICINA PRINCIPAL: AVIADORES DEL CHACO N° 2581 - EDIFICIO SKYPARK, TORRE 3, OFICINA 14 A</t>
  </si>
  <si>
    <t>1.7              DOMICILIO LEGAL: AVIADORES DEL CHACO N° 2581 - EDIFICIO SKYPARK, TORRE 3, OFICINA 14 A</t>
  </si>
  <si>
    <t>Gastos pagados por adelantado</t>
  </si>
  <si>
    <t>Ueno Bank  Cta. Cte. - Dolares - 900695030</t>
  </si>
  <si>
    <t>Impuesto a la renta a pagar</t>
  </si>
  <si>
    <t>Basa Administradora de Fondos Patrimoniales de Inversiones S.A.</t>
  </si>
  <si>
    <t>Pérdidas/Ganancias Acumuladas</t>
  </si>
  <si>
    <t>Comisiones cobradas por compra de cheques</t>
  </si>
  <si>
    <t>S&amp;C Inversiones S.A.  - Accionista con el 99%</t>
  </si>
  <si>
    <t>Intereses por operación de Reporto</t>
  </si>
  <si>
    <t>Comisiones por operación de Reporto</t>
  </si>
  <si>
    <t>Interes por Corretaje</t>
  </si>
  <si>
    <t>Información al 31/06/2025</t>
  </si>
  <si>
    <t>CORRESPONDIENTE AL 31/06/2025  PRESENTADO EN FORMA COMPARATIVA AL 31/12/2024</t>
  </si>
  <si>
    <t xml:space="preserve">                                                        NOTAS A LOS ESTADOS FINANCIEROS AL 31/06/2025</t>
  </si>
  <si>
    <t>El Directorio de ACWM CASA DE BOLSA S.A., ha aprobado los Estados Contables al 31/06/2025</t>
  </si>
  <si>
    <t>31/6/2025</t>
  </si>
  <si>
    <t>Servicios Personales</t>
  </si>
  <si>
    <t>Servicios de Informconf</t>
  </si>
  <si>
    <t>Comisiones pagadas</t>
  </si>
  <si>
    <t>Número de Póliza : 15143058/0</t>
  </si>
  <si>
    <t>Fecha de emisión : 30/04/2025</t>
  </si>
  <si>
    <t>Vigencia desde : 01/05/2025</t>
  </si>
  <si>
    <t>Vigencia hasta : 30/04/2026</t>
  </si>
  <si>
    <t>Ueno Bank  Caja de Ahorro - Guaranies - 900695047</t>
  </si>
  <si>
    <t>Puente Casa de Bolsa S.A. - Dolares - Contrato N° 3339</t>
  </si>
  <si>
    <t>Puente Casa de Bolsa S.A. - Guaranies - Contrato N° 3270</t>
  </si>
  <si>
    <t>Puente Casa de Bolsa S.A. - Guaranies - Contrato N° 3074</t>
  </si>
  <si>
    <t>Puente Casa de Bolsa S.A. - Guaranies - Contrato N° 3065</t>
  </si>
  <si>
    <t>Puente Casa de Bolsa S.A. - Guaranies - Contrato N° 2948</t>
  </si>
  <si>
    <t>Puente Casa de Bolsa S.A. - Dolares - Contrato N° 2721</t>
  </si>
  <si>
    <t>Puente Casa de Bolsa S.A. - Dolares - Contrato N° 2644</t>
  </si>
  <si>
    <t>Puente Casa de Bolsa S.A. - Guaranies - Contrato N° 2577</t>
  </si>
  <si>
    <t>Puente Casa de Bolsa S.A. - Dolares - Contrato N° 2577</t>
  </si>
  <si>
    <t>Titulos y valores en custodia</t>
  </si>
  <si>
    <t>Titulo y  Valores a entregar</t>
  </si>
  <si>
    <t>Luz, Agua y Teléfono</t>
  </si>
  <si>
    <t>Títulos y valores negociables USD - Renta variable - fondos</t>
  </si>
  <si>
    <t>Arturo Dilascio</t>
  </si>
  <si>
    <t>Intereses/Comisiones ganados por compra de cheques</t>
  </si>
  <si>
    <t>Cheques comprados en cartera Gs.</t>
  </si>
  <si>
    <t>Cheques comprados en cartera USD</t>
  </si>
  <si>
    <t>Cheques Comprados en cartera</t>
  </si>
  <si>
    <t>Oficial de Cumplimiento</t>
  </si>
  <si>
    <t>CORRESPONDIENTE AL 31/06/2025  PRESENTADO EN FORMA COMPARATIVA AL 30/06/2024</t>
  </si>
  <si>
    <t>CORRESPONDIENTE AL 30/06/2025  PRESENTADO EN FORMA COMPARATIVA AL 30/06/2024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</si>
</sst>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43" formatCode="_ * #,##0.00_ ;_ * \-#,##0.00_ ;_ * &quot;-&quot;??_ ;_ @_ "/>
    <numFmt numFmtId="164" formatCode="_-* #,##0_-;\-* #,##0_-;_-* &quot;-&quot;_-;_-@_-"/>
    <numFmt numFmtId="165" formatCode="_-* #,##0.00_-;\-* #,##0.00_-;_-* &quot;-&quot;??_-;_-@_-"/>
    <numFmt numFmtId="166" formatCode="_-* #,##0\ _€_-;\-* #,##0\ _€_-;_-* &quot;-&quot;??\ _€_-;_-@_-"/>
    <numFmt numFmtId="167" formatCode="_ * #,##0_ ;_ * \-#,##0_ ;_ * &quot;-&quot;??_ ;_ @_ "/>
    <numFmt numFmtId="168" formatCode="_-* #,##0\ _€_-;\-* #,##0\ _€_-;_-* &quot;-&quot;\ _€_-;_-@_-"/>
    <numFmt numFmtId="169" formatCode="_(* #,##0.00_);_(* \(#,##0.00\);_(* \-??_);_(@_)"/>
    <numFmt numFmtId="170" formatCode="_-* #,##0.00\ _€_-;\-* #,##0.00\ _€_-;_-* &quot;-&quot;??\ _€_-;_-@_-"/>
    <numFmt numFmtId="171" formatCode="_-* #,##0_-;\-* #,##0_-;_-* &quot;-&quot;??_-;_-@_-"/>
    <numFmt numFmtId="172" formatCode="#,##0.000"/>
  </numFmts>
  <fonts count="70" x14ac:knownFonts="1">
    <font>
      <sz val="11"/>
      <color theme="1"/>
      <name val="Calibri"/>
      <family val="2"/>
      <scheme val="minor"/>
    </font>
    <font>
      <b/>
      <sz val="9"/>
      <color indexed="8"/>
      <name val="Tahoma"/>
      <family val="2"/>
    </font>
    <font>
      <sz val="9"/>
      <color indexed="8"/>
      <name val="Tahoma"/>
      <family val="2"/>
    </font>
    <font>
      <b/>
      <sz val="7"/>
      <color indexed="8"/>
      <name val="Times New Roman"/>
      <family val="1"/>
    </font>
    <font>
      <b/>
      <u/>
      <sz val="9"/>
      <color indexed="8"/>
      <name val="Tahoma"/>
      <family val="2"/>
    </font>
    <font>
      <sz val="8"/>
      <color indexed="8"/>
      <name val="Tahoma"/>
      <family val="2"/>
    </font>
    <font>
      <b/>
      <sz val="8"/>
      <color indexed="8"/>
      <name val="Tahoma"/>
      <family val="2"/>
    </font>
    <font>
      <sz val="10"/>
      <name val="Arial"/>
      <family val="2"/>
    </font>
    <font>
      <sz val="8"/>
      <name val="Tahoma"/>
      <family val="2"/>
    </font>
    <font>
      <sz val="10"/>
      <name val="Tahoma"/>
      <family val="2"/>
    </font>
    <font>
      <b/>
      <sz val="8"/>
      <name val="Tahoma"/>
      <family val="2"/>
    </font>
    <font>
      <sz val="9"/>
      <name val="Tahoma"/>
      <family val="2"/>
    </font>
    <font>
      <sz val="11"/>
      <name val="Calibri"/>
      <family val="2"/>
    </font>
    <font>
      <sz val="11"/>
      <color indexed="8"/>
      <name val="Tahoma"/>
      <family val="2"/>
    </font>
    <font>
      <b/>
      <sz val="10"/>
      <name val="Arial"/>
      <family val="2"/>
    </font>
    <font>
      <b/>
      <sz val="9"/>
      <name val="Arial"/>
      <family val="2"/>
    </font>
    <font>
      <b/>
      <sz val="11"/>
      <name val="Arial"/>
      <family val="2"/>
    </font>
    <font>
      <sz val="10"/>
      <color indexed="10"/>
      <name val="Tahoma"/>
      <family val="2"/>
    </font>
    <font>
      <sz val="11"/>
      <color theme="1"/>
      <name val="Calibri"/>
      <family val="2"/>
      <scheme val="minor"/>
    </font>
    <font>
      <sz val="11"/>
      <color theme="0"/>
      <name val="Calibri"/>
      <family val="2"/>
      <scheme val="minor"/>
    </font>
    <font>
      <u/>
      <sz val="11"/>
      <color theme="10"/>
      <name val="Calibri"/>
      <family val="2"/>
    </font>
    <font>
      <b/>
      <sz val="11"/>
      <color theme="1"/>
      <name val="Calibri"/>
      <family val="2"/>
      <scheme val="minor"/>
    </font>
    <font>
      <b/>
      <sz val="14"/>
      <color theme="1"/>
      <name val="Tahoma"/>
      <family val="2"/>
    </font>
    <font>
      <sz val="14"/>
      <color theme="1"/>
      <name val="Tahoma"/>
      <family val="2"/>
    </font>
    <font>
      <sz val="14"/>
      <color rgb="FFFF0000"/>
      <name val="Tahoma"/>
      <family val="2"/>
    </font>
    <font>
      <b/>
      <sz val="11"/>
      <color theme="1"/>
      <name val="Times New Roman"/>
      <family val="1"/>
    </font>
    <font>
      <b/>
      <sz val="8"/>
      <color theme="1"/>
      <name val="Tahoma"/>
      <family val="2"/>
    </font>
    <font>
      <sz val="9"/>
      <color theme="1"/>
      <name val="Tahoma"/>
      <family val="2"/>
    </font>
    <font>
      <b/>
      <sz val="9"/>
      <color theme="1"/>
      <name val="Tahoma"/>
      <family val="2"/>
    </font>
    <font>
      <sz val="8"/>
      <color theme="1"/>
      <name val="Tahoma"/>
      <family val="2"/>
    </font>
    <font>
      <sz val="8"/>
      <color rgb="FF000000"/>
      <name val="Tahoma"/>
      <family val="2"/>
    </font>
    <font>
      <sz val="9"/>
      <color theme="1"/>
      <name val="Arial"/>
      <family val="2"/>
    </font>
    <font>
      <sz val="8"/>
      <color theme="1"/>
      <name val="Calibri"/>
      <family val="2"/>
      <scheme val="minor"/>
    </font>
    <font>
      <u/>
      <sz val="8"/>
      <color theme="10"/>
      <name val="Calibri"/>
      <family val="2"/>
    </font>
    <font>
      <u/>
      <sz val="8"/>
      <color theme="1"/>
      <name val="Tahoma"/>
      <family val="2"/>
    </font>
    <font>
      <sz val="10"/>
      <color theme="1"/>
      <name val="Tahoma"/>
      <family val="2"/>
    </font>
    <font>
      <b/>
      <sz val="10"/>
      <color theme="1"/>
      <name val="Tahoma"/>
      <family val="2"/>
    </font>
    <font>
      <b/>
      <sz val="11"/>
      <color rgb="FF000000"/>
      <name val="Tahoma"/>
      <family val="2"/>
    </font>
    <font>
      <sz val="11"/>
      <color rgb="FF000000"/>
      <name val="Tahoma"/>
      <family val="2"/>
    </font>
    <font>
      <sz val="11"/>
      <color theme="1"/>
      <name val="Tahoma"/>
      <family val="2"/>
    </font>
    <font>
      <sz val="10"/>
      <color rgb="FF000000"/>
      <name val="Tahoma"/>
      <family val="2"/>
    </font>
    <font>
      <b/>
      <sz val="10"/>
      <color rgb="FF000000"/>
      <name val="Tahoma"/>
      <family val="2"/>
    </font>
    <font>
      <b/>
      <sz val="9"/>
      <color rgb="FF000000"/>
      <name val="Tahoma"/>
      <family val="2"/>
    </font>
    <font>
      <b/>
      <sz val="8"/>
      <color theme="1"/>
      <name val="Calibri"/>
      <family val="2"/>
      <scheme val="minor"/>
    </font>
    <font>
      <sz val="9"/>
      <color rgb="FF000000"/>
      <name val="Tahoma"/>
      <family val="2"/>
    </font>
    <font>
      <b/>
      <sz val="9"/>
      <color theme="1"/>
      <name val="Arial"/>
      <family val="2"/>
    </font>
    <font>
      <sz val="10"/>
      <color theme="0"/>
      <name val="Calibri"/>
      <family val="2"/>
      <scheme val="minor"/>
    </font>
    <font>
      <b/>
      <u/>
      <sz val="9"/>
      <color theme="1"/>
      <name val="Tahoma"/>
      <family val="2"/>
    </font>
    <font>
      <sz val="10"/>
      <color rgb="FFFF0000"/>
      <name val="Calibri"/>
      <family val="2"/>
      <scheme val="minor"/>
    </font>
    <font>
      <sz val="9"/>
      <color theme="1"/>
      <name val="Calibri"/>
      <family val="2"/>
      <scheme val="minor"/>
    </font>
    <font>
      <b/>
      <sz val="11"/>
      <color theme="1"/>
      <name val="Tahoma"/>
      <family val="2"/>
    </font>
    <font>
      <b/>
      <sz val="12"/>
      <color theme="1"/>
      <name val="Tahoma"/>
      <family val="2"/>
    </font>
    <font>
      <b/>
      <sz val="12"/>
      <color theme="1"/>
      <name val="Arial"/>
      <family val="2"/>
    </font>
    <font>
      <sz val="8"/>
      <color rgb="FFFF0000"/>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sz val="14"/>
      <color indexed="8"/>
      <name val="Calibri"/>
      <family val="2"/>
      <scheme val="minor"/>
    </font>
    <font>
      <b/>
      <sz val="14"/>
      <color indexed="8"/>
      <name val="Calibri"/>
      <family val="2"/>
      <scheme val="minor"/>
    </font>
    <font>
      <sz val="14"/>
      <color rgb="FFFF0000"/>
      <name val="Calibri"/>
      <family val="2"/>
      <scheme val="minor"/>
    </font>
    <font>
      <sz val="11"/>
      <color indexed="8"/>
      <name val="Calibri"/>
      <family val="2"/>
      <charset val="1"/>
    </font>
    <font>
      <b/>
      <sz val="10"/>
      <color theme="1"/>
      <name val="Calibri"/>
      <family val="2"/>
    </font>
    <font>
      <u/>
      <sz val="11"/>
      <color theme="10"/>
      <name val="Calibri"/>
      <family val="2"/>
      <scheme val="minor"/>
    </font>
    <font>
      <sz val="10"/>
      <color theme="1"/>
      <name val="Arial Nova"/>
      <family val="2"/>
    </font>
    <font>
      <b/>
      <sz val="11"/>
      <name val="Calibri"/>
      <family val="2"/>
      <scheme val="minor"/>
    </font>
    <font>
      <sz val="11"/>
      <name val="Calibri"/>
      <family val="2"/>
      <scheme val="minor"/>
    </font>
    <font>
      <b/>
      <sz val="10"/>
      <name val="Calibri"/>
      <family val="2"/>
    </font>
    <font>
      <b/>
      <sz val="10"/>
      <color theme="1"/>
      <name val="Arial Nova"/>
      <family val="2"/>
    </font>
    <font>
      <b/>
      <u/>
      <sz val="8"/>
      <name val="Tahoma"/>
      <family val="2"/>
    </font>
  </fonts>
  <fills count="3">
    <fill>
      <patternFill patternType="none"/>
    </fill>
    <fill>
      <patternFill patternType="gray125"/>
    </fill>
    <fill>
      <patternFill patternType="solid">
        <fgColor theme="0"/>
        <bgColor indexed="64"/>
      </patternFill>
    </fill>
  </fills>
  <borders count="52">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rgb="FF000000"/>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s>
  <cellStyleXfs count="27">
    <xf numFmtId="0" fontId="0" fillId="0" borderId="0"/>
    <xf numFmtId="0" fontId="20" fillId="0" borderId="0" applyNumberFormat="0" applyFill="0" applyBorder="0" applyAlignment="0" applyProtection="0">
      <alignment vertical="top"/>
      <protection locked="0"/>
    </xf>
    <xf numFmtId="43" fontId="18" fillId="0" borderId="0" applyFont="0" applyFill="0" applyBorder="0" applyAlignment="0" applyProtection="0"/>
    <xf numFmtId="41" fontId="18" fillId="0" borderId="0" applyFont="0" applyFill="0" applyBorder="0" applyAlignment="0" applyProtection="0"/>
    <xf numFmtId="168" fontId="18" fillId="0" borderId="0" applyFont="0" applyFill="0" applyBorder="0" applyAlignment="0" applyProtection="0"/>
    <xf numFmtId="0" fontId="7" fillId="0" borderId="0"/>
    <xf numFmtId="0" fontId="7" fillId="0" borderId="0"/>
    <xf numFmtId="0" fontId="7" fillId="0" borderId="0"/>
    <xf numFmtId="0" fontId="7" fillId="0" borderId="0"/>
    <xf numFmtId="9" fontId="18" fillId="0" borderId="0" applyFont="0" applyFill="0" applyBorder="0" applyAlignment="0" applyProtection="0"/>
    <xf numFmtId="0" fontId="61" fillId="0" borderId="0"/>
    <xf numFmtId="165" fontId="18" fillId="0" borderId="0" applyFont="0" applyFill="0" applyBorder="0" applyAlignment="0" applyProtection="0"/>
    <xf numFmtId="41" fontId="18" fillId="0" borderId="0" applyFont="0" applyFill="0" applyBorder="0" applyAlignment="0" applyProtection="0"/>
    <xf numFmtId="169" fontId="7" fillId="0" borderId="0" applyFill="0" applyBorder="0" applyAlignment="0" applyProtection="0"/>
    <xf numFmtId="170" fontId="18" fillId="0" borderId="0" applyFont="0" applyFill="0" applyBorder="0" applyAlignment="0" applyProtection="0"/>
    <xf numFmtId="0" fontId="7" fillId="0" borderId="0"/>
    <xf numFmtId="0" fontId="63" fillId="0" borderId="0" applyNumberFormat="0" applyFill="0" applyBorder="0" applyAlignment="0" applyProtection="0"/>
    <xf numFmtId="0" fontId="56" fillId="0" borderId="0"/>
    <xf numFmtId="164" fontId="56" fillId="0" borderId="0" applyFon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cellStyleXfs>
  <cellXfs count="380">
    <xf numFmtId="0" fontId="0" fillId="0" borderId="0" xfId="0"/>
    <xf numFmtId="0" fontId="0" fillId="2" borderId="0" xfId="0" applyFill="1"/>
    <xf numFmtId="41" fontId="22" fillId="2" borderId="0" xfId="3" applyFont="1" applyFill="1" applyAlignment="1">
      <alignment horizontal="center" vertical="center"/>
    </xf>
    <xf numFmtId="3" fontId="23" fillId="2" borderId="0" xfId="0" applyNumberFormat="1" applyFont="1" applyFill="1" applyAlignment="1">
      <alignment vertical="center"/>
    </xf>
    <xf numFmtId="0" fontId="23" fillId="2" borderId="0" xfId="0" applyFont="1" applyFill="1" applyAlignment="1">
      <alignment vertical="center"/>
    </xf>
    <xf numFmtId="0" fontId="23" fillId="2" borderId="0" xfId="0" applyFont="1" applyFill="1"/>
    <xf numFmtId="3" fontId="24" fillId="2" borderId="0" xfId="0" applyNumberFormat="1" applyFont="1" applyFill="1" applyAlignment="1">
      <alignment vertical="center"/>
    </xf>
    <xf numFmtId="41" fontId="22" fillId="2" borderId="0" xfId="3" applyFont="1" applyFill="1" applyAlignment="1">
      <alignment horizontal="left" vertical="center"/>
    </xf>
    <xf numFmtId="0" fontId="25" fillId="2" borderId="0" xfId="0" applyFont="1" applyFill="1" applyAlignment="1">
      <alignment horizontal="center"/>
    </xf>
    <xf numFmtId="0" fontId="26" fillId="2" borderId="0" xfId="0" applyFont="1" applyFill="1" applyAlignment="1">
      <alignment horizontal="justify"/>
    </xf>
    <xf numFmtId="0" fontId="27" fillId="2" borderId="0" xfId="0" applyFont="1" applyFill="1" applyAlignment="1">
      <alignment horizontal="justify"/>
    </xf>
    <xf numFmtId="0" fontId="28" fillId="2" borderId="0" xfId="0" applyFont="1" applyFill="1" applyAlignment="1">
      <alignment horizontal="justify"/>
    </xf>
    <xf numFmtId="0" fontId="28" fillId="2" borderId="0" xfId="0" applyFont="1" applyFill="1"/>
    <xf numFmtId="0" fontId="27" fillId="2" borderId="0" xfId="0" applyFont="1" applyFill="1"/>
    <xf numFmtId="0" fontId="28" fillId="2" borderId="0" xfId="0" applyFont="1" applyFill="1" applyAlignment="1">
      <alignment horizontal="left" indent="1"/>
    </xf>
    <xf numFmtId="0" fontId="31" fillId="2" borderId="0" xfId="0" applyFont="1" applyFill="1" applyAlignment="1">
      <alignment horizontal="justify"/>
    </xf>
    <xf numFmtId="0" fontId="29" fillId="2" borderId="0" xfId="0" applyFont="1" applyFill="1" applyAlignment="1">
      <alignment horizontal="center"/>
    </xf>
    <xf numFmtId="0" fontId="32" fillId="2" borderId="0" xfId="0" applyFont="1" applyFill="1" applyAlignment="1">
      <alignment horizontal="center"/>
    </xf>
    <xf numFmtId="0" fontId="32" fillId="2" borderId="0" xfId="0" applyFont="1" applyFill="1"/>
    <xf numFmtId="0" fontId="33" fillId="2" borderId="0" xfId="1" applyFont="1" applyFill="1" applyAlignment="1" applyProtection="1">
      <alignment horizontal="left"/>
    </xf>
    <xf numFmtId="0" fontId="29" fillId="2" borderId="0" xfId="0" applyFont="1" applyFill="1"/>
    <xf numFmtId="0" fontId="26" fillId="2" borderId="3" xfId="0" applyFont="1" applyFill="1" applyBorder="1" applyAlignment="1">
      <alignment horizontal="center" vertical="top" wrapText="1"/>
    </xf>
    <xf numFmtId="0" fontId="29" fillId="2" borderId="0" xfId="0" applyFont="1" applyFill="1" applyAlignment="1">
      <alignment horizontal="left"/>
    </xf>
    <xf numFmtId="0" fontId="26" fillId="2" borderId="0" xfId="0" applyFont="1" applyFill="1" applyAlignment="1">
      <alignment horizontal="left"/>
    </xf>
    <xf numFmtId="3" fontId="29" fillId="2" borderId="0" xfId="0" applyNumberFormat="1" applyFont="1" applyFill="1" applyAlignment="1">
      <alignment vertical="center"/>
    </xf>
    <xf numFmtId="41" fontId="26" fillId="2" borderId="0" xfId="3" applyFont="1" applyFill="1" applyAlignment="1">
      <alignment horizontal="center" vertical="center"/>
    </xf>
    <xf numFmtId="3" fontId="29" fillId="2" borderId="5" xfId="0" applyNumberFormat="1" applyFont="1" applyFill="1" applyBorder="1" applyAlignment="1">
      <alignment horizontal="center" vertical="center" wrapText="1"/>
    </xf>
    <xf numFmtId="3" fontId="26" fillId="2" borderId="5" xfId="0" applyNumberFormat="1" applyFont="1" applyFill="1" applyBorder="1" applyAlignment="1">
      <alignment horizontal="center" vertical="center" wrapText="1"/>
    </xf>
    <xf numFmtId="3" fontId="26" fillId="2" borderId="6" xfId="0" applyNumberFormat="1" applyFont="1" applyFill="1" applyBorder="1" applyAlignment="1">
      <alignment horizontal="center" vertical="center" wrapText="1"/>
    </xf>
    <xf numFmtId="3" fontId="26" fillId="2" borderId="4" xfId="0" applyNumberFormat="1" applyFont="1" applyFill="1" applyBorder="1" applyAlignment="1">
      <alignment horizontal="center" vertical="center" wrapText="1"/>
    </xf>
    <xf numFmtId="41" fontId="26" fillId="2" borderId="4" xfId="3" applyFont="1" applyFill="1" applyBorder="1" applyAlignment="1">
      <alignment vertical="center" wrapText="1"/>
    </xf>
    <xf numFmtId="41" fontId="34" fillId="2" borderId="5" xfId="3" applyFont="1" applyFill="1" applyBorder="1" applyAlignment="1">
      <alignment vertical="center" wrapText="1"/>
    </xf>
    <xf numFmtId="41" fontId="29" fillId="2" borderId="5" xfId="3" applyFont="1" applyFill="1" applyBorder="1" applyAlignment="1">
      <alignment vertical="center" wrapText="1"/>
    </xf>
    <xf numFmtId="41" fontId="29" fillId="2" borderId="5" xfId="3" applyFont="1" applyFill="1" applyBorder="1" applyAlignment="1">
      <alignment vertical="center"/>
    </xf>
    <xf numFmtId="41" fontId="26" fillId="2" borderId="5" xfId="3" applyFont="1" applyFill="1" applyBorder="1" applyAlignment="1">
      <alignment vertical="center" wrapText="1"/>
    </xf>
    <xf numFmtId="41" fontId="29" fillId="2" borderId="5" xfId="3" applyFont="1" applyFill="1" applyBorder="1" applyAlignment="1">
      <alignment horizontal="justify" vertical="center" wrapText="1"/>
    </xf>
    <xf numFmtId="41" fontId="26" fillId="2" borderId="6" xfId="3" applyFont="1" applyFill="1" applyBorder="1" applyAlignment="1">
      <alignment vertical="center" wrapText="1"/>
    </xf>
    <xf numFmtId="41" fontId="29" fillId="2" borderId="0" xfId="3" applyFont="1" applyFill="1" applyAlignment="1">
      <alignment horizontal="center" vertical="center"/>
    </xf>
    <xf numFmtId="41" fontId="29" fillId="2" borderId="0" xfId="3" applyFont="1" applyFill="1" applyAlignment="1">
      <alignment horizontal="left" vertical="center"/>
    </xf>
    <xf numFmtId="0" fontId="26" fillId="2" borderId="7" xfId="0" applyFont="1" applyFill="1" applyBorder="1" applyAlignment="1">
      <alignment horizontal="left" vertical="top" wrapText="1"/>
    </xf>
    <xf numFmtId="0" fontId="29" fillId="2" borderId="2" xfId="0" applyFont="1" applyFill="1" applyBorder="1" applyAlignment="1">
      <alignment horizontal="center" vertical="top" wrapText="1"/>
    </xf>
    <xf numFmtId="0" fontId="26" fillId="2" borderId="8" xfId="0" applyFont="1" applyFill="1" applyBorder="1" applyAlignment="1">
      <alignment horizontal="center" vertical="center" wrapText="1"/>
    </xf>
    <xf numFmtId="0" fontId="26" fillId="2" borderId="9"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9" fillId="2" borderId="11" xfId="0" applyFont="1" applyFill="1" applyBorder="1" applyAlignment="1">
      <alignment horizontal="left" vertical="top" wrapText="1"/>
    </xf>
    <xf numFmtId="0" fontId="29" fillId="2" borderId="12" xfId="0" applyFont="1" applyFill="1" applyBorder="1" applyAlignment="1">
      <alignment horizontal="left" vertical="top" wrapText="1"/>
    </xf>
    <xf numFmtId="0" fontId="29" fillId="2" borderId="13" xfId="0" applyFont="1" applyFill="1" applyBorder="1" applyAlignment="1">
      <alignment horizontal="center" vertical="top" wrapText="1"/>
    </xf>
    <xf numFmtId="3" fontId="35" fillId="2" borderId="5" xfId="0" applyNumberFormat="1" applyFont="1" applyFill="1" applyBorder="1" applyAlignment="1">
      <alignment horizontal="center" vertical="center" wrapText="1"/>
    </xf>
    <xf numFmtId="41" fontId="35" fillId="2" borderId="16" xfId="3" applyFont="1" applyFill="1" applyBorder="1" applyAlignment="1">
      <alignment vertical="center" wrapText="1"/>
    </xf>
    <xf numFmtId="41" fontId="36" fillId="2" borderId="17" xfId="3" applyFont="1" applyFill="1" applyBorder="1" applyAlignment="1">
      <alignment vertical="center" wrapText="1"/>
    </xf>
    <xf numFmtId="3" fontId="36" fillId="2" borderId="18" xfId="0" applyNumberFormat="1" applyFont="1" applyFill="1" applyBorder="1" applyAlignment="1">
      <alignment horizontal="center" vertical="center" wrapText="1"/>
    </xf>
    <xf numFmtId="3" fontId="27" fillId="2" borderId="9" xfId="0" applyNumberFormat="1" applyFont="1" applyFill="1" applyBorder="1" applyAlignment="1">
      <alignment horizontal="center" vertical="center" wrapText="1"/>
    </xf>
    <xf numFmtId="3" fontId="27" fillId="2" borderId="20" xfId="0" applyNumberFormat="1" applyFont="1" applyFill="1" applyBorder="1" applyAlignment="1">
      <alignment horizontal="center" vertical="center" wrapText="1"/>
    </xf>
    <xf numFmtId="41" fontId="35" fillId="2" borderId="21" xfId="3" applyFont="1" applyFill="1" applyBorder="1" applyAlignment="1">
      <alignment vertical="center" wrapText="1"/>
    </xf>
    <xf numFmtId="41" fontId="35" fillId="2" borderId="11" xfId="3" applyFont="1" applyFill="1" applyBorder="1" applyAlignment="1">
      <alignment horizontal="center" vertical="center" wrapText="1"/>
    </xf>
    <xf numFmtId="41" fontId="27" fillId="2" borderId="0" xfId="3" applyFont="1" applyFill="1" applyAlignment="1">
      <alignment horizontal="left" vertical="center"/>
    </xf>
    <xf numFmtId="41" fontId="26" fillId="2" borderId="2" xfId="3" applyFont="1" applyFill="1" applyBorder="1" applyAlignment="1">
      <alignment vertical="center" wrapText="1"/>
    </xf>
    <xf numFmtId="3" fontId="29" fillId="2" borderId="2" xfId="0" applyNumberFormat="1" applyFont="1" applyFill="1" applyBorder="1" applyAlignment="1">
      <alignment horizontal="center" vertical="center" wrapText="1"/>
    </xf>
    <xf numFmtId="41" fontId="35" fillId="2" borderId="2" xfId="3" applyFont="1" applyFill="1" applyBorder="1" applyAlignment="1">
      <alignment vertical="center" wrapText="1"/>
    </xf>
    <xf numFmtId="3" fontId="36" fillId="2" borderId="29" xfId="0" applyNumberFormat="1" applyFont="1" applyFill="1" applyBorder="1" applyAlignment="1">
      <alignment horizontal="center" vertical="center" wrapText="1"/>
    </xf>
    <xf numFmtId="41" fontId="36" fillId="2" borderId="2" xfId="3" applyFont="1" applyFill="1" applyBorder="1" applyAlignment="1">
      <alignment vertical="center" wrapText="1"/>
    </xf>
    <xf numFmtId="41" fontId="36" fillId="2" borderId="11" xfId="3" applyFont="1" applyFill="1" applyBorder="1" applyAlignment="1">
      <alignment horizontal="center" vertical="center" wrapText="1"/>
    </xf>
    <xf numFmtId="41" fontId="37" fillId="2" borderId="27" xfId="3" applyFont="1" applyFill="1" applyBorder="1" applyAlignment="1">
      <alignment vertical="center" wrapText="1"/>
    </xf>
    <xf numFmtId="0" fontId="38" fillId="2" borderId="16" xfId="0" applyFont="1" applyFill="1" applyBorder="1" applyAlignment="1">
      <alignment horizontal="left" vertical="top" wrapText="1"/>
    </xf>
    <xf numFmtId="0" fontId="37" fillId="2" borderId="16" xfId="0" applyFont="1" applyFill="1" applyBorder="1" applyAlignment="1">
      <alignment horizontal="left" vertical="top" wrapText="1"/>
    </xf>
    <xf numFmtId="0" fontId="37" fillId="2" borderId="17" xfId="0" applyFont="1" applyFill="1" applyBorder="1" applyAlignment="1">
      <alignment horizontal="left" vertical="top" wrapText="1"/>
    </xf>
    <xf numFmtId="0" fontId="37" fillId="2" borderId="21" xfId="0" applyFont="1" applyFill="1" applyBorder="1" applyAlignment="1">
      <alignment horizontal="left" vertical="top" wrapText="1"/>
    </xf>
    <xf numFmtId="0" fontId="38" fillId="2" borderId="21" xfId="0" applyFont="1" applyFill="1" applyBorder="1" applyAlignment="1">
      <alignment horizontal="left" vertical="top" wrapText="1"/>
    </xf>
    <xf numFmtId="0" fontId="39" fillId="2" borderId="0" xfId="0" applyFont="1" applyFill="1"/>
    <xf numFmtId="0" fontId="39" fillId="2" borderId="4" xfId="0" applyFont="1" applyFill="1" applyBorder="1"/>
    <xf numFmtId="0" fontId="39" fillId="2" borderId="5" xfId="0" applyFont="1" applyFill="1" applyBorder="1"/>
    <xf numFmtId="0" fontId="39" fillId="2" borderId="2" xfId="0" applyFont="1" applyFill="1" applyBorder="1"/>
    <xf numFmtId="41" fontId="40" fillId="2" borderId="27" xfId="3" applyFont="1" applyFill="1" applyBorder="1" applyAlignment="1">
      <alignment vertical="center" wrapText="1"/>
    </xf>
    <xf numFmtId="0" fontId="35" fillId="2" borderId="5" xfId="0" applyFont="1" applyFill="1" applyBorder="1" applyAlignment="1">
      <alignment vertical="center" wrapText="1"/>
    </xf>
    <xf numFmtId="0" fontId="35" fillId="2" borderId="0" xfId="0" applyFont="1" applyFill="1" applyAlignment="1">
      <alignment vertical="center" wrapText="1"/>
    </xf>
    <xf numFmtId="3" fontId="40" fillId="2" borderId="5" xfId="0" applyNumberFormat="1" applyFont="1" applyFill="1" applyBorder="1" applyAlignment="1">
      <alignment vertical="center" wrapText="1"/>
    </xf>
    <xf numFmtId="41" fontId="35" fillId="2" borderId="27" xfId="3" applyFont="1" applyFill="1" applyBorder="1" applyAlignment="1">
      <alignment vertical="center" wrapText="1"/>
    </xf>
    <xf numFmtId="41" fontId="35" fillId="2" borderId="5" xfId="3" applyFont="1" applyFill="1" applyBorder="1" applyAlignment="1">
      <alignment vertical="center" wrapText="1"/>
    </xf>
    <xf numFmtId="3" fontId="35" fillId="2" borderId="5" xfId="0" applyNumberFormat="1" applyFont="1" applyFill="1" applyBorder="1" applyAlignment="1">
      <alignment vertical="center" wrapText="1"/>
    </xf>
    <xf numFmtId="41" fontId="41" fillId="2" borderId="30" xfId="3" applyFont="1" applyFill="1" applyBorder="1" applyAlignment="1">
      <alignment vertical="center" wrapText="1"/>
    </xf>
    <xf numFmtId="3" fontId="41" fillId="2" borderId="2" xfId="0" applyNumberFormat="1" applyFont="1" applyFill="1" applyBorder="1" applyAlignment="1">
      <alignment vertical="center" wrapText="1"/>
    </xf>
    <xf numFmtId="3" fontId="41" fillId="2" borderId="2" xfId="0" applyNumberFormat="1" applyFont="1" applyFill="1" applyBorder="1" applyAlignment="1">
      <alignment vertical="top" wrapText="1"/>
    </xf>
    <xf numFmtId="0" fontId="35" fillId="2" borderId="1" xfId="0" applyFont="1" applyFill="1" applyBorder="1" applyAlignment="1">
      <alignment vertical="top" wrapText="1"/>
    </xf>
    <xf numFmtId="41" fontId="41" fillId="2" borderId="31" xfId="3" applyFont="1" applyFill="1" applyBorder="1" applyAlignment="1">
      <alignment vertical="center" wrapText="1"/>
    </xf>
    <xf numFmtId="0" fontId="36" fillId="2" borderId="13" xfId="0" applyFont="1" applyFill="1" applyBorder="1" applyAlignment="1">
      <alignment vertical="center" wrapText="1"/>
    </xf>
    <xf numFmtId="3" fontId="41" fillId="2" borderId="13" xfId="0" applyNumberFormat="1" applyFont="1" applyFill="1" applyBorder="1" applyAlignment="1">
      <alignment vertical="center" wrapText="1"/>
    </xf>
    <xf numFmtId="3" fontId="36" fillId="2" borderId="13" xfId="0" applyNumberFormat="1" applyFont="1" applyFill="1" applyBorder="1" applyAlignment="1">
      <alignment vertical="top" wrapText="1"/>
    </xf>
    <xf numFmtId="3" fontId="41" fillId="2" borderId="14" xfId="0" applyNumberFormat="1" applyFont="1" applyFill="1" applyBorder="1" applyAlignment="1">
      <alignment vertical="top" wrapText="1"/>
    </xf>
    <xf numFmtId="0" fontId="42" fillId="2" borderId="0" xfId="0" applyFont="1" applyFill="1" applyAlignment="1">
      <alignment horizontal="right"/>
    </xf>
    <xf numFmtId="3" fontId="42" fillId="2" borderId="0" xfId="0" applyNumberFormat="1" applyFont="1" applyFill="1" applyAlignment="1">
      <alignment horizontal="right"/>
    </xf>
    <xf numFmtId="3" fontId="26" fillId="2" borderId="0" xfId="0" applyNumberFormat="1" applyFont="1" applyFill="1" applyAlignment="1">
      <alignment horizontal="right"/>
    </xf>
    <xf numFmtId="0" fontId="28" fillId="2" borderId="0" xfId="0" applyFont="1" applyFill="1" applyAlignment="1">
      <alignment horizontal="left"/>
    </xf>
    <xf numFmtId="0" fontId="27" fillId="2" borderId="0" xfId="0" applyFont="1" applyFill="1" applyAlignment="1">
      <alignment horizontal="left" wrapText="1"/>
    </xf>
    <xf numFmtId="0" fontId="26" fillId="2" borderId="2" xfId="0" applyFont="1" applyFill="1" applyBorder="1" applyAlignment="1">
      <alignment horizontal="center" vertical="center" wrapText="1"/>
    </xf>
    <xf numFmtId="0" fontId="26" fillId="2" borderId="3" xfId="0" applyFont="1" applyFill="1" applyBorder="1" applyAlignment="1">
      <alignment horizontal="left" vertical="top" wrapText="1"/>
    </xf>
    <xf numFmtId="0" fontId="29" fillId="2" borderId="25" xfId="0" applyFont="1" applyFill="1" applyBorder="1" applyAlignment="1">
      <alignment horizontal="left" vertical="top" wrapText="1"/>
    </xf>
    <xf numFmtId="0" fontId="29" fillId="2" borderId="14" xfId="0" applyFont="1" applyFill="1" applyBorder="1" applyAlignment="1">
      <alignment horizontal="left" vertical="top" wrapText="1"/>
    </xf>
    <xf numFmtId="3" fontId="0" fillId="2" borderId="0" xfId="0" applyNumberFormat="1" applyFill="1"/>
    <xf numFmtId="3" fontId="9" fillId="2" borderId="5" xfId="0" applyNumberFormat="1" applyFont="1" applyFill="1" applyBorder="1" applyAlignment="1">
      <alignment vertical="center" wrapText="1"/>
    </xf>
    <xf numFmtId="0" fontId="26" fillId="2" borderId="2" xfId="0" applyFont="1" applyFill="1" applyBorder="1" applyAlignment="1">
      <alignment horizontal="center"/>
    </xf>
    <xf numFmtId="0" fontId="26" fillId="2" borderId="2" xfId="0" applyFont="1" applyFill="1" applyBorder="1" applyAlignment="1">
      <alignment horizontal="center" wrapText="1"/>
    </xf>
    <xf numFmtId="0" fontId="29" fillId="2" borderId="2" xfId="0" applyFont="1" applyFill="1" applyBorder="1" applyAlignment="1">
      <alignment horizontal="center"/>
    </xf>
    <xf numFmtId="4" fontId="29" fillId="2" borderId="2" xfId="0" applyNumberFormat="1" applyFont="1" applyFill="1" applyBorder="1"/>
    <xf numFmtId="0" fontId="8" fillId="2" borderId="2" xfId="6" applyFont="1" applyFill="1" applyBorder="1"/>
    <xf numFmtId="14" fontId="26" fillId="2" borderId="2" xfId="0" applyNumberFormat="1" applyFont="1" applyFill="1" applyBorder="1" applyAlignment="1">
      <alignment horizontal="center" vertical="center" wrapText="1"/>
    </xf>
    <xf numFmtId="0" fontId="26" fillId="2" borderId="2" xfId="0" applyFont="1" applyFill="1" applyBorder="1" applyAlignment="1">
      <alignment vertical="top" wrapText="1"/>
    </xf>
    <xf numFmtId="3" fontId="26" fillId="2" borderId="2" xfId="0" applyNumberFormat="1" applyFont="1" applyFill="1" applyBorder="1" applyAlignment="1">
      <alignment horizontal="right" vertical="top" wrapText="1"/>
    </xf>
    <xf numFmtId="0" fontId="42" fillId="2" borderId="2" xfId="0" applyFont="1" applyFill="1" applyBorder="1" applyAlignment="1">
      <alignment horizontal="center"/>
    </xf>
    <xf numFmtId="0" fontId="42" fillId="2" borderId="2" xfId="0" applyFont="1" applyFill="1" applyBorder="1" applyAlignment="1">
      <alignment horizontal="center" wrapText="1"/>
    </xf>
    <xf numFmtId="0" fontId="44" fillId="2" borderId="2" xfId="0" applyFont="1" applyFill="1" applyBorder="1"/>
    <xf numFmtId="3" fontId="44" fillId="2" borderId="2" xfId="0" applyNumberFormat="1" applyFont="1" applyFill="1" applyBorder="1" applyAlignment="1">
      <alignment horizontal="right"/>
    </xf>
    <xf numFmtId="3" fontId="27" fillId="2" borderId="2" xfId="0" applyNumberFormat="1" applyFont="1" applyFill="1" applyBorder="1" applyAlignment="1">
      <alignment horizontal="right"/>
    </xf>
    <xf numFmtId="0" fontId="27" fillId="2" borderId="2" xfId="0" applyFont="1" applyFill="1" applyBorder="1" applyAlignment="1">
      <alignment horizontal="right"/>
    </xf>
    <xf numFmtId="0" fontId="44" fillId="2" borderId="2" xfId="0" applyFont="1" applyFill="1" applyBorder="1" applyAlignment="1">
      <alignment wrapText="1"/>
    </xf>
    <xf numFmtId="0" fontId="44" fillId="2" borderId="2" xfId="0" applyFont="1" applyFill="1" applyBorder="1" applyAlignment="1">
      <alignment horizontal="right"/>
    </xf>
    <xf numFmtId="41" fontId="27" fillId="2" borderId="2" xfId="3" applyFont="1" applyFill="1" applyBorder="1" applyAlignment="1">
      <alignment horizontal="right"/>
    </xf>
    <xf numFmtId="3" fontId="42" fillId="2" borderId="2" xfId="0" applyNumberFormat="1" applyFont="1" applyFill="1" applyBorder="1" applyAlignment="1">
      <alignment horizontal="right"/>
    </xf>
    <xf numFmtId="3" fontId="32" fillId="2" borderId="0" xfId="0" applyNumberFormat="1" applyFont="1" applyFill="1"/>
    <xf numFmtId="41" fontId="8" fillId="2" borderId="5" xfId="3" applyFont="1" applyFill="1" applyBorder="1" applyAlignment="1">
      <alignment vertical="center" wrapText="1"/>
    </xf>
    <xf numFmtId="41" fontId="10" fillId="2" borderId="5" xfId="3" applyFont="1" applyFill="1" applyBorder="1" applyAlignment="1">
      <alignment vertical="center" wrapText="1"/>
    </xf>
    <xf numFmtId="0" fontId="28" fillId="2" borderId="2" xfId="0" applyFont="1" applyFill="1" applyBorder="1"/>
    <xf numFmtId="0" fontId="20" fillId="2" borderId="0" xfId="1" applyFill="1" applyAlignment="1" applyProtection="1">
      <alignment horizontal="left"/>
    </xf>
    <xf numFmtId="0" fontId="19" fillId="2" borderId="0" xfId="0" applyFont="1" applyFill="1"/>
    <xf numFmtId="4" fontId="46" fillId="0" borderId="0" xfId="0" applyNumberFormat="1" applyFont="1"/>
    <xf numFmtId="0" fontId="27" fillId="2" borderId="2" xfId="0" applyFont="1" applyFill="1" applyBorder="1"/>
    <xf numFmtId="0" fontId="21" fillId="2" borderId="2" xfId="0" applyFont="1" applyFill="1" applyBorder="1"/>
    <xf numFmtId="0" fontId="47" fillId="2" borderId="0" xfId="0" applyFont="1" applyFill="1" applyAlignment="1">
      <alignment horizontal="left"/>
    </xf>
    <xf numFmtId="0" fontId="8" fillId="2" borderId="0" xfId="6" applyFont="1" applyFill="1"/>
    <xf numFmtId="4" fontId="29" fillId="2" borderId="0" xfId="0" applyNumberFormat="1" applyFont="1" applyFill="1"/>
    <xf numFmtId="0" fontId="29" fillId="2" borderId="0" xfId="0" applyFont="1" applyFill="1" applyAlignment="1">
      <alignment vertical="top" wrapText="1"/>
    </xf>
    <xf numFmtId="3" fontId="29" fillId="2" borderId="0" xfId="0" applyNumberFormat="1" applyFont="1" applyFill="1" applyAlignment="1">
      <alignment horizontal="right" vertical="top" wrapText="1"/>
    </xf>
    <xf numFmtId="3" fontId="8" fillId="2" borderId="0" xfId="0" applyNumberFormat="1" applyFont="1" applyFill="1" applyAlignment="1">
      <alignment horizontal="right" vertical="top" wrapText="1"/>
    </xf>
    <xf numFmtId="167" fontId="0" fillId="2" borderId="0" xfId="0" applyNumberFormat="1" applyFill="1"/>
    <xf numFmtId="0" fontId="29" fillId="2" borderId="0" xfId="0" applyFont="1" applyFill="1" applyAlignment="1">
      <alignment horizontal="center" vertical="top" wrapText="1"/>
    </xf>
    <xf numFmtId="0" fontId="8" fillId="2" borderId="2" xfId="0" applyFont="1" applyFill="1" applyBorder="1" applyAlignment="1">
      <alignment horizontal="center" vertical="top" wrapText="1"/>
    </xf>
    <xf numFmtId="0" fontId="27" fillId="2" borderId="0" xfId="0" applyFont="1" applyFill="1" applyAlignment="1">
      <alignment horizontal="center" wrapText="1"/>
    </xf>
    <xf numFmtId="0" fontId="27" fillId="2" borderId="0" xfId="0" applyFont="1" applyFill="1" applyAlignment="1">
      <alignment horizontal="left" vertical="center" wrapText="1"/>
    </xf>
    <xf numFmtId="0" fontId="26" fillId="2" borderId="0" xfId="0" applyFont="1" applyFill="1" applyAlignment="1">
      <alignment horizontal="center" wrapText="1"/>
    </xf>
    <xf numFmtId="14" fontId="26" fillId="2" borderId="0" xfId="0" applyNumberFormat="1" applyFont="1" applyFill="1" applyAlignment="1">
      <alignment horizontal="center" vertical="center" wrapText="1"/>
    </xf>
    <xf numFmtId="3" fontId="10" fillId="2" borderId="0" xfId="0" applyNumberFormat="1" applyFont="1" applyFill="1" applyAlignment="1">
      <alignment horizontal="right" vertical="top" wrapText="1"/>
    </xf>
    <xf numFmtId="0" fontId="26" fillId="2" borderId="0" xfId="0" applyFont="1" applyFill="1" applyAlignment="1">
      <alignment horizontal="left" wrapText="1"/>
    </xf>
    <xf numFmtId="0" fontId="26" fillId="2" borderId="0" xfId="0" applyFont="1" applyFill="1"/>
    <xf numFmtId="3" fontId="26" fillId="2" borderId="0" xfId="0" applyNumberFormat="1" applyFont="1" applyFill="1"/>
    <xf numFmtId="0" fontId="0" fillId="0" borderId="11" xfId="0" applyBorder="1" applyAlignment="1">
      <alignment horizontal="left" wrapText="1"/>
    </xf>
    <xf numFmtId="4" fontId="7" fillId="0" borderId="2" xfId="8" applyNumberFormat="1" applyBorder="1"/>
    <xf numFmtId="3" fontId="7" fillId="0" borderId="2" xfId="8" applyNumberFormat="1" applyBorder="1"/>
    <xf numFmtId="3" fontId="0" fillId="0" borderId="2" xfId="0" applyNumberFormat="1" applyBorder="1"/>
    <xf numFmtId="0" fontId="0" fillId="0" borderId="33" xfId="0" applyBorder="1" applyAlignment="1">
      <alignment horizontal="left" wrapText="1"/>
    </xf>
    <xf numFmtId="3" fontId="7" fillId="0" borderId="4" xfId="8" applyNumberFormat="1" applyBorder="1"/>
    <xf numFmtId="3" fontId="0" fillId="0" borderId="4" xfId="0" applyNumberFormat="1" applyBorder="1"/>
    <xf numFmtId="0" fontId="14" fillId="2" borderId="2" xfId="0" applyFont="1" applyFill="1" applyBorder="1" applyAlignment="1">
      <alignment horizontal="left" wrapText="1"/>
    </xf>
    <xf numFmtId="0" fontId="14" fillId="2" borderId="2" xfId="0" applyFont="1" applyFill="1" applyBorder="1"/>
    <xf numFmtId="3" fontId="14" fillId="2" borderId="2" xfId="0" applyNumberFormat="1" applyFont="1" applyFill="1" applyBorder="1"/>
    <xf numFmtId="3" fontId="32" fillId="2" borderId="0" xfId="0" applyNumberFormat="1" applyFont="1" applyFill="1" applyAlignment="1">
      <alignment horizontal="center"/>
    </xf>
    <xf numFmtId="3" fontId="43" fillId="2" borderId="0" xfId="0" applyNumberFormat="1" applyFont="1" applyFill="1" applyAlignment="1">
      <alignment horizontal="center"/>
    </xf>
    <xf numFmtId="3" fontId="14" fillId="2" borderId="0" xfId="0" applyNumberFormat="1" applyFont="1" applyFill="1"/>
    <xf numFmtId="167" fontId="14" fillId="2" borderId="0" xfId="2" applyNumberFormat="1" applyFont="1" applyFill="1" applyBorder="1"/>
    <xf numFmtId="4" fontId="48" fillId="0" borderId="0" xfId="0" applyNumberFormat="1" applyFont="1"/>
    <xf numFmtId="167" fontId="42" fillId="2" borderId="2" xfId="2" applyNumberFormat="1" applyFont="1" applyFill="1" applyBorder="1" applyAlignment="1">
      <alignment horizontal="center" wrapText="1"/>
    </xf>
    <xf numFmtId="167" fontId="18" fillId="2" borderId="0" xfId="2" applyNumberFormat="1" applyFont="1" applyFill="1" applyAlignment="1">
      <alignment horizontal="center"/>
    </xf>
    <xf numFmtId="167" fontId="29" fillId="2" borderId="0" xfId="2" applyNumberFormat="1" applyFont="1" applyFill="1" applyBorder="1" applyAlignment="1">
      <alignment horizontal="center"/>
    </xf>
    <xf numFmtId="167" fontId="14" fillId="2" borderId="0" xfId="2" applyNumberFormat="1" applyFont="1" applyFill="1" applyBorder="1" applyAlignment="1">
      <alignment horizontal="center"/>
    </xf>
    <xf numFmtId="167" fontId="44" fillId="2" borderId="2" xfId="2" applyNumberFormat="1" applyFont="1" applyFill="1" applyBorder="1" applyAlignment="1">
      <alignment horizontal="center"/>
    </xf>
    <xf numFmtId="167" fontId="42" fillId="2" borderId="2" xfId="2" applyNumberFormat="1" applyFont="1" applyFill="1" applyBorder="1" applyAlignment="1">
      <alignment horizontal="center"/>
    </xf>
    <xf numFmtId="167" fontId="42" fillId="2" borderId="0" xfId="2" applyNumberFormat="1" applyFont="1" applyFill="1" applyBorder="1" applyAlignment="1">
      <alignment horizontal="center"/>
    </xf>
    <xf numFmtId="0" fontId="0" fillId="2" borderId="0" xfId="0" applyFill="1" applyAlignment="1">
      <alignment horizontal="right"/>
    </xf>
    <xf numFmtId="3" fontId="43" fillId="2" borderId="0" xfId="0" applyNumberFormat="1" applyFont="1" applyFill="1"/>
    <xf numFmtId="0" fontId="30" fillId="2" borderId="0" xfId="0" applyFont="1" applyFill="1"/>
    <xf numFmtId="3" fontId="28" fillId="2" borderId="0" xfId="0" applyNumberFormat="1" applyFont="1" applyFill="1" applyAlignment="1">
      <alignment horizontal="right"/>
    </xf>
    <xf numFmtId="0" fontId="9" fillId="0" borderId="0" xfId="0" applyFont="1"/>
    <xf numFmtId="43" fontId="32" fillId="2" borderId="0" xfId="2" applyFont="1" applyFill="1"/>
    <xf numFmtId="0" fontId="28" fillId="2" borderId="0" xfId="0" applyFont="1" applyFill="1" applyAlignment="1">
      <alignment horizontal="left" vertical="center"/>
    </xf>
    <xf numFmtId="0" fontId="27" fillId="2" borderId="0" xfId="0" applyFont="1" applyFill="1" applyAlignment="1">
      <alignment horizontal="left" vertical="center"/>
    </xf>
    <xf numFmtId="0" fontId="27" fillId="2" borderId="0" xfId="0" applyFont="1" applyFill="1" applyAlignment="1">
      <alignment horizontal="center" vertical="center"/>
    </xf>
    <xf numFmtId="0" fontId="49" fillId="2" borderId="0" xfId="0" applyFont="1" applyFill="1" applyAlignment="1">
      <alignment vertical="center"/>
    </xf>
    <xf numFmtId="0" fontId="49" fillId="2" borderId="0" xfId="0" applyFont="1" applyFill="1" applyAlignment="1">
      <alignment horizontal="center" vertical="center"/>
    </xf>
    <xf numFmtId="0" fontId="50" fillId="2" borderId="0" xfId="0" applyFont="1" applyFill="1" applyAlignment="1">
      <alignment horizontal="left"/>
    </xf>
    <xf numFmtId="0" fontId="11" fillId="2" borderId="0" xfId="0" applyFont="1" applyFill="1" applyAlignment="1">
      <alignment horizontal="left" wrapText="1"/>
    </xf>
    <xf numFmtId="41" fontId="0" fillId="2" borderId="0" xfId="0" applyNumberFormat="1" applyFill="1"/>
    <xf numFmtId="3" fontId="39" fillId="2" borderId="0" xfId="0" applyNumberFormat="1" applyFont="1" applyFill="1"/>
    <xf numFmtId="0" fontId="42" fillId="2" borderId="2" xfId="0" applyFont="1" applyFill="1" applyBorder="1" applyAlignment="1">
      <alignment horizontal="left"/>
    </xf>
    <xf numFmtId="0" fontId="26" fillId="2" borderId="11" xfId="0" applyFont="1" applyFill="1" applyBorder="1" applyAlignment="1">
      <alignment horizontal="left" vertical="top" wrapText="1"/>
    </xf>
    <xf numFmtId="0" fontId="29" fillId="2" borderId="0" xfId="0" applyFont="1" applyFill="1" applyAlignment="1">
      <alignment horizontal="center" vertical="center" wrapText="1"/>
    </xf>
    <xf numFmtId="0" fontId="43" fillId="2" borderId="0" xfId="0" applyFont="1" applyFill="1" applyAlignment="1">
      <alignment horizontal="center"/>
    </xf>
    <xf numFmtId="0" fontId="43" fillId="2" borderId="0" xfId="0" applyFont="1" applyFill="1"/>
    <xf numFmtId="41" fontId="26" fillId="2" borderId="2" xfId="3" applyFont="1" applyFill="1" applyBorder="1" applyAlignment="1">
      <alignment horizontal="center" vertical="center" wrapText="1"/>
    </xf>
    <xf numFmtId="0" fontId="29" fillId="2" borderId="11" xfId="0" applyFont="1" applyFill="1" applyBorder="1" applyAlignment="1">
      <alignment horizontal="left" vertical="center" wrapText="1"/>
    </xf>
    <xf numFmtId="0" fontId="29" fillId="2" borderId="12" xfId="0" applyFont="1" applyFill="1" applyBorder="1" applyAlignment="1">
      <alignment horizontal="left" vertical="center" wrapText="1"/>
    </xf>
    <xf numFmtId="41" fontId="32" fillId="2" borderId="0" xfId="3" applyFont="1" applyFill="1"/>
    <xf numFmtId="3" fontId="53" fillId="2" borderId="0" xfId="0" applyNumberFormat="1" applyFont="1" applyFill="1"/>
    <xf numFmtId="0" fontId="28" fillId="2" borderId="2" xfId="0" applyFont="1" applyFill="1" applyBorder="1" applyAlignment="1">
      <alignment horizontal="left"/>
    </xf>
    <xf numFmtId="41" fontId="29" fillId="2" borderId="4" xfId="3" applyFont="1" applyFill="1" applyBorder="1" applyAlignment="1">
      <alignment vertical="center" wrapText="1"/>
    </xf>
    <xf numFmtId="0" fontId="29" fillId="2" borderId="4" xfId="0" applyFont="1" applyFill="1" applyBorder="1" applyAlignment="1">
      <alignment vertical="center" wrapText="1"/>
    </xf>
    <xf numFmtId="3" fontId="29" fillId="2" borderId="4" xfId="0" applyNumberFormat="1" applyFont="1" applyFill="1" applyBorder="1" applyAlignment="1">
      <alignment vertical="center" wrapText="1"/>
    </xf>
    <xf numFmtId="0" fontId="29" fillId="2" borderId="42" xfId="0" applyFont="1" applyFill="1" applyBorder="1" applyAlignment="1">
      <alignment vertical="center" wrapText="1"/>
    </xf>
    <xf numFmtId="0" fontId="29" fillId="2" borderId="2" xfId="0" applyFont="1" applyFill="1" applyBorder="1" applyAlignment="1">
      <alignment vertical="center" wrapText="1"/>
    </xf>
    <xf numFmtId="0" fontId="29" fillId="2" borderId="33" xfId="0" applyFont="1" applyFill="1" applyBorder="1" applyAlignment="1">
      <alignment vertical="center" wrapText="1"/>
    </xf>
    <xf numFmtId="4" fontId="29" fillId="2" borderId="0" xfId="0" applyNumberFormat="1" applyFont="1" applyFill="1" applyAlignment="1">
      <alignment horizontal="center" vertical="center" wrapText="1"/>
    </xf>
    <xf numFmtId="10" fontId="29" fillId="2" borderId="25" xfId="9" applyNumberFormat="1" applyFont="1" applyFill="1" applyBorder="1" applyAlignment="1">
      <alignment horizontal="center" vertical="top" wrapText="1"/>
    </xf>
    <xf numFmtId="10" fontId="29" fillId="2" borderId="14" xfId="9" applyNumberFormat="1" applyFont="1" applyFill="1" applyBorder="1" applyAlignment="1">
      <alignment horizontal="center"/>
    </xf>
    <xf numFmtId="0" fontId="37" fillId="2" borderId="48" xfId="0" applyFont="1" applyFill="1" applyBorder="1" applyAlignment="1">
      <alignment horizontal="center" vertical="center" wrapText="1"/>
    </xf>
    <xf numFmtId="0" fontId="16" fillId="2" borderId="38" xfId="0" applyFont="1" applyFill="1" applyBorder="1" applyAlignment="1">
      <alignment horizontal="center"/>
    </xf>
    <xf numFmtId="0" fontId="16" fillId="2" borderId="39" xfId="0" applyFont="1" applyFill="1" applyBorder="1" applyAlignment="1">
      <alignment horizontal="center"/>
    </xf>
    <xf numFmtId="0" fontId="16" fillId="2" borderId="40" xfId="0" applyFont="1" applyFill="1" applyBorder="1" applyAlignment="1">
      <alignment horizontal="center"/>
    </xf>
    <xf numFmtId="0" fontId="14" fillId="2" borderId="2" xfId="0" applyFont="1" applyFill="1" applyBorder="1" applyAlignment="1">
      <alignment horizontal="center"/>
    </xf>
    <xf numFmtId="3" fontId="7" fillId="2" borderId="2" xfId="0" applyNumberFormat="1" applyFont="1" applyFill="1" applyBorder="1"/>
    <xf numFmtId="0" fontId="26" fillId="2" borderId="8" xfId="0" applyFont="1" applyFill="1" applyBorder="1" applyAlignment="1">
      <alignment horizontal="left" vertical="center" wrapText="1"/>
    </xf>
    <xf numFmtId="0" fontId="29" fillId="2" borderId="2" xfId="0" applyFont="1" applyFill="1" applyBorder="1" applyAlignment="1">
      <alignment horizontal="left" vertical="center" wrapText="1"/>
    </xf>
    <xf numFmtId="41" fontId="29" fillId="2" borderId="2" xfId="3" applyFont="1" applyFill="1" applyBorder="1" applyAlignment="1">
      <alignment horizontal="left" vertical="top" wrapText="1"/>
    </xf>
    <xf numFmtId="166" fontId="29" fillId="2" borderId="25" xfId="2" applyNumberFormat="1" applyFont="1" applyFill="1" applyBorder="1" applyAlignment="1">
      <alignment horizontal="right" vertical="top" wrapText="1"/>
    </xf>
    <xf numFmtId="0" fontId="15" fillId="2" borderId="34" xfId="0" applyFont="1" applyFill="1" applyBorder="1" applyAlignment="1">
      <alignment horizontal="center" vertical="center"/>
    </xf>
    <xf numFmtId="0" fontId="15" fillId="2" borderId="35" xfId="0" applyFont="1" applyFill="1" applyBorder="1" applyAlignment="1">
      <alignment horizontal="center" vertical="center"/>
    </xf>
    <xf numFmtId="0" fontId="12" fillId="2" borderId="15" xfId="0" applyFont="1" applyFill="1" applyBorder="1" applyAlignment="1">
      <alignment vertical="center"/>
    </xf>
    <xf numFmtId="0" fontId="7" fillId="2" borderId="1" xfId="0" applyFont="1" applyFill="1" applyBorder="1" applyAlignment="1">
      <alignment vertical="center"/>
    </xf>
    <xf numFmtId="0" fontId="15" fillId="2" borderId="22" xfId="0" applyFont="1" applyFill="1" applyBorder="1" applyAlignment="1">
      <alignment horizontal="center" vertical="center"/>
    </xf>
    <xf numFmtId="0" fontId="15" fillId="2" borderId="28" xfId="0" applyFont="1" applyFill="1" applyBorder="1" applyAlignment="1">
      <alignment horizontal="center" vertical="center"/>
    </xf>
    <xf numFmtId="0" fontId="12" fillId="2" borderId="1" xfId="0" applyFont="1" applyFill="1" applyBorder="1" applyAlignment="1">
      <alignment vertical="center"/>
    </xf>
    <xf numFmtId="0" fontId="62" fillId="2" borderId="0" xfId="0" applyFont="1" applyFill="1" applyAlignment="1">
      <alignment vertical="center"/>
    </xf>
    <xf numFmtId="3" fontId="62" fillId="2" borderId="0" xfId="0" applyNumberFormat="1" applyFont="1" applyFill="1" applyAlignment="1">
      <alignment horizontal="right" vertical="center"/>
    </xf>
    <xf numFmtId="0" fontId="16" fillId="2" borderId="2" xfId="0" applyFont="1" applyFill="1" applyBorder="1" applyAlignment="1">
      <alignment horizontal="center"/>
    </xf>
    <xf numFmtId="0" fontId="21" fillId="2" borderId="0" xfId="0" applyFont="1" applyFill="1"/>
    <xf numFmtId="0" fontId="66" fillId="2" borderId="0" xfId="0" applyFont="1" applyFill="1" applyAlignment="1">
      <alignment horizontal="center"/>
    </xf>
    <xf numFmtId="0" fontId="67" fillId="2" borderId="2" xfId="0" applyFont="1" applyFill="1" applyBorder="1" applyAlignment="1">
      <alignment horizontal="center" vertical="center" wrapText="1"/>
    </xf>
    <xf numFmtId="0" fontId="67" fillId="2" borderId="2" xfId="0" applyFont="1" applyFill="1" applyBorder="1" applyAlignment="1">
      <alignment vertical="center" wrapText="1"/>
    </xf>
    <xf numFmtId="0" fontId="68" fillId="0" borderId="0" xfId="0" applyFont="1" applyAlignment="1">
      <alignment horizontal="justify" vertical="center"/>
    </xf>
    <xf numFmtId="0" fontId="67" fillId="2" borderId="0" xfId="0" applyFont="1" applyFill="1" applyAlignment="1">
      <alignment horizontal="center" vertical="center" wrapText="1"/>
    </xf>
    <xf numFmtId="171" fontId="67" fillId="2" borderId="0" xfId="11" applyNumberFormat="1" applyFont="1" applyFill="1" applyBorder="1" applyAlignment="1">
      <alignment horizontal="center" vertical="center" wrapText="1"/>
    </xf>
    <xf numFmtId="0" fontId="27" fillId="0" borderId="0" xfId="0" applyFont="1" applyAlignment="1">
      <alignment wrapText="1"/>
    </xf>
    <xf numFmtId="0" fontId="29" fillId="2" borderId="2" xfId="0" applyFont="1" applyFill="1" applyBorder="1" applyAlignment="1">
      <alignment horizontal="left" vertical="top" wrapText="1"/>
    </xf>
    <xf numFmtId="4" fontId="29" fillId="2" borderId="2" xfId="0" applyNumberFormat="1" applyFont="1" applyFill="1" applyBorder="1" applyAlignment="1">
      <alignment horizontal="center" vertical="top" wrapText="1"/>
    </xf>
    <xf numFmtId="0" fontId="0" fillId="2" borderId="0" xfId="0" applyFill="1" applyAlignment="1">
      <alignment horizontal="left"/>
    </xf>
    <xf numFmtId="0" fontId="69" fillId="2" borderId="2" xfId="6" applyFont="1" applyFill="1" applyBorder="1"/>
    <xf numFmtId="4" fontId="26" fillId="2" borderId="2" xfId="0" applyNumberFormat="1" applyFont="1" applyFill="1" applyBorder="1"/>
    <xf numFmtId="3" fontId="26" fillId="2" borderId="2" xfId="0" applyNumberFormat="1" applyFont="1" applyFill="1" applyBorder="1"/>
    <xf numFmtId="41" fontId="56" fillId="0" borderId="0" xfId="3" applyFont="1" applyFill="1" applyAlignment="1">
      <alignment vertical="center"/>
    </xf>
    <xf numFmtId="167" fontId="18" fillId="2" borderId="0" xfId="2" applyNumberFormat="1" applyFont="1" applyFill="1" applyBorder="1" applyAlignment="1">
      <alignment horizontal="center"/>
    </xf>
    <xf numFmtId="0" fontId="12" fillId="2" borderId="7" xfId="0" applyFont="1" applyFill="1" applyBorder="1" applyAlignment="1">
      <alignment vertical="center"/>
    </xf>
    <xf numFmtId="0" fontId="12" fillId="2" borderId="3" xfId="0" applyFont="1" applyFill="1" applyBorder="1" applyAlignment="1">
      <alignment vertical="center"/>
    </xf>
    <xf numFmtId="0" fontId="12" fillId="2" borderId="34" xfId="0" applyFont="1" applyFill="1" applyBorder="1" applyAlignment="1">
      <alignment vertical="center"/>
    </xf>
    <xf numFmtId="0" fontId="12" fillId="2" borderId="49" xfId="0" applyFont="1" applyFill="1" applyBorder="1" applyAlignment="1">
      <alignment vertical="center"/>
    </xf>
    <xf numFmtId="41" fontId="0" fillId="2" borderId="0" xfId="3" applyFont="1" applyFill="1"/>
    <xf numFmtId="3" fontId="35" fillId="0" borderId="5" xfId="0" applyNumberFormat="1" applyFont="1" applyBorder="1" applyAlignment="1">
      <alignment horizontal="center" vertical="center" wrapText="1"/>
    </xf>
    <xf numFmtId="0" fontId="39" fillId="0" borderId="16" xfId="0" applyFont="1" applyBorder="1"/>
    <xf numFmtId="3" fontId="35" fillId="0" borderId="19" xfId="0" applyNumberFormat="1" applyFont="1" applyBorder="1" applyAlignment="1">
      <alignment horizontal="center" vertical="center" wrapText="1"/>
    </xf>
    <xf numFmtId="41" fontId="36" fillId="2" borderId="13" xfId="3" applyFont="1" applyFill="1" applyBorder="1" applyAlignment="1">
      <alignment vertical="center" wrapText="1"/>
    </xf>
    <xf numFmtId="41" fontId="26" fillId="2" borderId="2" xfId="3" applyFont="1" applyFill="1" applyBorder="1"/>
    <xf numFmtId="41" fontId="29" fillId="2" borderId="2" xfId="3" applyFont="1" applyFill="1" applyBorder="1"/>
    <xf numFmtId="0" fontId="54" fillId="0" borderId="0" xfId="0" applyFont="1"/>
    <xf numFmtId="0" fontId="55" fillId="0" borderId="0" xfId="0" applyFont="1"/>
    <xf numFmtId="0" fontId="0" fillId="0" borderId="0" xfId="0" applyAlignment="1">
      <alignment horizontal="center"/>
    </xf>
    <xf numFmtId="0" fontId="55" fillId="0" borderId="0" xfId="0" applyFont="1" applyAlignment="1">
      <alignment horizontal="center"/>
    </xf>
    <xf numFmtId="41" fontId="57" fillId="0" borderId="0" xfId="3" applyFont="1" applyFill="1" applyAlignment="1">
      <alignment vertical="center"/>
    </xf>
    <xf numFmtId="3" fontId="57" fillId="0" borderId="0" xfId="0" applyNumberFormat="1" applyFont="1" applyAlignment="1">
      <alignment vertical="center"/>
    </xf>
    <xf numFmtId="0" fontId="57" fillId="0" borderId="0" xfId="0" applyFont="1" applyAlignment="1">
      <alignment vertical="center"/>
    </xf>
    <xf numFmtId="0" fontId="57" fillId="0" borderId="0" xfId="0" applyFont="1"/>
    <xf numFmtId="0" fontId="57" fillId="0" borderId="0" xfId="0" applyFont="1" applyAlignment="1">
      <alignment horizontal="center"/>
    </xf>
    <xf numFmtId="41" fontId="55" fillId="0" borderId="7" xfId="3" applyFont="1" applyFill="1" applyBorder="1" applyAlignment="1">
      <alignment vertical="center" wrapText="1"/>
    </xf>
    <xf numFmtId="3" fontId="55" fillId="0" borderId="37" xfId="0" applyNumberFormat="1" applyFont="1" applyBorder="1" applyAlignment="1">
      <alignment vertical="center" wrapText="1"/>
    </xf>
    <xf numFmtId="0" fontId="55" fillId="0" borderId="43" xfId="0" applyFont="1" applyBorder="1" applyAlignment="1">
      <alignment vertical="center" wrapText="1"/>
    </xf>
    <xf numFmtId="3" fontId="55" fillId="0" borderId="3" xfId="0" applyNumberFormat="1" applyFont="1" applyBorder="1" applyAlignment="1">
      <alignment vertical="center" wrapText="1"/>
    </xf>
    <xf numFmtId="0" fontId="21" fillId="0" borderId="0" xfId="0" applyFont="1" applyAlignment="1">
      <alignment horizontal="center"/>
    </xf>
    <xf numFmtId="0" fontId="21" fillId="0" borderId="0" xfId="0" applyFont="1"/>
    <xf numFmtId="41" fontId="55" fillId="0" borderId="22" xfId="3" applyFont="1" applyFill="1" applyBorder="1" applyAlignment="1">
      <alignment vertical="center" wrapText="1"/>
    </xf>
    <xf numFmtId="3" fontId="57" fillId="0" borderId="18" xfId="0" applyNumberFormat="1" applyFont="1" applyBorder="1" applyAlignment="1">
      <alignment vertical="center" wrapText="1"/>
    </xf>
    <xf numFmtId="0" fontId="55" fillId="0" borderId="23" xfId="0" applyFont="1" applyBorder="1" applyAlignment="1">
      <alignment vertical="center" wrapText="1"/>
    </xf>
    <xf numFmtId="3" fontId="57" fillId="0" borderId="28" xfId="0" applyNumberFormat="1" applyFont="1" applyBorder="1" applyAlignment="1">
      <alignment vertical="center" wrapText="1"/>
    </xf>
    <xf numFmtId="41" fontId="55" fillId="0" borderId="15" xfId="3" applyFont="1" applyFill="1" applyBorder="1" applyAlignment="1">
      <alignment vertical="center" wrapText="1"/>
    </xf>
    <xf numFmtId="3" fontId="55" fillId="0" borderId="5" xfId="0" applyNumberFormat="1" applyFont="1" applyBorder="1" applyAlignment="1">
      <alignment horizontal="right" vertical="center" wrapText="1"/>
    </xf>
    <xf numFmtId="0" fontId="55" fillId="0" borderId="0" xfId="0" applyFont="1" applyAlignment="1">
      <alignment vertical="center" wrapText="1"/>
    </xf>
    <xf numFmtId="3" fontId="57" fillId="0" borderId="5" xfId="0" applyNumberFormat="1" applyFont="1" applyBorder="1" applyAlignment="1">
      <alignment horizontal="right" vertical="center" wrapText="1"/>
    </xf>
    <xf numFmtId="3" fontId="57" fillId="0" borderId="1" xfId="0" applyNumberFormat="1" applyFont="1" applyBorder="1" applyAlignment="1">
      <alignment horizontal="right" vertical="center" wrapText="1"/>
    </xf>
    <xf numFmtId="41" fontId="57" fillId="0" borderId="15" xfId="3" applyFont="1" applyFill="1" applyBorder="1" applyAlignment="1">
      <alignment vertical="center" wrapText="1"/>
    </xf>
    <xf numFmtId="0" fontId="57" fillId="0" borderId="0" xfId="0" applyFont="1" applyAlignment="1">
      <alignment vertical="center" wrapText="1"/>
    </xf>
    <xf numFmtId="3" fontId="57" fillId="0" borderId="5" xfId="0" applyNumberFormat="1" applyFont="1" applyBorder="1" applyAlignment="1">
      <alignment vertical="center" wrapText="1"/>
    </xf>
    <xf numFmtId="3" fontId="55" fillId="0" borderId="5" xfId="0" applyNumberFormat="1" applyFont="1" applyBorder="1" applyAlignment="1">
      <alignment vertical="center" wrapText="1"/>
    </xf>
    <xf numFmtId="3" fontId="57" fillId="0" borderId="0" xfId="0" applyNumberFormat="1" applyFont="1" applyAlignment="1">
      <alignment horizontal="center"/>
    </xf>
    <xf numFmtId="0" fontId="55" fillId="0" borderId="5" xfId="0" applyFont="1" applyBorder="1" applyAlignment="1">
      <alignment vertical="center" wrapText="1"/>
    </xf>
    <xf numFmtId="3" fontId="55" fillId="0" borderId="27" xfId="0" applyNumberFormat="1" applyFont="1" applyBorder="1" applyAlignment="1">
      <alignment vertical="center" wrapText="1"/>
    </xf>
    <xf numFmtId="0" fontId="57" fillId="0" borderId="5" xfId="0" applyFont="1" applyBorder="1" applyAlignment="1">
      <alignment vertical="center" wrapText="1"/>
    </xf>
    <xf numFmtId="3" fontId="57" fillId="0" borderId="27" xfId="0" applyNumberFormat="1" applyFont="1" applyBorder="1" applyAlignment="1">
      <alignment horizontal="right" vertical="center" wrapText="1"/>
    </xf>
    <xf numFmtId="41" fontId="55" fillId="0" borderId="0" xfId="3" applyFont="1" applyFill="1" applyBorder="1" applyAlignment="1">
      <alignment vertical="center" wrapText="1"/>
    </xf>
    <xf numFmtId="3" fontId="60" fillId="0" borderId="6" xfId="0" applyNumberFormat="1" applyFont="1" applyBorder="1" applyAlignment="1">
      <alignment horizontal="right" vertical="center" wrapText="1"/>
    </xf>
    <xf numFmtId="41" fontId="55" fillId="0" borderId="26" xfId="3" applyFont="1" applyFill="1" applyBorder="1" applyAlignment="1">
      <alignment horizontal="left" vertical="center" wrapText="1"/>
    </xf>
    <xf numFmtId="3" fontId="55" fillId="0" borderId="13" xfId="0" applyNumberFormat="1" applyFont="1" applyBorder="1" applyAlignment="1">
      <alignment horizontal="right" vertical="center" wrapText="1"/>
    </xf>
    <xf numFmtId="0" fontId="55" fillId="0" borderId="13" xfId="0" applyFont="1" applyBorder="1" applyAlignment="1">
      <alignment horizontal="center" vertical="center" wrapText="1"/>
    </xf>
    <xf numFmtId="3" fontId="55" fillId="0" borderId="28" xfId="0" applyNumberFormat="1" applyFont="1" applyBorder="1" applyAlignment="1">
      <alignment horizontal="right" vertical="center" wrapText="1"/>
    </xf>
    <xf numFmtId="3" fontId="60" fillId="0" borderId="0" xfId="0" applyNumberFormat="1" applyFont="1" applyAlignment="1">
      <alignment horizontal="center"/>
    </xf>
    <xf numFmtId="3" fontId="0" fillId="0" borderId="0" xfId="0" applyNumberFormat="1"/>
    <xf numFmtId="41" fontId="57" fillId="0" borderId="0" xfId="3" applyFont="1" applyFill="1" applyAlignment="1">
      <alignment horizontal="justify" vertical="center"/>
    </xf>
    <xf numFmtId="41" fontId="55" fillId="0" borderId="0" xfId="3" applyFont="1" applyFill="1" applyAlignment="1">
      <alignment horizontal="center" vertical="center"/>
    </xf>
    <xf numFmtId="41" fontId="55" fillId="0" borderId="0" xfId="3" applyFont="1" applyFill="1" applyAlignment="1">
      <alignment horizontal="left" vertical="center"/>
    </xf>
    <xf numFmtId="3" fontId="57" fillId="0" borderId="0" xfId="0" applyNumberFormat="1" applyFont="1"/>
    <xf numFmtId="41" fontId="57" fillId="0" borderId="0" xfId="3" applyFont="1" applyFill="1" applyAlignment="1">
      <alignment horizontal="left" vertical="center"/>
    </xf>
    <xf numFmtId="3" fontId="57" fillId="0" borderId="0" xfId="0" applyNumberFormat="1" applyFont="1" applyAlignment="1">
      <alignment horizontal="center" vertical="center"/>
    </xf>
    <xf numFmtId="0" fontId="57" fillId="0" borderId="0" xfId="0" applyFont="1" applyAlignment="1">
      <alignment horizontal="center" vertical="center"/>
    </xf>
    <xf numFmtId="41" fontId="57" fillId="0" borderId="15" xfId="3" applyFont="1" applyFill="1" applyBorder="1" applyAlignment="1">
      <alignment horizontal="left" vertical="center" wrapText="1"/>
    </xf>
    <xf numFmtId="172" fontId="0" fillId="0" borderId="0" xfId="0" applyNumberFormat="1"/>
    <xf numFmtId="0" fontId="29" fillId="2" borderId="2" xfId="0" applyFont="1" applyFill="1" applyBorder="1" applyAlignment="1">
      <alignment horizontal="left"/>
    </xf>
    <xf numFmtId="3" fontId="26" fillId="2" borderId="0" xfId="0" applyNumberFormat="1" applyFont="1" applyFill="1" applyAlignment="1">
      <alignment horizontal="right" vertical="top" wrapText="1"/>
    </xf>
    <xf numFmtId="167" fontId="44" fillId="2" borderId="2" xfId="2" applyNumberFormat="1" applyFont="1" applyFill="1" applyBorder="1" applyAlignment="1">
      <alignment horizontal="right"/>
    </xf>
    <xf numFmtId="167" fontId="27" fillId="2" borderId="2" xfId="2" applyNumberFormat="1" applyFont="1" applyFill="1" applyBorder="1" applyAlignment="1">
      <alignment horizontal="right"/>
    </xf>
    <xf numFmtId="167" fontId="42" fillId="2" borderId="2" xfId="2" applyNumberFormat="1" applyFont="1" applyFill="1" applyBorder="1" applyAlignment="1">
      <alignment horizontal="right"/>
    </xf>
    <xf numFmtId="0" fontId="14" fillId="2" borderId="2" xfId="0" applyFont="1" applyFill="1" applyBorder="1" applyAlignment="1">
      <alignment horizontal="center" vertical="center" wrapText="1"/>
    </xf>
    <xf numFmtId="0" fontId="12" fillId="2" borderId="22" xfId="0" applyFont="1" applyFill="1" applyBorder="1" applyAlignment="1">
      <alignment vertical="center"/>
    </xf>
    <xf numFmtId="0" fontId="12" fillId="2" borderId="28" xfId="0" applyFont="1" applyFill="1" applyBorder="1" applyAlignment="1">
      <alignment vertical="center"/>
    </xf>
    <xf numFmtId="43" fontId="21" fillId="2" borderId="0" xfId="0" applyNumberFormat="1" applyFont="1" applyFill="1"/>
    <xf numFmtId="41" fontId="29" fillId="2" borderId="2" xfId="3" applyFont="1" applyFill="1" applyBorder="1" applyAlignment="1">
      <alignment horizontal="right"/>
    </xf>
    <xf numFmtId="3" fontId="26" fillId="2" borderId="2" xfId="0" applyNumberFormat="1" applyFont="1" applyFill="1" applyBorder="1" applyAlignment="1">
      <alignment horizontal="right" wrapText="1"/>
    </xf>
    <xf numFmtId="0" fontId="27" fillId="0" borderId="2" xfId="0" applyFont="1" applyBorder="1"/>
    <xf numFmtId="41" fontId="29" fillId="0" borderId="2" xfId="3" applyFont="1" applyFill="1" applyBorder="1"/>
    <xf numFmtId="0" fontId="29" fillId="2" borderId="0" xfId="0" applyFont="1" applyFill="1" applyAlignment="1">
      <alignment horizontal="left" wrapText="1"/>
    </xf>
    <xf numFmtId="0" fontId="26" fillId="2" borderId="32" xfId="0" applyFont="1" applyFill="1" applyBorder="1" applyAlignment="1">
      <alignment horizontal="center" vertical="center" wrapText="1"/>
    </xf>
    <xf numFmtId="0" fontId="26" fillId="2" borderId="24" xfId="0" applyFont="1" applyFill="1" applyBorder="1" applyAlignment="1">
      <alignment horizontal="center" vertical="center" wrapText="1"/>
    </xf>
    <xf numFmtId="0" fontId="26" fillId="2" borderId="30" xfId="0" applyFont="1" applyFill="1" applyBorder="1" applyAlignment="1">
      <alignment horizontal="center" vertical="center" wrapText="1"/>
    </xf>
    <xf numFmtId="0" fontId="29" fillId="2" borderId="0" xfId="0" applyFont="1" applyFill="1" applyAlignment="1">
      <alignment horizontal="left"/>
    </xf>
    <xf numFmtId="0" fontId="26" fillId="2" borderId="0" xfId="0" applyFont="1" applyFill="1" applyAlignment="1">
      <alignment horizontal="left"/>
    </xf>
    <xf numFmtId="0" fontId="51" fillId="2" borderId="0" xfId="0" applyFont="1" applyFill="1" applyAlignment="1">
      <alignment horizontal="center"/>
    </xf>
    <xf numFmtId="0" fontId="26" fillId="2" borderId="0" xfId="0" applyFont="1" applyFill="1" applyAlignment="1">
      <alignment horizontal="center"/>
    </xf>
    <xf numFmtId="0" fontId="35" fillId="2" borderId="0" xfId="0" applyFont="1" applyFill="1" applyAlignment="1">
      <alignment horizontal="center"/>
    </xf>
    <xf numFmtId="0" fontId="29" fillId="2" borderId="0" xfId="0" applyFont="1" applyFill="1" applyAlignment="1">
      <alignment horizontal="left" vertical="center" wrapText="1"/>
    </xf>
    <xf numFmtId="0" fontId="55" fillId="0" borderId="5" xfId="0" applyFont="1" applyBorder="1" applyAlignment="1">
      <alignment horizontal="left" vertical="center" wrapText="1"/>
    </xf>
    <xf numFmtId="3" fontId="55" fillId="0" borderId="5" xfId="0" applyNumberFormat="1" applyFont="1" applyBorder="1" applyAlignment="1">
      <alignment horizontal="right" vertical="center" wrapText="1"/>
    </xf>
    <xf numFmtId="0" fontId="57" fillId="0" borderId="5" xfId="0" applyFont="1" applyBorder="1" applyAlignment="1">
      <alignment horizontal="left" vertical="center" wrapText="1"/>
    </xf>
    <xf numFmtId="3" fontId="57" fillId="0" borderId="5" xfId="0" applyNumberFormat="1" applyFont="1" applyBorder="1" applyAlignment="1">
      <alignment horizontal="right" vertical="center" wrapText="1"/>
    </xf>
    <xf numFmtId="41" fontId="29" fillId="2" borderId="0" xfId="3" applyFont="1" applyFill="1" applyAlignment="1">
      <alignment horizontal="center" vertical="center"/>
    </xf>
    <xf numFmtId="41" fontId="29" fillId="2" borderId="4" xfId="3" applyFont="1" applyFill="1" applyBorder="1" applyAlignment="1">
      <alignment vertical="center" wrapText="1"/>
    </xf>
    <xf numFmtId="41" fontId="29" fillId="2" borderId="6" xfId="3" applyFont="1" applyFill="1" applyBorder="1" applyAlignment="1">
      <alignment vertical="center" wrapText="1"/>
    </xf>
    <xf numFmtId="3" fontId="26" fillId="2" borderId="4" xfId="0" applyNumberFormat="1" applyFont="1" applyFill="1" applyBorder="1" applyAlignment="1">
      <alignment horizontal="center" vertical="center" wrapText="1"/>
    </xf>
    <xf numFmtId="3" fontId="26" fillId="2" borderId="6" xfId="0" applyNumberFormat="1" applyFont="1" applyFill="1" applyBorder="1" applyAlignment="1">
      <alignment horizontal="center" vertical="center" wrapText="1"/>
    </xf>
    <xf numFmtId="41" fontId="36" fillId="2" borderId="0" xfId="3" applyFont="1" applyFill="1" applyAlignment="1">
      <alignment horizontal="center" vertical="center"/>
    </xf>
    <xf numFmtId="41" fontId="26" fillId="2" borderId="0" xfId="3" applyFont="1" applyFill="1" applyAlignment="1">
      <alignment horizontal="center"/>
    </xf>
    <xf numFmtId="0" fontId="35" fillId="2" borderId="0" xfId="0" applyFont="1" applyFill="1" applyAlignment="1">
      <alignment vertical="top" wrapText="1"/>
    </xf>
    <xf numFmtId="0" fontId="35" fillId="2" borderId="1" xfId="0" applyFont="1" applyFill="1" applyBorder="1" applyAlignment="1">
      <alignment vertical="top" wrapText="1"/>
    </xf>
    <xf numFmtId="0" fontId="37" fillId="2" borderId="44" xfId="0" applyFont="1" applyFill="1" applyBorder="1" applyAlignment="1">
      <alignment horizontal="center" vertical="top" wrapText="1"/>
    </xf>
    <xf numFmtId="0" fontId="37" fillId="2" borderId="20" xfId="0" applyFont="1" applyFill="1" applyBorder="1" applyAlignment="1">
      <alignment horizontal="center" vertical="top" wrapText="1"/>
    </xf>
    <xf numFmtId="0" fontId="37" fillId="2" borderId="4" xfId="0" applyFont="1" applyFill="1" applyBorder="1" applyAlignment="1">
      <alignment horizontal="center" vertical="center" wrapText="1"/>
    </xf>
    <xf numFmtId="0" fontId="37" fillId="2" borderId="6" xfId="0" applyFont="1" applyFill="1" applyBorder="1" applyAlignment="1">
      <alignment horizontal="center" vertical="center" wrapText="1"/>
    </xf>
    <xf numFmtId="0" fontId="37" fillId="2" borderId="25" xfId="0" applyFont="1" applyFill="1" applyBorder="1" applyAlignment="1">
      <alignment horizontal="center" vertical="center" wrapText="1"/>
    </xf>
    <xf numFmtId="0" fontId="37" fillId="2" borderId="48" xfId="0" applyFont="1" applyFill="1" applyBorder="1" applyAlignment="1">
      <alignment horizontal="center" vertical="center" wrapText="1"/>
    </xf>
    <xf numFmtId="0" fontId="37" fillId="2" borderId="45" xfId="0" applyFont="1" applyFill="1" applyBorder="1" applyAlignment="1">
      <alignment horizontal="center" vertical="center" wrapText="1"/>
    </xf>
    <xf numFmtId="41" fontId="51" fillId="2" borderId="0" xfId="3" applyFont="1" applyFill="1" applyAlignment="1">
      <alignment horizontal="center" vertical="center"/>
    </xf>
    <xf numFmtId="41" fontId="35" fillId="2" borderId="0" xfId="3" applyFont="1" applyFill="1" applyAlignment="1">
      <alignment horizontal="center" vertical="center"/>
    </xf>
    <xf numFmtId="41" fontId="37" fillId="2" borderId="46" xfId="3" applyFont="1" applyFill="1" applyBorder="1" applyAlignment="1">
      <alignment horizontal="center" vertical="center" wrapText="1"/>
    </xf>
    <xf numFmtId="41" fontId="37" fillId="2" borderId="47" xfId="3" applyFont="1" applyFill="1" applyBorder="1" applyAlignment="1">
      <alignment horizontal="center" vertical="center" wrapText="1"/>
    </xf>
    <xf numFmtId="41" fontId="37" fillId="2" borderId="36" xfId="3" applyFont="1" applyFill="1" applyBorder="1" applyAlignment="1">
      <alignment horizontal="center" vertical="center" wrapText="1"/>
    </xf>
    <xf numFmtId="41" fontId="37" fillId="2" borderId="21" xfId="3" applyFont="1" applyFill="1" applyBorder="1" applyAlignment="1">
      <alignment horizontal="center" vertical="center" wrapText="1"/>
    </xf>
    <xf numFmtId="0" fontId="37" fillId="2" borderId="44" xfId="0" applyFont="1" applyFill="1" applyBorder="1" applyAlignment="1">
      <alignment horizontal="center" vertical="center" wrapText="1"/>
    </xf>
    <xf numFmtId="3" fontId="37" fillId="2" borderId="4" xfId="0" applyNumberFormat="1" applyFont="1" applyFill="1" applyBorder="1" applyAlignment="1">
      <alignment horizontal="center" vertical="center" wrapText="1"/>
    </xf>
    <xf numFmtId="3" fontId="37" fillId="2" borderId="6" xfId="0" applyNumberFormat="1" applyFont="1" applyFill="1" applyBorder="1" applyAlignment="1">
      <alignment horizontal="center" vertical="center" wrapText="1"/>
    </xf>
    <xf numFmtId="0" fontId="37" fillId="2" borderId="39" xfId="0" applyFont="1" applyFill="1" applyBorder="1" applyAlignment="1">
      <alignment horizontal="center" vertical="center" wrapText="1"/>
    </xf>
    <xf numFmtId="0" fontId="37" fillId="2" borderId="41" xfId="0" applyFont="1" applyFill="1" applyBorder="1" applyAlignment="1">
      <alignment horizontal="center" vertical="center" wrapText="1"/>
    </xf>
    <xf numFmtId="3" fontId="9" fillId="0" borderId="0" xfId="0" applyNumberFormat="1" applyFont="1" applyAlignment="1">
      <alignment horizontal="left"/>
    </xf>
    <xf numFmtId="41" fontId="35" fillId="2" borderId="36" xfId="3" applyFont="1" applyFill="1" applyBorder="1" applyAlignment="1">
      <alignment horizontal="center"/>
    </xf>
    <xf numFmtId="41" fontId="35" fillId="2" borderId="21" xfId="3" applyFont="1" applyFill="1" applyBorder="1" applyAlignment="1">
      <alignment horizontal="center"/>
    </xf>
    <xf numFmtId="41" fontId="26" fillId="2" borderId="0" xfId="3" applyFont="1" applyFill="1" applyAlignment="1">
      <alignment horizontal="center" vertical="center"/>
    </xf>
    <xf numFmtId="0" fontId="26" fillId="2" borderId="4" xfId="0" applyFont="1" applyFill="1" applyBorder="1" applyAlignment="1">
      <alignment horizontal="center" vertical="center" wrapText="1"/>
    </xf>
    <xf numFmtId="0" fontId="26" fillId="2" borderId="6" xfId="0" applyFont="1" applyFill="1" applyBorder="1" applyAlignment="1">
      <alignment horizontal="center" vertical="center" wrapText="1"/>
    </xf>
    <xf numFmtId="0" fontId="27" fillId="2" borderId="0" xfId="0" applyFont="1" applyFill="1" applyAlignment="1">
      <alignment horizontal="left" wrapText="1"/>
    </xf>
    <xf numFmtId="0" fontId="47" fillId="2" borderId="0" xfId="0" applyFont="1" applyFill="1" applyAlignment="1">
      <alignment horizontal="left"/>
    </xf>
    <xf numFmtId="0" fontId="14" fillId="2" borderId="36" xfId="0" applyFont="1" applyFill="1" applyBorder="1" applyAlignment="1">
      <alignment horizontal="center"/>
    </xf>
    <xf numFmtId="0" fontId="14" fillId="2" borderId="21" xfId="0" applyFont="1" applyFill="1" applyBorder="1" applyAlignment="1">
      <alignment horizontal="center"/>
    </xf>
    <xf numFmtId="0" fontId="14" fillId="2" borderId="37" xfId="0" applyFont="1" applyFill="1" applyBorder="1" applyAlignment="1">
      <alignment horizontal="center" wrapText="1"/>
    </xf>
    <xf numFmtId="0" fontId="14" fillId="2" borderId="6" xfId="0" applyFont="1" applyFill="1" applyBorder="1" applyAlignment="1">
      <alignment horizontal="center" wrapText="1"/>
    </xf>
    <xf numFmtId="0" fontId="67" fillId="2" borderId="4" xfId="0" applyFont="1" applyFill="1" applyBorder="1" applyAlignment="1">
      <alignment horizontal="center" vertical="center" wrapText="1"/>
    </xf>
    <xf numFmtId="0" fontId="67" fillId="2" borderId="6" xfId="0" applyFont="1" applyFill="1" applyBorder="1" applyAlignment="1">
      <alignment horizontal="center" vertical="center" wrapText="1"/>
    </xf>
    <xf numFmtId="0" fontId="64" fillId="0" borderId="41" xfId="0" applyFont="1" applyBorder="1" applyAlignment="1">
      <alignment horizontal="left" vertical="center"/>
    </xf>
    <xf numFmtId="0" fontId="68" fillId="0" borderId="0" xfId="0" applyFont="1" applyAlignment="1">
      <alignment horizontal="left" vertical="center" wrapText="1"/>
    </xf>
    <xf numFmtId="0" fontId="65" fillId="2" borderId="32" xfId="0" applyFont="1" applyFill="1" applyBorder="1" applyAlignment="1">
      <alignment horizontal="center" wrapText="1"/>
    </xf>
    <xf numFmtId="0" fontId="65" fillId="2" borderId="30" xfId="0" applyFont="1" applyFill="1" applyBorder="1" applyAlignment="1">
      <alignment horizontal="center" wrapText="1"/>
    </xf>
    <xf numFmtId="0" fontId="64" fillId="0" borderId="32" xfId="0" applyFont="1" applyBorder="1" applyAlignment="1">
      <alignment horizontal="left"/>
    </xf>
    <xf numFmtId="0" fontId="64" fillId="0" borderId="30" xfId="0" applyFont="1" applyBorder="1" applyAlignment="1">
      <alignment horizontal="left"/>
    </xf>
    <xf numFmtId="0" fontId="27" fillId="0" borderId="0" xfId="0" applyFont="1" applyAlignment="1">
      <alignment horizontal="left" wrapText="1"/>
    </xf>
    <xf numFmtId="0" fontId="14" fillId="2" borderId="50" xfId="0" applyFont="1" applyFill="1" applyBorder="1" applyAlignment="1">
      <alignment horizontal="center" wrapText="1"/>
    </xf>
    <xf numFmtId="0" fontId="14" fillId="2" borderId="51" xfId="0" applyFont="1" applyFill="1" applyBorder="1" applyAlignment="1">
      <alignment horizontal="center" wrapText="1"/>
    </xf>
    <xf numFmtId="0" fontId="39" fillId="2" borderId="0" xfId="0" applyFont="1" applyFill="1" applyAlignment="1">
      <alignment horizontal="left" wrapText="1"/>
    </xf>
    <xf numFmtId="0" fontId="28" fillId="2" borderId="0" xfId="0" applyFont="1" applyFill="1" applyAlignment="1">
      <alignment horizontal="left"/>
    </xf>
    <xf numFmtId="0" fontId="11" fillId="0" borderId="0" xfId="0" applyFont="1" applyAlignment="1">
      <alignment horizontal="left" wrapText="1"/>
    </xf>
    <xf numFmtId="0" fontId="27" fillId="2" borderId="0" xfId="0" applyFont="1" applyFill="1" applyAlignment="1">
      <alignment horizontal="left" vertical="center" wrapText="1"/>
    </xf>
    <xf numFmtId="0" fontId="52" fillId="2" borderId="0" xfId="0" applyFont="1" applyFill="1" applyAlignment="1">
      <alignment horizontal="left" vertical="center" wrapText="1"/>
    </xf>
    <xf numFmtId="0" fontId="45" fillId="2" borderId="0" xfId="0" applyFont="1" applyFill="1" applyAlignment="1">
      <alignment horizontal="left" wrapText="1"/>
    </xf>
  </cellXfs>
  <cellStyles count="27">
    <cellStyle name="Excel Built-in Normal" xfId="10" xr:uid="{00000000-0005-0000-0000-000000000000}"/>
    <cellStyle name="Hipervínculo" xfId="1" builtinId="8"/>
    <cellStyle name="Hipervínculo 2" xfId="16" xr:uid="{00000000-0005-0000-0000-000002000000}"/>
    <cellStyle name="Millares" xfId="2" builtinId="3"/>
    <cellStyle name="Millares [0]" xfId="3" builtinId="6"/>
    <cellStyle name="Millares [0] 2" xfId="4" xr:uid="{00000000-0005-0000-0000-000005000000}"/>
    <cellStyle name="Millares [0] 3" xfId="12" xr:uid="{00000000-0005-0000-0000-000006000000}"/>
    <cellStyle name="Millares [0] 3 2" xfId="23" xr:uid="{00000000-0005-0000-0000-000007000000}"/>
    <cellStyle name="Millares [0] 4" xfId="18" xr:uid="{00000000-0005-0000-0000-000008000000}"/>
    <cellStyle name="Millares [0] 5" xfId="20" xr:uid="{00000000-0005-0000-0000-000009000000}"/>
    <cellStyle name="Millares 10" xfId="26" xr:uid="{00000000-0005-0000-0000-00000A000000}"/>
    <cellStyle name="Millares 2" xfId="13" xr:uid="{00000000-0005-0000-0000-00000B000000}"/>
    <cellStyle name="Millares 3" xfId="14" xr:uid="{00000000-0005-0000-0000-00000C000000}"/>
    <cellStyle name="Millares 4" xfId="11" xr:uid="{00000000-0005-0000-0000-00000D000000}"/>
    <cellStyle name="Millares 5" xfId="19" xr:uid="{00000000-0005-0000-0000-00000E000000}"/>
    <cellStyle name="Millares 6" xfId="21" xr:uid="{00000000-0005-0000-0000-00000F000000}"/>
    <cellStyle name="Millares 7" xfId="22" xr:uid="{00000000-0005-0000-0000-000010000000}"/>
    <cellStyle name="Millares 8" xfId="25" xr:uid="{00000000-0005-0000-0000-000011000000}"/>
    <cellStyle name="Millares 9" xfId="24" xr:uid="{00000000-0005-0000-0000-000012000000}"/>
    <cellStyle name="Normal" xfId="0" builtinId="0"/>
    <cellStyle name="Normal 17 2" xfId="5" xr:uid="{00000000-0005-0000-0000-000014000000}"/>
    <cellStyle name="Normal 2" xfId="15" xr:uid="{00000000-0005-0000-0000-000015000000}"/>
    <cellStyle name="Normal 3" xfId="17" xr:uid="{00000000-0005-0000-0000-000016000000}"/>
    <cellStyle name="Normal 6" xfId="6" xr:uid="{00000000-0005-0000-0000-000017000000}"/>
    <cellStyle name="Normal 7" xfId="7" xr:uid="{00000000-0005-0000-0000-000018000000}"/>
    <cellStyle name="Normal 9" xfId="8" xr:uid="{00000000-0005-0000-0000-000019000000}"/>
    <cellStyle name="Porcentaj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304800</xdr:colOff>
      <xdr:row>11</xdr:row>
      <xdr:rowOff>38100</xdr:rowOff>
    </xdr:from>
    <xdr:to>
      <xdr:col>4</xdr:col>
      <xdr:colOff>304800</xdr:colOff>
      <xdr:row>11</xdr:row>
      <xdr:rowOff>38100</xdr:rowOff>
    </xdr:to>
    <xdr:sp macro="" textlink="">
      <xdr:nvSpPr>
        <xdr:cNvPr id="8985" name="Line 1">
          <a:extLst>
            <a:ext uri="{FF2B5EF4-FFF2-40B4-BE49-F238E27FC236}">
              <a16:creationId xmlns:a16="http://schemas.microsoft.com/office/drawing/2014/main" id="{D094FAE1-763E-4EFF-9FBA-4A72E48B66D5}"/>
            </a:ext>
          </a:extLst>
        </xdr:cNvPr>
        <xdr:cNvSpPr>
          <a:spLocks noChangeShapeType="1"/>
        </xdr:cNvSpPr>
      </xdr:nvSpPr>
      <xdr:spPr bwMode="auto">
        <a:xfrm>
          <a:off x="7791450" y="2266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ser\Desktop\ACWM\BALANCE_ACWM_30_06_2025%20BORRADOR.xlsx" TargetMode="External"/><Relationship Id="rId1" Type="http://schemas.openxmlformats.org/officeDocument/2006/relationships/externalLinkPath" Target="BALANCE_ACWM_30_06_2025%20BORRAD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ALANCE 31-03-2025"/>
      <sheetName val="30 06 2025"/>
      <sheetName val="JUNIO 2025"/>
      <sheetName val="Sueldos"/>
    </sheetNames>
    <sheetDataSet>
      <sheetData sheetId="0" refreshError="1"/>
      <sheetData sheetId="1">
        <row r="2">
          <cell r="O2">
            <v>-32899726.648746192</v>
          </cell>
        </row>
      </sheetData>
      <sheetData sheetId="2" refreshError="1"/>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2:N84"/>
  <sheetViews>
    <sheetView tabSelected="1" zoomScale="115" zoomScaleNormal="115" zoomScaleSheetLayoutView="80" workbookViewId="0">
      <selection activeCell="B27" sqref="B27"/>
    </sheetView>
  </sheetViews>
  <sheetFormatPr baseColWidth="10" defaultColWidth="11.42578125" defaultRowHeight="11.25" x14ac:dyDescent="0.2"/>
  <cols>
    <col min="1" max="1" width="28.85546875" style="22" customWidth="1"/>
    <col min="2" max="2" width="49" style="22" customWidth="1"/>
    <col min="3" max="3" width="19.28515625" style="16" customWidth="1"/>
    <col min="4" max="4" width="26.140625" style="16" customWidth="1"/>
    <col min="5" max="5" width="17" style="16" customWidth="1"/>
    <col min="6" max="6" width="14.28515625" style="16" customWidth="1"/>
    <col min="7" max="8" width="11.5703125" style="16" customWidth="1"/>
    <col min="9" max="9" width="15.7109375" style="16" customWidth="1"/>
    <col min="10" max="10" width="15.85546875" style="16" customWidth="1"/>
    <col min="11" max="14" width="11.5703125" style="17" customWidth="1"/>
    <col min="15" max="16384" width="11.42578125" style="18"/>
  </cols>
  <sheetData>
    <row r="2" spans="1:14" ht="22.5" customHeight="1" x14ac:dyDescent="0.2">
      <c r="A2" s="316" t="s">
        <v>319</v>
      </c>
      <c r="B2" s="316"/>
      <c r="C2" s="316"/>
      <c r="D2" s="316"/>
      <c r="E2" s="316"/>
      <c r="F2" s="316"/>
      <c r="G2" s="316"/>
      <c r="H2" s="316"/>
      <c r="I2" s="316"/>
    </row>
    <row r="3" spans="1:14" ht="17.25" customHeight="1" x14ac:dyDescent="0.2">
      <c r="A3" s="317" t="s">
        <v>0</v>
      </c>
      <c r="B3" s="317"/>
      <c r="C3" s="317"/>
      <c r="D3" s="317"/>
      <c r="E3" s="317"/>
      <c r="F3" s="317"/>
      <c r="G3" s="317"/>
      <c r="H3" s="317"/>
      <c r="I3" s="317"/>
    </row>
    <row r="4" spans="1:14" ht="20.25" customHeight="1" x14ac:dyDescent="0.2">
      <c r="A4" s="318" t="s">
        <v>526</v>
      </c>
      <c r="B4" s="318"/>
      <c r="C4" s="318"/>
      <c r="D4" s="318"/>
      <c r="E4" s="318"/>
      <c r="F4" s="318"/>
      <c r="G4" s="318"/>
      <c r="H4" s="318"/>
      <c r="I4" s="318"/>
    </row>
    <row r="6" spans="1:14" ht="14.25" x14ac:dyDescent="0.2">
      <c r="A6" s="23" t="s">
        <v>1</v>
      </c>
      <c r="B6" s="176" t="s">
        <v>2</v>
      </c>
    </row>
    <row r="7" spans="1:14" s="174" customFormat="1" ht="18" customHeight="1" x14ac:dyDescent="0.25">
      <c r="A7" s="171" t="s">
        <v>321</v>
      </c>
      <c r="B7" s="172"/>
      <c r="C7" s="173"/>
      <c r="D7" s="173"/>
      <c r="E7" s="173"/>
      <c r="F7" s="173"/>
      <c r="G7" s="173"/>
      <c r="H7" s="173"/>
      <c r="I7" s="173"/>
      <c r="J7" s="173"/>
      <c r="K7" s="175"/>
      <c r="L7" s="175"/>
      <c r="M7" s="175"/>
      <c r="N7" s="175"/>
    </row>
    <row r="8" spans="1:14" x14ac:dyDescent="0.2">
      <c r="A8" s="23" t="s">
        <v>322</v>
      </c>
    </row>
    <row r="9" spans="1:14" x14ac:dyDescent="0.2">
      <c r="A9" s="22" t="s">
        <v>509</v>
      </c>
    </row>
    <row r="10" spans="1:14" x14ac:dyDescent="0.2">
      <c r="A10" s="22" t="s">
        <v>514</v>
      </c>
    </row>
    <row r="11" spans="1:14" x14ac:dyDescent="0.2">
      <c r="A11" s="22" t="s">
        <v>511</v>
      </c>
    </row>
    <row r="12" spans="1:14" x14ac:dyDescent="0.2">
      <c r="A12" s="22" t="s">
        <v>218</v>
      </c>
    </row>
    <row r="13" spans="1:14" ht="15" x14ac:dyDescent="0.25">
      <c r="A13" s="22" t="s">
        <v>513</v>
      </c>
      <c r="B13" s="121"/>
    </row>
    <row r="14" spans="1:14" x14ac:dyDescent="0.2">
      <c r="A14" s="22" t="s">
        <v>512</v>
      </c>
      <c r="B14" s="19"/>
    </row>
    <row r="15" spans="1:14" x14ac:dyDescent="0.2">
      <c r="A15" s="20" t="s">
        <v>515</v>
      </c>
      <c r="C15" s="20"/>
    </row>
    <row r="17" spans="1:14" s="174" customFormat="1" ht="17.25" customHeight="1" x14ac:dyDescent="0.25">
      <c r="A17" s="171" t="s">
        <v>3</v>
      </c>
      <c r="B17" s="171"/>
      <c r="C17" s="173"/>
      <c r="D17" s="173"/>
      <c r="J17" s="175"/>
      <c r="K17" s="175"/>
      <c r="L17" s="175"/>
      <c r="M17" s="175"/>
      <c r="N17" s="175"/>
    </row>
    <row r="18" spans="1:14" x14ac:dyDescent="0.2">
      <c r="A18" s="22" t="s">
        <v>4</v>
      </c>
      <c r="B18" s="310" t="s">
        <v>323</v>
      </c>
      <c r="C18" s="310"/>
      <c r="D18" s="22"/>
      <c r="E18" s="18"/>
      <c r="F18" s="18"/>
      <c r="G18" s="18"/>
      <c r="H18" s="18"/>
      <c r="I18" s="18"/>
      <c r="J18" s="17"/>
    </row>
    <row r="19" spans="1:14" x14ac:dyDescent="0.2">
      <c r="A19" s="22" t="s">
        <v>5</v>
      </c>
      <c r="B19" s="319" t="s">
        <v>324</v>
      </c>
      <c r="C19" s="319"/>
      <c r="D19" s="319"/>
      <c r="E19" s="18"/>
      <c r="F19" s="18"/>
      <c r="G19" s="18"/>
      <c r="H19" s="18"/>
      <c r="I19" s="18"/>
      <c r="J19" s="17"/>
    </row>
    <row r="21" spans="1:14" ht="12" thickBot="1" x14ac:dyDescent="0.25">
      <c r="A21" s="23" t="s">
        <v>6</v>
      </c>
      <c r="B21" s="23" t="s">
        <v>7</v>
      </c>
    </row>
    <row r="22" spans="1:14" ht="12" thickBot="1" x14ac:dyDescent="0.25">
      <c r="A22" s="39"/>
      <c r="B22" s="21"/>
    </row>
    <row r="23" spans="1:14" x14ac:dyDescent="0.2">
      <c r="A23" s="39" t="s">
        <v>8</v>
      </c>
      <c r="B23" s="94" t="s">
        <v>9</v>
      </c>
    </row>
    <row r="24" spans="1:14" x14ac:dyDescent="0.2">
      <c r="A24" s="181" t="s">
        <v>10</v>
      </c>
      <c r="B24" s="95"/>
    </row>
    <row r="25" spans="1:14" x14ac:dyDescent="0.2">
      <c r="A25" s="44" t="s">
        <v>11</v>
      </c>
      <c r="B25" s="95" t="s">
        <v>325</v>
      </c>
    </row>
    <row r="26" spans="1:14" x14ac:dyDescent="0.2">
      <c r="A26" s="44" t="s">
        <v>12</v>
      </c>
      <c r="B26" s="95" t="s">
        <v>326</v>
      </c>
    </row>
    <row r="27" spans="1:14" x14ac:dyDescent="0.2">
      <c r="A27" s="44" t="s">
        <v>13</v>
      </c>
      <c r="B27" s="95" t="s">
        <v>327</v>
      </c>
    </row>
    <row r="28" spans="1:14" ht="12" thickBot="1" x14ac:dyDescent="0.25">
      <c r="A28" s="45" t="s">
        <v>14</v>
      </c>
      <c r="B28" s="96" t="s">
        <v>328</v>
      </c>
    </row>
    <row r="30" spans="1:14" x14ac:dyDescent="0.2">
      <c r="A30" s="23" t="s">
        <v>15</v>
      </c>
      <c r="B30" s="23" t="s">
        <v>16</v>
      </c>
    </row>
    <row r="31" spans="1:14" ht="11.25" customHeight="1" x14ac:dyDescent="0.2">
      <c r="A31" s="310" t="s">
        <v>329</v>
      </c>
      <c r="B31" s="310"/>
      <c r="C31" s="310"/>
      <c r="D31" s="310"/>
      <c r="E31" s="310"/>
      <c r="F31" s="310"/>
    </row>
    <row r="32" spans="1:14" x14ac:dyDescent="0.2">
      <c r="A32" s="22" t="s">
        <v>330</v>
      </c>
    </row>
    <row r="33" spans="1:14" x14ac:dyDescent="0.2">
      <c r="A33" s="22" t="s">
        <v>331</v>
      </c>
    </row>
    <row r="34" spans="1:14" x14ac:dyDescent="0.2">
      <c r="A34" s="22" t="s">
        <v>332</v>
      </c>
    </row>
    <row r="35" spans="1:14" x14ac:dyDescent="0.2">
      <c r="A35" s="22" t="s">
        <v>344</v>
      </c>
    </row>
    <row r="36" spans="1:14" x14ac:dyDescent="0.2">
      <c r="A36" s="22" t="s">
        <v>17</v>
      </c>
    </row>
    <row r="38" spans="1:14" ht="12" thickBot="1" x14ac:dyDescent="0.25">
      <c r="A38" s="23" t="s">
        <v>199</v>
      </c>
    </row>
    <row r="39" spans="1:14" ht="46.5" customHeight="1" x14ac:dyDescent="0.2">
      <c r="A39" s="41" t="s">
        <v>18</v>
      </c>
      <c r="B39" s="42" t="s">
        <v>19</v>
      </c>
      <c r="C39" s="42" t="s">
        <v>20</v>
      </c>
      <c r="D39" s="42" t="s">
        <v>21</v>
      </c>
      <c r="E39" s="42" t="s">
        <v>22</v>
      </c>
      <c r="F39" s="42" t="s">
        <v>23</v>
      </c>
      <c r="G39" s="42" t="s">
        <v>24</v>
      </c>
      <c r="H39" s="42" t="s">
        <v>25</v>
      </c>
      <c r="I39" s="42" t="s">
        <v>26</v>
      </c>
      <c r="J39" s="43" t="s">
        <v>27</v>
      </c>
    </row>
    <row r="40" spans="1:14" ht="14.45" customHeight="1" x14ac:dyDescent="0.2">
      <c r="A40" s="196">
        <v>1</v>
      </c>
      <c r="B40" s="192" t="s">
        <v>333</v>
      </c>
      <c r="C40" s="40">
        <v>1</v>
      </c>
      <c r="D40" s="40" t="s">
        <v>335</v>
      </c>
      <c r="E40" s="192">
        <v>2599</v>
      </c>
      <c r="F40" s="192" t="s">
        <v>28</v>
      </c>
      <c r="G40" s="192" t="s">
        <v>29</v>
      </c>
      <c r="H40" s="192" t="s">
        <v>337</v>
      </c>
      <c r="I40" s="193">
        <v>2599000000</v>
      </c>
      <c r="J40" s="194">
        <v>99.96</v>
      </c>
    </row>
    <row r="41" spans="1:14" ht="14.45" customHeight="1" x14ac:dyDescent="0.2">
      <c r="A41" s="192">
        <v>2</v>
      </c>
      <c r="B41" s="192" t="s">
        <v>334</v>
      </c>
      <c r="C41" s="134">
        <v>1</v>
      </c>
      <c r="D41" s="134" t="s">
        <v>336</v>
      </c>
      <c r="E41" s="192">
        <v>1</v>
      </c>
      <c r="F41" s="192" t="s">
        <v>28</v>
      </c>
      <c r="G41" s="192" t="s">
        <v>29</v>
      </c>
      <c r="H41" s="192" t="s">
        <v>338</v>
      </c>
      <c r="I41" s="191">
        <v>1000000</v>
      </c>
      <c r="J41" s="195">
        <v>0.04</v>
      </c>
    </row>
    <row r="42" spans="1:14" s="184" customFormat="1" ht="14.45" customHeight="1" x14ac:dyDescent="0.2">
      <c r="A42" s="311" t="s">
        <v>306</v>
      </c>
      <c r="B42" s="312"/>
      <c r="C42" s="312"/>
      <c r="D42" s="312"/>
      <c r="E42" s="312"/>
      <c r="F42" s="312"/>
      <c r="G42" s="312"/>
      <c r="H42" s="313"/>
      <c r="I42" s="185">
        <f>SUM(I40:I41)</f>
        <v>2600000000</v>
      </c>
      <c r="J42" s="56">
        <f>SUM(J40:J41)</f>
        <v>100</v>
      </c>
      <c r="K42" s="183"/>
      <c r="L42" s="183"/>
      <c r="M42" s="183"/>
      <c r="N42" s="183"/>
    </row>
    <row r="43" spans="1:14" ht="14.45" customHeight="1" x14ac:dyDescent="0.2">
      <c r="A43" s="182"/>
      <c r="B43" s="182"/>
      <c r="C43" s="133"/>
      <c r="D43" s="133"/>
      <c r="E43" s="182"/>
      <c r="F43" s="182"/>
      <c r="G43" s="182"/>
      <c r="H43" s="182"/>
      <c r="I43" s="197"/>
      <c r="J43" s="182"/>
    </row>
    <row r="44" spans="1:14" x14ac:dyDescent="0.2">
      <c r="A44" s="23"/>
    </row>
    <row r="46" spans="1:14" x14ac:dyDescent="0.2">
      <c r="A46" s="23"/>
    </row>
    <row r="47" spans="1:14" x14ac:dyDescent="0.2">
      <c r="A47" s="23" t="s">
        <v>198</v>
      </c>
      <c r="B47" s="315" t="s">
        <v>30</v>
      </c>
      <c r="C47" s="315"/>
      <c r="D47" s="315"/>
    </row>
    <row r="48" spans="1:14" x14ac:dyDescent="0.2">
      <c r="A48" s="22" t="s">
        <v>31</v>
      </c>
      <c r="B48" s="20" t="s">
        <v>462</v>
      </c>
      <c r="C48" s="20"/>
      <c r="D48" s="20"/>
    </row>
    <row r="49" spans="1:4" x14ac:dyDescent="0.2">
      <c r="A49" s="22" t="s">
        <v>32</v>
      </c>
      <c r="B49" s="314" t="s">
        <v>463</v>
      </c>
      <c r="C49" s="314"/>
      <c r="D49" s="314"/>
    </row>
    <row r="50" spans="1:4" x14ac:dyDescent="0.2">
      <c r="C50" s="22"/>
      <c r="D50" s="22"/>
    </row>
    <row r="52" spans="1:4" x14ac:dyDescent="0.2">
      <c r="A52" s="23" t="s">
        <v>270</v>
      </c>
      <c r="B52" s="23"/>
    </row>
    <row r="53" spans="1:4" ht="12" thickBot="1" x14ac:dyDescent="0.25"/>
    <row r="54" spans="1:4" ht="18.75" customHeight="1" thickBot="1" x14ac:dyDescent="0.25">
      <c r="A54" s="210" t="s">
        <v>263</v>
      </c>
      <c r="B54" s="211" t="s">
        <v>264</v>
      </c>
      <c r="C54" s="133"/>
      <c r="D54" s="133"/>
    </row>
    <row r="55" spans="1:4" ht="18.75" customHeight="1" x14ac:dyDescent="0.2">
      <c r="A55" s="212" t="s">
        <v>333</v>
      </c>
      <c r="B55" s="213" t="s">
        <v>342</v>
      </c>
      <c r="C55" s="133"/>
      <c r="D55" s="133"/>
    </row>
    <row r="56" spans="1:4" ht="18.75" customHeight="1" thickBot="1" x14ac:dyDescent="0.25">
      <c r="A56" s="212" t="s">
        <v>334</v>
      </c>
      <c r="B56" s="213" t="s">
        <v>343</v>
      </c>
      <c r="C56" s="133"/>
      <c r="D56" s="133"/>
    </row>
    <row r="57" spans="1:4" ht="18.75" customHeight="1" thickBot="1" x14ac:dyDescent="0.25">
      <c r="A57" s="210" t="s">
        <v>263</v>
      </c>
      <c r="B57" s="211" t="s">
        <v>265</v>
      </c>
      <c r="C57" s="133"/>
      <c r="D57" s="133"/>
    </row>
    <row r="58" spans="1:4" ht="18.75" customHeight="1" x14ac:dyDescent="0.2">
      <c r="A58" s="236" t="s">
        <v>333</v>
      </c>
      <c r="B58" s="237" t="s">
        <v>522</v>
      </c>
      <c r="C58" s="133"/>
      <c r="D58" s="133"/>
    </row>
    <row r="59" spans="1:4" ht="18.75" customHeight="1" x14ac:dyDescent="0.2">
      <c r="A59" s="212"/>
      <c r="B59" s="216" t="s">
        <v>422</v>
      </c>
      <c r="C59" s="133"/>
      <c r="D59" s="133"/>
    </row>
    <row r="60" spans="1:4" ht="18.75" customHeight="1" thickBot="1" x14ac:dyDescent="0.25">
      <c r="A60" s="212" t="s">
        <v>334</v>
      </c>
      <c r="B60" s="216" t="s">
        <v>419</v>
      </c>
      <c r="C60" s="133"/>
      <c r="D60" s="133"/>
    </row>
    <row r="61" spans="1:4" ht="18.75" customHeight="1" thickBot="1" x14ac:dyDescent="0.25">
      <c r="A61" s="210" t="s">
        <v>263</v>
      </c>
      <c r="B61" s="211" t="s">
        <v>266</v>
      </c>
      <c r="C61" s="133"/>
      <c r="D61" s="133"/>
    </row>
    <row r="62" spans="1:4" ht="18.75" customHeight="1" thickBot="1" x14ac:dyDescent="0.25">
      <c r="A62" s="238" t="s">
        <v>333</v>
      </c>
      <c r="B62" s="239" t="s">
        <v>420</v>
      </c>
      <c r="C62" s="133"/>
      <c r="D62" s="133"/>
    </row>
    <row r="63" spans="1:4" ht="18.75" customHeight="1" thickBot="1" x14ac:dyDescent="0.25">
      <c r="A63" s="214" t="s">
        <v>263</v>
      </c>
      <c r="B63" s="215" t="s">
        <v>267</v>
      </c>
      <c r="C63" s="133"/>
      <c r="D63" s="133"/>
    </row>
    <row r="64" spans="1:4" ht="18.75" customHeight="1" x14ac:dyDescent="0.2">
      <c r="A64" s="212" t="s">
        <v>325</v>
      </c>
      <c r="B64" s="216" t="s">
        <v>11</v>
      </c>
      <c r="C64" s="133"/>
      <c r="D64" s="133"/>
    </row>
    <row r="65" spans="1:6" ht="18.75" customHeight="1" x14ac:dyDescent="0.2">
      <c r="A65" s="212" t="s">
        <v>326</v>
      </c>
      <c r="B65" s="216" t="s">
        <v>268</v>
      </c>
      <c r="C65" s="133"/>
      <c r="D65" s="133"/>
    </row>
    <row r="66" spans="1:6" ht="18.75" customHeight="1" x14ac:dyDescent="0.2">
      <c r="A66" s="212" t="s">
        <v>327</v>
      </c>
      <c r="B66" s="216" t="s">
        <v>13</v>
      </c>
      <c r="C66" s="133"/>
      <c r="D66" s="133"/>
    </row>
    <row r="67" spans="1:6" ht="18.75" customHeight="1" x14ac:dyDescent="0.2">
      <c r="A67" s="212" t="s">
        <v>460</v>
      </c>
      <c r="B67" s="216" t="s">
        <v>461</v>
      </c>
      <c r="C67" s="133"/>
      <c r="D67" s="133"/>
    </row>
    <row r="68" spans="1:6" ht="18.75" customHeight="1" x14ac:dyDescent="0.2">
      <c r="A68" s="212" t="s">
        <v>552</v>
      </c>
      <c r="B68" s="216" t="s">
        <v>557</v>
      </c>
      <c r="C68" s="133"/>
      <c r="D68" s="133"/>
    </row>
    <row r="69" spans="1:6" ht="18.75" customHeight="1" x14ac:dyDescent="0.2">
      <c r="A69" s="212" t="s">
        <v>510</v>
      </c>
      <c r="B69" s="216" t="s">
        <v>421</v>
      </c>
      <c r="C69" s="133"/>
      <c r="D69" s="133"/>
    </row>
    <row r="70" spans="1:6" ht="18.75" customHeight="1" x14ac:dyDescent="0.2">
      <c r="A70" s="212" t="s">
        <v>328</v>
      </c>
      <c r="B70" s="216" t="s">
        <v>269</v>
      </c>
      <c r="C70" s="133"/>
      <c r="D70" s="133"/>
    </row>
    <row r="71" spans="1:6" ht="15.75" thickBot="1" x14ac:dyDescent="0.25">
      <c r="A71" s="303" t="s">
        <v>489</v>
      </c>
      <c r="B71" s="304" t="s">
        <v>488</v>
      </c>
      <c r="C71" s="133"/>
      <c r="D71" s="133"/>
    </row>
    <row r="72" spans="1:6" x14ac:dyDescent="0.2">
      <c r="A72" s="16"/>
      <c r="B72" s="16"/>
    </row>
    <row r="73" spans="1:6" x14ac:dyDescent="0.2">
      <c r="A73" s="16"/>
      <c r="B73" s="16"/>
    </row>
    <row r="74" spans="1:6" x14ac:dyDescent="0.2">
      <c r="A74" s="23" t="s">
        <v>222</v>
      </c>
    </row>
    <row r="75" spans="1:6" ht="12" thickBot="1" x14ac:dyDescent="0.25"/>
    <row r="76" spans="1:6" ht="42" x14ac:dyDescent="0.2">
      <c r="A76" s="206" t="s">
        <v>18</v>
      </c>
      <c r="B76" s="42" t="s">
        <v>33</v>
      </c>
      <c r="C76" s="42" t="s">
        <v>34</v>
      </c>
      <c r="D76" s="42" t="s">
        <v>307</v>
      </c>
      <c r="E76" s="42" t="s">
        <v>35</v>
      </c>
      <c r="F76" s="43" t="s">
        <v>36</v>
      </c>
    </row>
    <row r="77" spans="1:6" x14ac:dyDescent="0.2">
      <c r="A77" s="44">
        <v>1</v>
      </c>
      <c r="B77" s="207" t="s">
        <v>333</v>
      </c>
      <c r="C77" s="40"/>
      <c r="D77" s="208">
        <v>1000000</v>
      </c>
      <c r="E77" s="40">
        <v>99.96</v>
      </c>
      <c r="F77" s="209">
        <v>2599000000</v>
      </c>
    </row>
    <row r="78" spans="1:6" x14ac:dyDescent="0.2">
      <c r="A78" s="44">
        <v>2</v>
      </c>
      <c r="B78" s="207" t="s">
        <v>334</v>
      </c>
      <c r="C78" s="40"/>
      <c r="D78" s="208">
        <v>1000000</v>
      </c>
      <c r="E78" s="40">
        <v>0.04</v>
      </c>
      <c r="F78" s="209">
        <v>1000000</v>
      </c>
    </row>
    <row r="80" spans="1:6" x14ac:dyDescent="0.2">
      <c r="A80" s="23" t="s">
        <v>255</v>
      </c>
    </row>
    <row r="81" spans="1:14" ht="12" thickBot="1" x14ac:dyDescent="0.25"/>
    <row r="82" spans="1:14" ht="31.5" x14ac:dyDescent="0.2">
      <c r="A82" s="41" t="s">
        <v>256</v>
      </c>
      <c r="B82" s="42" t="s">
        <v>271</v>
      </c>
      <c r="C82" s="43" t="s">
        <v>258</v>
      </c>
      <c r="J82" s="17"/>
      <c r="N82" s="18"/>
    </row>
    <row r="83" spans="1:14" x14ac:dyDescent="0.2">
      <c r="A83" s="186" t="s">
        <v>333</v>
      </c>
      <c r="B83" s="40" t="s">
        <v>257</v>
      </c>
      <c r="C83" s="198">
        <v>0.99960000000000004</v>
      </c>
      <c r="J83" s="17"/>
      <c r="N83" s="18"/>
    </row>
    <row r="84" spans="1:14" ht="12" thickBot="1" x14ac:dyDescent="0.25">
      <c r="A84" s="187" t="s">
        <v>334</v>
      </c>
      <c r="B84" s="46" t="s">
        <v>257</v>
      </c>
      <c r="C84" s="199">
        <v>4.0000000000000002E-4</v>
      </c>
    </row>
  </sheetData>
  <mergeCells count="9">
    <mergeCell ref="A31:F31"/>
    <mergeCell ref="A42:H42"/>
    <mergeCell ref="B49:D49"/>
    <mergeCell ref="B47:D47"/>
    <mergeCell ref="A2:I2"/>
    <mergeCell ref="A3:I3"/>
    <mergeCell ref="A4:I4"/>
    <mergeCell ref="B18:C18"/>
    <mergeCell ref="B19:D19"/>
  </mergeCells>
  <pageMargins left="0.25" right="0.25" top="0.75" bottom="0.75" header="0.3" footer="0.3"/>
  <pageSetup paperSize="9" scale="53"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2:L149"/>
  <sheetViews>
    <sheetView showGridLines="0" zoomScale="85" zoomScaleNormal="85" zoomScalePageLayoutView="60" workbookViewId="0">
      <selection activeCell="E74" sqref="E74"/>
    </sheetView>
  </sheetViews>
  <sheetFormatPr baseColWidth="10" defaultColWidth="11.42578125" defaultRowHeight="18.75" x14ac:dyDescent="0.3"/>
  <cols>
    <col min="1" max="1" width="93" style="292" bestFit="1" customWidth="1"/>
    <col min="2" max="2" width="19.7109375" style="293" bestFit="1" customWidth="1"/>
    <col min="3" max="3" width="23.28515625" style="293" bestFit="1" customWidth="1"/>
    <col min="4" max="4" width="51.28515625" style="294" customWidth="1"/>
    <col min="5" max="5" width="19.7109375" style="293" bestFit="1" customWidth="1"/>
    <col min="6" max="6" width="23.28515625" style="293" bestFit="1" customWidth="1"/>
    <col min="7" max="7" width="21.85546875" style="255" customWidth="1"/>
    <col min="8" max="8" width="24" style="255" customWidth="1"/>
    <col min="9" max="9" width="26.7109375" style="255" customWidth="1"/>
    <col min="10" max="12" width="11.5703125" style="249" customWidth="1"/>
  </cols>
  <sheetData>
    <row r="2" spans="1:12" ht="21" x14ac:dyDescent="0.35">
      <c r="A2" s="247" t="s">
        <v>319</v>
      </c>
      <c r="B2" s="247"/>
      <c r="C2" s="247"/>
      <c r="D2" s="247"/>
      <c r="E2" s="247"/>
      <c r="F2" s="247"/>
      <c r="G2" s="248"/>
      <c r="H2" s="248"/>
      <c r="I2" s="248"/>
    </row>
    <row r="3" spans="1:12" x14ac:dyDescent="0.3">
      <c r="A3" s="250"/>
      <c r="B3" s="250"/>
      <c r="C3" s="250"/>
      <c r="D3" s="250"/>
      <c r="E3" s="250"/>
      <c r="F3" s="250"/>
      <c r="G3" s="248"/>
      <c r="H3" s="248"/>
      <c r="I3" s="248"/>
    </row>
    <row r="4" spans="1:12" x14ac:dyDescent="0.3">
      <c r="A4" s="234" t="s">
        <v>527</v>
      </c>
      <c r="B4" s="234"/>
      <c r="C4" s="234"/>
      <c r="D4" s="234"/>
      <c r="E4" s="234"/>
      <c r="F4" s="234"/>
      <c r="G4" s="248"/>
      <c r="H4" s="248"/>
      <c r="I4" s="248"/>
    </row>
    <row r="5" spans="1:12" ht="19.5" thickBot="1" x14ac:dyDescent="0.35">
      <c r="A5" s="251" t="s">
        <v>219</v>
      </c>
      <c r="B5" s="252"/>
      <c r="C5" s="252"/>
      <c r="D5" s="253"/>
      <c r="E5" s="252"/>
      <c r="F5" s="252"/>
      <c r="G5" s="254"/>
    </row>
    <row r="6" spans="1:12" s="261" customFormat="1" ht="37.5" x14ac:dyDescent="0.3">
      <c r="A6" s="256" t="s">
        <v>37</v>
      </c>
      <c r="B6" s="257" t="s">
        <v>109</v>
      </c>
      <c r="C6" s="257" t="s">
        <v>214</v>
      </c>
      <c r="D6" s="258" t="s">
        <v>38</v>
      </c>
      <c r="E6" s="257" t="s">
        <v>109</v>
      </c>
      <c r="F6" s="259" t="s">
        <v>214</v>
      </c>
      <c r="G6" s="250"/>
      <c r="H6" s="250"/>
      <c r="I6" s="250"/>
      <c r="J6" s="260"/>
      <c r="K6" s="260"/>
      <c r="L6" s="260"/>
    </row>
    <row r="7" spans="1:12" ht="19.5" thickBot="1" x14ac:dyDescent="0.35">
      <c r="A7" s="262"/>
      <c r="B7" s="263"/>
      <c r="C7" s="263"/>
      <c r="D7" s="264"/>
      <c r="E7" s="263"/>
      <c r="F7" s="265"/>
    </row>
    <row r="8" spans="1:12" x14ac:dyDescent="0.3">
      <c r="A8" s="266" t="s">
        <v>39</v>
      </c>
      <c r="B8" s="267">
        <f>B10+B15+B26</f>
        <v>48027876027</v>
      </c>
      <c r="C8" s="267">
        <f>C10+C15+C26</f>
        <v>42430118433</v>
      </c>
      <c r="D8" s="268" t="s">
        <v>227</v>
      </c>
      <c r="E8" s="267">
        <f>E10+E26+E37</f>
        <v>25841707606</v>
      </c>
      <c r="F8" s="267">
        <f>F10+F26+F37</f>
        <v>36709623646</v>
      </c>
    </row>
    <row r="9" spans="1:12" x14ac:dyDescent="0.3">
      <c r="A9" s="266"/>
      <c r="B9" s="267"/>
      <c r="C9" s="267"/>
      <c r="D9" s="268"/>
      <c r="E9" s="269"/>
      <c r="F9" s="269"/>
    </row>
    <row r="10" spans="1:12" x14ac:dyDescent="0.3">
      <c r="A10" s="266" t="s">
        <v>309</v>
      </c>
      <c r="B10" s="267">
        <f>+B11+B13+B12</f>
        <v>28521167293</v>
      </c>
      <c r="C10" s="267">
        <f>+C11+C13+C12</f>
        <v>29827659272</v>
      </c>
      <c r="D10" s="268" t="s">
        <v>45</v>
      </c>
      <c r="E10" s="267">
        <f>SUM(E11:E16)</f>
        <v>25776685510</v>
      </c>
      <c r="F10" s="267">
        <f>SUM(F11:F16)</f>
        <v>36595522659</v>
      </c>
    </row>
    <row r="11" spans="1:12" x14ac:dyDescent="0.3">
      <c r="A11" s="271" t="s">
        <v>40</v>
      </c>
      <c r="B11" s="269"/>
      <c r="C11" s="269"/>
      <c r="D11" s="272" t="s">
        <v>310</v>
      </c>
      <c r="E11" s="269">
        <v>0</v>
      </c>
      <c r="F11" s="269">
        <v>0</v>
      </c>
    </row>
    <row r="12" spans="1:12" x14ac:dyDescent="0.3">
      <c r="A12" s="271" t="s">
        <v>41</v>
      </c>
      <c r="B12" s="269">
        <v>28521167293</v>
      </c>
      <c r="C12" s="269">
        <v>29827659272</v>
      </c>
      <c r="D12" s="272" t="s">
        <v>250</v>
      </c>
      <c r="E12" s="269">
        <v>24826214010</v>
      </c>
      <c r="F12" s="269">
        <v>36595522659</v>
      </c>
    </row>
    <row r="13" spans="1:12" ht="37.5" customHeight="1" x14ac:dyDescent="0.3">
      <c r="A13" s="271"/>
      <c r="B13" s="269">
        <v>0</v>
      </c>
      <c r="C13" s="269">
        <v>0</v>
      </c>
      <c r="D13" s="322" t="s">
        <v>379</v>
      </c>
      <c r="E13" s="323">
        <v>0</v>
      </c>
      <c r="F13" s="323">
        <v>0</v>
      </c>
    </row>
    <row r="14" spans="1:12" x14ac:dyDescent="0.3">
      <c r="A14" s="271"/>
      <c r="B14" s="269"/>
      <c r="C14" s="269"/>
      <c r="D14" s="322"/>
      <c r="E14" s="323"/>
      <c r="F14" s="323"/>
    </row>
    <row r="15" spans="1:12" ht="37.5" x14ac:dyDescent="0.3">
      <c r="A15" s="266" t="s">
        <v>484</v>
      </c>
      <c r="B15" s="267">
        <f>SUM(B16:B22)</f>
        <v>19506708734</v>
      </c>
      <c r="C15" s="267">
        <f>SUM(C16:C22)</f>
        <v>12602459161</v>
      </c>
      <c r="D15" s="272" t="s">
        <v>311</v>
      </c>
      <c r="E15" s="269">
        <v>0</v>
      </c>
      <c r="F15" s="269">
        <v>0</v>
      </c>
    </row>
    <row r="16" spans="1:12" x14ac:dyDescent="0.3">
      <c r="A16" s="271" t="s">
        <v>429</v>
      </c>
      <c r="B16" s="269">
        <v>1670103078</v>
      </c>
      <c r="C16" s="269">
        <v>1187457440</v>
      </c>
      <c r="D16" s="272" t="s">
        <v>46</v>
      </c>
      <c r="E16" s="269">
        <v>950471500</v>
      </c>
      <c r="F16" s="269">
        <v>0</v>
      </c>
    </row>
    <row r="17" spans="1:6" x14ac:dyDescent="0.3">
      <c r="A17" s="271" t="s">
        <v>556</v>
      </c>
      <c r="B17" s="269">
        <v>17322416156</v>
      </c>
      <c r="C17" s="269">
        <v>10688465261</v>
      </c>
      <c r="D17" s="272"/>
      <c r="E17" s="269"/>
      <c r="F17" s="269"/>
    </row>
    <row r="18" spans="1:6" x14ac:dyDescent="0.3">
      <c r="A18" s="271" t="s">
        <v>467</v>
      </c>
      <c r="B18" s="269">
        <v>0</v>
      </c>
      <c r="C18" s="269">
        <v>726536460</v>
      </c>
      <c r="D18" s="268"/>
      <c r="E18" s="269"/>
      <c r="F18" s="269"/>
    </row>
    <row r="19" spans="1:6" x14ac:dyDescent="0.3">
      <c r="A19" s="271" t="s">
        <v>495</v>
      </c>
      <c r="B19" s="269">
        <v>0</v>
      </c>
      <c r="C19" s="269">
        <v>15436193</v>
      </c>
      <c r="D19" s="268"/>
      <c r="E19" s="269"/>
      <c r="F19" s="269"/>
    </row>
    <row r="20" spans="1:6" x14ac:dyDescent="0.3">
      <c r="A20" s="271" t="s">
        <v>42</v>
      </c>
      <c r="B20" s="269">
        <v>514189500</v>
      </c>
      <c r="C20" s="269"/>
      <c r="D20" s="268"/>
      <c r="E20" s="269"/>
      <c r="F20" s="269"/>
    </row>
    <row r="21" spans="1:6" x14ac:dyDescent="0.3">
      <c r="A21" s="271" t="s">
        <v>496</v>
      </c>
      <c r="B21" s="269">
        <v>0</v>
      </c>
      <c r="C21" s="269">
        <v>-15436193</v>
      </c>
      <c r="D21" s="268"/>
      <c r="E21" s="269"/>
      <c r="F21" s="269"/>
    </row>
    <row r="22" spans="1:6" x14ac:dyDescent="0.3">
      <c r="A22" s="271" t="s">
        <v>43</v>
      </c>
      <c r="B22" s="269"/>
      <c r="C22" s="269"/>
      <c r="D22" s="272" t="s">
        <v>228</v>
      </c>
      <c r="E22" s="269"/>
      <c r="F22" s="269"/>
    </row>
    <row r="23" spans="1:6" x14ac:dyDescent="0.3">
      <c r="A23" s="271"/>
      <c r="B23" s="273"/>
      <c r="C23" s="273"/>
      <c r="D23" s="272" t="s">
        <v>47</v>
      </c>
      <c r="E23" s="269"/>
      <c r="F23" s="269"/>
    </row>
    <row r="24" spans="1:6" x14ac:dyDescent="0.3">
      <c r="A24" s="271"/>
      <c r="B24" s="273"/>
      <c r="C24" s="273"/>
      <c r="D24" s="272" t="s">
        <v>48</v>
      </c>
      <c r="E24" s="269" t="s">
        <v>44</v>
      </c>
      <c r="F24" s="269" t="s">
        <v>44</v>
      </c>
    </row>
    <row r="25" spans="1:6" x14ac:dyDescent="0.3">
      <c r="A25" s="271"/>
      <c r="B25" s="273"/>
      <c r="C25" s="273"/>
      <c r="D25" s="272" t="s">
        <v>49</v>
      </c>
      <c r="E25" s="273">
        <v>0</v>
      </c>
      <c r="F25" s="273">
        <v>0</v>
      </c>
    </row>
    <row r="26" spans="1:6" x14ac:dyDescent="0.3">
      <c r="A26" s="266" t="s">
        <v>501</v>
      </c>
      <c r="B26" s="267">
        <f>B27+B29+B31+B32+B33</f>
        <v>0</v>
      </c>
      <c r="C26" s="267">
        <f>C27+C29+C31+C32+C33</f>
        <v>0</v>
      </c>
      <c r="D26" s="268" t="s">
        <v>504</v>
      </c>
      <c r="E26" s="267">
        <f>SUM(E27:E35)</f>
        <v>65022096</v>
      </c>
      <c r="F26" s="267">
        <f>SUM(F27:F35)</f>
        <v>114100987</v>
      </c>
    </row>
    <row r="27" spans="1:6" x14ac:dyDescent="0.3">
      <c r="A27" s="271" t="s">
        <v>50</v>
      </c>
      <c r="B27" s="269">
        <v>0</v>
      </c>
      <c r="C27" s="269">
        <v>0</v>
      </c>
      <c r="D27" s="272" t="s">
        <v>53</v>
      </c>
      <c r="E27" s="269">
        <v>23829092</v>
      </c>
      <c r="F27" s="269">
        <v>56728819</v>
      </c>
    </row>
    <row r="28" spans="1:6" x14ac:dyDescent="0.3">
      <c r="A28" s="271"/>
      <c r="B28" s="269"/>
      <c r="C28" s="269"/>
      <c r="D28" s="272" t="s">
        <v>54</v>
      </c>
      <c r="E28" s="269"/>
      <c r="F28" s="269"/>
    </row>
    <row r="29" spans="1:6" x14ac:dyDescent="0.3">
      <c r="A29" s="271" t="s">
        <v>431</v>
      </c>
      <c r="B29" s="269"/>
      <c r="C29" s="269">
        <v>0</v>
      </c>
      <c r="D29" s="272" t="s">
        <v>490</v>
      </c>
      <c r="E29" s="269">
        <v>9394385</v>
      </c>
      <c r="F29" s="269">
        <v>0</v>
      </c>
    </row>
    <row r="30" spans="1:6" x14ac:dyDescent="0.3">
      <c r="A30" s="271"/>
      <c r="B30" s="269"/>
      <c r="C30" s="269"/>
      <c r="D30" s="272" t="s">
        <v>55</v>
      </c>
      <c r="E30" s="269">
        <v>0</v>
      </c>
      <c r="F30" s="269">
        <v>0</v>
      </c>
    </row>
    <row r="31" spans="1:6" x14ac:dyDescent="0.3">
      <c r="A31" s="271"/>
      <c r="B31" s="269">
        <v>0</v>
      </c>
      <c r="C31" s="269">
        <v>0</v>
      </c>
      <c r="D31" s="272" t="s">
        <v>491</v>
      </c>
      <c r="E31" s="269">
        <v>31798619</v>
      </c>
      <c r="F31" s="269">
        <v>39672168</v>
      </c>
    </row>
    <row r="32" spans="1:6" x14ac:dyDescent="0.3">
      <c r="A32" s="266" t="s">
        <v>502</v>
      </c>
      <c r="B32" s="269">
        <v>0</v>
      </c>
      <c r="C32" s="269">
        <v>0</v>
      </c>
      <c r="D32" s="272" t="s">
        <v>492</v>
      </c>
      <c r="E32" s="269">
        <v>0</v>
      </c>
      <c r="F32" s="269">
        <v>17700000</v>
      </c>
    </row>
    <row r="33" spans="1:7" x14ac:dyDescent="0.3">
      <c r="A33" s="271" t="s">
        <v>500</v>
      </c>
      <c r="B33" s="269">
        <v>0</v>
      </c>
      <c r="C33" s="269">
        <v>0</v>
      </c>
      <c r="D33" s="272" t="s">
        <v>505</v>
      </c>
      <c r="E33" s="269">
        <v>0</v>
      </c>
      <c r="F33" s="269">
        <v>0</v>
      </c>
    </row>
    <row r="34" spans="1:7" x14ac:dyDescent="0.3">
      <c r="A34" s="271" t="s">
        <v>312</v>
      </c>
      <c r="B34" s="269"/>
      <c r="C34" s="269"/>
      <c r="D34" s="272" t="s">
        <v>66</v>
      </c>
      <c r="E34" s="269">
        <v>0</v>
      </c>
      <c r="F34" s="269">
        <v>0</v>
      </c>
    </row>
    <row r="35" spans="1:7" x14ac:dyDescent="0.3">
      <c r="A35" s="271" t="s">
        <v>52</v>
      </c>
      <c r="B35" s="269"/>
      <c r="C35" s="269"/>
      <c r="D35" s="272"/>
      <c r="E35" s="273">
        <v>0</v>
      </c>
      <c r="F35" s="273">
        <v>0</v>
      </c>
    </row>
    <row r="36" spans="1:7" x14ac:dyDescent="0.3">
      <c r="A36" s="271"/>
      <c r="B36" s="269"/>
      <c r="C36" s="269"/>
      <c r="D36" s="268"/>
      <c r="E36" s="274"/>
      <c r="F36" s="274"/>
    </row>
    <row r="37" spans="1:7" x14ac:dyDescent="0.3">
      <c r="A37" s="271" t="s">
        <v>200</v>
      </c>
      <c r="B37" s="269"/>
      <c r="C37" s="269"/>
      <c r="D37" s="268" t="s">
        <v>57</v>
      </c>
      <c r="E37" s="274">
        <f>SUM(E38:E40)</f>
        <v>0</v>
      </c>
      <c r="F37" s="274">
        <f>SUM(F38:F40)</f>
        <v>0</v>
      </c>
    </row>
    <row r="38" spans="1:7" x14ac:dyDescent="0.3">
      <c r="A38" s="271" t="s">
        <v>249</v>
      </c>
      <c r="B38" s="269">
        <v>0</v>
      </c>
      <c r="C38" s="269">
        <v>0</v>
      </c>
      <c r="D38" s="272" t="s">
        <v>58</v>
      </c>
      <c r="E38" s="273">
        <v>0</v>
      </c>
      <c r="F38" s="273">
        <v>0</v>
      </c>
    </row>
    <row r="39" spans="1:7" x14ac:dyDescent="0.3">
      <c r="A39" s="266" t="s">
        <v>56</v>
      </c>
      <c r="B39" s="273"/>
      <c r="C39" s="273"/>
      <c r="D39" s="272" t="s">
        <v>201</v>
      </c>
      <c r="E39" s="273">
        <v>0</v>
      </c>
      <c r="F39" s="273">
        <v>0</v>
      </c>
    </row>
    <row r="40" spans="1:7" x14ac:dyDescent="0.3">
      <c r="A40" s="266" t="s">
        <v>313</v>
      </c>
      <c r="B40" s="273"/>
      <c r="C40" s="273"/>
      <c r="D40" s="272" t="s">
        <v>485</v>
      </c>
      <c r="E40" s="273">
        <v>0</v>
      </c>
      <c r="F40" s="273">
        <v>0</v>
      </c>
    </row>
    <row r="41" spans="1:7" x14ac:dyDescent="0.3">
      <c r="A41" s="266"/>
      <c r="B41" s="273"/>
      <c r="C41" s="273"/>
      <c r="D41" s="268"/>
      <c r="E41" s="267"/>
      <c r="F41" s="267"/>
    </row>
    <row r="42" spans="1:7" x14ac:dyDescent="0.3">
      <c r="A42" s="266" t="s">
        <v>59</v>
      </c>
      <c r="B42" s="267">
        <f>+B10+B26+B15</f>
        <v>48027876027</v>
      </c>
      <c r="C42" s="267">
        <f>+C10+C26+C15</f>
        <v>42430118433</v>
      </c>
      <c r="D42" s="268"/>
      <c r="E42" s="267"/>
      <c r="F42" s="267"/>
      <c r="G42" s="275"/>
    </row>
    <row r="43" spans="1:7" x14ac:dyDescent="0.3">
      <c r="A43" s="271"/>
      <c r="B43" s="269"/>
      <c r="C43" s="269"/>
      <c r="D43" s="272"/>
      <c r="E43" s="269"/>
      <c r="F43" s="269"/>
    </row>
    <row r="44" spans="1:7" x14ac:dyDescent="0.3">
      <c r="A44" s="266" t="s">
        <v>60</v>
      </c>
      <c r="B44" s="269"/>
      <c r="C44" s="269"/>
      <c r="D44" s="268" t="s">
        <v>69</v>
      </c>
      <c r="E44" s="274">
        <f>E45+E51+E55+E58</f>
        <v>18659277343</v>
      </c>
      <c r="F44" s="274">
        <f>F45+F51+F55+F58</f>
        <v>2949613707</v>
      </c>
    </row>
    <row r="45" spans="1:7" x14ac:dyDescent="0.3">
      <c r="A45" s="266" t="s">
        <v>283</v>
      </c>
      <c r="B45" s="267">
        <f>SUM(B46:B52)</f>
        <v>1445000000</v>
      </c>
      <c r="C45" s="267">
        <f>SUM(C46:C52)</f>
        <v>1003000000</v>
      </c>
      <c r="D45" s="268" t="s">
        <v>221</v>
      </c>
      <c r="E45" s="267">
        <f>SUM(E49:E50)</f>
        <v>0</v>
      </c>
      <c r="F45" s="267">
        <f>SUM(F49:F50)</f>
        <v>0</v>
      </c>
    </row>
    <row r="46" spans="1:7" x14ac:dyDescent="0.3">
      <c r="A46" s="271" t="s">
        <v>464</v>
      </c>
      <c r="B46" s="269">
        <v>0</v>
      </c>
      <c r="C46" s="269">
        <v>0</v>
      </c>
      <c r="D46" s="272" t="s">
        <v>220</v>
      </c>
      <c r="E46" s="269">
        <v>0</v>
      </c>
      <c r="F46" s="269">
        <v>0</v>
      </c>
    </row>
    <row r="47" spans="1:7" x14ac:dyDescent="0.3">
      <c r="A47" s="271" t="s">
        <v>465</v>
      </c>
      <c r="B47" s="269">
        <v>0</v>
      </c>
      <c r="C47" s="269">
        <v>0</v>
      </c>
      <c r="D47" s="272"/>
      <c r="E47" s="269"/>
      <c r="F47" s="269"/>
    </row>
    <row r="48" spans="1:7" x14ac:dyDescent="0.3">
      <c r="A48" s="271" t="s">
        <v>466</v>
      </c>
      <c r="B48" s="269">
        <v>0</v>
      </c>
      <c r="C48" s="269">
        <v>0</v>
      </c>
      <c r="D48" s="272"/>
      <c r="E48" s="269"/>
      <c r="F48" s="269"/>
    </row>
    <row r="49" spans="1:6" x14ac:dyDescent="0.3">
      <c r="A49" s="271" t="s">
        <v>42</v>
      </c>
      <c r="B49" s="269">
        <v>0</v>
      </c>
      <c r="C49" s="269">
        <v>0</v>
      </c>
      <c r="D49" s="272" t="s">
        <v>64</v>
      </c>
      <c r="E49" s="269">
        <v>0</v>
      </c>
      <c r="F49" s="269">
        <v>0</v>
      </c>
    </row>
    <row r="50" spans="1:6" x14ac:dyDescent="0.3">
      <c r="A50" s="271" t="s">
        <v>430</v>
      </c>
      <c r="B50" s="269">
        <v>1445000000</v>
      </c>
      <c r="C50" s="269">
        <v>1003000000</v>
      </c>
      <c r="D50" s="272" t="s">
        <v>65</v>
      </c>
      <c r="E50" s="269">
        <v>0</v>
      </c>
      <c r="F50" s="269">
        <v>0</v>
      </c>
    </row>
    <row r="51" spans="1:6" ht="37.5" customHeight="1" x14ac:dyDescent="0.3">
      <c r="A51" s="271" t="s">
        <v>308</v>
      </c>
      <c r="B51" s="269">
        <v>0</v>
      </c>
      <c r="C51" s="269">
        <v>0</v>
      </c>
      <c r="D51" s="320" t="s">
        <v>377</v>
      </c>
      <c r="E51" s="321">
        <f>E53</f>
        <v>18659277343</v>
      </c>
      <c r="F51" s="321">
        <f>F53</f>
        <v>2949613707</v>
      </c>
    </row>
    <row r="52" spans="1:6" x14ac:dyDescent="0.3">
      <c r="A52" s="266"/>
      <c r="B52" s="269"/>
      <c r="C52" s="269"/>
      <c r="D52" s="320"/>
      <c r="E52" s="321"/>
      <c r="F52" s="321"/>
    </row>
    <row r="53" spans="1:6" x14ac:dyDescent="0.3">
      <c r="A53" s="266" t="s">
        <v>61</v>
      </c>
      <c r="B53" s="267">
        <f>SUM(B54:B60)</f>
        <v>0</v>
      </c>
      <c r="C53" s="267">
        <f>SUM(C54:C60)</f>
        <v>0</v>
      </c>
      <c r="D53" s="272" t="s">
        <v>66</v>
      </c>
      <c r="E53" s="273">
        <v>18659277343</v>
      </c>
      <c r="F53" s="273">
        <v>2949613707</v>
      </c>
    </row>
    <row r="54" spans="1:6" x14ac:dyDescent="0.3">
      <c r="A54" s="271" t="s">
        <v>50</v>
      </c>
      <c r="B54" s="269"/>
      <c r="C54" s="269"/>
      <c r="D54" s="272"/>
      <c r="E54" s="269"/>
      <c r="F54" s="269"/>
    </row>
    <row r="55" spans="1:6" x14ac:dyDescent="0.3">
      <c r="A55" s="271" t="s">
        <v>51</v>
      </c>
      <c r="B55" s="269">
        <v>0</v>
      </c>
      <c r="C55" s="269">
        <v>0</v>
      </c>
      <c r="D55" s="268" t="s">
        <v>228</v>
      </c>
      <c r="E55" s="267">
        <f>SUM(E56:E57)</f>
        <v>0</v>
      </c>
      <c r="F55" s="267">
        <f>SUM(F56:F57)</f>
        <v>0</v>
      </c>
    </row>
    <row r="56" spans="1:6" x14ac:dyDescent="0.3">
      <c r="A56" s="271" t="s">
        <v>62</v>
      </c>
      <c r="B56" s="269"/>
      <c r="C56" s="269"/>
      <c r="D56" s="272" t="s">
        <v>67</v>
      </c>
      <c r="E56" s="269">
        <v>0</v>
      </c>
      <c r="F56" s="269">
        <v>0</v>
      </c>
    </row>
    <row r="57" spans="1:6" x14ac:dyDescent="0.3">
      <c r="A57" s="271" t="s">
        <v>314</v>
      </c>
      <c r="B57" s="269" t="s">
        <v>44</v>
      </c>
      <c r="C57" s="269" t="s">
        <v>44</v>
      </c>
      <c r="D57" s="272" t="s">
        <v>315</v>
      </c>
      <c r="E57" s="269" t="s">
        <v>44</v>
      </c>
      <c r="F57" s="269" t="s">
        <v>44</v>
      </c>
    </row>
    <row r="58" spans="1:6" x14ac:dyDescent="0.3">
      <c r="A58" s="271" t="s">
        <v>52</v>
      </c>
      <c r="B58" s="269"/>
      <c r="C58" s="269"/>
      <c r="D58" s="268" t="s">
        <v>202</v>
      </c>
      <c r="E58" s="274">
        <f>SUM(E59:E61)</f>
        <v>0</v>
      </c>
      <c r="F58" s="274">
        <f>SUM(F59:F61)</f>
        <v>0</v>
      </c>
    </row>
    <row r="59" spans="1:6" x14ac:dyDescent="0.3">
      <c r="A59" s="271" t="s">
        <v>200</v>
      </c>
      <c r="B59" s="269"/>
      <c r="C59" s="269"/>
      <c r="D59" s="272" t="s">
        <v>68</v>
      </c>
      <c r="E59" s="273">
        <v>0</v>
      </c>
      <c r="F59" s="273">
        <v>0</v>
      </c>
    </row>
    <row r="60" spans="1:6" x14ac:dyDescent="0.3">
      <c r="A60" s="271" t="s">
        <v>316</v>
      </c>
      <c r="B60" s="269"/>
      <c r="C60" s="269"/>
      <c r="D60" s="272" t="s">
        <v>317</v>
      </c>
      <c r="E60" s="273">
        <v>0</v>
      </c>
      <c r="F60" s="273">
        <v>0</v>
      </c>
    </row>
    <row r="61" spans="1:6" x14ac:dyDescent="0.3">
      <c r="A61" s="266"/>
      <c r="B61" s="269" t="s">
        <v>63</v>
      </c>
      <c r="C61" s="269" t="s">
        <v>63</v>
      </c>
      <c r="D61" s="272" t="s">
        <v>318</v>
      </c>
      <c r="E61" s="273">
        <v>0</v>
      </c>
      <c r="F61" s="273">
        <v>0</v>
      </c>
    </row>
    <row r="62" spans="1:6" x14ac:dyDescent="0.3">
      <c r="A62" s="266" t="s">
        <v>499</v>
      </c>
      <c r="B62" s="274">
        <f>SUM(B63:B74)</f>
        <v>237915770</v>
      </c>
      <c r="C62" s="274">
        <f>SUM(C63:C74)</f>
        <v>237193052</v>
      </c>
      <c r="D62" s="268"/>
      <c r="E62" s="274"/>
      <c r="F62" s="274"/>
    </row>
    <row r="63" spans="1:6" x14ac:dyDescent="0.3">
      <c r="A63" s="271" t="s">
        <v>432</v>
      </c>
      <c r="B63" s="273">
        <v>64437273</v>
      </c>
      <c r="C63" s="273">
        <v>64437273</v>
      </c>
      <c r="D63" s="268"/>
      <c r="E63" s="273"/>
      <c r="F63" s="273"/>
    </row>
    <row r="64" spans="1:6" x14ac:dyDescent="0.3">
      <c r="A64" s="271" t="s">
        <v>433</v>
      </c>
      <c r="B64" s="269">
        <v>-1250964</v>
      </c>
      <c r="C64" s="269">
        <v>-1250964</v>
      </c>
      <c r="D64" s="268" t="s">
        <v>70</v>
      </c>
      <c r="E64" s="274">
        <f>E8+E44</f>
        <v>44500984949</v>
      </c>
      <c r="F64" s="274">
        <f>F8+F44</f>
        <v>39659237353</v>
      </c>
    </row>
    <row r="65" spans="1:8" x14ac:dyDescent="0.3">
      <c r="A65" s="271" t="s">
        <v>434</v>
      </c>
      <c r="B65" s="273">
        <v>83988627</v>
      </c>
      <c r="C65" s="273">
        <v>83265909</v>
      </c>
      <c r="D65" s="276"/>
      <c r="E65" s="277"/>
      <c r="F65" s="277"/>
    </row>
    <row r="66" spans="1:8" x14ac:dyDescent="0.3">
      <c r="A66" s="271" t="s">
        <v>435</v>
      </c>
      <c r="B66" s="273">
        <v>-4163295</v>
      </c>
      <c r="C66" s="273">
        <v>-4163295</v>
      </c>
      <c r="D66" s="276"/>
      <c r="E66" s="277"/>
      <c r="F66" s="277"/>
    </row>
    <row r="67" spans="1:8" x14ac:dyDescent="0.3">
      <c r="A67" s="271" t="s">
        <v>374</v>
      </c>
      <c r="B67" s="273">
        <v>28094162</v>
      </c>
      <c r="C67" s="273">
        <v>28094162</v>
      </c>
      <c r="D67" s="276"/>
      <c r="E67" s="277"/>
      <c r="F67" s="277"/>
    </row>
    <row r="68" spans="1:8" x14ac:dyDescent="0.3">
      <c r="A68" s="271" t="s">
        <v>436</v>
      </c>
      <c r="B68" s="269">
        <v>-280942</v>
      </c>
      <c r="C68" s="269">
        <v>-280942</v>
      </c>
      <c r="D68" s="276"/>
      <c r="E68" s="277"/>
      <c r="F68" s="277"/>
    </row>
    <row r="69" spans="1:8" x14ac:dyDescent="0.3">
      <c r="A69" s="271" t="s">
        <v>437</v>
      </c>
      <c r="B69" s="273">
        <v>74545455</v>
      </c>
      <c r="C69" s="273">
        <v>74545455</v>
      </c>
      <c r="D69" s="276"/>
      <c r="E69" s="274"/>
      <c r="F69" s="274"/>
    </row>
    <row r="70" spans="1:8" x14ac:dyDescent="0.3">
      <c r="A70" s="271" t="s">
        <v>494</v>
      </c>
      <c r="B70" s="273">
        <v>-7454546</v>
      </c>
      <c r="C70" s="273">
        <v>-7454546</v>
      </c>
      <c r="D70" s="276" t="s">
        <v>230</v>
      </c>
      <c r="E70" s="267">
        <f>SUM(E71:E76)</f>
        <v>5257291988.27178</v>
      </c>
      <c r="F70" s="267">
        <f>SUM(F71:F76)</f>
        <v>4011074132</v>
      </c>
    </row>
    <row r="71" spans="1:8" x14ac:dyDescent="0.3">
      <c r="A71" s="271"/>
      <c r="B71" s="269"/>
      <c r="C71" s="269"/>
      <c r="D71" s="278" t="s">
        <v>438</v>
      </c>
      <c r="E71" s="269">
        <v>2600000000</v>
      </c>
      <c r="F71" s="269">
        <v>2600000000</v>
      </c>
    </row>
    <row r="72" spans="1:8" ht="37.5" x14ac:dyDescent="0.3">
      <c r="A72" s="271"/>
      <c r="B72" s="273"/>
      <c r="C72" s="273"/>
      <c r="D72" s="278" t="s">
        <v>439</v>
      </c>
      <c r="E72" s="269">
        <v>0</v>
      </c>
      <c r="F72" s="269">
        <v>0</v>
      </c>
    </row>
    <row r="73" spans="1:8" x14ac:dyDescent="0.3">
      <c r="A73" s="271"/>
      <c r="B73" s="273"/>
      <c r="C73" s="273"/>
      <c r="D73" s="278" t="s">
        <v>493</v>
      </c>
      <c r="E73" s="269">
        <v>1054568399</v>
      </c>
      <c r="F73" s="269">
        <v>1054568399</v>
      </c>
      <c r="G73" s="275"/>
    </row>
    <row r="74" spans="1:8" x14ac:dyDescent="0.3">
      <c r="A74" s="271"/>
      <c r="B74" s="273"/>
      <c r="C74" s="273"/>
      <c r="D74" s="278" t="s">
        <v>440</v>
      </c>
      <c r="E74" s="269">
        <v>545000000</v>
      </c>
      <c r="F74" s="269">
        <v>103000000</v>
      </c>
    </row>
    <row r="75" spans="1:8" x14ac:dyDescent="0.3">
      <c r="A75" s="271"/>
      <c r="B75" s="273"/>
      <c r="C75" s="273"/>
      <c r="D75" s="278" t="s">
        <v>520</v>
      </c>
      <c r="E75" s="270">
        <v>253505734</v>
      </c>
      <c r="F75" s="270">
        <v>-257053634</v>
      </c>
    </row>
    <row r="76" spans="1:8" x14ac:dyDescent="0.3">
      <c r="A76" s="271"/>
      <c r="B76" s="273"/>
      <c r="C76" s="273"/>
      <c r="D76" s="276" t="s">
        <v>235</v>
      </c>
      <c r="E76" s="269">
        <v>804217855.27177954</v>
      </c>
      <c r="F76" s="269">
        <v>510559367</v>
      </c>
    </row>
    <row r="77" spans="1:8" x14ac:dyDescent="0.3">
      <c r="A77" s="266" t="s">
        <v>284</v>
      </c>
      <c r="B77" s="267">
        <f>SUM(B78:B82)</f>
        <v>47485140</v>
      </c>
      <c r="C77" s="267">
        <f>SUM(C78:C82)</f>
        <v>0</v>
      </c>
      <c r="D77" s="278"/>
      <c r="E77" s="269"/>
      <c r="F77" s="269"/>
    </row>
    <row r="78" spans="1:8" ht="37.5" x14ac:dyDescent="0.3">
      <c r="A78" s="271" t="s">
        <v>304</v>
      </c>
      <c r="B78" s="269">
        <v>0</v>
      </c>
      <c r="C78" s="269">
        <v>0</v>
      </c>
      <c r="D78" s="276" t="s">
        <v>74</v>
      </c>
      <c r="E78" s="267">
        <f>+E70</f>
        <v>5257291988.27178</v>
      </c>
      <c r="F78" s="267">
        <f>+F70</f>
        <v>4011074132</v>
      </c>
      <c r="G78" s="275"/>
      <c r="H78" s="275"/>
    </row>
    <row r="79" spans="1:8" x14ac:dyDescent="0.3">
      <c r="A79" s="271" t="s">
        <v>305</v>
      </c>
      <c r="B79" s="269">
        <v>0</v>
      </c>
      <c r="C79" s="269">
        <v>0</v>
      </c>
      <c r="D79" s="278"/>
      <c r="E79" s="269"/>
      <c r="F79" s="269"/>
      <c r="G79" s="275"/>
    </row>
    <row r="80" spans="1:8" x14ac:dyDescent="0.3">
      <c r="A80" s="295" t="s">
        <v>516</v>
      </c>
      <c r="B80" s="269">
        <v>47485140</v>
      </c>
      <c r="C80" s="269">
        <v>0</v>
      </c>
      <c r="D80" s="278"/>
      <c r="E80" s="269"/>
      <c r="F80" s="269"/>
      <c r="G80" s="275"/>
    </row>
    <row r="81" spans="1:11" x14ac:dyDescent="0.3">
      <c r="A81" s="271" t="s">
        <v>75</v>
      </c>
      <c r="B81" s="269">
        <v>0</v>
      </c>
      <c r="C81" s="269">
        <v>0</v>
      </c>
      <c r="D81" s="278"/>
      <c r="E81" s="269"/>
      <c r="F81" s="269"/>
    </row>
    <row r="82" spans="1:11" x14ac:dyDescent="0.3">
      <c r="A82" s="271" t="s">
        <v>76</v>
      </c>
      <c r="B82" s="269">
        <v>0</v>
      </c>
      <c r="C82" s="269">
        <v>0</v>
      </c>
      <c r="D82" s="278"/>
      <c r="E82" s="279"/>
      <c r="F82" s="279"/>
      <c r="G82" s="275"/>
    </row>
    <row r="83" spans="1:11" x14ac:dyDescent="0.3">
      <c r="A83" s="266" t="s">
        <v>77</v>
      </c>
      <c r="B83" s="267">
        <f>B45+B62+B77</f>
        <v>1730400910</v>
      </c>
      <c r="C83" s="267">
        <f>C45+C62+C77</f>
        <v>1240193052</v>
      </c>
      <c r="D83" s="276"/>
      <c r="E83" s="279"/>
      <c r="F83" s="279"/>
    </row>
    <row r="84" spans="1:11" x14ac:dyDescent="0.3">
      <c r="A84" s="271"/>
      <c r="B84" s="269"/>
      <c r="C84" s="269"/>
      <c r="D84" s="280"/>
      <c r="E84" s="281"/>
      <c r="F84" s="281"/>
    </row>
    <row r="85" spans="1:11" ht="19.5" thickBot="1" x14ac:dyDescent="0.35">
      <c r="A85" s="282" t="s">
        <v>217</v>
      </c>
      <c r="B85" s="283">
        <f>+B42+B83</f>
        <v>49758276937</v>
      </c>
      <c r="C85" s="283">
        <f>+C42+C83</f>
        <v>43670311485</v>
      </c>
      <c r="D85" s="284" t="s">
        <v>78</v>
      </c>
      <c r="E85" s="285">
        <f>E78+E64</f>
        <v>49758276937.271782</v>
      </c>
      <c r="F85" s="285">
        <f>F78+F64</f>
        <v>43670311485</v>
      </c>
      <c r="G85" s="286"/>
      <c r="H85" s="286"/>
    </row>
    <row r="86" spans="1:11" x14ac:dyDescent="0.3">
      <c r="B86" s="287"/>
    </row>
    <row r="87" spans="1:11" x14ac:dyDescent="0.3">
      <c r="A87"/>
      <c r="C87" s="287"/>
      <c r="D87"/>
      <c r="E87" s="252"/>
      <c r="F87" s="252"/>
      <c r="G87" s="254"/>
      <c r="H87" s="254"/>
      <c r="I87" s="254"/>
      <c r="J87"/>
      <c r="K87"/>
    </row>
    <row r="88" spans="1:11" x14ac:dyDescent="0.3">
      <c r="A88"/>
      <c r="B88"/>
      <c r="C88"/>
      <c r="D88"/>
      <c r="E88" s="296"/>
      <c r="F88" s="296"/>
      <c r="G88" s="254"/>
      <c r="H88" s="254"/>
      <c r="I88" s="254"/>
      <c r="J88"/>
      <c r="K88"/>
    </row>
    <row r="89" spans="1:11" x14ac:dyDescent="0.3">
      <c r="A89"/>
      <c r="B89"/>
      <c r="C89"/>
      <c r="D89"/>
      <c r="E89" s="287"/>
      <c r="F89" s="252"/>
      <c r="G89" s="252"/>
      <c r="H89" s="254"/>
      <c r="I89" s="254"/>
      <c r="J89"/>
      <c r="K89"/>
    </row>
    <row r="90" spans="1:11" x14ac:dyDescent="0.3">
      <c r="A90"/>
      <c r="B90"/>
      <c r="C90"/>
      <c r="D90"/>
      <c r="E90"/>
      <c r="F90" s="252"/>
      <c r="G90" s="254"/>
      <c r="H90" s="254"/>
      <c r="I90" s="254"/>
      <c r="J90"/>
      <c r="K90"/>
    </row>
    <row r="91" spans="1:11" x14ac:dyDescent="0.3">
      <c r="A91"/>
      <c r="B91"/>
      <c r="C91"/>
      <c r="D91"/>
      <c r="E91"/>
      <c r="F91" s="252"/>
      <c r="G91" s="254"/>
      <c r="H91" s="254"/>
      <c r="I91" s="254"/>
      <c r="J91"/>
      <c r="K91"/>
    </row>
    <row r="92" spans="1:11" x14ac:dyDescent="0.3">
      <c r="A92"/>
      <c r="B92"/>
      <c r="C92"/>
      <c r="D92"/>
      <c r="E92"/>
      <c r="F92" s="252"/>
      <c r="G92" s="254"/>
      <c r="H92" s="254"/>
      <c r="I92" s="254"/>
      <c r="J92"/>
      <c r="K92"/>
    </row>
    <row r="93" spans="1:11" x14ac:dyDescent="0.3">
      <c r="A93"/>
      <c r="B93"/>
      <c r="C93"/>
      <c r="D93"/>
      <c r="E93"/>
      <c r="F93" s="252"/>
      <c r="G93" s="254"/>
      <c r="H93" s="254"/>
      <c r="I93" s="254"/>
      <c r="J93"/>
      <c r="K93"/>
    </row>
    <row r="94" spans="1:11" x14ac:dyDescent="0.3">
      <c r="A94"/>
      <c r="B94"/>
      <c r="C94"/>
      <c r="D94"/>
      <c r="E94"/>
      <c r="F94" s="252"/>
      <c r="G94" s="254"/>
      <c r="H94" s="254"/>
      <c r="I94" s="254"/>
      <c r="J94"/>
      <c r="K94"/>
    </row>
    <row r="95" spans="1:11" x14ac:dyDescent="0.3">
      <c r="A95"/>
      <c r="B95"/>
      <c r="C95"/>
      <c r="D95"/>
      <c r="E95"/>
      <c r="F95" s="252"/>
      <c r="G95" s="254"/>
      <c r="H95" s="254"/>
      <c r="I95" s="254"/>
      <c r="J95"/>
      <c r="K95"/>
    </row>
    <row r="96" spans="1:11" x14ac:dyDescent="0.3">
      <c r="A96"/>
      <c r="B96"/>
      <c r="C96"/>
      <c r="D96"/>
      <c r="E96"/>
      <c r="F96" s="252"/>
      <c r="G96" s="254"/>
      <c r="H96" s="254"/>
      <c r="I96" s="254"/>
      <c r="J96"/>
      <c r="K96"/>
    </row>
    <row r="97" spans="1:11" x14ac:dyDescent="0.3">
      <c r="A97"/>
      <c r="B97"/>
      <c r="C97"/>
      <c r="D97"/>
      <c r="E97"/>
      <c r="F97" s="252"/>
      <c r="G97" s="254"/>
      <c r="H97" s="254"/>
      <c r="I97" s="254"/>
      <c r="J97"/>
      <c r="K97"/>
    </row>
    <row r="98" spans="1:11" x14ac:dyDescent="0.3">
      <c r="A98"/>
      <c r="B98"/>
      <c r="C98"/>
      <c r="D98"/>
      <c r="E98"/>
      <c r="F98" s="252"/>
      <c r="G98" s="254"/>
      <c r="H98" s="254"/>
      <c r="I98" s="254"/>
      <c r="J98"/>
      <c r="K98"/>
    </row>
    <row r="99" spans="1:11" x14ac:dyDescent="0.3">
      <c r="A99"/>
      <c r="B99"/>
      <c r="C99"/>
      <c r="D99"/>
      <c r="E99"/>
      <c r="F99" s="252"/>
      <c r="G99" s="254"/>
      <c r="H99" s="254"/>
      <c r="I99" s="254"/>
      <c r="J99"/>
      <c r="K99"/>
    </row>
    <row r="100" spans="1:11" x14ac:dyDescent="0.3">
      <c r="A100"/>
      <c r="B100"/>
      <c r="C100"/>
      <c r="D100"/>
      <c r="E100"/>
      <c r="F100" s="252"/>
      <c r="G100" s="254"/>
      <c r="H100" s="254"/>
      <c r="I100" s="254"/>
      <c r="J100"/>
      <c r="K100"/>
    </row>
    <row r="101" spans="1:11" x14ac:dyDescent="0.3">
      <c r="A101"/>
      <c r="B101"/>
      <c r="C101"/>
      <c r="D101"/>
      <c r="E101"/>
      <c r="F101" s="252"/>
      <c r="G101" s="254"/>
      <c r="H101" s="254"/>
      <c r="I101" s="254"/>
      <c r="J101"/>
      <c r="K101"/>
    </row>
    <row r="102" spans="1:11" x14ac:dyDescent="0.3">
      <c r="A102"/>
      <c r="B102"/>
      <c r="C102"/>
      <c r="D102"/>
      <c r="E102"/>
      <c r="F102" s="252"/>
      <c r="G102" s="254"/>
      <c r="H102" s="254"/>
      <c r="I102" s="254"/>
      <c r="J102"/>
      <c r="K102"/>
    </row>
    <row r="103" spans="1:11" x14ac:dyDescent="0.3">
      <c r="A103"/>
      <c r="B103"/>
      <c r="C103"/>
      <c r="D103"/>
      <c r="E103"/>
      <c r="F103" s="252"/>
      <c r="G103" s="254"/>
      <c r="H103" s="254"/>
      <c r="I103" s="254"/>
      <c r="J103"/>
      <c r="K103"/>
    </row>
    <row r="104" spans="1:11" x14ac:dyDescent="0.3">
      <c r="A104"/>
      <c r="B104"/>
      <c r="C104"/>
      <c r="D104"/>
      <c r="E104"/>
      <c r="F104" s="252"/>
      <c r="G104" s="254"/>
      <c r="H104" s="254"/>
      <c r="I104" s="254"/>
      <c r="J104"/>
      <c r="K104"/>
    </row>
    <row r="105" spans="1:11" x14ac:dyDescent="0.3">
      <c r="A105"/>
      <c r="B105"/>
      <c r="C105"/>
      <c r="D105"/>
      <c r="E105"/>
      <c r="F105" s="252"/>
      <c r="G105" s="254"/>
      <c r="H105" s="254"/>
      <c r="I105" s="254"/>
      <c r="J105"/>
      <c r="K105"/>
    </row>
    <row r="106" spans="1:11" x14ac:dyDescent="0.3">
      <c r="A106"/>
      <c r="B106"/>
      <c r="C106"/>
      <c r="D106"/>
      <c r="E106"/>
      <c r="F106" s="252"/>
      <c r="G106" s="254"/>
      <c r="H106" s="254"/>
      <c r="I106" s="254"/>
      <c r="J106"/>
      <c r="K106"/>
    </row>
    <row r="107" spans="1:11" x14ac:dyDescent="0.3">
      <c r="A107"/>
      <c r="B107"/>
      <c r="C107"/>
      <c r="D107"/>
      <c r="E107"/>
      <c r="F107" s="252"/>
      <c r="G107" s="254"/>
      <c r="H107" s="254"/>
      <c r="I107" s="254"/>
      <c r="J107"/>
      <c r="K107"/>
    </row>
    <row r="108" spans="1:11" x14ac:dyDescent="0.3">
      <c r="A108"/>
      <c r="B108"/>
      <c r="C108"/>
      <c r="D108"/>
      <c r="E108"/>
      <c r="F108" s="252"/>
      <c r="G108" s="254"/>
      <c r="H108" s="254"/>
      <c r="I108" s="254"/>
      <c r="J108"/>
      <c r="K108"/>
    </row>
    <row r="109" spans="1:11" x14ac:dyDescent="0.3">
      <c r="A109"/>
      <c r="B109"/>
      <c r="C109"/>
      <c r="D109"/>
      <c r="E109"/>
      <c r="F109" s="252"/>
      <c r="G109" s="254"/>
      <c r="H109" s="254"/>
      <c r="I109" s="254"/>
      <c r="J109"/>
      <c r="K109"/>
    </row>
    <row r="110" spans="1:11" x14ac:dyDescent="0.3">
      <c r="A110"/>
      <c r="B110"/>
      <c r="C110"/>
      <c r="D110"/>
      <c r="E110"/>
      <c r="F110" s="252"/>
      <c r="G110" s="254"/>
      <c r="H110" s="254"/>
      <c r="I110" s="254"/>
      <c r="J110"/>
      <c r="K110"/>
    </row>
    <row r="111" spans="1:11" x14ac:dyDescent="0.3">
      <c r="A111"/>
      <c r="B111"/>
      <c r="C111"/>
      <c r="D111"/>
      <c r="E111"/>
      <c r="F111" s="252"/>
      <c r="G111" s="254"/>
      <c r="H111" s="254"/>
      <c r="I111" s="254"/>
      <c r="J111"/>
      <c r="K111"/>
    </row>
    <row r="112" spans="1:11" x14ac:dyDescent="0.3">
      <c r="A112"/>
      <c r="B112"/>
      <c r="C112"/>
      <c r="D112"/>
      <c r="E112"/>
      <c r="F112" s="252"/>
      <c r="G112" s="254"/>
      <c r="H112" s="254"/>
      <c r="I112" s="254"/>
      <c r="J112"/>
      <c r="K112"/>
    </row>
    <row r="113" spans="1:11" x14ac:dyDescent="0.3">
      <c r="A113"/>
      <c r="B113"/>
      <c r="C113"/>
      <c r="D113"/>
      <c r="E113"/>
      <c r="F113" s="252"/>
      <c r="G113" s="254"/>
      <c r="H113" s="254"/>
      <c r="I113" s="254"/>
      <c r="J113"/>
      <c r="K113"/>
    </row>
    <row r="114" spans="1:11" x14ac:dyDescent="0.3">
      <c r="A114"/>
      <c r="B114"/>
      <c r="C114"/>
      <c r="D114"/>
      <c r="E114"/>
      <c r="F114" s="252"/>
      <c r="G114" s="254"/>
      <c r="H114" s="254"/>
      <c r="I114" s="254"/>
      <c r="J114"/>
      <c r="K114"/>
    </row>
    <row r="115" spans="1:11" x14ac:dyDescent="0.3">
      <c r="A115"/>
      <c r="B115"/>
      <c r="C115"/>
      <c r="D115"/>
      <c r="E115"/>
      <c r="F115" s="252"/>
      <c r="G115" s="254"/>
      <c r="H115" s="254"/>
      <c r="I115" s="254"/>
      <c r="J115"/>
      <c r="K115"/>
    </row>
    <row r="116" spans="1:11" x14ac:dyDescent="0.3">
      <c r="A116"/>
      <c r="B116"/>
      <c r="C116"/>
      <c r="D116"/>
      <c r="E116"/>
      <c r="F116" s="252"/>
      <c r="G116" s="254"/>
      <c r="H116" s="254"/>
      <c r="I116" s="254"/>
      <c r="J116"/>
      <c r="K116"/>
    </row>
    <row r="117" spans="1:11" x14ac:dyDescent="0.3">
      <c r="A117"/>
      <c r="B117"/>
      <c r="C117"/>
      <c r="D117"/>
      <c r="E117"/>
      <c r="F117" s="252"/>
      <c r="G117" s="254"/>
      <c r="H117" s="254"/>
      <c r="I117" s="254"/>
      <c r="J117"/>
      <c r="K117"/>
    </row>
    <row r="118" spans="1:11" x14ac:dyDescent="0.3">
      <c r="A118"/>
      <c r="B118"/>
      <c r="C118"/>
      <c r="D118"/>
      <c r="E118"/>
      <c r="F118" s="252"/>
      <c r="G118" s="254"/>
      <c r="H118" s="254"/>
      <c r="I118" s="254"/>
      <c r="J118"/>
      <c r="K118"/>
    </row>
    <row r="119" spans="1:11" x14ac:dyDescent="0.3">
      <c r="A119"/>
      <c r="B119"/>
      <c r="C119"/>
      <c r="D119"/>
      <c r="E119"/>
      <c r="F119" s="252"/>
      <c r="G119" s="254"/>
      <c r="H119" s="254"/>
      <c r="I119" s="254"/>
      <c r="J119"/>
      <c r="K119"/>
    </row>
    <row r="120" spans="1:11" x14ac:dyDescent="0.3">
      <c r="A120"/>
      <c r="B120"/>
      <c r="C120"/>
      <c r="D120"/>
      <c r="E120"/>
      <c r="F120" s="252"/>
      <c r="G120" s="254"/>
      <c r="H120" s="254"/>
      <c r="I120" s="254"/>
      <c r="J120"/>
      <c r="K120"/>
    </row>
    <row r="121" spans="1:11" x14ac:dyDescent="0.3">
      <c r="A121"/>
      <c r="B121"/>
      <c r="C121"/>
      <c r="D121"/>
      <c r="E121"/>
      <c r="F121" s="252"/>
      <c r="G121" s="254"/>
      <c r="H121" s="254"/>
      <c r="I121" s="254"/>
      <c r="J121"/>
      <c r="K121"/>
    </row>
    <row r="122" spans="1:11" x14ac:dyDescent="0.3">
      <c r="A122"/>
      <c r="B122"/>
      <c r="C122"/>
      <c r="D122"/>
      <c r="E122"/>
      <c r="F122" s="252"/>
      <c r="G122" s="254"/>
      <c r="H122" s="254"/>
      <c r="I122" s="254"/>
      <c r="J122"/>
      <c r="K122"/>
    </row>
    <row r="123" spans="1:11" x14ac:dyDescent="0.3">
      <c r="A123"/>
      <c r="B123"/>
      <c r="C123"/>
      <c r="D123"/>
      <c r="E123"/>
      <c r="F123" s="252"/>
      <c r="G123" s="254"/>
      <c r="H123" s="254"/>
      <c r="I123" s="254"/>
      <c r="J123"/>
      <c r="K123"/>
    </row>
    <row r="124" spans="1:11" x14ac:dyDescent="0.3">
      <c r="A124"/>
      <c r="B124"/>
      <c r="C124"/>
      <c r="D124"/>
      <c r="E124"/>
      <c r="F124" s="252"/>
      <c r="G124" s="254"/>
      <c r="H124" s="254"/>
      <c r="I124" s="254"/>
      <c r="J124"/>
      <c r="K124"/>
    </row>
    <row r="125" spans="1:11" x14ac:dyDescent="0.3">
      <c r="A125" s="288"/>
      <c r="B125" s="252"/>
      <c r="C125" s="252"/>
      <c r="D125" s="253"/>
      <c r="E125" s="252"/>
      <c r="F125" s="252"/>
      <c r="G125" s="254"/>
      <c r="H125" s="254"/>
      <c r="I125" s="254"/>
      <c r="J125"/>
      <c r="K125"/>
    </row>
    <row r="126" spans="1:11" x14ac:dyDescent="0.3">
      <c r="A126" s="289"/>
      <c r="B126" s="252"/>
      <c r="C126" s="252"/>
      <c r="D126" s="253"/>
      <c r="E126" s="252"/>
      <c r="F126" s="252"/>
      <c r="G126" s="254"/>
      <c r="H126" s="254"/>
      <c r="I126" s="254"/>
      <c r="J126"/>
      <c r="K126"/>
    </row>
    <row r="127" spans="1:11" x14ac:dyDescent="0.3">
      <c r="A127" s="290"/>
      <c r="B127" s="252"/>
      <c r="C127" s="252"/>
      <c r="D127" s="253"/>
      <c r="E127" s="252"/>
      <c r="F127" s="252"/>
      <c r="G127" s="254"/>
      <c r="H127" s="254"/>
      <c r="I127" s="254"/>
      <c r="J127"/>
      <c r="K127"/>
    </row>
    <row r="128" spans="1:11" x14ac:dyDescent="0.3">
      <c r="A128" s="251"/>
      <c r="B128" s="252"/>
      <c r="C128" s="252"/>
      <c r="D128" s="253"/>
      <c r="E128" s="252"/>
      <c r="F128" s="252"/>
      <c r="G128" s="254"/>
      <c r="H128" s="254"/>
      <c r="I128" s="254"/>
      <c r="J128"/>
      <c r="K128"/>
    </row>
    <row r="129" spans="1:11" x14ac:dyDescent="0.3">
      <c r="A129"/>
      <c r="B129"/>
      <c r="C129"/>
      <c r="D129"/>
      <c r="E129"/>
      <c r="F129"/>
      <c r="G129"/>
      <c r="H129"/>
      <c r="I129" s="254"/>
      <c r="J129"/>
      <c r="K129"/>
    </row>
    <row r="130" spans="1:11" x14ac:dyDescent="0.3">
      <c r="A130"/>
      <c r="B130"/>
      <c r="C130"/>
      <c r="D130"/>
      <c r="E130"/>
      <c r="F130"/>
      <c r="G130"/>
      <c r="H130"/>
      <c r="I130" s="254"/>
      <c r="J130"/>
      <c r="K130"/>
    </row>
    <row r="131" spans="1:11" x14ac:dyDescent="0.3">
      <c r="A131"/>
      <c r="B131"/>
      <c r="C131"/>
      <c r="D131"/>
      <c r="E131"/>
      <c r="F131"/>
      <c r="G131"/>
      <c r="H131"/>
      <c r="I131" s="254"/>
      <c r="J131"/>
      <c r="K131"/>
    </row>
    <row r="132" spans="1:11" x14ac:dyDescent="0.3">
      <c r="A132"/>
      <c r="B132"/>
      <c r="C132"/>
      <c r="D132"/>
      <c r="E132"/>
      <c r="F132"/>
      <c r="G132"/>
      <c r="H132"/>
      <c r="I132" s="254"/>
      <c r="J132"/>
      <c r="K132"/>
    </row>
    <row r="133" spans="1:11" x14ac:dyDescent="0.3">
      <c r="A133"/>
      <c r="B133"/>
      <c r="C133"/>
      <c r="D133"/>
      <c r="E133"/>
      <c r="F133"/>
      <c r="G133"/>
      <c r="H133"/>
      <c r="I133" s="254"/>
      <c r="J133"/>
      <c r="K133"/>
    </row>
    <row r="134" spans="1:11" x14ac:dyDescent="0.3">
      <c r="A134"/>
      <c r="B134"/>
      <c r="C134"/>
      <c r="D134"/>
      <c r="E134"/>
      <c r="F134"/>
      <c r="G134"/>
      <c r="H134"/>
      <c r="I134" s="254"/>
      <c r="J134"/>
      <c r="K134"/>
    </row>
    <row r="135" spans="1:11" x14ac:dyDescent="0.3">
      <c r="A135"/>
      <c r="B135"/>
      <c r="C135"/>
      <c r="D135"/>
      <c r="E135"/>
      <c r="F135"/>
      <c r="G135"/>
      <c r="H135"/>
      <c r="I135" s="254"/>
      <c r="J135"/>
      <c r="K135"/>
    </row>
    <row r="136" spans="1:11" x14ac:dyDescent="0.3">
      <c r="A136"/>
      <c r="B136"/>
      <c r="C136"/>
      <c r="D136"/>
      <c r="E136"/>
      <c r="F136"/>
      <c r="G136"/>
      <c r="H136"/>
      <c r="I136" s="254"/>
      <c r="J136"/>
      <c r="K136"/>
    </row>
    <row r="137" spans="1:11" x14ac:dyDescent="0.3">
      <c r="A137"/>
      <c r="B137"/>
      <c r="C137"/>
      <c r="D137"/>
      <c r="E137"/>
      <c r="F137"/>
      <c r="G137"/>
      <c r="H137"/>
      <c r="I137" s="254"/>
      <c r="J137"/>
      <c r="K137"/>
    </row>
    <row r="138" spans="1:11" x14ac:dyDescent="0.3">
      <c r="A138"/>
      <c r="B138"/>
      <c r="C138"/>
      <c r="D138"/>
      <c r="E138"/>
      <c r="F138"/>
      <c r="G138"/>
      <c r="H138"/>
      <c r="I138" s="254"/>
      <c r="J138"/>
      <c r="K138"/>
    </row>
    <row r="139" spans="1:11" x14ac:dyDescent="0.3">
      <c r="A139"/>
      <c r="B139"/>
      <c r="C139"/>
      <c r="D139"/>
      <c r="E139"/>
      <c r="F139"/>
      <c r="G139"/>
      <c r="H139"/>
      <c r="I139" s="254"/>
      <c r="J139"/>
      <c r="K139"/>
    </row>
    <row r="140" spans="1:11" x14ac:dyDescent="0.3">
      <c r="A140"/>
      <c r="B140"/>
      <c r="C140"/>
      <c r="D140"/>
      <c r="E140"/>
      <c r="F140"/>
      <c r="G140"/>
      <c r="H140"/>
      <c r="I140" s="254"/>
      <c r="J140"/>
      <c r="K140"/>
    </row>
    <row r="141" spans="1:11" x14ac:dyDescent="0.3">
      <c r="A141"/>
      <c r="B141"/>
      <c r="C141"/>
      <c r="D141"/>
      <c r="E141"/>
      <c r="F141"/>
      <c r="G141"/>
      <c r="H141"/>
      <c r="I141" s="254"/>
      <c r="J141"/>
      <c r="K141"/>
    </row>
    <row r="142" spans="1:11" x14ac:dyDescent="0.3">
      <c r="A142"/>
      <c r="B142"/>
      <c r="C142"/>
      <c r="D142"/>
      <c r="E142"/>
      <c r="F142"/>
      <c r="G142"/>
      <c r="H142"/>
      <c r="I142" s="254"/>
      <c r="J142"/>
      <c r="K142"/>
    </row>
    <row r="143" spans="1:11" x14ac:dyDescent="0.3">
      <c r="A143" s="289"/>
      <c r="B143" s="252"/>
      <c r="C143" s="252"/>
      <c r="D143" s="253"/>
      <c r="E143" s="252"/>
      <c r="F143" s="252"/>
      <c r="G143" s="291"/>
      <c r="H143" s="254"/>
      <c r="I143" s="254"/>
      <c r="J143"/>
      <c r="K143"/>
    </row>
    <row r="144" spans="1:11" x14ac:dyDescent="0.3">
      <c r="A144" s="289"/>
      <c r="B144" s="252"/>
      <c r="C144" s="252"/>
      <c r="D144" s="253"/>
      <c r="E144" s="252"/>
      <c r="F144" s="252"/>
      <c r="G144" s="254"/>
      <c r="H144" s="254"/>
      <c r="I144" s="254"/>
      <c r="J144"/>
      <c r="K144"/>
    </row>
    <row r="145" spans="1:11" x14ac:dyDescent="0.3">
      <c r="A145" s="289"/>
      <c r="B145" s="252"/>
      <c r="C145" s="252"/>
      <c r="D145" s="253"/>
      <c r="E145" s="252"/>
      <c r="F145" s="252"/>
      <c r="G145" s="254"/>
      <c r="H145" s="254"/>
      <c r="I145" s="254"/>
      <c r="J145"/>
      <c r="K145"/>
    </row>
    <row r="146" spans="1:11" x14ac:dyDescent="0.3">
      <c r="A146" s="289"/>
      <c r="B146" s="252"/>
      <c r="C146" s="252"/>
      <c r="D146" s="253"/>
      <c r="E146" s="252"/>
      <c r="F146" s="252"/>
      <c r="G146" s="254"/>
      <c r="H146" s="254"/>
      <c r="I146" s="254"/>
      <c r="J146"/>
      <c r="K146"/>
    </row>
    <row r="147" spans="1:11" x14ac:dyDescent="0.3">
      <c r="A147" s="289"/>
      <c r="B147" s="252"/>
      <c r="C147" s="252"/>
      <c r="D147" s="253"/>
      <c r="E147" s="252"/>
      <c r="F147" s="252"/>
      <c r="G147" s="254"/>
      <c r="H147" s="254"/>
      <c r="I147" s="254"/>
      <c r="J147"/>
      <c r="K147"/>
    </row>
    <row r="148" spans="1:11" x14ac:dyDescent="0.3">
      <c r="A148" s="289"/>
      <c r="B148" s="252"/>
      <c r="C148" s="252"/>
      <c r="D148" s="253"/>
      <c r="E148" s="252"/>
      <c r="F148" s="252"/>
      <c r="G148" s="254"/>
      <c r="H148" s="254"/>
      <c r="I148" s="254"/>
      <c r="J148"/>
      <c r="K148"/>
    </row>
    <row r="149" spans="1:11" x14ac:dyDescent="0.3">
      <c r="A149" s="289"/>
      <c r="B149" s="252"/>
      <c r="C149" s="252"/>
      <c r="D149" s="253"/>
      <c r="E149" s="252"/>
      <c r="F149" s="252"/>
      <c r="G149" s="254"/>
      <c r="H149" s="254"/>
      <c r="I149" s="254"/>
      <c r="J149"/>
      <c r="K149"/>
    </row>
  </sheetData>
  <mergeCells count="6">
    <mergeCell ref="D51:D52"/>
    <mergeCell ref="E51:E52"/>
    <mergeCell ref="F51:F52"/>
    <mergeCell ref="D13:D14"/>
    <mergeCell ref="E13:E14"/>
    <mergeCell ref="F13:F14"/>
  </mergeCells>
  <pageMargins left="0.25" right="0.25" top="0.75" bottom="0.75" header="0.3" footer="0.3"/>
  <pageSetup paperSize="9" scale="43"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G79"/>
  <sheetViews>
    <sheetView zoomScale="114" zoomScaleNormal="100" workbookViewId="0">
      <selection activeCell="D17" sqref="D17"/>
    </sheetView>
  </sheetViews>
  <sheetFormatPr baseColWidth="10" defaultColWidth="11.42578125" defaultRowHeight="11.25" x14ac:dyDescent="0.2"/>
  <cols>
    <col min="1" max="1" width="57.7109375" style="18" customWidth="1"/>
    <col min="2" max="2" width="18.28515625" style="18" customWidth="1"/>
    <col min="3" max="3" width="19.7109375" style="18" customWidth="1"/>
    <col min="4" max="4" width="12.28515625" style="18" bestFit="1" customWidth="1"/>
    <col min="5" max="5" width="11.42578125" style="18"/>
    <col min="6" max="6" width="12.28515625" style="18" bestFit="1" customWidth="1"/>
    <col min="7" max="16384" width="11.42578125" style="18"/>
  </cols>
  <sheetData>
    <row r="3" spans="1:6" ht="12.75" x14ac:dyDescent="0.2">
      <c r="A3" s="329" t="s">
        <v>319</v>
      </c>
      <c r="B3" s="329"/>
      <c r="C3" s="329"/>
    </row>
    <row r="4" spans="1:6" ht="19.5" customHeight="1" x14ac:dyDescent="0.2">
      <c r="A4" s="330" t="s">
        <v>79</v>
      </c>
      <c r="B4" s="330"/>
      <c r="C4" s="330"/>
    </row>
    <row r="5" spans="1:6" ht="20.25" customHeight="1" x14ac:dyDescent="0.2">
      <c r="A5" s="324" t="s">
        <v>558</v>
      </c>
      <c r="B5" s="324"/>
      <c r="C5" s="324"/>
    </row>
    <row r="6" spans="1:6" x14ac:dyDescent="0.2">
      <c r="A6" s="37"/>
      <c r="B6" s="37"/>
      <c r="C6" s="37"/>
    </row>
    <row r="7" spans="1:6" x14ac:dyDescent="0.2">
      <c r="A7" s="37"/>
      <c r="B7" s="37"/>
      <c r="C7" s="37"/>
    </row>
    <row r="8" spans="1:6" x14ac:dyDescent="0.2">
      <c r="A8" s="25"/>
      <c r="B8" s="24"/>
      <c r="C8" s="24"/>
    </row>
    <row r="9" spans="1:6" x14ac:dyDescent="0.2">
      <c r="A9" s="38" t="s">
        <v>219</v>
      </c>
      <c r="B9" s="24"/>
      <c r="C9" s="24"/>
    </row>
    <row r="10" spans="1:6" x14ac:dyDescent="0.2">
      <c r="A10" s="325"/>
      <c r="B10" s="327" t="s">
        <v>109</v>
      </c>
      <c r="C10" s="327" t="s">
        <v>224</v>
      </c>
    </row>
    <row r="11" spans="1:6" x14ac:dyDescent="0.2">
      <c r="A11" s="326"/>
      <c r="B11" s="328"/>
      <c r="C11" s="328"/>
      <c r="F11" s="117"/>
    </row>
    <row r="12" spans="1:6" x14ac:dyDescent="0.2">
      <c r="A12" s="30" t="s">
        <v>80</v>
      </c>
      <c r="B12" s="29">
        <f>B27+B25+B34+B32+B28+B29</f>
        <v>1331216802</v>
      </c>
      <c r="C12" s="29">
        <f>C27+C25+C34+C32+C28+C29</f>
        <v>483052181</v>
      </c>
      <c r="D12" s="117"/>
      <c r="E12" s="117"/>
      <c r="F12" s="117"/>
    </row>
    <row r="13" spans="1:6" x14ac:dyDescent="0.2">
      <c r="A13" s="31" t="s">
        <v>81</v>
      </c>
      <c r="B13" s="26"/>
      <c r="C13" s="26"/>
      <c r="D13" s="188"/>
    </row>
    <row r="14" spans="1:6" x14ac:dyDescent="0.2">
      <c r="A14" s="32" t="s">
        <v>82</v>
      </c>
      <c r="B14" s="26">
        <v>0</v>
      </c>
      <c r="C14" s="26">
        <v>0</v>
      </c>
      <c r="D14" s="117"/>
    </row>
    <row r="15" spans="1:6" x14ac:dyDescent="0.2">
      <c r="A15" s="32" t="s">
        <v>83</v>
      </c>
      <c r="B15" s="26">
        <v>0</v>
      </c>
      <c r="C15" s="26">
        <v>0</v>
      </c>
      <c r="D15" s="117"/>
      <c r="E15" s="117"/>
    </row>
    <row r="16" spans="1:6" x14ac:dyDescent="0.2">
      <c r="A16" s="32"/>
      <c r="B16" s="26"/>
      <c r="C16" s="26"/>
      <c r="D16" s="117"/>
    </row>
    <row r="17" spans="1:5" x14ac:dyDescent="0.2">
      <c r="A17" s="31" t="s">
        <v>84</v>
      </c>
      <c r="B17" s="26"/>
      <c r="C17" s="26"/>
      <c r="D17" s="189"/>
    </row>
    <row r="18" spans="1:5" x14ac:dyDescent="0.2">
      <c r="A18" s="32" t="s">
        <v>82</v>
      </c>
      <c r="B18" s="26">
        <v>0</v>
      </c>
      <c r="C18" s="26">
        <v>0</v>
      </c>
    </row>
    <row r="19" spans="1:5" x14ac:dyDescent="0.2">
      <c r="A19" s="32" t="s">
        <v>83</v>
      </c>
      <c r="B19" s="26">
        <v>0</v>
      </c>
      <c r="C19" s="26">
        <v>0</v>
      </c>
    </row>
    <row r="20" spans="1:5" x14ac:dyDescent="0.2">
      <c r="A20" s="32"/>
      <c r="B20" s="26"/>
      <c r="C20" s="26"/>
    </row>
    <row r="21" spans="1:5" x14ac:dyDescent="0.2">
      <c r="A21" s="31" t="s">
        <v>85</v>
      </c>
      <c r="B21" s="26"/>
      <c r="C21" s="26"/>
      <c r="D21" s="117"/>
    </row>
    <row r="22" spans="1:5" x14ac:dyDescent="0.2">
      <c r="A22" s="32" t="s">
        <v>86</v>
      </c>
      <c r="B22" s="26">
        <v>0</v>
      </c>
      <c r="C22" s="26">
        <v>0</v>
      </c>
    </row>
    <row r="23" spans="1:5" x14ac:dyDescent="0.2">
      <c r="A23" s="32" t="s">
        <v>87</v>
      </c>
      <c r="B23" s="26">
        <v>0</v>
      </c>
      <c r="C23" s="26">
        <v>0</v>
      </c>
    </row>
    <row r="24" spans="1:5" x14ac:dyDescent="0.2">
      <c r="A24" s="32"/>
      <c r="B24" s="26"/>
      <c r="C24" s="26"/>
    </row>
    <row r="25" spans="1:5" x14ac:dyDescent="0.2">
      <c r="A25" s="32" t="s">
        <v>88</v>
      </c>
      <c r="B25" s="26">
        <v>0</v>
      </c>
      <c r="C25" s="26">
        <v>0</v>
      </c>
      <c r="D25" s="117"/>
    </row>
    <row r="26" spans="1:5" x14ac:dyDescent="0.2">
      <c r="A26" s="33" t="s">
        <v>89</v>
      </c>
      <c r="B26" s="26">
        <v>0</v>
      </c>
      <c r="C26" s="26">
        <v>0</v>
      </c>
    </row>
    <row r="27" spans="1:5" x14ac:dyDescent="0.2">
      <c r="A27" s="32" t="s">
        <v>296</v>
      </c>
      <c r="B27" s="26">
        <v>0</v>
      </c>
      <c r="C27" s="26">
        <v>0</v>
      </c>
    </row>
    <row r="28" spans="1:5" x14ac:dyDescent="0.2">
      <c r="A28" s="32" t="s">
        <v>297</v>
      </c>
      <c r="B28" s="26">
        <v>0</v>
      </c>
      <c r="C28" s="26">
        <v>0</v>
      </c>
    </row>
    <row r="29" spans="1:5" x14ac:dyDescent="0.2">
      <c r="A29" s="32" t="s">
        <v>90</v>
      </c>
      <c r="B29" s="26">
        <v>0</v>
      </c>
      <c r="C29" s="26">
        <v>0</v>
      </c>
    </row>
    <row r="30" spans="1:5" x14ac:dyDescent="0.2">
      <c r="A30" s="32" t="s">
        <v>91</v>
      </c>
      <c r="B30" s="26">
        <v>0</v>
      </c>
      <c r="C30" s="26">
        <v>0</v>
      </c>
    </row>
    <row r="31" spans="1:5" x14ac:dyDescent="0.2">
      <c r="A31" s="32" t="s">
        <v>223</v>
      </c>
      <c r="B31" s="26">
        <v>0</v>
      </c>
      <c r="C31" s="26">
        <v>0</v>
      </c>
    </row>
    <row r="32" spans="1:5" x14ac:dyDescent="0.2">
      <c r="A32" s="32" t="s">
        <v>295</v>
      </c>
      <c r="B32" s="26">
        <v>0</v>
      </c>
      <c r="C32" s="26">
        <v>0</v>
      </c>
      <c r="E32" s="117"/>
    </row>
    <row r="33" spans="1:6" x14ac:dyDescent="0.2">
      <c r="A33" s="32"/>
      <c r="B33" s="26"/>
      <c r="C33" s="26"/>
    </row>
    <row r="34" spans="1:6" x14ac:dyDescent="0.2">
      <c r="A34" s="118" t="s">
        <v>291</v>
      </c>
      <c r="B34" s="26">
        <v>1331216802</v>
      </c>
      <c r="C34" s="26">
        <v>483052181</v>
      </c>
      <c r="E34" s="117"/>
    </row>
    <row r="35" spans="1:6" x14ac:dyDescent="0.2">
      <c r="A35" s="119"/>
      <c r="B35" s="26"/>
      <c r="C35" s="26"/>
    </row>
    <row r="36" spans="1:6" x14ac:dyDescent="0.2">
      <c r="A36" s="119" t="s">
        <v>294</v>
      </c>
      <c r="B36" s="27">
        <f>-SUM(B37:B40)</f>
        <v>0</v>
      </c>
      <c r="C36" s="27">
        <f>-SUM(C37:C40)</f>
        <v>0</v>
      </c>
    </row>
    <row r="37" spans="1:6" x14ac:dyDescent="0.2">
      <c r="A37" s="118" t="s">
        <v>92</v>
      </c>
      <c r="B37" s="26">
        <v>0</v>
      </c>
      <c r="C37" s="26">
        <v>0</v>
      </c>
      <c r="D37" s="117"/>
    </row>
    <row r="38" spans="1:6" x14ac:dyDescent="0.2">
      <c r="A38" s="118" t="s">
        <v>231</v>
      </c>
      <c r="B38" s="26">
        <v>0</v>
      </c>
      <c r="C38" s="26">
        <v>0</v>
      </c>
      <c r="D38" s="117"/>
    </row>
    <row r="39" spans="1:6" x14ac:dyDescent="0.2">
      <c r="A39" s="118" t="s">
        <v>93</v>
      </c>
      <c r="B39" s="26">
        <v>0</v>
      </c>
      <c r="C39" s="26">
        <v>0</v>
      </c>
      <c r="D39" s="117"/>
    </row>
    <row r="40" spans="1:6" x14ac:dyDescent="0.2">
      <c r="A40" s="118" t="s">
        <v>203</v>
      </c>
      <c r="B40" s="26">
        <v>0</v>
      </c>
      <c r="C40" s="26">
        <v>0</v>
      </c>
      <c r="D40" s="117"/>
    </row>
    <row r="41" spans="1:6" x14ac:dyDescent="0.2">
      <c r="A41" s="119" t="s">
        <v>94</v>
      </c>
      <c r="B41" s="26"/>
      <c r="C41" s="26"/>
      <c r="D41" s="117"/>
    </row>
    <row r="42" spans="1:6" x14ac:dyDescent="0.2">
      <c r="A42" s="119" t="s">
        <v>292</v>
      </c>
      <c r="B42" s="27">
        <f>-SUM(B43:B45)</f>
        <v>0</v>
      </c>
      <c r="C42" s="27">
        <f>-SUM(C43:C45)</f>
        <v>0</v>
      </c>
      <c r="E42" s="117"/>
    </row>
    <row r="43" spans="1:6" x14ac:dyDescent="0.2">
      <c r="A43" s="118" t="s">
        <v>441</v>
      </c>
      <c r="B43" s="26">
        <v>0</v>
      </c>
      <c r="C43" s="26">
        <v>0</v>
      </c>
      <c r="E43" s="117"/>
    </row>
    <row r="44" spans="1:6" x14ac:dyDescent="0.2">
      <c r="A44" s="118" t="s">
        <v>95</v>
      </c>
      <c r="B44" s="26">
        <v>0</v>
      </c>
      <c r="C44" s="26">
        <v>0</v>
      </c>
    </row>
    <row r="45" spans="1:6" x14ac:dyDescent="0.2">
      <c r="A45" s="118" t="s">
        <v>204</v>
      </c>
      <c r="B45" s="26">
        <v>0</v>
      </c>
      <c r="C45" s="26">
        <v>0</v>
      </c>
    </row>
    <row r="46" spans="1:6" x14ac:dyDescent="0.2">
      <c r="A46" s="119" t="s">
        <v>293</v>
      </c>
      <c r="B46" s="27">
        <f>-SUM(B47:B53)</f>
        <v>-417656854</v>
      </c>
      <c r="C46" s="27">
        <f>-SUM(C47:C53)</f>
        <v>-462033854</v>
      </c>
      <c r="D46" s="117"/>
      <c r="E46" s="117"/>
    </row>
    <row r="47" spans="1:6" x14ac:dyDescent="0.2">
      <c r="A47" s="118" t="s">
        <v>401</v>
      </c>
      <c r="B47" s="26">
        <v>49094736</v>
      </c>
      <c r="C47" s="26">
        <v>0</v>
      </c>
      <c r="D47" s="117"/>
      <c r="E47" s="117"/>
    </row>
    <row r="48" spans="1:6" x14ac:dyDescent="0.2">
      <c r="A48" s="118" t="s">
        <v>404</v>
      </c>
      <c r="B48" s="26">
        <v>139711396</v>
      </c>
      <c r="C48" s="26">
        <v>282647278</v>
      </c>
      <c r="E48" s="117"/>
      <c r="F48" s="117"/>
    </row>
    <row r="49" spans="1:7" x14ac:dyDescent="0.2">
      <c r="A49" s="118" t="s">
        <v>442</v>
      </c>
      <c r="B49" s="26">
        <v>122973155</v>
      </c>
      <c r="C49" s="26">
        <v>42318076</v>
      </c>
      <c r="D49" s="117"/>
      <c r="E49" s="117"/>
      <c r="F49" s="170"/>
    </row>
    <row r="50" spans="1:7" x14ac:dyDescent="0.2">
      <c r="A50" s="118" t="s">
        <v>443</v>
      </c>
      <c r="B50" s="26">
        <v>10200000</v>
      </c>
      <c r="C50" s="26">
        <v>10200000</v>
      </c>
    </row>
    <row r="51" spans="1:7" x14ac:dyDescent="0.2">
      <c r="A51" s="118" t="s">
        <v>444</v>
      </c>
      <c r="B51" s="26">
        <v>82126667</v>
      </c>
      <c r="C51" s="26">
        <v>108900000</v>
      </c>
      <c r="E51" s="117"/>
      <c r="F51" s="117"/>
      <c r="G51" s="117"/>
    </row>
    <row r="52" spans="1:7" x14ac:dyDescent="0.2">
      <c r="A52" s="32" t="s">
        <v>380</v>
      </c>
      <c r="B52" s="26">
        <v>0</v>
      </c>
      <c r="C52" s="26">
        <v>0</v>
      </c>
      <c r="D52" s="117"/>
    </row>
    <row r="53" spans="1:7" x14ac:dyDescent="0.2">
      <c r="A53" s="32" t="s">
        <v>445</v>
      </c>
      <c r="B53" s="26">
        <v>13550900</v>
      </c>
      <c r="C53" s="26">
        <v>17968500</v>
      </c>
      <c r="D53" s="117"/>
    </row>
    <row r="54" spans="1:7" x14ac:dyDescent="0.2">
      <c r="A54" s="34" t="s">
        <v>96</v>
      </c>
      <c r="B54" s="27">
        <f>+B46+B36+B12+B42</f>
        <v>913559948</v>
      </c>
      <c r="C54" s="27">
        <f>+C46+C36+C12+C42</f>
        <v>21018327</v>
      </c>
    </row>
    <row r="55" spans="1:7" x14ac:dyDescent="0.2">
      <c r="A55" s="34"/>
      <c r="B55" s="26"/>
      <c r="C55" s="26"/>
    </row>
    <row r="56" spans="1:7" x14ac:dyDescent="0.2">
      <c r="A56" s="34" t="s">
        <v>205</v>
      </c>
      <c r="B56" s="27">
        <f>SUM(B57:B58)</f>
        <v>0</v>
      </c>
      <c r="C56" s="27">
        <f>SUM(C57:C58)</f>
        <v>0</v>
      </c>
    </row>
    <row r="57" spans="1:7" x14ac:dyDescent="0.2">
      <c r="A57" s="32" t="s">
        <v>97</v>
      </c>
      <c r="B57" s="26">
        <v>0</v>
      </c>
      <c r="C57" s="26">
        <v>0</v>
      </c>
    </row>
    <row r="58" spans="1:7" x14ac:dyDescent="0.2">
      <c r="A58" s="32" t="s">
        <v>98</v>
      </c>
      <c r="B58" s="26">
        <v>0</v>
      </c>
      <c r="C58" s="26">
        <v>0</v>
      </c>
    </row>
    <row r="59" spans="1:7" x14ac:dyDescent="0.2">
      <c r="A59" s="34"/>
      <c r="B59" s="26"/>
      <c r="C59" s="26"/>
    </row>
    <row r="60" spans="1:7" x14ac:dyDescent="0.2">
      <c r="A60" s="34" t="s">
        <v>300</v>
      </c>
      <c r="B60" s="27">
        <f>-SUM(B62:B63)</f>
        <v>0</v>
      </c>
      <c r="C60" s="27">
        <f>-SUM(C62:C63)</f>
        <v>0</v>
      </c>
    </row>
    <row r="61" spans="1:7" x14ac:dyDescent="0.2">
      <c r="A61" s="34" t="s">
        <v>99</v>
      </c>
      <c r="B61" s="26"/>
      <c r="C61" s="26"/>
    </row>
    <row r="62" spans="1:7" x14ac:dyDescent="0.2">
      <c r="A62" s="32" t="s">
        <v>251</v>
      </c>
      <c r="B62" s="26">
        <v>0</v>
      </c>
      <c r="C62" s="26">
        <v>0</v>
      </c>
    </row>
    <row r="63" spans="1:7" x14ac:dyDescent="0.2">
      <c r="A63" s="32" t="s">
        <v>301</v>
      </c>
      <c r="B63" s="26">
        <v>0</v>
      </c>
      <c r="C63" s="26">
        <v>0</v>
      </c>
    </row>
    <row r="64" spans="1:7" x14ac:dyDescent="0.2">
      <c r="A64" s="34" t="s">
        <v>508</v>
      </c>
      <c r="B64" s="27">
        <f>-SUM(B65:B66)</f>
        <v>-109342093</v>
      </c>
      <c r="C64" s="27">
        <f>-SUM(C65:C66)</f>
        <v>-6995785</v>
      </c>
      <c r="D64" s="117"/>
    </row>
    <row r="65" spans="1:6" x14ac:dyDescent="0.2">
      <c r="A65" s="32" t="s">
        <v>446</v>
      </c>
      <c r="B65" s="26">
        <v>19596241</v>
      </c>
      <c r="C65" s="26">
        <v>6995785</v>
      </c>
      <c r="E65" s="117"/>
      <c r="F65" s="117"/>
    </row>
    <row r="66" spans="1:6" x14ac:dyDescent="0.2">
      <c r="A66" s="32" t="s">
        <v>302</v>
      </c>
      <c r="B66" s="26">
        <v>89745852</v>
      </c>
      <c r="C66" s="26">
        <v>0</v>
      </c>
      <c r="D66" s="117"/>
      <c r="E66" s="117"/>
    </row>
    <row r="67" spans="1:6" x14ac:dyDescent="0.2">
      <c r="A67" s="34" t="s">
        <v>206</v>
      </c>
      <c r="B67" s="26"/>
      <c r="C67" s="26"/>
      <c r="E67" s="117"/>
    </row>
    <row r="68" spans="1:6" x14ac:dyDescent="0.2">
      <c r="A68" s="32" t="s">
        <v>100</v>
      </c>
      <c r="B68" s="26">
        <v>0</v>
      </c>
      <c r="C68" s="26">
        <v>0</v>
      </c>
      <c r="E68" s="117"/>
      <c r="F68" s="117"/>
    </row>
    <row r="69" spans="1:6" x14ac:dyDescent="0.2">
      <c r="A69" s="32" t="s">
        <v>101</v>
      </c>
      <c r="B69" s="26">
        <v>0</v>
      </c>
      <c r="C69" s="26">
        <v>0</v>
      </c>
      <c r="E69" s="117"/>
    </row>
    <row r="70" spans="1:6" x14ac:dyDescent="0.2">
      <c r="A70" s="34" t="s">
        <v>102</v>
      </c>
      <c r="B70" s="26"/>
      <c r="C70" s="26"/>
    </row>
    <row r="71" spans="1:6" x14ac:dyDescent="0.2">
      <c r="A71" s="35" t="s">
        <v>103</v>
      </c>
      <c r="B71" s="26">
        <v>0</v>
      </c>
      <c r="C71" s="26">
        <v>0</v>
      </c>
    </row>
    <row r="72" spans="1:6" x14ac:dyDescent="0.2">
      <c r="A72" s="35" t="s">
        <v>104</v>
      </c>
      <c r="B72" s="26">
        <v>0</v>
      </c>
      <c r="C72" s="26">
        <v>0</v>
      </c>
    </row>
    <row r="73" spans="1:6" x14ac:dyDescent="0.2">
      <c r="A73" s="34" t="s">
        <v>105</v>
      </c>
      <c r="B73" s="27">
        <f>B54+B60+B56+B64</f>
        <v>804217855</v>
      </c>
      <c r="C73" s="27">
        <f>C54+C60+C56+C64</f>
        <v>14022542</v>
      </c>
      <c r="D73" s="117"/>
      <c r="E73" s="117"/>
    </row>
    <row r="74" spans="1:6" x14ac:dyDescent="0.2">
      <c r="A74" s="56" t="s">
        <v>106</v>
      </c>
      <c r="B74" s="57">
        <v>0</v>
      </c>
      <c r="C74" s="57">
        <v>0</v>
      </c>
      <c r="D74" s="170"/>
      <c r="E74" s="117"/>
    </row>
    <row r="75" spans="1:6" x14ac:dyDescent="0.2">
      <c r="A75" s="36" t="s">
        <v>107</v>
      </c>
      <c r="B75" s="28">
        <f>B73-B74</f>
        <v>804217855</v>
      </c>
      <c r="C75" s="28">
        <f>C73-C74</f>
        <v>14022542</v>
      </c>
      <c r="D75" s="117"/>
      <c r="E75" s="117"/>
    </row>
    <row r="76" spans="1:6" x14ac:dyDescent="0.2">
      <c r="D76" s="117"/>
      <c r="E76" s="117"/>
    </row>
    <row r="77" spans="1:6" ht="14.25" x14ac:dyDescent="0.2">
      <c r="A77" s="169" t="s">
        <v>298</v>
      </c>
    </row>
    <row r="78" spans="1:6" x14ac:dyDescent="0.2">
      <c r="B78" s="117"/>
    </row>
    <row r="79" spans="1:6" x14ac:dyDescent="0.2">
      <c r="B79" s="117"/>
    </row>
  </sheetData>
  <mergeCells count="6">
    <mergeCell ref="A5:C5"/>
    <mergeCell ref="A10:A11"/>
    <mergeCell ref="C10:C11"/>
    <mergeCell ref="B10:B11"/>
    <mergeCell ref="A3:C3"/>
    <mergeCell ref="A4:C4"/>
  </mergeCells>
  <pageMargins left="0.25" right="0.25" top="0.75" bottom="0.75" header="0.3" footer="0.3"/>
  <pageSetup paperSize="9" scale="69" orientation="portrait" r:id="rId1"/>
  <colBreaks count="1" manualBreakCount="1">
    <brk id="4"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N23"/>
  <sheetViews>
    <sheetView zoomScale="98" workbookViewId="0">
      <selection activeCell="N15" sqref="N15"/>
    </sheetView>
  </sheetViews>
  <sheetFormatPr baseColWidth="10" defaultColWidth="11.42578125" defaultRowHeight="15" x14ac:dyDescent="0.25"/>
  <cols>
    <col min="1" max="1" width="27.42578125" style="1" customWidth="1"/>
    <col min="2" max="2" width="14" style="1" customWidth="1"/>
    <col min="3" max="4" width="22.85546875" style="1" customWidth="1"/>
    <col min="5" max="5" width="12" style="1" bestFit="1" customWidth="1"/>
    <col min="6" max="6" width="17.28515625" style="1" customWidth="1"/>
    <col min="7" max="8" width="17.42578125" style="1" customWidth="1"/>
    <col min="9" max="9" width="19.28515625" style="1" customWidth="1"/>
    <col min="10" max="10" width="20.28515625" style="1" customWidth="1"/>
    <col min="11" max="11" width="17.42578125" style="1" customWidth="1"/>
    <col min="12" max="12" width="18.140625" style="1" customWidth="1"/>
    <col min="13" max="13" width="4" style="1" customWidth="1"/>
    <col min="14" max="14" width="12.7109375" style="1" bestFit="1" customWidth="1"/>
    <col min="15" max="16384" width="11.42578125" style="1"/>
  </cols>
  <sheetData>
    <row r="2" spans="1:14" ht="23.25" customHeight="1" x14ac:dyDescent="0.25">
      <c r="C2" s="340" t="s">
        <v>319</v>
      </c>
      <c r="D2" s="340"/>
      <c r="E2" s="340"/>
      <c r="F2" s="340"/>
      <c r="G2" s="340"/>
      <c r="H2" s="340"/>
      <c r="I2" s="340"/>
      <c r="J2" s="340"/>
      <c r="K2" s="340"/>
      <c r="L2" s="340"/>
    </row>
    <row r="3" spans="1:14" x14ac:dyDescent="0.25">
      <c r="C3" s="340" t="s">
        <v>136</v>
      </c>
      <c r="D3" s="340"/>
      <c r="E3" s="340"/>
      <c r="F3" s="340"/>
      <c r="G3" s="340"/>
      <c r="H3" s="340"/>
      <c r="I3" s="340"/>
      <c r="J3" s="340"/>
      <c r="K3" s="340"/>
      <c r="L3" s="340"/>
    </row>
    <row r="4" spans="1:14" x14ac:dyDescent="0.25">
      <c r="C4" s="341" t="s">
        <v>558</v>
      </c>
      <c r="D4" s="341"/>
      <c r="E4" s="341"/>
      <c r="F4" s="341"/>
      <c r="G4" s="341"/>
      <c r="H4" s="341"/>
      <c r="I4" s="341"/>
      <c r="J4" s="341"/>
      <c r="K4" s="341"/>
      <c r="L4" s="341"/>
    </row>
    <row r="5" spans="1:14" ht="12" customHeight="1" x14ac:dyDescent="0.25">
      <c r="C5" s="55"/>
      <c r="D5" s="55"/>
      <c r="E5" s="3"/>
      <c r="F5" s="3"/>
      <c r="G5" s="4"/>
      <c r="H5" s="4"/>
      <c r="I5" s="3"/>
      <c r="J5" s="3"/>
      <c r="K5" s="5"/>
      <c r="L5" s="5"/>
    </row>
    <row r="6" spans="1:14" ht="18.75" thickBot="1" x14ac:dyDescent="0.3">
      <c r="C6" s="55" t="s">
        <v>219</v>
      </c>
      <c r="D6" s="55"/>
      <c r="E6" s="3"/>
      <c r="F6" s="3"/>
      <c r="G6" s="4"/>
      <c r="H6" s="4"/>
      <c r="I6" s="3"/>
      <c r="J6" s="3"/>
      <c r="K6" s="5"/>
      <c r="L6" s="5"/>
    </row>
    <row r="7" spans="1:14" s="68" customFormat="1" ht="14.25" x14ac:dyDescent="0.2">
      <c r="A7" s="344" t="s">
        <v>233</v>
      </c>
      <c r="B7" s="342" t="s">
        <v>232</v>
      </c>
      <c r="C7" s="342" t="s">
        <v>138</v>
      </c>
      <c r="D7" s="342" t="s">
        <v>350</v>
      </c>
      <c r="E7" s="338" t="s">
        <v>137</v>
      </c>
      <c r="F7" s="338"/>
      <c r="G7" s="339"/>
      <c r="H7" s="200" t="s">
        <v>347</v>
      </c>
      <c r="I7" s="346" t="s">
        <v>73</v>
      </c>
      <c r="J7" s="339"/>
      <c r="K7" s="333" t="s">
        <v>71</v>
      </c>
      <c r="L7" s="334"/>
    </row>
    <row r="8" spans="1:14" s="68" customFormat="1" ht="24" customHeight="1" x14ac:dyDescent="0.2">
      <c r="A8" s="345"/>
      <c r="B8" s="343"/>
      <c r="C8" s="343"/>
      <c r="D8" s="343"/>
      <c r="E8" s="335" t="s">
        <v>139</v>
      </c>
      <c r="F8" s="349" t="s">
        <v>140</v>
      </c>
      <c r="G8" s="335" t="s">
        <v>141</v>
      </c>
      <c r="H8" s="335" t="s">
        <v>348</v>
      </c>
      <c r="I8" s="335" t="s">
        <v>215</v>
      </c>
      <c r="J8" s="347" t="s">
        <v>216</v>
      </c>
      <c r="K8" s="335" t="s">
        <v>225</v>
      </c>
      <c r="L8" s="337" t="s">
        <v>226</v>
      </c>
    </row>
    <row r="9" spans="1:14" s="68" customFormat="1" ht="24" customHeight="1" x14ac:dyDescent="0.2">
      <c r="A9" s="242">
        <v>0</v>
      </c>
      <c r="B9" s="69"/>
      <c r="C9" s="62"/>
      <c r="D9" s="62"/>
      <c r="E9" s="336"/>
      <c r="F9" s="350"/>
      <c r="G9" s="336"/>
      <c r="H9" s="336"/>
      <c r="I9" s="336"/>
      <c r="J9" s="348"/>
      <c r="K9" s="336"/>
      <c r="L9" s="337"/>
    </row>
    <row r="10" spans="1:14" s="68" customFormat="1" x14ac:dyDescent="0.25">
      <c r="A10" s="63" t="s">
        <v>427</v>
      </c>
      <c r="B10" s="70">
        <v>0</v>
      </c>
      <c r="C10" s="72">
        <v>2600000000</v>
      </c>
      <c r="D10" s="72">
        <v>1054568399</v>
      </c>
      <c r="E10" s="73">
        <v>0</v>
      </c>
      <c r="F10" s="73">
        <v>0</v>
      </c>
      <c r="G10" s="74">
        <v>0</v>
      </c>
      <c r="H10" s="77">
        <v>103000000</v>
      </c>
      <c r="I10" s="75">
        <v>0</v>
      </c>
      <c r="J10" s="98">
        <v>0</v>
      </c>
      <c r="K10" s="331"/>
      <c r="L10" s="332"/>
      <c r="M10" s="97"/>
    </row>
    <row r="11" spans="1:14" s="68" customFormat="1" ht="28.5" x14ac:dyDescent="0.2">
      <c r="A11" s="64" t="s">
        <v>234</v>
      </c>
      <c r="B11" s="70">
        <v>0</v>
      </c>
      <c r="C11" s="70">
        <v>0</v>
      </c>
      <c r="D11" s="76">
        <v>0</v>
      </c>
      <c r="E11" s="73">
        <v>0</v>
      </c>
      <c r="F11" s="73">
        <v>0</v>
      </c>
      <c r="G11" s="74">
        <v>0</v>
      </c>
      <c r="H11" s="75">
        <v>442000000</v>
      </c>
      <c r="I11" s="75">
        <f>BALANCE!E75</f>
        <v>253505734</v>
      </c>
      <c r="J11" s="98">
        <v>0</v>
      </c>
      <c r="K11" s="331"/>
      <c r="L11" s="332"/>
      <c r="M11" s="179"/>
    </row>
    <row r="12" spans="1:14" s="68" customFormat="1" ht="28.5" x14ac:dyDescent="0.2">
      <c r="A12" s="63" t="s">
        <v>428</v>
      </c>
      <c r="B12" s="70"/>
      <c r="C12" s="76"/>
      <c r="D12" s="76"/>
      <c r="E12" s="73"/>
      <c r="F12" s="74"/>
      <c r="G12" s="73"/>
      <c r="H12" s="73"/>
      <c r="I12" s="73"/>
      <c r="J12" s="75"/>
      <c r="K12" s="331"/>
      <c r="L12" s="332"/>
    </row>
    <row r="13" spans="1:14" s="68" customFormat="1" ht="14.25" x14ac:dyDescent="0.2">
      <c r="A13" s="67" t="s">
        <v>235</v>
      </c>
      <c r="B13" s="70"/>
      <c r="C13" s="76"/>
      <c r="D13" s="76"/>
      <c r="E13" s="73"/>
      <c r="F13" s="74"/>
      <c r="G13" s="77"/>
      <c r="H13" s="77"/>
      <c r="I13" s="73"/>
      <c r="J13" s="78">
        <f>BALANCE!E76</f>
        <v>804217855.27177954</v>
      </c>
      <c r="K13" s="331"/>
      <c r="L13" s="332"/>
    </row>
    <row r="14" spans="1:14" s="68" customFormat="1" ht="14.25" x14ac:dyDescent="0.2">
      <c r="A14" s="66" t="s">
        <v>236</v>
      </c>
      <c r="B14" s="71"/>
      <c r="C14" s="79">
        <f>SUM(C10:C13)</f>
        <v>2600000000</v>
      </c>
      <c r="D14" s="79">
        <f>SUM(D10:D13)</f>
        <v>1054568399</v>
      </c>
      <c r="E14" s="80">
        <f t="shared" ref="E14:J14" si="0">SUM(E10:E13)</f>
        <v>0</v>
      </c>
      <c r="F14" s="80">
        <f t="shared" si="0"/>
        <v>0</v>
      </c>
      <c r="G14" s="80">
        <f>SUM(G10:G13)</f>
        <v>0</v>
      </c>
      <c r="H14" s="80">
        <f>SUM(H10:H13)</f>
        <v>545000000</v>
      </c>
      <c r="I14" s="80">
        <f>SUM(I10:I13)</f>
        <v>253505734</v>
      </c>
      <c r="J14" s="80">
        <f t="shared" si="0"/>
        <v>804217855.27177954</v>
      </c>
      <c r="K14" s="81">
        <f>SUM(C14:J14)</f>
        <v>5257291988.27178</v>
      </c>
      <c r="L14" s="82"/>
      <c r="M14" s="179"/>
      <c r="N14" s="179"/>
    </row>
    <row r="15" spans="1:14" s="68" customFormat="1" thickBot="1" x14ac:dyDescent="0.25">
      <c r="A15" s="65" t="s">
        <v>237</v>
      </c>
      <c r="B15" s="84">
        <v>0</v>
      </c>
      <c r="C15" s="83">
        <v>2600000000</v>
      </c>
      <c r="D15" s="244">
        <v>1054568399</v>
      </c>
      <c r="E15" s="84">
        <v>0</v>
      </c>
      <c r="F15" s="84">
        <v>0</v>
      </c>
      <c r="G15" s="85">
        <v>0</v>
      </c>
      <c r="H15" s="85">
        <v>103000000</v>
      </c>
      <c r="I15" s="85">
        <f>BALANCE!F75</f>
        <v>-257053634</v>
      </c>
      <c r="J15" s="85">
        <v>14022542</v>
      </c>
      <c r="K15" s="86">
        <v>0</v>
      </c>
      <c r="L15" s="87">
        <f>SUM(B15:K15)</f>
        <v>3514537307</v>
      </c>
    </row>
    <row r="16" spans="1:14" x14ac:dyDescent="0.25">
      <c r="K16" s="97"/>
      <c r="L16" s="97"/>
    </row>
    <row r="17" spans="3:12" x14ac:dyDescent="0.25">
      <c r="F17" s="97"/>
      <c r="I17" s="97"/>
      <c r="K17" s="97"/>
      <c r="L17" s="97"/>
    </row>
    <row r="18" spans="3:12" x14ac:dyDescent="0.25">
      <c r="C18" s="178"/>
      <c r="D18" s="178"/>
      <c r="I18" s="97"/>
      <c r="J18" s="97"/>
      <c r="L18" s="97"/>
    </row>
    <row r="19" spans="3:12" x14ac:dyDescent="0.25">
      <c r="I19" s="97"/>
      <c r="J19" s="97"/>
    </row>
    <row r="20" spans="3:12" x14ac:dyDescent="0.25">
      <c r="J20" s="97"/>
    </row>
    <row r="21" spans="3:12" x14ac:dyDescent="0.25">
      <c r="F21" s="178"/>
    </row>
    <row r="23" spans="3:12" x14ac:dyDescent="0.25">
      <c r="E23" s="178"/>
    </row>
  </sheetData>
  <mergeCells count="19">
    <mergeCell ref="A7:A8"/>
    <mergeCell ref="I7:J7"/>
    <mergeCell ref="G8:G9"/>
    <mergeCell ref="J8:J9"/>
    <mergeCell ref="E8:E9"/>
    <mergeCell ref="F8:F9"/>
    <mergeCell ref="B7:B8"/>
    <mergeCell ref="H8:H9"/>
    <mergeCell ref="C2:L2"/>
    <mergeCell ref="C3:L3"/>
    <mergeCell ref="C4:L4"/>
    <mergeCell ref="K8:K9"/>
    <mergeCell ref="C7:C8"/>
    <mergeCell ref="D7:D8"/>
    <mergeCell ref="K10:L13"/>
    <mergeCell ref="K7:L7"/>
    <mergeCell ref="I8:I9"/>
    <mergeCell ref="L8:L9"/>
    <mergeCell ref="E7:G7"/>
  </mergeCells>
  <pageMargins left="0.25" right="0.25" top="0.75" bottom="0.75" header="0.3" footer="0.3"/>
  <pageSetup paperSize="9" scale="58"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40"/>
  <sheetViews>
    <sheetView topLeftCell="A25" zoomScaleNormal="100" workbookViewId="0">
      <selection activeCell="E26" sqref="E26"/>
    </sheetView>
  </sheetViews>
  <sheetFormatPr baseColWidth="10" defaultColWidth="11.42578125" defaultRowHeight="15" x14ac:dyDescent="0.25"/>
  <cols>
    <col min="1" max="1" width="54.7109375" style="1" bestFit="1" customWidth="1"/>
    <col min="2" max="2" width="21.140625" style="1" bestFit="1" customWidth="1"/>
    <col min="3" max="3" width="18.140625" style="1" customWidth="1"/>
    <col min="4" max="4" width="18.28515625" style="1" bestFit="1" customWidth="1"/>
    <col min="5" max="5" width="19.85546875" style="1" customWidth="1"/>
    <col min="6" max="16384" width="11.42578125" style="1"/>
  </cols>
  <sheetData>
    <row r="1" spans="1:5" ht="18" x14ac:dyDescent="0.25">
      <c r="A1" s="329" t="s">
        <v>319</v>
      </c>
      <c r="B1" s="329"/>
      <c r="C1" s="329"/>
      <c r="D1" s="4"/>
      <c r="E1" s="3"/>
    </row>
    <row r="2" spans="1:5" ht="18" x14ac:dyDescent="0.25">
      <c r="A2" s="329"/>
      <c r="B2" s="329"/>
      <c r="C2" s="329"/>
      <c r="D2" s="4"/>
      <c r="E2" s="3"/>
    </row>
    <row r="3" spans="1:5" ht="18" x14ac:dyDescent="0.25">
      <c r="A3" s="354" t="s">
        <v>108</v>
      </c>
      <c r="B3" s="354"/>
      <c r="C3" s="354"/>
      <c r="D3" s="4"/>
      <c r="E3" s="3"/>
    </row>
    <row r="4" spans="1:5" ht="15" customHeight="1" x14ac:dyDescent="0.25">
      <c r="A4" s="324" t="s">
        <v>559</v>
      </c>
      <c r="B4" s="324"/>
      <c r="C4" s="324"/>
      <c r="D4" s="324"/>
      <c r="E4" s="324"/>
    </row>
    <row r="5" spans="1:5" ht="15" customHeight="1" x14ac:dyDescent="0.25">
      <c r="A5" s="324"/>
      <c r="B5" s="324"/>
      <c r="C5" s="324"/>
      <c r="D5" s="324"/>
      <c r="E5" s="324"/>
    </row>
    <row r="6" spans="1:5" ht="18.75" thickBot="1" x14ac:dyDescent="0.3">
      <c r="A6" s="7"/>
      <c r="B6" s="3"/>
      <c r="C6" s="3"/>
      <c r="D6" s="4"/>
      <c r="E6" s="3"/>
    </row>
    <row r="7" spans="1:5" ht="18.75" customHeight="1" x14ac:dyDescent="0.25">
      <c r="A7" s="352" t="s">
        <v>110</v>
      </c>
      <c r="B7" s="51" t="s">
        <v>109</v>
      </c>
      <c r="C7" s="52" t="s">
        <v>224</v>
      </c>
      <c r="D7" s="4"/>
      <c r="E7" s="3"/>
    </row>
    <row r="8" spans="1:5" ht="18" x14ac:dyDescent="0.25">
      <c r="A8" s="353"/>
      <c r="B8" s="47"/>
      <c r="C8" s="47"/>
      <c r="D8" s="4"/>
      <c r="E8" s="3"/>
    </row>
    <row r="9" spans="1:5" ht="18" x14ac:dyDescent="0.25">
      <c r="A9" s="48" t="s">
        <v>111</v>
      </c>
      <c r="B9" s="241">
        <v>1331216802</v>
      </c>
      <c r="C9" s="241">
        <v>483052181.03727019</v>
      </c>
      <c r="D9" s="3"/>
      <c r="E9" s="3"/>
    </row>
    <row r="10" spans="1:5" ht="18" x14ac:dyDescent="0.25">
      <c r="A10" s="48" t="s">
        <v>112</v>
      </c>
      <c r="B10" s="47">
        <v>-113377567</v>
      </c>
      <c r="C10" s="47">
        <v>-122240250</v>
      </c>
      <c r="D10" s="4"/>
      <c r="E10" s="3"/>
    </row>
    <row r="11" spans="1:5" ht="18" hidden="1" x14ac:dyDescent="0.25">
      <c r="A11" s="48" t="s">
        <v>303</v>
      </c>
      <c r="B11" s="47">
        <v>0</v>
      </c>
      <c r="C11" s="47">
        <v>0</v>
      </c>
      <c r="D11" s="4"/>
      <c r="E11" s="3"/>
    </row>
    <row r="12" spans="1:5" ht="18" x14ac:dyDescent="0.25">
      <c r="A12" s="48" t="s">
        <v>113</v>
      </c>
      <c r="B12" s="47">
        <v>9394385</v>
      </c>
      <c r="C12" s="47">
        <v>0</v>
      </c>
      <c r="D12" s="3"/>
      <c r="E12" s="3"/>
    </row>
    <row r="13" spans="1:5" ht="26.25" thickBot="1" x14ac:dyDescent="0.3">
      <c r="A13" s="60" t="s">
        <v>114</v>
      </c>
      <c r="B13" s="59">
        <f>SUM(B9:B12)</f>
        <v>1227233620</v>
      </c>
      <c r="C13" s="59">
        <f>SUM(C9:C12)</f>
        <v>360811931.03727019</v>
      </c>
      <c r="D13" s="4"/>
      <c r="E13" s="3"/>
    </row>
    <row r="14" spans="1:5" ht="18.75" thickTop="1" x14ac:dyDescent="0.25">
      <c r="A14" s="48" t="s">
        <v>115</v>
      </c>
      <c r="B14" s="47">
        <v>0</v>
      </c>
      <c r="C14" s="47">
        <v>0</v>
      </c>
      <c r="D14" s="3"/>
      <c r="E14" s="3"/>
    </row>
    <row r="15" spans="1:5" ht="18" x14ac:dyDescent="0.25">
      <c r="A15" s="48" t="s">
        <v>116</v>
      </c>
      <c r="B15" s="47">
        <v>3753293928.2350578</v>
      </c>
      <c r="C15" s="47">
        <v>11343816304.367682</v>
      </c>
      <c r="D15" s="3"/>
      <c r="E15" s="3"/>
    </row>
    <row r="16" spans="1:5" ht="18" x14ac:dyDescent="0.25">
      <c r="A16" s="48" t="s">
        <v>117</v>
      </c>
      <c r="B16" s="47">
        <v>-299619009.94481945</v>
      </c>
      <c r="C16" s="47">
        <v>-333808433.02355331</v>
      </c>
      <c r="D16" s="4"/>
      <c r="E16" s="3"/>
    </row>
    <row r="17" spans="1:5" ht="30.75" customHeight="1" thickBot="1" x14ac:dyDescent="0.3">
      <c r="A17" s="60" t="s">
        <v>118</v>
      </c>
      <c r="B17" s="59">
        <f>B13+B16+B15</f>
        <v>4680908538.2902384</v>
      </c>
      <c r="C17" s="59">
        <f>C13+C16+C15</f>
        <v>11370819802.381399</v>
      </c>
      <c r="D17" s="4"/>
      <c r="E17" s="3"/>
    </row>
    <row r="18" spans="1:5" ht="18.75" thickTop="1" x14ac:dyDescent="0.25">
      <c r="A18" s="48" t="s">
        <v>119</v>
      </c>
      <c r="B18" s="47">
        <f>+'[1]30 06 2025'!$O$2</f>
        <v>-32899726.648746192</v>
      </c>
      <c r="C18" s="47">
        <v>0</v>
      </c>
      <c r="D18" s="4"/>
      <c r="E18" s="3"/>
    </row>
    <row r="19" spans="1:5" ht="18.75" thickBot="1" x14ac:dyDescent="0.3">
      <c r="A19" s="60" t="s">
        <v>120</v>
      </c>
      <c r="B19" s="59">
        <f>B17+B18</f>
        <v>4648008811.6414919</v>
      </c>
      <c r="C19" s="59">
        <f>C17</f>
        <v>11370819802.381399</v>
      </c>
      <c r="D19" s="4"/>
      <c r="E19" s="3"/>
    </row>
    <row r="20" spans="1:5" ht="18.75" thickTop="1" x14ac:dyDescent="0.25">
      <c r="A20" s="54" t="s">
        <v>121</v>
      </c>
      <c r="B20" s="47">
        <v>0</v>
      </c>
      <c r="C20" s="47">
        <v>0</v>
      </c>
      <c r="D20" s="4"/>
      <c r="E20" s="3"/>
    </row>
    <row r="21" spans="1:5" ht="18" x14ac:dyDescent="0.25">
      <c r="A21" s="48" t="s">
        <v>122</v>
      </c>
      <c r="B21" s="47">
        <v>0</v>
      </c>
      <c r="C21" s="47">
        <v>0</v>
      </c>
      <c r="D21" s="4"/>
      <c r="E21" s="3"/>
    </row>
    <row r="22" spans="1:5" ht="18" x14ac:dyDescent="0.25">
      <c r="A22" s="48" t="s">
        <v>123</v>
      </c>
      <c r="B22" s="47">
        <v>-6266266872</v>
      </c>
      <c r="C22" s="47">
        <v>-6486436054.2950001</v>
      </c>
      <c r="D22" s="3"/>
      <c r="E22" s="3"/>
    </row>
    <row r="23" spans="1:5" ht="18" x14ac:dyDescent="0.25">
      <c r="A23" s="48" t="s">
        <v>124</v>
      </c>
      <c r="B23" s="47">
        <v>0</v>
      </c>
      <c r="C23" s="47">
        <v>0</v>
      </c>
      <c r="D23" s="4"/>
      <c r="E23" s="3"/>
    </row>
    <row r="24" spans="1:5" ht="18" x14ac:dyDescent="0.25">
      <c r="A24" s="48" t="s">
        <v>125</v>
      </c>
      <c r="B24" s="241">
        <v>-722718</v>
      </c>
      <c r="C24" s="241">
        <v>-1889091</v>
      </c>
      <c r="D24" s="4"/>
      <c r="E24" s="3"/>
    </row>
    <row r="25" spans="1:5" ht="18" x14ac:dyDescent="0.25">
      <c r="A25" s="48" t="s">
        <v>126</v>
      </c>
      <c r="B25" s="47">
        <v>312488800</v>
      </c>
      <c r="C25" s="47">
        <v>0</v>
      </c>
      <c r="D25" s="4"/>
      <c r="E25" s="3"/>
    </row>
    <row r="26" spans="1:5" ht="18" x14ac:dyDescent="0.25">
      <c r="A26" s="48" t="s">
        <v>127</v>
      </c>
      <c r="B26" s="47">
        <v>0</v>
      </c>
      <c r="C26" s="47">
        <v>0</v>
      </c>
      <c r="D26" s="4"/>
      <c r="E26" s="3"/>
    </row>
    <row r="27" spans="1:5" ht="18" x14ac:dyDescent="0.25">
      <c r="A27" s="48" t="s">
        <v>128</v>
      </c>
      <c r="B27" s="47">
        <v>0</v>
      </c>
      <c r="C27" s="47">
        <v>0</v>
      </c>
      <c r="D27" s="4"/>
      <c r="E27" s="3"/>
    </row>
    <row r="28" spans="1:5" ht="18" x14ac:dyDescent="0.25">
      <c r="A28" s="53" t="s">
        <v>129</v>
      </c>
      <c r="B28" s="47">
        <v>0</v>
      </c>
      <c r="C28" s="47">
        <v>-2301159895.9435997</v>
      </c>
      <c r="D28" s="4"/>
      <c r="E28" s="3"/>
    </row>
    <row r="29" spans="1:5" ht="18" x14ac:dyDescent="0.25">
      <c r="A29" s="54" t="s">
        <v>130</v>
      </c>
      <c r="B29" s="47">
        <v>0</v>
      </c>
      <c r="C29" s="47">
        <v>0</v>
      </c>
      <c r="D29" s="4"/>
      <c r="E29" s="3"/>
    </row>
    <row r="30" spans="1:5" ht="18" x14ac:dyDescent="0.25">
      <c r="A30" s="48" t="s">
        <v>131</v>
      </c>
      <c r="B30" s="241">
        <v>0</v>
      </c>
      <c r="C30" s="241">
        <v>0</v>
      </c>
      <c r="D30" s="3"/>
      <c r="E30" s="3"/>
    </row>
    <row r="31" spans="1:5" ht="18" x14ac:dyDescent="0.25">
      <c r="A31" s="48" t="s">
        <v>132</v>
      </c>
      <c r="B31" s="47">
        <v>0</v>
      </c>
      <c r="C31" s="47">
        <v>0</v>
      </c>
      <c r="D31" s="4"/>
      <c r="E31" s="3"/>
    </row>
    <row r="32" spans="1:5" ht="18" x14ac:dyDescent="0.25">
      <c r="A32" s="48" t="s">
        <v>133</v>
      </c>
      <c r="B32" s="47">
        <v>0</v>
      </c>
      <c r="C32" s="47">
        <v>0</v>
      </c>
      <c r="D32" s="4"/>
      <c r="E32" s="3"/>
    </row>
    <row r="33" spans="1:5" ht="18" x14ac:dyDescent="0.25">
      <c r="A33" s="48" t="s">
        <v>134</v>
      </c>
      <c r="B33" s="47">
        <v>0</v>
      </c>
      <c r="C33" s="47">
        <v>0</v>
      </c>
      <c r="D33" s="4"/>
      <c r="E33" s="3"/>
    </row>
    <row r="34" spans="1:5" ht="18" x14ac:dyDescent="0.25">
      <c r="A34" s="48" t="s">
        <v>346</v>
      </c>
      <c r="B34" s="47">
        <v>0</v>
      </c>
      <c r="C34" s="47">
        <v>0</v>
      </c>
      <c r="D34" s="4"/>
      <c r="E34" s="3"/>
    </row>
    <row r="35" spans="1:5" ht="26.25" thickBot="1" x14ac:dyDescent="0.3">
      <c r="A35" s="61" t="s">
        <v>135</v>
      </c>
      <c r="B35" s="59">
        <f>+B19+B22+B23+B24+B25+B26+B27+B30+B21+B31+B34+B33+B28</f>
        <v>-1306491978.3585081</v>
      </c>
      <c r="C35" s="59">
        <f>+C19+C22+C23+C24+C25+C26+C27+C30+C21+C31+C34+C33+C28</f>
        <v>2581334761.1427994</v>
      </c>
      <c r="D35" s="4"/>
      <c r="E35" s="3"/>
    </row>
    <row r="36" spans="1:5" ht="19.5" thickTop="1" thickBot="1" x14ac:dyDescent="0.3">
      <c r="A36" s="58" t="s">
        <v>207</v>
      </c>
      <c r="B36" s="243">
        <v>29827659271</v>
      </c>
      <c r="C36" s="243">
        <v>15947682016</v>
      </c>
      <c r="D36" s="6"/>
      <c r="E36" s="3"/>
    </row>
    <row r="37" spans="1:5" ht="19.5" thickTop="1" thickBot="1" x14ac:dyDescent="0.3">
      <c r="A37" s="49" t="s">
        <v>208</v>
      </c>
      <c r="B37" s="50">
        <f>SUM(B35:B36)</f>
        <v>28521167292.641491</v>
      </c>
      <c r="C37" s="50">
        <f>SUM(C35:C36)</f>
        <v>18529016777.142799</v>
      </c>
      <c r="D37" s="3"/>
      <c r="E37" s="3"/>
    </row>
    <row r="38" spans="1:5" ht="18" x14ac:dyDescent="0.25">
      <c r="A38" s="2"/>
      <c r="B38" s="240"/>
      <c r="C38" s="240"/>
      <c r="E38" s="3"/>
    </row>
    <row r="39" spans="1:5" x14ac:dyDescent="0.25">
      <c r="A39" s="351" t="s">
        <v>299</v>
      </c>
      <c r="B39" s="351"/>
      <c r="C39" s="351"/>
      <c r="D39" s="97"/>
    </row>
    <row r="40" spans="1:5" x14ac:dyDescent="0.25">
      <c r="C40" s="97"/>
    </row>
  </sheetData>
  <mergeCells count="8">
    <mergeCell ref="D4:E4"/>
    <mergeCell ref="A5:C5"/>
    <mergeCell ref="D5:E5"/>
    <mergeCell ref="A39:C39"/>
    <mergeCell ref="A7:A8"/>
    <mergeCell ref="A1:C2"/>
    <mergeCell ref="A3:C3"/>
    <mergeCell ref="A4:C4"/>
  </mergeCells>
  <pageMargins left="0.25" right="0.25" top="0.75" bottom="0.75" header="0.3" footer="0.3"/>
  <pageSetup paperSize="9" scale="74"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M387"/>
  <sheetViews>
    <sheetView showGridLines="0" topLeftCell="A379" zoomScaleNormal="100" zoomScaleSheetLayoutView="91" workbookViewId="0">
      <selection activeCell="A41" sqref="A41"/>
    </sheetView>
  </sheetViews>
  <sheetFormatPr baseColWidth="10" defaultColWidth="11.42578125" defaultRowHeight="15" x14ac:dyDescent="0.25"/>
  <cols>
    <col min="1" max="1" width="57.85546875" style="1" customWidth="1"/>
    <col min="2" max="2" width="22.42578125" style="1" customWidth="1"/>
    <col min="3" max="3" width="18.7109375" style="1" customWidth="1"/>
    <col min="4" max="4" width="15.28515625" style="1" customWidth="1"/>
    <col min="5" max="5" width="18" style="1" customWidth="1"/>
    <col min="6" max="6" width="19.28515625" style="1" customWidth="1"/>
    <col min="7" max="7" width="18.28515625" style="159" customWidth="1"/>
    <col min="8" max="8" width="3.7109375" style="159" customWidth="1"/>
    <col min="9" max="9" width="17.85546875" style="1" customWidth="1"/>
    <col min="10" max="16384" width="11.42578125" style="1"/>
  </cols>
  <sheetData>
    <row r="1" spans="1:13" x14ac:dyDescent="0.25">
      <c r="A1" s="378" t="s">
        <v>320</v>
      </c>
      <c r="B1" s="378"/>
      <c r="C1" s="378"/>
      <c r="D1" s="378"/>
      <c r="E1" s="378"/>
      <c r="F1" s="378"/>
      <c r="G1" s="378"/>
    </row>
    <row r="2" spans="1:13" ht="22.5" customHeight="1" x14ac:dyDescent="0.25">
      <c r="A2" s="378"/>
      <c r="B2" s="378"/>
      <c r="C2" s="378"/>
      <c r="D2" s="378"/>
      <c r="E2" s="378"/>
      <c r="F2" s="378"/>
      <c r="G2" s="378"/>
    </row>
    <row r="3" spans="1:13" ht="17.25" customHeight="1" x14ac:dyDescent="0.25">
      <c r="A3" s="379" t="s">
        <v>528</v>
      </c>
      <c r="B3" s="379"/>
      <c r="C3" s="379"/>
      <c r="D3" s="379"/>
      <c r="E3" s="379"/>
      <c r="F3" s="379"/>
      <c r="G3" s="379"/>
    </row>
    <row r="4" spans="1:13" ht="20.25" customHeight="1" x14ac:dyDescent="0.25">
      <c r="A4" s="9"/>
    </row>
    <row r="5" spans="1:13" x14ac:dyDescent="0.25">
      <c r="A5" s="375" t="s">
        <v>276</v>
      </c>
      <c r="B5" s="375"/>
    </row>
    <row r="6" spans="1:13" x14ac:dyDescent="0.25">
      <c r="A6" s="376" t="s">
        <v>529</v>
      </c>
      <c r="B6" s="376"/>
      <c r="C6" s="376"/>
      <c r="D6" s="376"/>
      <c r="E6" s="177"/>
      <c r="F6" s="177"/>
      <c r="H6" s="374"/>
      <c r="I6" s="374"/>
      <c r="J6" s="374"/>
      <c r="K6" s="374"/>
      <c r="L6" s="374"/>
      <c r="M6" s="374"/>
    </row>
    <row r="7" spans="1:13" ht="18" customHeight="1" x14ac:dyDescent="0.25">
      <c r="A7" s="10"/>
    </row>
    <row r="8" spans="1:13" x14ac:dyDescent="0.25">
      <c r="A8" s="375" t="s">
        <v>275</v>
      </c>
      <c r="B8" s="375"/>
    </row>
    <row r="9" spans="1:13" x14ac:dyDescent="0.25">
      <c r="A9" s="11"/>
    </row>
    <row r="10" spans="1:13" x14ac:dyDescent="0.25">
      <c r="A10" s="375" t="s">
        <v>142</v>
      </c>
      <c r="B10" s="375"/>
      <c r="C10" s="375"/>
      <c r="D10" s="375"/>
      <c r="E10" s="91"/>
      <c r="F10" s="91"/>
    </row>
    <row r="11" spans="1:13" ht="9" customHeight="1" x14ac:dyDescent="0.25">
      <c r="A11" s="91"/>
      <c r="B11" s="91"/>
      <c r="C11" s="91"/>
      <c r="D11" s="91"/>
      <c r="E11" s="91"/>
      <c r="F11" s="91"/>
    </row>
    <row r="12" spans="1:13" x14ac:dyDescent="0.25">
      <c r="A12" s="357" t="s">
        <v>339</v>
      </c>
      <c r="B12" s="357"/>
      <c r="C12" s="357"/>
      <c r="D12" s="357"/>
      <c r="E12" s="92"/>
      <c r="F12" s="92"/>
    </row>
    <row r="13" spans="1:13" ht="32.450000000000003" customHeight="1" x14ac:dyDescent="0.25">
      <c r="A13" s="357"/>
      <c r="B13" s="357"/>
      <c r="C13" s="357"/>
      <c r="D13" s="357"/>
      <c r="E13" s="92"/>
      <c r="F13" s="92"/>
    </row>
    <row r="14" spans="1:13" ht="30" customHeight="1" x14ac:dyDescent="0.25">
      <c r="A14" s="357"/>
      <c r="B14" s="357"/>
      <c r="C14" s="357"/>
      <c r="D14" s="357"/>
      <c r="E14" s="92"/>
      <c r="F14" s="92"/>
    </row>
    <row r="15" spans="1:13" x14ac:dyDescent="0.25">
      <c r="A15" s="92"/>
      <c r="B15" s="92"/>
      <c r="C15" s="92"/>
      <c r="D15" s="92"/>
      <c r="E15" s="92"/>
      <c r="F15" s="92"/>
    </row>
    <row r="16" spans="1:13" x14ac:dyDescent="0.25">
      <c r="A16" s="11" t="s">
        <v>143</v>
      </c>
    </row>
    <row r="17" spans="1:6" ht="8.25" customHeight="1" x14ac:dyDescent="0.25">
      <c r="A17" s="11"/>
    </row>
    <row r="18" spans="1:6" ht="27.75" customHeight="1" x14ac:dyDescent="0.25">
      <c r="A18" s="357" t="s">
        <v>341</v>
      </c>
      <c r="B18" s="357"/>
      <c r="C18" s="357"/>
      <c r="D18" s="357"/>
      <c r="E18" s="92"/>
      <c r="F18" s="92"/>
    </row>
    <row r="19" spans="1:6" ht="27.75" customHeight="1" x14ac:dyDescent="0.25">
      <c r="A19" s="377" t="s">
        <v>340</v>
      </c>
      <c r="B19" s="377"/>
      <c r="C19" s="377"/>
      <c r="D19" s="377"/>
      <c r="E19" s="136"/>
      <c r="F19" s="136"/>
    </row>
    <row r="20" spans="1:6" x14ac:dyDescent="0.25">
      <c r="A20" s="375" t="s">
        <v>274</v>
      </c>
      <c r="B20" s="375"/>
      <c r="C20" s="375"/>
      <c r="D20" s="375"/>
      <c r="E20" s="91"/>
      <c r="F20" s="91"/>
    </row>
    <row r="21" spans="1:6" ht="14.45" customHeight="1" x14ac:dyDescent="0.25">
      <c r="A21" s="11"/>
    </row>
    <row r="22" spans="1:6" x14ac:dyDescent="0.25">
      <c r="A22" s="375" t="s">
        <v>144</v>
      </c>
      <c r="B22" s="375"/>
      <c r="C22" s="375"/>
      <c r="D22" s="375"/>
      <c r="E22" s="91"/>
      <c r="F22" s="91"/>
    </row>
    <row r="23" spans="1:6" x14ac:dyDescent="0.25">
      <c r="A23" s="371" t="s">
        <v>423</v>
      </c>
      <c r="B23" s="371"/>
      <c r="C23" s="371"/>
      <c r="D23" s="371"/>
      <c r="E23" s="92"/>
      <c r="F23" s="92"/>
    </row>
    <row r="24" spans="1:6" x14ac:dyDescent="0.25">
      <c r="A24" s="10"/>
    </row>
    <row r="25" spans="1:6" x14ac:dyDescent="0.25">
      <c r="A25" s="11" t="s">
        <v>209</v>
      </c>
    </row>
    <row r="26" spans="1:6" x14ac:dyDescent="0.25">
      <c r="A26" s="371" t="s">
        <v>424</v>
      </c>
      <c r="B26" s="371"/>
      <c r="C26" s="371"/>
      <c r="D26" s="371"/>
      <c r="E26" s="92"/>
      <c r="F26" s="92"/>
    </row>
    <row r="27" spans="1:6" ht="14.45" customHeight="1" x14ac:dyDescent="0.25">
      <c r="A27" s="10"/>
    </row>
    <row r="28" spans="1:6" x14ac:dyDescent="0.25">
      <c r="A28" s="357" t="s">
        <v>145</v>
      </c>
      <c r="B28" s="357"/>
      <c r="C28" s="357"/>
      <c r="D28" s="357"/>
      <c r="E28" s="92"/>
      <c r="F28" s="92"/>
    </row>
    <row r="29" spans="1:6" x14ac:dyDescent="0.25">
      <c r="A29" s="10"/>
    </row>
    <row r="30" spans="1:6" x14ac:dyDescent="0.25">
      <c r="A30" s="11" t="s">
        <v>146</v>
      </c>
    </row>
    <row r="31" spans="1:6" ht="11.25" customHeight="1" x14ac:dyDescent="0.25">
      <c r="A31" s="357" t="s">
        <v>147</v>
      </c>
      <c r="B31" s="357"/>
      <c r="C31" s="357"/>
      <c r="D31" s="357"/>
      <c r="E31" s="92"/>
      <c r="F31" s="92"/>
    </row>
    <row r="32" spans="1:6" x14ac:dyDescent="0.25">
      <c r="A32" s="10"/>
    </row>
    <row r="33" spans="1:6" x14ac:dyDescent="0.25">
      <c r="A33" s="11" t="s">
        <v>210</v>
      </c>
    </row>
    <row r="34" spans="1:6" x14ac:dyDescent="0.25">
      <c r="A34" s="357" t="s">
        <v>148</v>
      </c>
      <c r="B34" s="357"/>
      <c r="C34" s="357"/>
      <c r="D34" s="357"/>
      <c r="E34" s="92"/>
      <c r="F34" s="92"/>
    </row>
    <row r="36" spans="1:6" x14ac:dyDescent="0.25">
      <c r="A36" s="11" t="s">
        <v>211</v>
      </c>
    </row>
    <row r="37" spans="1:6" x14ac:dyDescent="0.25">
      <c r="A37" s="371" t="s">
        <v>426</v>
      </c>
      <c r="B37" s="371"/>
      <c r="C37" s="371"/>
      <c r="D37" s="371"/>
      <c r="E37" s="92"/>
      <c r="F37" s="92"/>
    </row>
    <row r="38" spans="1:6" x14ac:dyDescent="0.25">
      <c r="A38" s="10"/>
    </row>
    <row r="39" spans="1:6" ht="21.75" customHeight="1" x14ac:dyDescent="0.25">
      <c r="A39" s="11" t="s">
        <v>149</v>
      </c>
    </row>
    <row r="40" spans="1:6" ht="14.45" customHeight="1" x14ac:dyDescent="0.25">
      <c r="A40" s="357" t="s">
        <v>381</v>
      </c>
      <c r="B40" s="357"/>
      <c r="C40" s="357"/>
      <c r="D40" s="357"/>
      <c r="E40" s="92"/>
      <c r="F40" s="92"/>
    </row>
    <row r="41" spans="1:6" ht="14.45" customHeight="1" x14ac:dyDescent="0.25">
      <c r="A41" s="10"/>
    </row>
    <row r="42" spans="1:6" ht="14.45" customHeight="1" x14ac:dyDescent="0.25">
      <c r="A42" s="11" t="s">
        <v>150</v>
      </c>
    </row>
    <row r="43" spans="1:6" ht="14.45" customHeight="1" x14ac:dyDescent="0.25">
      <c r="A43" s="357" t="s">
        <v>212</v>
      </c>
      <c r="B43" s="357"/>
      <c r="C43" s="357"/>
      <c r="D43" s="357"/>
      <c r="E43" s="92"/>
      <c r="F43" s="92"/>
    </row>
    <row r="44" spans="1:6" x14ac:dyDescent="0.25">
      <c r="A44" s="10"/>
    </row>
    <row r="45" spans="1:6" x14ac:dyDescent="0.25">
      <c r="A45" s="11" t="s">
        <v>151</v>
      </c>
    </row>
    <row r="46" spans="1:6" x14ac:dyDescent="0.25">
      <c r="A46" s="357" t="s">
        <v>152</v>
      </c>
      <c r="B46" s="357"/>
      <c r="C46" s="357"/>
      <c r="D46" s="357"/>
      <c r="E46" s="92"/>
      <c r="F46" s="92"/>
    </row>
    <row r="47" spans="1:6" ht="14.45" customHeight="1" x14ac:dyDescent="0.25">
      <c r="A47" s="10"/>
    </row>
    <row r="48" spans="1:6" x14ac:dyDescent="0.25">
      <c r="A48" s="375" t="s">
        <v>273</v>
      </c>
      <c r="B48" s="375"/>
      <c r="C48" s="375"/>
      <c r="D48" s="375"/>
      <c r="E48" s="91"/>
      <c r="F48" s="91"/>
    </row>
    <row r="49" spans="1:7" x14ac:dyDescent="0.25">
      <c r="A49" s="357" t="s">
        <v>153</v>
      </c>
      <c r="B49" s="357"/>
      <c r="C49" s="357"/>
      <c r="D49" s="357"/>
      <c r="E49" s="92"/>
      <c r="F49" s="92"/>
    </row>
    <row r="50" spans="1:7" x14ac:dyDescent="0.25">
      <c r="A50" s="10"/>
    </row>
    <row r="51" spans="1:7" x14ac:dyDescent="0.25">
      <c r="A51" s="11" t="s">
        <v>272</v>
      </c>
    </row>
    <row r="52" spans="1:7" x14ac:dyDescent="0.25">
      <c r="A52" s="11"/>
    </row>
    <row r="53" spans="1:7" x14ac:dyDescent="0.25">
      <c r="A53" s="11" t="s">
        <v>154</v>
      </c>
    </row>
    <row r="54" spans="1:7" ht="42.75" customHeight="1" x14ac:dyDescent="0.25">
      <c r="A54" s="371" t="s">
        <v>425</v>
      </c>
      <c r="B54" s="371"/>
      <c r="C54" s="371"/>
      <c r="D54" s="371"/>
      <c r="E54" s="371"/>
      <c r="F54" s="371"/>
      <c r="G54" s="371"/>
    </row>
    <row r="55" spans="1:7" ht="18.75" customHeight="1" x14ac:dyDescent="0.25">
      <c r="A55" s="92"/>
      <c r="B55" s="92"/>
      <c r="C55" s="92"/>
      <c r="D55" s="92"/>
      <c r="E55" s="92"/>
      <c r="F55" s="92"/>
    </row>
    <row r="56" spans="1:7" ht="18.75" customHeight="1" x14ac:dyDescent="0.25">
      <c r="A56" s="93" t="s">
        <v>155</v>
      </c>
      <c r="B56" s="104" t="s">
        <v>530</v>
      </c>
    </row>
    <row r="57" spans="1:7" ht="18.75" customHeight="1" x14ac:dyDescent="0.25">
      <c r="A57" s="228" t="s">
        <v>156</v>
      </c>
      <c r="B57" s="229">
        <v>7790.75</v>
      </c>
    </row>
    <row r="58" spans="1:7" ht="18.75" customHeight="1" x14ac:dyDescent="0.25">
      <c r="A58" s="228" t="s">
        <v>157</v>
      </c>
      <c r="B58" s="229">
        <v>7807.41</v>
      </c>
    </row>
    <row r="59" spans="1:7" ht="18.75" customHeight="1" x14ac:dyDescent="0.25">
      <c r="A59" s="11"/>
    </row>
    <row r="60" spans="1:7" ht="18.75" customHeight="1" x14ac:dyDescent="0.25">
      <c r="A60" s="11" t="s">
        <v>158</v>
      </c>
    </row>
    <row r="61" spans="1:7" ht="18.75" customHeight="1" x14ac:dyDescent="0.25">
      <c r="A61" s="11"/>
    </row>
    <row r="62" spans="1:7" ht="18.75" customHeight="1" x14ac:dyDescent="0.25">
      <c r="A62" s="358" t="s">
        <v>159</v>
      </c>
      <c r="B62" s="358"/>
      <c r="D62" s="122"/>
      <c r="E62" s="122"/>
      <c r="F62" s="122"/>
    </row>
    <row r="63" spans="1:7" ht="18.75" customHeight="1" x14ac:dyDescent="0.25">
      <c r="A63" s="126"/>
      <c r="B63" s="126"/>
      <c r="D63" s="122"/>
      <c r="E63" s="122"/>
      <c r="F63" s="122"/>
    </row>
    <row r="64" spans="1:7" ht="18.75" customHeight="1" x14ac:dyDescent="0.25">
      <c r="A64" s="12" t="s">
        <v>254</v>
      </c>
      <c r="D64" s="123">
        <v>6870.81</v>
      </c>
      <c r="E64" s="123"/>
      <c r="F64" s="157"/>
    </row>
    <row r="65" spans="1:8" ht="34.9" customHeight="1" x14ac:dyDescent="0.25">
      <c r="A65" s="99" t="s">
        <v>238</v>
      </c>
      <c r="B65" s="93" t="s">
        <v>239</v>
      </c>
      <c r="C65" s="100" t="s">
        <v>240</v>
      </c>
      <c r="D65" s="100" t="s">
        <v>241</v>
      </c>
      <c r="E65" s="100" t="s">
        <v>242</v>
      </c>
      <c r="F65" s="165"/>
    </row>
    <row r="66" spans="1:8" s="220" customFormat="1" ht="18.75" customHeight="1" x14ac:dyDescent="0.25">
      <c r="A66" s="231" t="s">
        <v>41</v>
      </c>
      <c r="B66" s="99"/>
      <c r="C66" s="232">
        <f>SUM(C67:C107)</f>
        <v>3660901.3628680687</v>
      </c>
      <c r="D66" s="233"/>
      <c r="E66" s="245">
        <f>SUM(E67:E107)</f>
        <v>28521167292.7644</v>
      </c>
      <c r="F66" s="305"/>
    </row>
    <row r="67" spans="1:8" ht="18.75" customHeight="1" x14ac:dyDescent="0.25">
      <c r="A67" s="297" t="s">
        <v>382</v>
      </c>
      <c r="B67" s="101" t="s">
        <v>456</v>
      </c>
      <c r="C67" s="102">
        <f t="shared" ref="C67:C94" si="0">E67/D67</f>
        <v>5252</v>
      </c>
      <c r="D67" s="229">
        <f t="shared" ref="D67:D107" si="1">B$57</f>
        <v>7790.75</v>
      </c>
      <c r="E67" s="246">
        <v>40917019</v>
      </c>
      <c r="G67" s="1"/>
      <c r="H67" s="1"/>
    </row>
    <row r="68" spans="1:8" ht="18.75" customHeight="1" x14ac:dyDescent="0.25">
      <c r="A68" s="297" t="s">
        <v>481</v>
      </c>
      <c r="B68" s="101" t="s">
        <v>455</v>
      </c>
      <c r="C68" s="102">
        <f t="shared" si="0"/>
        <v>1038.7960080865128</v>
      </c>
      <c r="D68" s="229">
        <f t="shared" si="1"/>
        <v>7790.75</v>
      </c>
      <c r="E68" s="246">
        <v>8093000</v>
      </c>
      <c r="G68" s="1"/>
      <c r="H68" s="1"/>
    </row>
    <row r="69" spans="1:8" ht="18.75" customHeight="1" x14ac:dyDescent="0.25">
      <c r="A69" s="297" t="s">
        <v>468</v>
      </c>
      <c r="B69" s="101" t="s">
        <v>455</v>
      </c>
      <c r="C69" s="102">
        <f t="shared" si="0"/>
        <v>6161.6142219940311</v>
      </c>
      <c r="D69" s="229">
        <f t="shared" si="1"/>
        <v>7790.75</v>
      </c>
      <c r="E69" s="246">
        <v>48003596</v>
      </c>
      <c r="G69" s="1"/>
      <c r="H69" s="1"/>
    </row>
    <row r="70" spans="1:8" ht="18.75" customHeight="1" x14ac:dyDescent="0.25">
      <c r="A70" s="297" t="s">
        <v>469</v>
      </c>
      <c r="B70" s="101" t="s">
        <v>455</v>
      </c>
      <c r="C70" s="102">
        <f t="shared" si="0"/>
        <v>128.70378333279851</v>
      </c>
      <c r="D70" s="229">
        <f t="shared" si="1"/>
        <v>7790.75</v>
      </c>
      <c r="E70" s="246">
        <v>1002699</v>
      </c>
      <c r="G70" s="1"/>
      <c r="H70" s="1"/>
    </row>
    <row r="71" spans="1:8" x14ac:dyDescent="0.25">
      <c r="A71" s="297" t="s">
        <v>470</v>
      </c>
      <c r="B71" s="101" t="s">
        <v>456</v>
      </c>
      <c r="C71" s="102">
        <f t="shared" si="0"/>
        <v>9391.8799605686236</v>
      </c>
      <c r="D71" s="229">
        <f t="shared" si="1"/>
        <v>7790.75</v>
      </c>
      <c r="E71" s="246">
        <v>73169788.8028</v>
      </c>
      <c r="G71" s="1"/>
      <c r="H71" s="1"/>
    </row>
    <row r="72" spans="1:8" ht="20.25" customHeight="1" x14ac:dyDescent="0.25">
      <c r="A72" s="297" t="s">
        <v>471</v>
      </c>
      <c r="B72" s="101" t="s">
        <v>456</v>
      </c>
      <c r="C72" s="102">
        <f t="shared" si="0"/>
        <v>35251.919936206403</v>
      </c>
      <c r="D72" s="229">
        <f t="shared" si="1"/>
        <v>7790.75</v>
      </c>
      <c r="E72" s="246">
        <v>274638895.24300003</v>
      </c>
      <c r="G72" s="1"/>
      <c r="H72" s="1"/>
    </row>
    <row r="73" spans="1:8" x14ac:dyDescent="0.25">
      <c r="A73" s="297" t="s">
        <v>383</v>
      </c>
      <c r="B73" s="101" t="s">
        <v>455</v>
      </c>
      <c r="C73" s="102">
        <f t="shared" si="0"/>
        <v>22746.278214549304</v>
      </c>
      <c r="D73" s="229">
        <f t="shared" si="1"/>
        <v>7790.75</v>
      </c>
      <c r="E73" s="246">
        <v>177210567</v>
      </c>
      <c r="G73" s="1"/>
      <c r="H73" s="1"/>
    </row>
    <row r="74" spans="1:8" x14ac:dyDescent="0.25">
      <c r="A74" s="297" t="s">
        <v>384</v>
      </c>
      <c r="B74" s="101" t="s">
        <v>455</v>
      </c>
      <c r="C74" s="102">
        <f t="shared" si="0"/>
        <v>256.72265186278599</v>
      </c>
      <c r="D74" s="229">
        <f t="shared" si="1"/>
        <v>7790.75</v>
      </c>
      <c r="E74" s="246">
        <v>2000062</v>
      </c>
      <c r="G74" s="1"/>
      <c r="H74" s="1"/>
    </row>
    <row r="75" spans="1:8" x14ac:dyDescent="0.25">
      <c r="A75" s="297" t="s">
        <v>472</v>
      </c>
      <c r="B75" s="101" t="s">
        <v>455</v>
      </c>
      <c r="C75" s="102">
        <f t="shared" si="0"/>
        <v>11571.40236819305</v>
      </c>
      <c r="D75" s="229">
        <f t="shared" si="1"/>
        <v>7790.75</v>
      </c>
      <c r="E75" s="246">
        <v>90149903</v>
      </c>
      <c r="G75" s="1"/>
      <c r="H75" s="1"/>
    </row>
    <row r="76" spans="1:8" x14ac:dyDescent="0.25">
      <c r="A76" s="297" t="s">
        <v>473</v>
      </c>
      <c r="B76" s="101" t="s">
        <v>455</v>
      </c>
      <c r="C76" s="102">
        <f t="shared" si="0"/>
        <v>200.23746109167922</v>
      </c>
      <c r="D76" s="229">
        <f t="shared" si="1"/>
        <v>7790.75</v>
      </c>
      <c r="E76" s="246">
        <v>1560000</v>
      </c>
      <c r="G76" s="1"/>
      <c r="H76" s="1"/>
    </row>
    <row r="77" spans="1:8" x14ac:dyDescent="0.25">
      <c r="A77" s="297" t="s">
        <v>474</v>
      </c>
      <c r="B77" s="101" t="s">
        <v>455</v>
      </c>
      <c r="C77" s="102">
        <f t="shared" si="0"/>
        <v>513.4297724866027</v>
      </c>
      <c r="D77" s="229">
        <f t="shared" si="1"/>
        <v>7790.75</v>
      </c>
      <c r="E77" s="246">
        <v>4000003</v>
      </c>
      <c r="G77" s="1"/>
      <c r="H77" s="1"/>
    </row>
    <row r="78" spans="1:8" x14ac:dyDescent="0.25">
      <c r="A78" s="297" t="s">
        <v>475</v>
      </c>
      <c r="B78" s="101" t="s">
        <v>456</v>
      </c>
      <c r="C78" s="102">
        <f t="shared" si="0"/>
        <v>5038.3900112312704</v>
      </c>
      <c r="D78" s="229">
        <f t="shared" si="1"/>
        <v>7790.75</v>
      </c>
      <c r="E78" s="246">
        <v>39252836.980000019</v>
      </c>
      <c r="G78" s="1"/>
      <c r="H78" s="1"/>
    </row>
    <row r="79" spans="1:8" x14ac:dyDescent="0.25">
      <c r="A79" s="297" t="s">
        <v>476</v>
      </c>
      <c r="B79" s="101" t="s">
        <v>456</v>
      </c>
      <c r="C79" s="102">
        <f t="shared" si="0"/>
        <v>22147.529936270577</v>
      </c>
      <c r="D79" s="229">
        <f t="shared" si="1"/>
        <v>7790.75</v>
      </c>
      <c r="E79" s="246">
        <v>172545868.85100001</v>
      </c>
      <c r="G79" s="1"/>
      <c r="H79" s="1"/>
    </row>
    <row r="80" spans="1:8" x14ac:dyDescent="0.25">
      <c r="A80" s="297" t="s">
        <v>477</v>
      </c>
      <c r="B80" s="101" t="s">
        <v>456</v>
      </c>
      <c r="C80" s="102">
        <f t="shared" si="0"/>
        <v>56461.84</v>
      </c>
      <c r="D80" s="229">
        <f t="shared" si="1"/>
        <v>7790.75</v>
      </c>
      <c r="E80" s="246">
        <v>439880079.97999996</v>
      </c>
      <c r="G80" s="1"/>
      <c r="H80" s="1"/>
    </row>
    <row r="81" spans="1:8" x14ac:dyDescent="0.25">
      <c r="A81" s="297" t="s">
        <v>478</v>
      </c>
      <c r="B81" s="101" t="s">
        <v>456</v>
      </c>
      <c r="C81" s="102">
        <f t="shared" si="0"/>
        <v>1200</v>
      </c>
      <c r="D81" s="229">
        <f t="shared" si="1"/>
        <v>7790.75</v>
      </c>
      <c r="E81" s="246">
        <v>9348900</v>
      </c>
      <c r="G81" s="1"/>
      <c r="H81" s="1"/>
    </row>
    <row r="82" spans="1:8" x14ac:dyDescent="0.25">
      <c r="A82" s="297" t="s">
        <v>479</v>
      </c>
      <c r="B82" s="101" t="s">
        <v>456</v>
      </c>
      <c r="C82" s="102">
        <f t="shared" si="0"/>
        <v>5004.5999448063412</v>
      </c>
      <c r="D82" s="229">
        <f t="shared" si="1"/>
        <v>7790.75</v>
      </c>
      <c r="E82" s="246">
        <v>38989587.020000003</v>
      </c>
      <c r="G82" s="1"/>
      <c r="H82" s="1"/>
    </row>
    <row r="83" spans="1:8" x14ac:dyDescent="0.25">
      <c r="A83" s="297" t="s">
        <v>538</v>
      </c>
      <c r="B83" s="101" t="s">
        <v>455</v>
      </c>
      <c r="C83" s="102">
        <f t="shared" si="0"/>
        <v>385.07204056092161</v>
      </c>
      <c r="D83" s="229">
        <f t="shared" si="1"/>
        <v>7790.75</v>
      </c>
      <c r="E83" s="246">
        <v>3000000</v>
      </c>
      <c r="G83" s="1"/>
      <c r="H83" s="1"/>
    </row>
    <row r="84" spans="1:8" x14ac:dyDescent="0.25">
      <c r="A84" s="297" t="s">
        <v>517</v>
      </c>
      <c r="B84" s="101" t="s">
        <v>456</v>
      </c>
      <c r="C84" s="102">
        <f t="shared" si="0"/>
        <v>3661</v>
      </c>
      <c r="D84" s="229">
        <f t="shared" si="1"/>
        <v>7790.75</v>
      </c>
      <c r="E84" s="246">
        <v>28521935.75</v>
      </c>
      <c r="G84" s="1"/>
      <c r="H84" s="1"/>
    </row>
    <row r="85" spans="1:8" x14ac:dyDescent="0.25">
      <c r="A85" s="297" t="s">
        <v>447</v>
      </c>
      <c r="B85" s="101" t="s">
        <v>455</v>
      </c>
      <c r="C85" s="102">
        <f t="shared" si="0"/>
        <v>256.71469370728107</v>
      </c>
      <c r="D85" s="229">
        <f t="shared" si="1"/>
        <v>7790.75</v>
      </c>
      <c r="E85" s="246">
        <v>2000000</v>
      </c>
      <c r="G85" s="1"/>
      <c r="H85" s="1"/>
    </row>
    <row r="86" spans="1:8" x14ac:dyDescent="0.25">
      <c r="A86" s="297" t="s">
        <v>451</v>
      </c>
      <c r="B86" s="101" t="s">
        <v>455</v>
      </c>
      <c r="C86" s="102">
        <f t="shared" si="0"/>
        <v>569.26483329589576</v>
      </c>
      <c r="D86" s="229">
        <f t="shared" si="1"/>
        <v>7790.75</v>
      </c>
      <c r="E86" s="246">
        <v>4435000</v>
      </c>
      <c r="G86" s="1"/>
      <c r="H86" s="1"/>
    </row>
    <row r="87" spans="1:8" x14ac:dyDescent="0.25">
      <c r="A87" s="297" t="s">
        <v>448</v>
      </c>
      <c r="B87" s="101" t="s">
        <v>456</v>
      </c>
      <c r="C87" s="102">
        <f t="shared" si="0"/>
        <v>1000</v>
      </c>
      <c r="D87" s="229">
        <f t="shared" si="1"/>
        <v>7790.75</v>
      </c>
      <c r="E87" s="246">
        <v>7790750</v>
      </c>
      <c r="G87" s="1"/>
      <c r="H87" s="1"/>
    </row>
    <row r="88" spans="1:8" x14ac:dyDescent="0.25">
      <c r="A88" s="297" t="s">
        <v>452</v>
      </c>
      <c r="B88" s="101" t="s">
        <v>456</v>
      </c>
      <c r="C88" s="102">
        <f t="shared" si="0"/>
        <v>2000</v>
      </c>
      <c r="D88" s="229">
        <f t="shared" si="1"/>
        <v>7790.75</v>
      </c>
      <c r="E88" s="246">
        <v>15581500</v>
      </c>
      <c r="G88" s="1"/>
      <c r="H88" s="1"/>
    </row>
    <row r="89" spans="1:8" x14ac:dyDescent="0.25">
      <c r="A89" s="297" t="s">
        <v>539</v>
      </c>
      <c r="B89" s="101" t="s">
        <v>456</v>
      </c>
      <c r="C89" s="102">
        <f t="shared" si="0"/>
        <v>8.7899999999999991</v>
      </c>
      <c r="D89" s="229">
        <f t="shared" si="1"/>
        <v>7790.75</v>
      </c>
      <c r="E89" s="246">
        <v>68480.69249999999</v>
      </c>
      <c r="G89" s="1"/>
      <c r="H89" s="1"/>
    </row>
    <row r="90" spans="1:8" x14ac:dyDescent="0.25">
      <c r="A90" s="297" t="s">
        <v>540</v>
      </c>
      <c r="B90" s="101" t="s">
        <v>455</v>
      </c>
      <c r="C90" s="102">
        <f t="shared" si="0"/>
        <v>6117.2627731604789</v>
      </c>
      <c r="D90" s="229">
        <f t="shared" si="1"/>
        <v>7790.75</v>
      </c>
      <c r="E90" s="246">
        <v>47658064.950000003</v>
      </c>
      <c r="G90" s="1"/>
      <c r="H90" s="1"/>
    </row>
    <row r="91" spans="1:8" x14ac:dyDescent="0.25">
      <c r="A91" s="297" t="s">
        <v>541</v>
      </c>
      <c r="B91" s="101" t="s">
        <v>455</v>
      </c>
      <c r="C91" s="102">
        <f t="shared" si="0"/>
        <v>77.907133459551389</v>
      </c>
      <c r="D91" s="229">
        <f t="shared" si="1"/>
        <v>7790.75</v>
      </c>
      <c r="E91" s="246">
        <v>606955</v>
      </c>
      <c r="G91" s="1"/>
      <c r="H91" s="1"/>
    </row>
    <row r="92" spans="1:8" x14ac:dyDescent="0.25">
      <c r="A92" s="297" t="s">
        <v>542</v>
      </c>
      <c r="B92" s="101" t="s">
        <v>455</v>
      </c>
      <c r="C92" s="102">
        <f t="shared" si="0"/>
        <v>5.182220530759361</v>
      </c>
      <c r="D92" s="229">
        <f t="shared" si="1"/>
        <v>7790.75</v>
      </c>
      <c r="E92" s="246">
        <v>40373.384600013494</v>
      </c>
      <c r="G92" s="1"/>
      <c r="H92" s="1"/>
    </row>
    <row r="93" spans="1:8" x14ac:dyDescent="0.25">
      <c r="A93" s="297" t="s">
        <v>543</v>
      </c>
      <c r="B93" s="101" t="s">
        <v>455</v>
      </c>
      <c r="C93" s="102">
        <f t="shared" si="0"/>
        <v>11.913102076180085</v>
      </c>
      <c r="D93" s="229">
        <f t="shared" si="1"/>
        <v>7790.75</v>
      </c>
      <c r="E93" s="246">
        <v>92812</v>
      </c>
      <c r="G93" s="1"/>
      <c r="H93" s="1"/>
    </row>
    <row r="94" spans="1:8" x14ac:dyDescent="0.25">
      <c r="A94" s="297" t="s">
        <v>544</v>
      </c>
      <c r="B94" s="101" t="s">
        <v>456</v>
      </c>
      <c r="C94" s="102">
        <f t="shared" si="0"/>
        <v>31794.029963482339</v>
      </c>
      <c r="D94" s="229">
        <f t="shared" si="1"/>
        <v>7790.75</v>
      </c>
      <c r="E94" s="246">
        <v>247699338.93800002</v>
      </c>
      <c r="G94" s="1"/>
      <c r="H94" s="1"/>
    </row>
    <row r="95" spans="1:8" x14ac:dyDescent="0.25">
      <c r="A95" s="297" t="s">
        <v>545</v>
      </c>
      <c r="B95" s="101" t="s">
        <v>456</v>
      </c>
      <c r="C95" s="102">
        <f t="shared" ref="C95:C107" si="2">E95/D95</f>
        <v>17.469974829124286</v>
      </c>
      <c r="D95" s="229">
        <f t="shared" si="1"/>
        <v>7790.75</v>
      </c>
      <c r="E95" s="246">
        <v>136104.20640000002</v>
      </c>
      <c r="G95" s="1"/>
      <c r="H95" s="1"/>
    </row>
    <row r="96" spans="1:8" x14ac:dyDescent="0.25">
      <c r="A96" s="297" t="s">
        <v>546</v>
      </c>
      <c r="B96" s="101" t="s">
        <v>455</v>
      </c>
      <c r="C96" s="102">
        <f t="shared" si="2"/>
        <v>538.77649776979115</v>
      </c>
      <c r="D96" s="229">
        <f t="shared" si="1"/>
        <v>7790.75</v>
      </c>
      <c r="E96" s="246">
        <v>4197473</v>
      </c>
      <c r="G96" s="1"/>
      <c r="H96" s="1"/>
    </row>
    <row r="97" spans="1:8" x14ac:dyDescent="0.25">
      <c r="A97" s="297" t="s">
        <v>547</v>
      </c>
      <c r="B97" s="101" t="s">
        <v>456</v>
      </c>
      <c r="C97" s="102">
        <f t="shared" si="2"/>
        <v>1551.5000464653581</v>
      </c>
      <c r="D97" s="229">
        <f t="shared" si="1"/>
        <v>7790.75</v>
      </c>
      <c r="E97" s="246">
        <v>12087348.986999989</v>
      </c>
      <c r="G97" s="1"/>
      <c r="H97" s="1"/>
    </row>
    <row r="98" spans="1:8" x14ac:dyDescent="0.25">
      <c r="A98" s="297" t="s">
        <v>385</v>
      </c>
      <c r="B98" s="101" t="s">
        <v>456</v>
      </c>
      <c r="C98" s="102">
        <f t="shared" si="2"/>
        <v>63402.31</v>
      </c>
      <c r="D98" s="229">
        <f t="shared" si="1"/>
        <v>7790.75</v>
      </c>
      <c r="E98" s="246">
        <v>493951546.63249999</v>
      </c>
      <c r="G98" s="1"/>
      <c r="H98" s="1"/>
    </row>
    <row r="99" spans="1:8" x14ac:dyDescent="0.25">
      <c r="A99" s="297" t="s">
        <v>386</v>
      </c>
      <c r="B99" s="101" t="s">
        <v>456</v>
      </c>
      <c r="C99" s="102">
        <f t="shared" si="2"/>
        <v>73414.109967718134</v>
      </c>
      <c r="D99" s="229">
        <f t="shared" si="1"/>
        <v>7790.75</v>
      </c>
      <c r="E99" s="246">
        <v>571950977.23100007</v>
      </c>
      <c r="G99" s="1"/>
      <c r="H99" s="1"/>
    </row>
    <row r="100" spans="1:8" x14ac:dyDescent="0.25">
      <c r="A100" s="297" t="s">
        <v>453</v>
      </c>
      <c r="B100" s="101" t="s">
        <v>456</v>
      </c>
      <c r="C100" s="102">
        <f t="shared" si="2"/>
        <v>18028.019947296478</v>
      </c>
      <c r="D100" s="229">
        <f t="shared" si="1"/>
        <v>7790.75</v>
      </c>
      <c r="E100" s="246">
        <v>140451796.40440002</v>
      </c>
      <c r="G100" s="1"/>
      <c r="H100" s="1"/>
    </row>
    <row r="101" spans="1:8" x14ac:dyDescent="0.25">
      <c r="A101" s="297" t="s">
        <v>454</v>
      </c>
      <c r="B101" s="101" t="s">
        <v>456</v>
      </c>
      <c r="C101" s="102">
        <f t="shared" si="2"/>
        <v>106180.16002428521</v>
      </c>
      <c r="D101" s="229">
        <f t="shared" si="1"/>
        <v>7790.75</v>
      </c>
      <c r="E101" s="246">
        <v>827223081.70920002</v>
      </c>
      <c r="G101" s="1"/>
      <c r="H101" s="1"/>
    </row>
    <row r="102" spans="1:8" x14ac:dyDescent="0.25">
      <c r="A102" s="297" t="s">
        <v>497</v>
      </c>
      <c r="B102" s="101" t="s">
        <v>456</v>
      </c>
      <c r="C102" s="102">
        <f t="shared" si="2"/>
        <v>2588475.96</v>
      </c>
      <c r="D102" s="229">
        <f t="shared" si="1"/>
        <v>7790.75</v>
      </c>
      <c r="E102" s="246">
        <v>20166169085.369999</v>
      </c>
      <c r="G102" s="1"/>
      <c r="H102" s="1"/>
    </row>
    <row r="103" spans="1:8" x14ac:dyDescent="0.25">
      <c r="A103" s="297" t="s">
        <v>498</v>
      </c>
      <c r="B103" s="101" t="s">
        <v>456</v>
      </c>
      <c r="C103" s="102">
        <f t="shared" si="2"/>
        <v>42156.719997227468</v>
      </c>
      <c r="D103" s="229">
        <f t="shared" si="1"/>
        <v>7790.75</v>
      </c>
      <c r="E103" s="246">
        <v>328432466.31839991</v>
      </c>
      <c r="G103" s="1"/>
      <c r="H103" s="1"/>
    </row>
    <row r="104" spans="1:8" x14ac:dyDescent="0.25">
      <c r="A104" s="297" t="s">
        <v>387</v>
      </c>
      <c r="B104" s="101" t="s">
        <v>456</v>
      </c>
      <c r="C104" s="102">
        <f t="shared" si="2"/>
        <v>31986.639977486124</v>
      </c>
      <c r="D104" s="229">
        <f t="shared" si="1"/>
        <v>7790.75</v>
      </c>
      <c r="E104" s="246">
        <v>249199915.40460002</v>
      </c>
      <c r="G104" s="1"/>
      <c r="H104" s="1"/>
    </row>
    <row r="105" spans="1:8" x14ac:dyDescent="0.25">
      <c r="A105" s="297" t="s">
        <v>388</v>
      </c>
      <c r="B105" s="101" t="s">
        <v>456</v>
      </c>
      <c r="C105" s="102">
        <f t="shared" si="2"/>
        <v>157021.97003251294</v>
      </c>
      <c r="D105" s="229">
        <f t="shared" si="1"/>
        <v>7790.75</v>
      </c>
      <c r="E105" s="246">
        <v>1223318913.0308001</v>
      </c>
      <c r="G105" s="1"/>
      <c r="H105" s="1"/>
    </row>
    <row r="106" spans="1:8" x14ac:dyDescent="0.25">
      <c r="A106" s="297" t="s">
        <v>480</v>
      </c>
      <c r="B106" s="101" t="s">
        <v>456</v>
      </c>
      <c r="C106" s="102">
        <f t="shared" ref="C106" si="3">E106/D106</f>
        <v>164248.40995773193</v>
      </c>
      <c r="D106" s="229">
        <f t="shared" ref="D106" si="4">B$57</f>
        <v>7790.75</v>
      </c>
      <c r="E106" s="246">
        <v>1279618299.8782001</v>
      </c>
      <c r="G106" s="1"/>
      <c r="H106" s="1"/>
    </row>
    <row r="107" spans="1:8" x14ac:dyDescent="0.25">
      <c r="A107" s="297" t="s">
        <v>519</v>
      </c>
      <c r="B107" s="101" t="s">
        <v>456</v>
      </c>
      <c r="C107" s="102">
        <f t="shared" si="2"/>
        <v>185626.835413792</v>
      </c>
      <c r="D107" s="229">
        <f t="shared" si="1"/>
        <v>7790.75</v>
      </c>
      <c r="E107" s="246">
        <v>1446172268</v>
      </c>
      <c r="G107" s="1"/>
      <c r="H107" s="1"/>
    </row>
    <row r="108" spans="1:8" x14ac:dyDescent="0.25">
      <c r="A108" s="127"/>
      <c r="B108" s="16"/>
      <c r="C108" s="128"/>
      <c r="D108" s="128"/>
      <c r="E108" s="128"/>
      <c r="F108" s="128"/>
      <c r="G108" s="160"/>
    </row>
    <row r="109" spans="1:8" x14ac:dyDescent="0.25">
      <c r="A109" s="12" t="s">
        <v>160</v>
      </c>
    </row>
    <row r="110" spans="1:8" ht="15.75" thickBot="1" x14ac:dyDescent="0.3">
      <c r="A110" s="12"/>
    </row>
    <row r="111" spans="1:8" ht="24.75" customHeight="1" x14ac:dyDescent="0.25">
      <c r="A111" s="359" t="s">
        <v>243</v>
      </c>
      <c r="B111" s="361" t="s">
        <v>244</v>
      </c>
      <c r="C111" s="361" t="s">
        <v>245</v>
      </c>
      <c r="D111" s="361" t="s">
        <v>246</v>
      </c>
      <c r="E111" s="372" t="s">
        <v>247</v>
      </c>
    </row>
    <row r="112" spans="1:8" x14ac:dyDescent="0.25">
      <c r="A112" s="360"/>
      <c r="B112" s="362"/>
      <c r="C112" s="362"/>
      <c r="D112" s="362"/>
      <c r="E112" s="373"/>
    </row>
    <row r="113" spans="1:7" ht="30" x14ac:dyDescent="0.25">
      <c r="A113" s="143" t="s">
        <v>259</v>
      </c>
      <c r="B113" s="144">
        <f>B$57</f>
        <v>7790.75</v>
      </c>
      <c r="C113" s="145">
        <v>36585412</v>
      </c>
      <c r="D113" s="144">
        <v>7812.22</v>
      </c>
      <c r="E113" s="145">
        <v>130438665.60000001</v>
      </c>
    </row>
    <row r="114" spans="1:7" ht="30" x14ac:dyDescent="0.25">
      <c r="A114" s="143" t="s">
        <v>260</v>
      </c>
      <c r="B114" s="144">
        <f t="shared" ref="B114" si="5">B$57</f>
        <v>7790.75</v>
      </c>
      <c r="C114" s="145">
        <v>0</v>
      </c>
      <c r="D114" s="144">
        <v>7812.22</v>
      </c>
      <c r="E114" s="146">
        <v>0</v>
      </c>
      <c r="F114" s="97"/>
    </row>
    <row r="115" spans="1:7" ht="30" x14ac:dyDescent="0.25">
      <c r="A115" s="143" t="s">
        <v>261</v>
      </c>
      <c r="B115" s="144">
        <f>B$58</f>
        <v>7807.41</v>
      </c>
      <c r="C115" s="145">
        <v>0</v>
      </c>
      <c r="D115" s="144">
        <v>7843.41</v>
      </c>
      <c r="E115" s="146">
        <v>0</v>
      </c>
      <c r="F115" s="97"/>
      <c r="G115" s="1"/>
    </row>
    <row r="116" spans="1:7" ht="30" x14ac:dyDescent="0.25">
      <c r="A116" s="147" t="s">
        <v>262</v>
      </c>
      <c r="B116" s="144">
        <f>B$58</f>
        <v>7807.41</v>
      </c>
      <c r="C116" s="148">
        <v>89745852</v>
      </c>
      <c r="D116" s="144">
        <v>7843.41</v>
      </c>
      <c r="E116" s="149">
        <v>88137169.193640128</v>
      </c>
    </row>
    <row r="117" spans="1:7" x14ac:dyDescent="0.25">
      <c r="A117" s="150" t="s">
        <v>248</v>
      </c>
      <c r="B117" s="151"/>
      <c r="C117" s="152">
        <f>C113+C114-C115-C116</f>
        <v>-53160440</v>
      </c>
      <c r="D117" s="151"/>
      <c r="E117" s="152">
        <f>E113+E114-E115-E116</f>
        <v>42301496.406359881</v>
      </c>
    </row>
    <row r="118" spans="1:7" x14ac:dyDescent="0.25">
      <c r="A118" s="140"/>
      <c r="B118" s="141"/>
      <c r="C118" s="142"/>
      <c r="D118" s="141"/>
      <c r="E118" s="142"/>
    </row>
    <row r="119" spans="1:7" x14ac:dyDescent="0.25">
      <c r="A119" s="12" t="s">
        <v>161</v>
      </c>
    </row>
    <row r="120" spans="1:7" x14ac:dyDescent="0.25">
      <c r="A120" s="12"/>
    </row>
    <row r="121" spans="1:7" x14ac:dyDescent="0.25">
      <c r="A121" s="355" t="s">
        <v>39</v>
      </c>
      <c r="B121" s="355" t="s">
        <v>162</v>
      </c>
      <c r="C121" s="93" t="s">
        <v>163</v>
      </c>
      <c r="D121" s="100" t="s">
        <v>164</v>
      </c>
      <c r="E121" s="137"/>
      <c r="F121" s="137"/>
    </row>
    <row r="122" spans="1:7" x14ac:dyDescent="0.25">
      <c r="A122" s="356"/>
      <c r="B122" s="356"/>
      <c r="C122" s="104" t="s">
        <v>530</v>
      </c>
      <c r="D122" s="104">
        <v>45657</v>
      </c>
      <c r="E122" s="138"/>
      <c r="F122" s="138"/>
    </row>
    <row r="123" spans="1:7" x14ac:dyDescent="0.25">
      <c r="A123" s="105" t="s">
        <v>165</v>
      </c>
      <c r="B123" s="105"/>
      <c r="C123" s="106">
        <f>SUM(C124:C164)</f>
        <v>30256046397.6227</v>
      </c>
      <c r="D123" s="106">
        <f>SUM(D124:D164)</f>
        <v>28521167292.7644</v>
      </c>
      <c r="E123" s="139"/>
      <c r="F123" s="139"/>
    </row>
    <row r="124" spans="1:7" x14ac:dyDescent="0.25">
      <c r="A124" s="297" t="s">
        <v>382</v>
      </c>
      <c r="B124" s="101" t="s">
        <v>456</v>
      </c>
      <c r="C124" s="246">
        <v>0</v>
      </c>
      <c r="D124" s="246">
        <v>40917019</v>
      </c>
      <c r="E124" s="131"/>
      <c r="F124" s="131"/>
    </row>
    <row r="125" spans="1:7" x14ac:dyDescent="0.25">
      <c r="A125" s="297" t="s">
        <v>481</v>
      </c>
      <c r="B125" s="101" t="s">
        <v>455</v>
      </c>
      <c r="C125" s="246">
        <v>0</v>
      </c>
      <c r="D125" s="246">
        <v>8093000</v>
      </c>
      <c r="E125" s="131"/>
      <c r="F125" s="131"/>
    </row>
    <row r="126" spans="1:7" x14ac:dyDescent="0.25">
      <c r="A126" s="297" t="s">
        <v>468</v>
      </c>
      <c r="B126" s="101" t="s">
        <v>455</v>
      </c>
      <c r="C126" s="246">
        <v>48003596</v>
      </c>
      <c r="D126" s="246">
        <v>48003596</v>
      </c>
      <c r="E126" s="131"/>
      <c r="F126" s="131"/>
    </row>
    <row r="127" spans="1:7" x14ac:dyDescent="0.25">
      <c r="A127" s="297" t="s">
        <v>469</v>
      </c>
      <c r="B127" s="101" t="s">
        <v>455</v>
      </c>
      <c r="C127" s="246">
        <v>1002699</v>
      </c>
      <c r="D127" s="246">
        <v>1002699</v>
      </c>
      <c r="E127" s="131"/>
      <c r="F127" s="131"/>
    </row>
    <row r="128" spans="1:7" x14ac:dyDescent="0.25">
      <c r="A128" s="297" t="s">
        <v>470</v>
      </c>
      <c r="B128" s="101" t="s">
        <v>456</v>
      </c>
      <c r="C128" s="246">
        <v>73169788.8028</v>
      </c>
      <c r="D128" s="246">
        <v>73169788.8028</v>
      </c>
      <c r="E128" s="131"/>
      <c r="F128" s="131"/>
    </row>
    <row r="129" spans="1:6" x14ac:dyDescent="0.25">
      <c r="A129" s="297" t="s">
        <v>471</v>
      </c>
      <c r="B129" s="101" t="s">
        <v>456</v>
      </c>
      <c r="C129" s="246">
        <v>274638895.24300003</v>
      </c>
      <c r="D129" s="246">
        <v>274638895.24300003</v>
      </c>
      <c r="E129" s="131"/>
      <c r="F129" s="131"/>
    </row>
    <row r="130" spans="1:6" x14ac:dyDescent="0.25">
      <c r="A130" s="297" t="s">
        <v>383</v>
      </c>
      <c r="B130" s="101" t="s">
        <v>455</v>
      </c>
      <c r="C130" s="246">
        <v>177210567</v>
      </c>
      <c r="D130" s="246">
        <v>177210567</v>
      </c>
      <c r="E130" s="131"/>
      <c r="F130" s="131"/>
    </row>
    <row r="131" spans="1:6" x14ac:dyDescent="0.25">
      <c r="A131" s="297" t="s">
        <v>384</v>
      </c>
      <c r="B131" s="101" t="s">
        <v>455</v>
      </c>
      <c r="C131" s="246">
        <v>2000062</v>
      </c>
      <c r="D131" s="246">
        <v>2000062</v>
      </c>
      <c r="E131" s="131"/>
      <c r="F131" s="131"/>
    </row>
    <row r="132" spans="1:6" x14ac:dyDescent="0.25">
      <c r="A132" s="297" t="s">
        <v>472</v>
      </c>
      <c r="B132" s="101" t="s">
        <v>455</v>
      </c>
      <c r="C132" s="246">
        <v>90149903</v>
      </c>
      <c r="D132" s="246">
        <v>90149903</v>
      </c>
      <c r="E132" s="131"/>
      <c r="F132" s="131"/>
    </row>
    <row r="133" spans="1:6" x14ac:dyDescent="0.25">
      <c r="A133" s="297" t="s">
        <v>473</v>
      </c>
      <c r="B133" s="101" t="s">
        <v>455</v>
      </c>
      <c r="C133" s="246">
        <v>15600000</v>
      </c>
      <c r="D133" s="246">
        <v>1560000</v>
      </c>
      <c r="E133" s="131"/>
      <c r="F133" s="131"/>
    </row>
    <row r="134" spans="1:6" x14ac:dyDescent="0.25">
      <c r="A134" s="297" t="s">
        <v>474</v>
      </c>
      <c r="B134" s="101" t="s">
        <v>455</v>
      </c>
      <c r="C134" s="246">
        <v>4000003</v>
      </c>
      <c r="D134" s="246">
        <v>4000003</v>
      </c>
      <c r="E134" s="131"/>
      <c r="F134" s="131"/>
    </row>
    <row r="135" spans="1:6" x14ac:dyDescent="0.25">
      <c r="A135" s="297" t="s">
        <v>475</v>
      </c>
      <c r="B135" s="101" t="s">
        <v>456</v>
      </c>
      <c r="C135" s="246">
        <v>39252836.980000019</v>
      </c>
      <c r="D135" s="246">
        <v>39252836.980000019</v>
      </c>
      <c r="E135" s="131"/>
      <c r="F135" s="131"/>
    </row>
    <row r="136" spans="1:6" x14ac:dyDescent="0.25">
      <c r="A136" s="297" t="s">
        <v>476</v>
      </c>
      <c r="B136" s="101" t="s">
        <v>456</v>
      </c>
      <c r="C136" s="246">
        <v>172545868.85100001</v>
      </c>
      <c r="D136" s="246">
        <v>172545868.85100001</v>
      </c>
      <c r="E136" s="131"/>
      <c r="F136" s="131"/>
    </row>
    <row r="137" spans="1:6" x14ac:dyDescent="0.25">
      <c r="A137" s="297" t="s">
        <v>477</v>
      </c>
      <c r="B137" s="101" t="s">
        <v>456</v>
      </c>
      <c r="C137" s="246">
        <v>463252330.15899998</v>
      </c>
      <c r="D137" s="246">
        <v>439880079.97999996</v>
      </c>
      <c r="E137" s="131"/>
      <c r="F137" s="131"/>
    </row>
    <row r="138" spans="1:6" x14ac:dyDescent="0.25">
      <c r="A138" s="297" t="s">
        <v>478</v>
      </c>
      <c r="B138" s="101" t="s">
        <v>456</v>
      </c>
      <c r="C138" s="246">
        <v>9348900</v>
      </c>
      <c r="D138" s="246">
        <v>9348900</v>
      </c>
      <c r="E138" s="131"/>
      <c r="F138" s="131"/>
    </row>
    <row r="139" spans="1:6" x14ac:dyDescent="0.25">
      <c r="A139" s="297" t="s">
        <v>479</v>
      </c>
      <c r="B139" s="101" t="s">
        <v>456</v>
      </c>
      <c r="C139" s="246">
        <v>38989587.020000003</v>
      </c>
      <c r="D139" s="246">
        <v>38989587.020000003</v>
      </c>
      <c r="E139" s="131"/>
      <c r="F139" s="131"/>
    </row>
    <row r="140" spans="1:6" x14ac:dyDescent="0.25">
      <c r="A140" s="297" t="s">
        <v>538</v>
      </c>
      <c r="B140" s="101" t="s">
        <v>455</v>
      </c>
      <c r="C140" s="246">
        <v>28521935.75</v>
      </c>
      <c r="D140" s="246">
        <v>3000000</v>
      </c>
      <c r="E140" s="131"/>
      <c r="F140" s="131"/>
    </row>
    <row r="141" spans="1:6" x14ac:dyDescent="0.25">
      <c r="A141" s="297" t="s">
        <v>517</v>
      </c>
      <c r="B141" s="101" t="s">
        <v>456</v>
      </c>
      <c r="C141" s="246">
        <v>2000000</v>
      </c>
      <c r="D141" s="246">
        <v>28521935.75</v>
      </c>
      <c r="E141" s="131"/>
      <c r="F141" s="131"/>
    </row>
    <row r="142" spans="1:6" x14ac:dyDescent="0.25">
      <c r="A142" s="297" t="s">
        <v>447</v>
      </c>
      <c r="B142" s="101" t="s">
        <v>455</v>
      </c>
      <c r="C142" s="246">
        <v>4435000</v>
      </c>
      <c r="D142" s="246">
        <v>2000000</v>
      </c>
      <c r="E142" s="131"/>
      <c r="F142" s="131"/>
    </row>
    <row r="143" spans="1:6" x14ac:dyDescent="0.25">
      <c r="A143" s="297" t="s">
        <v>451</v>
      </c>
      <c r="B143" s="101" t="s">
        <v>455</v>
      </c>
      <c r="C143" s="246">
        <v>7790750</v>
      </c>
      <c r="D143" s="246">
        <v>4435000</v>
      </c>
      <c r="E143" s="131"/>
      <c r="F143" s="131"/>
    </row>
    <row r="144" spans="1:6" x14ac:dyDescent="0.25">
      <c r="A144" s="297" t="s">
        <v>448</v>
      </c>
      <c r="B144" s="101" t="s">
        <v>456</v>
      </c>
      <c r="C144" s="246">
        <v>15581500</v>
      </c>
      <c r="D144" s="246">
        <v>7790750</v>
      </c>
      <c r="E144" s="131"/>
      <c r="F144" s="131"/>
    </row>
    <row r="145" spans="1:6" x14ac:dyDescent="0.25">
      <c r="A145" s="297" t="s">
        <v>452</v>
      </c>
      <c r="B145" s="101" t="s">
        <v>456</v>
      </c>
      <c r="C145" s="246">
        <v>19414549</v>
      </c>
      <c r="D145" s="246">
        <v>15581500</v>
      </c>
      <c r="E145" s="131"/>
      <c r="F145" s="131"/>
    </row>
    <row r="146" spans="1:6" x14ac:dyDescent="0.25">
      <c r="A146" s="297" t="s">
        <v>539</v>
      </c>
      <c r="B146" s="101" t="s">
        <v>456</v>
      </c>
      <c r="C146" s="246">
        <v>47658064.950000003</v>
      </c>
      <c r="D146" s="246">
        <v>68480.69249999999</v>
      </c>
      <c r="E146" s="131"/>
      <c r="F146" s="131"/>
    </row>
    <row r="147" spans="1:6" x14ac:dyDescent="0.25">
      <c r="A147" s="297" t="s">
        <v>540</v>
      </c>
      <c r="B147" s="101" t="s">
        <v>455</v>
      </c>
      <c r="C147" s="246">
        <v>606955</v>
      </c>
      <c r="D147" s="246">
        <v>47658064.950000003</v>
      </c>
      <c r="E147" s="131"/>
      <c r="F147" s="131"/>
    </row>
    <row r="148" spans="1:6" x14ac:dyDescent="0.25">
      <c r="A148" s="297" t="s">
        <v>541</v>
      </c>
      <c r="B148" s="101" t="s">
        <v>455</v>
      </c>
      <c r="C148" s="246">
        <v>40373.384600013494</v>
      </c>
      <c r="D148" s="246">
        <v>606955</v>
      </c>
      <c r="E148" s="131"/>
      <c r="F148" s="131"/>
    </row>
    <row r="149" spans="1:6" x14ac:dyDescent="0.25">
      <c r="A149" s="297" t="s">
        <v>542</v>
      </c>
      <c r="B149" s="101" t="s">
        <v>455</v>
      </c>
      <c r="C149" s="246">
        <v>92812</v>
      </c>
      <c r="D149" s="246">
        <v>40373.384600013494</v>
      </c>
      <c r="E149" s="131"/>
      <c r="F149" s="131"/>
    </row>
    <row r="150" spans="1:6" x14ac:dyDescent="0.25">
      <c r="A150" s="297" t="s">
        <v>543</v>
      </c>
      <c r="B150" s="101" t="s">
        <v>455</v>
      </c>
      <c r="C150" s="246">
        <v>247699338.93800002</v>
      </c>
      <c r="D150" s="246">
        <v>92812</v>
      </c>
      <c r="E150" s="131"/>
      <c r="F150" s="131"/>
    </row>
    <row r="151" spans="1:6" x14ac:dyDescent="0.25">
      <c r="A151" s="297" t="s">
        <v>544</v>
      </c>
      <c r="B151" s="101" t="s">
        <v>456</v>
      </c>
      <c r="C151" s="246">
        <v>136104.20640000002</v>
      </c>
      <c r="D151" s="246">
        <v>247699338.93800002</v>
      </c>
      <c r="E151" s="131"/>
      <c r="F151" s="131"/>
    </row>
    <row r="152" spans="1:6" x14ac:dyDescent="0.25">
      <c r="A152" s="297" t="s">
        <v>545</v>
      </c>
      <c r="B152" s="101" t="s">
        <v>456</v>
      </c>
      <c r="C152" s="246">
        <v>4197473</v>
      </c>
      <c r="D152" s="246">
        <v>136104.20640000002</v>
      </c>
      <c r="E152" s="131"/>
      <c r="F152" s="131"/>
    </row>
    <row r="153" spans="1:6" x14ac:dyDescent="0.25">
      <c r="A153" s="297" t="s">
        <v>546</v>
      </c>
      <c r="B153" s="101" t="s">
        <v>455</v>
      </c>
      <c r="C153" s="246">
        <v>12087348.986999989</v>
      </c>
      <c r="D153" s="246">
        <v>4197473</v>
      </c>
      <c r="E153" s="131"/>
      <c r="F153" s="131"/>
    </row>
    <row r="154" spans="1:6" x14ac:dyDescent="0.25">
      <c r="A154" s="297" t="s">
        <v>547</v>
      </c>
      <c r="B154" s="101" t="s">
        <v>456</v>
      </c>
      <c r="C154" s="246">
        <v>1446172268</v>
      </c>
      <c r="D154" s="246">
        <v>12087348.986999989</v>
      </c>
      <c r="E154" s="131"/>
      <c r="F154" s="131"/>
    </row>
    <row r="155" spans="1:6" x14ac:dyDescent="0.25">
      <c r="A155" s="297" t="s">
        <v>385</v>
      </c>
      <c r="B155" s="101" t="s">
        <v>456</v>
      </c>
      <c r="C155" s="246">
        <v>2224082352.8825002</v>
      </c>
      <c r="D155" s="246">
        <v>493951546.63249999</v>
      </c>
      <c r="E155" s="131"/>
      <c r="F155" s="131"/>
    </row>
    <row r="156" spans="1:6" x14ac:dyDescent="0.25">
      <c r="A156" s="297" t="s">
        <v>386</v>
      </c>
      <c r="B156" s="101" t="s">
        <v>456</v>
      </c>
      <c r="C156" s="246">
        <v>571950977.23100007</v>
      </c>
      <c r="D156" s="246">
        <v>571950977.23100007</v>
      </c>
      <c r="E156" s="131"/>
      <c r="F156" s="131"/>
    </row>
    <row r="157" spans="1:6" x14ac:dyDescent="0.25">
      <c r="A157" s="297" t="s">
        <v>453</v>
      </c>
      <c r="B157" s="101" t="s">
        <v>456</v>
      </c>
      <c r="C157" s="246">
        <v>140451796.40440002</v>
      </c>
      <c r="D157" s="246">
        <v>140451796.40440002</v>
      </c>
      <c r="E157" s="131"/>
      <c r="F157" s="131"/>
    </row>
    <row r="158" spans="1:6" x14ac:dyDescent="0.25">
      <c r="A158" s="297" t="s">
        <v>454</v>
      </c>
      <c r="B158" s="101" t="s">
        <v>456</v>
      </c>
      <c r="C158" s="246">
        <v>827223081.70920002</v>
      </c>
      <c r="D158" s="246">
        <v>827223081.70920002</v>
      </c>
      <c r="E158" s="131"/>
      <c r="F158" s="131"/>
    </row>
    <row r="159" spans="1:6" x14ac:dyDescent="0.25">
      <c r="A159" s="297" t="s">
        <v>497</v>
      </c>
      <c r="B159" s="101" t="s">
        <v>456</v>
      </c>
      <c r="C159" s="246">
        <v>20166169085.369999</v>
      </c>
      <c r="D159" s="246">
        <v>20166169085.369999</v>
      </c>
      <c r="E159" s="131"/>
      <c r="F159" s="131"/>
    </row>
    <row r="160" spans="1:6" x14ac:dyDescent="0.25">
      <c r="A160" s="297" t="s">
        <v>498</v>
      </c>
      <c r="B160" s="101" t="s">
        <v>456</v>
      </c>
      <c r="C160" s="246">
        <v>328432466.31839991</v>
      </c>
      <c r="D160" s="246">
        <v>328432466.31839991</v>
      </c>
      <c r="E160" s="131"/>
      <c r="F160" s="131"/>
    </row>
    <row r="161" spans="1:8" x14ac:dyDescent="0.25">
      <c r="A161" s="297" t="s">
        <v>387</v>
      </c>
      <c r="B161" s="101" t="s">
        <v>456</v>
      </c>
      <c r="C161" s="246">
        <v>249199915.40460002</v>
      </c>
      <c r="D161" s="246">
        <v>249199915.40460002</v>
      </c>
      <c r="E161" s="131"/>
      <c r="F161" s="131"/>
    </row>
    <row r="162" spans="1:8" x14ac:dyDescent="0.25">
      <c r="A162" s="297" t="s">
        <v>388</v>
      </c>
      <c r="B162" s="101" t="s">
        <v>456</v>
      </c>
      <c r="C162" s="246">
        <v>1223318913.0308001</v>
      </c>
      <c r="D162" s="246">
        <v>1223318913.0308001</v>
      </c>
      <c r="E162" s="131"/>
      <c r="F162" s="131"/>
    </row>
    <row r="163" spans="1:8" x14ac:dyDescent="0.25">
      <c r="A163" s="297" t="s">
        <v>480</v>
      </c>
      <c r="B163" s="101" t="s">
        <v>456</v>
      </c>
      <c r="C163" s="246">
        <v>0</v>
      </c>
      <c r="D163" s="246">
        <v>1279618299.8782001</v>
      </c>
      <c r="E163" s="131"/>
      <c r="F163" s="131"/>
    </row>
    <row r="164" spans="1:8" x14ac:dyDescent="0.25">
      <c r="A164" s="297" t="s">
        <v>519</v>
      </c>
      <c r="B164" s="101" t="s">
        <v>456</v>
      </c>
      <c r="C164" s="246">
        <v>1279618299</v>
      </c>
      <c r="D164" s="246">
        <v>1446172268</v>
      </c>
      <c r="E164" s="131"/>
      <c r="F164" s="131"/>
    </row>
    <row r="165" spans="1:8" x14ac:dyDescent="0.25">
      <c r="A165" s="9"/>
      <c r="B165" s="129"/>
      <c r="C165" s="130"/>
      <c r="D165" s="131"/>
      <c r="E165" s="131"/>
      <c r="F165" s="131"/>
    </row>
    <row r="166" spans="1:8" x14ac:dyDescent="0.25">
      <c r="A166" s="12" t="s">
        <v>166</v>
      </c>
    </row>
    <row r="167" spans="1:8" x14ac:dyDescent="0.25">
      <c r="A167" s="9"/>
      <c r="B167" s="18"/>
      <c r="C167" s="153"/>
      <c r="D167" s="153"/>
      <c r="E167" s="154"/>
      <c r="F167" s="97"/>
    </row>
    <row r="168" spans="1:8" x14ac:dyDescent="0.25">
      <c r="A168" s="201" t="s">
        <v>286</v>
      </c>
      <c r="B168" s="202"/>
      <c r="C168" s="203"/>
      <c r="D168" s="166"/>
      <c r="E168" s="156"/>
      <c r="F168" s="161"/>
      <c r="G168" s="161"/>
      <c r="H168" s="1"/>
    </row>
    <row r="169" spans="1:8" ht="25.5" x14ac:dyDescent="0.25">
      <c r="A169" s="204" t="s">
        <v>287</v>
      </c>
      <c r="B169" s="302" t="s">
        <v>288</v>
      </c>
      <c r="C169" s="302" t="s">
        <v>345</v>
      </c>
      <c r="D169" s="166"/>
      <c r="E169" s="156"/>
      <c r="F169" s="161"/>
      <c r="G169" s="161"/>
      <c r="H169" s="1"/>
    </row>
    <row r="170" spans="1:8" x14ac:dyDescent="0.25">
      <c r="A170" s="103" t="s">
        <v>289</v>
      </c>
      <c r="B170" s="246">
        <v>200000000</v>
      </c>
      <c r="C170" s="246">
        <v>1445000000</v>
      </c>
      <c r="D170" s="155"/>
      <c r="E170" s="156"/>
      <c r="F170" s="161"/>
      <c r="G170" s="161"/>
      <c r="H170" s="1"/>
    </row>
    <row r="171" spans="1:8" x14ac:dyDescent="0.25">
      <c r="A171" s="103" t="s">
        <v>290</v>
      </c>
      <c r="B171" s="246">
        <v>200000000</v>
      </c>
      <c r="C171" s="246">
        <v>1003000000</v>
      </c>
      <c r="D171" s="155"/>
      <c r="E171" s="156"/>
      <c r="F171" s="161"/>
      <c r="G171" s="161"/>
      <c r="H171" s="1"/>
    </row>
    <row r="172" spans="1:8" x14ac:dyDescent="0.25">
      <c r="A172" s="11"/>
      <c r="F172" s="159"/>
      <c r="H172" s="1"/>
    </row>
    <row r="173" spans="1:8" x14ac:dyDescent="0.25">
      <c r="A173" s="9"/>
      <c r="B173" s="18"/>
      <c r="C173" s="18"/>
      <c r="D173" s="153"/>
      <c r="E173" s="166"/>
    </row>
    <row r="174" spans="1:8" x14ac:dyDescent="0.25">
      <c r="A174" s="12" t="s">
        <v>285</v>
      </c>
    </row>
    <row r="175" spans="1:8" x14ac:dyDescent="0.25">
      <c r="A175" s="11"/>
    </row>
    <row r="176" spans="1:8" x14ac:dyDescent="0.25">
      <c r="A176" s="219" t="s">
        <v>155</v>
      </c>
      <c r="B176" s="219" t="s">
        <v>351</v>
      </c>
      <c r="C176" s="219" t="s">
        <v>352</v>
      </c>
    </row>
    <row r="177" spans="1:4" x14ac:dyDescent="0.25">
      <c r="A177" s="103" t="s">
        <v>389</v>
      </c>
      <c r="B177" s="246">
        <v>0</v>
      </c>
      <c r="C177" s="246">
        <v>0</v>
      </c>
    </row>
    <row r="178" spans="1:4" x14ac:dyDescent="0.25">
      <c r="A178" s="103" t="s">
        <v>390</v>
      </c>
      <c r="B178" s="246">
        <v>0</v>
      </c>
      <c r="C178" s="246">
        <v>726536460</v>
      </c>
    </row>
    <row r="179" spans="1:4" x14ac:dyDescent="0.25">
      <c r="A179" s="103" t="s">
        <v>482</v>
      </c>
      <c r="B179" s="246">
        <v>0</v>
      </c>
      <c r="C179" s="246">
        <v>15436193.356376519</v>
      </c>
    </row>
    <row r="180" spans="1:4" x14ac:dyDescent="0.25">
      <c r="A180" s="103" t="s">
        <v>483</v>
      </c>
      <c r="B180" s="246">
        <v>0</v>
      </c>
      <c r="C180" s="246">
        <v>-15436193.356376501</v>
      </c>
    </row>
    <row r="181" spans="1:4" x14ac:dyDescent="0.25">
      <c r="A181" s="103" t="s">
        <v>551</v>
      </c>
      <c r="B181" s="246">
        <v>514189500</v>
      </c>
      <c r="C181" s="246"/>
    </row>
    <row r="182" spans="1:4" x14ac:dyDescent="0.25">
      <c r="A182" s="103" t="s">
        <v>457</v>
      </c>
      <c r="B182" s="246">
        <v>719631577.5</v>
      </c>
      <c r="C182" s="246">
        <v>1187457440</v>
      </c>
    </row>
    <row r="183" spans="1:4" x14ac:dyDescent="0.25">
      <c r="A183" s="103" t="s">
        <v>391</v>
      </c>
      <c r="B183" s="246">
        <v>0</v>
      </c>
      <c r="C183" s="246">
        <v>0</v>
      </c>
    </row>
    <row r="184" spans="1:4" x14ac:dyDescent="0.25">
      <c r="A184" s="103" t="s">
        <v>554</v>
      </c>
      <c r="B184" s="246">
        <v>8412501547</v>
      </c>
      <c r="C184" s="246">
        <v>6531684089</v>
      </c>
    </row>
    <row r="185" spans="1:4" x14ac:dyDescent="0.25">
      <c r="A185" s="103" t="s">
        <v>555</v>
      </c>
      <c r="B185" s="246">
        <v>8909914609</v>
      </c>
      <c r="C185" s="246">
        <v>4156781171.8732004</v>
      </c>
    </row>
    <row r="186" spans="1:4" x14ac:dyDescent="0.25">
      <c r="A186" s="103" t="s">
        <v>548</v>
      </c>
      <c r="B186" s="246">
        <v>950471500</v>
      </c>
      <c r="C186" s="246"/>
    </row>
    <row r="187" spans="1:4" x14ac:dyDescent="0.25">
      <c r="A187" s="152" t="s">
        <v>248</v>
      </c>
      <c r="B187" s="106">
        <f>SUM(B177:B186)</f>
        <v>19506708733.5</v>
      </c>
      <c r="C187" s="106">
        <f>SUM(C177:C186)</f>
        <v>12602459160.873199</v>
      </c>
      <c r="D187" s="97"/>
    </row>
    <row r="188" spans="1:4" x14ac:dyDescent="0.25">
      <c r="A188" s="11"/>
    </row>
    <row r="189" spans="1:4" x14ac:dyDescent="0.25">
      <c r="A189" s="12" t="s">
        <v>167</v>
      </c>
    </row>
    <row r="190" spans="1:4" x14ac:dyDescent="0.25">
      <c r="A190" s="11"/>
    </row>
    <row r="191" spans="1:4" x14ac:dyDescent="0.25">
      <c r="A191" s="219" t="s">
        <v>155</v>
      </c>
      <c r="B191" s="219" t="s">
        <v>351</v>
      </c>
      <c r="C191" s="219" t="s">
        <v>352</v>
      </c>
    </row>
    <row r="192" spans="1:4" x14ac:dyDescent="0.25">
      <c r="A192" s="103" t="s">
        <v>375</v>
      </c>
      <c r="B192" s="246">
        <v>64437273</v>
      </c>
      <c r="C192" s="246">
        <v>60659091</v>
      </c>
    </row>
    <row r="193" spans="1:8" x14ac:dyDescent="0.25">
      <c r="A193" s="103" t="s">
        <v>229</v>
      </c>
      <c r="B193" s="246">
        <v>83988627</v>
      </c>
      <c r="C193" s="246">
        <v>83265909</v>
      </c>
    </row>
    <row r="194" spans="1:8" x14ac:dyDescent="0.25">
      <c r="A194" s="103" t="s">
        <v>392</v>
      </c>
      <c r="B194" s="246">
        <v>74545455</v>
      </c>
      <c r="C194" s="246">
        <v>74545455</v>
      </c>
    </row>
    <row r="195" spans="1:8" x14ac:dyDescent="0.25">
      <c r="A195" s="103" t="s">
        <v>374</v>
      </c>
      <c r="B195" s="246">
        <v>28094162</v>
      </c>
      <c r="C195" s="246">
        <v>28094162</v>
      </c>
    </row>
    <row r="196" spans="1:8" x14ac:dyDescent="0.25">
      <c r="A196" s="103" t="s">
        <v>494</v>
      </c>
      <c r="B196" s="246">
        <v>-13149746.210000001</v>
      </c>
      <c r="C196" s="246">
        <v>0</v>
      </c>
    </row>
    <row r="197" spans="1:8" x14ac:dyDescent="0.25">
      <c r="A197" s="152" t="s">
        <v>248</v>
      </c>
      <c r="B197" s="106">
        <f>SUM(B192:B196)</f>
        <v>237915770.78999999</v>
      </c>
      <c r="C197" s="106">
        <f>SUM(C192:C196)</f>
        <v>246564617</v>
      </c>
      <c r="D197" s="97"/>
    </row>
    <row r="198" spans="1:8" x14ac:dyDescent="0.25">
      <c r="A198" s="155"/>
      <c r="B198" s="155"/>
      <c r="C198" s="155"/>
      <c r="D198" s="97"/>
    </row>
    <row r="199" spans="1:8" x14ac:dyDescent="0.25">
      <c r="A199" s="12" t="s">
        <v>168</v>
      </c>
    </row>
    <row r="200" spans="1:8" x14ac:dyDescent="0.25">
      <c r="A200" s="11" t="s">
        <v>213</v>
      </c>
      <c r="G200" s="1"/>
      <c r="H200" s="1"/>
    </row>
    <row r="201" spans="1:8" x14ac:dyDescent="0.25">
      <c r="A201" s="11"/>
      <c r="G201" s="1"/>
      <c r="H201" s="1"/>
    </row>
    <row r="202" spans="1:8" x14ac:dyDescent="0.25">
      <c r="A202" s="12" t="s">
        <v>169</v>
      </c>
      <c r="G202" s="1"/>
      <c r="H202" s="1"/>
    </row>
    <row r="203" spans="1:8" x14ac:dyDescent="0.25">
      <c r="A203" s="11" t="s">
        <v>213</v>
      </c>
    </row>
    <row r="204" spans="1:8" x14ac:dyDescent="0.25">
      <c r="A204" s="11"/>
    </row>
    <row r="205" spans="1:8" x14ac:dyDescent="0.25">
      <c r="A205" s="219" t="s">
        <v>155</v>
      </c>
      <c r="B205" s="219" t="s">
        <v>351</v>
      </c>
      <c r="C205" s="219" t="s">
        <v>352</v>
      </c>
      <c r="D205" s="166"/>
      <c r="E205" s="156"/>
      <c r="F205" s="161"/>
      <c r="G205" s="161"/>
      <c r="H205" s="1"/>
    </row>
    <row r="206" spans="1:8" x14ac:dyDescent="0.25">
      <c r="A206" s="103" t="s">
        <v>516</v>
      </c>
      <c r="B206" s="246">
        <v>47485140</v>
      </c>
      <c r="C206" s="246">
        <v>0</v>
      </c>
      <c r="D206" s="155"/>
      <c r="E206" s="156"/>
      <c r="F206" s="161"/>
      <c r="G206" s="161"/>
      <c r="H206" s="1"/>
    </row>
    <row r="207" spans="1:8" s="220" customFormat="1" x14ac:dyDescent="0.25">
      <c r="A207" s="152" t="s">
        <v>248</v>
      </c>
      <c r="B207" s="106">
        <f>SUM(B206:B206)</f>
        <v>47485140</v>
      </c>
      <c r="C207" s="106">
        <f>SUM(C206:C206)</f>
        <v>0</v>
      </c>
      <c r="D207" s="155"/>
      <c r="E207" s="156"/>
      <c r="F207" s="161"/>
      <c r="G207" s="161"/>
    </row>
    <row r="208" spans="1:8" s="220" customFormat="1" x14ac:dyDescent="0.25">
      <c r="A208" s="155"/>
      <c r="B208" s="298"/>
      <c r="C208" s="298"/>
      <c r="D208" s="155"/>
      <c r="E208" s="156"/>
      <c r="F208" s="161"/>
      <c r="G208" s="161"/>
    </row>
    <row r="209" spans="1:8" x14ac:dyDescent="0.25">
      <c r="A209" s="12" t="s">
        <v>170</v>
      </c>
    </row>
    <row r="210" spans="1:8" x14ac:dyDescent="0.25">
      <c r="A210" s="12"/>
    </row>
    <row r="211" spans="1:8" x14ac:dyDescent="0.25">
      <c r="A211" s="219" t="s">
        <v>155</v>
      </c>
      <c r="B211" s="219" t="s">
        <v>351</v>
      </c>
      <c r="C211" s="219" t="s">
        <v>352</v>
      </c>
      <c r="D211" s="166"/>
      <c r="E211" s="156"/>
      <c r="F211" s="161"/>
      <c r="G211" s="161"/>
      <c r="H211" s="1"/>
    </row>
    <row r="212" spans="1:8" x14ac:dyDescent="0.25">
      <c r="A212" s="103" t="s">
        <v>393</v>
      </c>
      <c r="B212" s="246">
        <v>0</v>
      </c>
      <c r="C212" s="246">
        <v>0</v>
      </c>
      <c r="D212" s="155"/>
      <c r="E212" s="156"/>
      <c r="F212" s="161"/>
      <c r="G212" s="161"/>
      <c r="H212" s="1"/>
    </row>
    <row r="213" spans="1:8" x14ac:dyDescent="0.25">
      <c r="A213" s="103" t="s">
        <v>394</v>
      </c>
      <c r="B213" s="246">
        <v>0</v>
      </c>
      <c r="C213" s="246">
        <v>0</v>
      </c>
      <c r="D213" s="155"/>
      <c r="E213" s="156"/>
      <c r="F213" s="161"/>
      <c r="G213" s="161"/>
      <c r="H213" s="1"/>
    </row>
    <row r="214" spans="1:8" s="220" customFormat="1" x14ac:dyDescent="0.25">
      <c r="A214" s="152" t="s">
        <v>248</v>
      </c>
      <c r="B214" s="106">
        <f>SUM(B212:B213)</f>
        <v>0</v>
      </c>
      <c r="C214" s="106">
        <f>SUM(C212:C213)</f>
        <v>0</v>
      </c>
      <c r="D214" s="155"/>
      <c r="E214" s="156"/>
      <c r="F214" s="161"/>
      <c r="G214" s="161"/>
    </row>
    <row r="215" spans="1:8" x14ac:dyDescent="0.25">
      <c r="A215" s="12"/>
    </row>
    <row r="216" spans="1:8" x14ac:dyDescent="0.25">
      <c r="A216" s="12" t="s">
        <v>365</v>
      </c>
    </row>
    <row r="217" spans="1:8" x14ac:dyDescent="0.25">
      <c r="A217" s="11" t="s">
        <v>213</v>
      </c>
    </row>
    <row r="219" spans="1:8" x14ac:dyDescent="0.25">
      <c r="A219" s="12" t="s">
        <v>171</v>
      </c>
    </row>
    <row r="220" spans="1:8" x14ac:dyDescent="0.25">
      <c r="A220" s="12"/>
    </row>
    <row r="221" spans="1:8" x14ac:dyDescent="0.25">
      <c r="A221" s="219" t="s">
        <v>155</v>
      </c>
      <c r="B221" s="219" t="s">
        <v>351</v>
      </c>
      <c r="C221" s="219" t="s">
        <v>352</v>
      </c>
    </row>
    <row r="222" spans="1:8" x14ac:dyDescent="0.25">
      <c r="A222" s="103" t="s">
        <v>397</v>
      </c>
      <c r="B222" s="306">
        <v>194017573</v>
      </c>
      <c r="C222" s="306">
        <v>243493502</v>
      </c>
    </row>
    <row r="223" spans="1:8" x14ac:dyDescent="0.25">
      <c r="A223" s="103" t="s">
        <v>398</v>
      </c>
      <c r="B223" s="306">
        <v>12022430545</v>
      </c>
      <c r="C223" s="306">
        <v>10005576778</v>
      </c>
    </row>
    <row r="224" spans="1:8" x14ac:dyDescent="0.25">
      <c r="A224" s="103" t="s">
        <v>503</v>
      </c>
      <c r="B224" s="306">
        <v>12422704833.257401</v>
      </c>
      <c r="C224" s="306">
        <v>26346452379.090839</v>
      </c>
    </row>
    <row r="225" spans="1:3" x14ac:dyDescent="0.25">
      <c r="A225" s="103" t="s">
        <v>549</v>
      </c>
      <c r="B225" s="306">
        <v>950471500</v>
      </c>
      <c r="C225" s="306"/>
    </row>
    <row r="226" spans="1:3" x14ac:dyDescent="0.25">
      <c r="A226" s="152" t="s">
        <v>248</v>
      </c>
      <c r="B226" s="307">
        <f>SUM(B222:B225)</f>
        <v>25589624451.257401</v>
      </c>
      <c r="C226" s="307">
        <f>SUM(C222:C224)</f>
        <v>36595522659.090836</v>
      </c>
    </row>
    <row r="227" spans="1:3" x14ac:dyDescent="0.25">
      <c r="A227" s="217"/>
      <c r="B227" s="218"/>
      <c r="C227" s="218"/>
    </row>
    <row r="228" spans="1:3" x14ac:dyDescent="0.25">
      <c r="A228" s="12" t="s">
        <v>366</v>
      </c>
    </row>
    <row r="229" spans="1:3" x14ac:dyDescent="0.25">
      <c r="A229" s="11" t="s">
        <v>213</v>
      </c>
      <c r="B229" s="218"/>
      <c r="C229" s="218"/>
    </row>
    <row r="230" spans="1:3" x14ac:dyDescent="0.25">
      <c r="A230" s="217"/>
      <c r="B230" s="218"/>
      <c r="C230" s="218"/>
    </row>
    <row r="231" spans="1:3" x14ac:dyDescent="0.25">
      <c r="A231" s="12" t="s">
        <v>172</v>
      </c>
    </row>
    <row r="232" spans="1:3" x14ac:dyDescent="0.25">
      <c r="A232" s="11" t="s">
        <v>213</v>
      </c>
    </row>
    <row r="233" spans="1:3" x14ac:dyDescent="0.25">
      <c r="A233" s="12"/>
    </row>
    <row r="234" spans="1:3" x14ac:dyDescent="0.25">
      <c r="A234" s="12" t="s">
        <v>173</v>
      </c>
    </row>
    <row r="235" spans="1:3" x14ac:dyDescent="0.25">
      <c r="A235" s="11" t="s">
        <v>213</v>
      </c>
    </row>
    <row r="236" spans="1:3" x14ac:dyDescent="0.25">
      <c r="A236" s="12"/>
    </row>
    <row r="237" spans="1:3" x14ac:dyDescent="0.25">
      <c r="A237" s="12" t="s">
        <v>174</v>
      </c>
    </row>
    <row r="238" spans="1:3" x14ac:dyDescent="0.25">
      <c r="A238" s="11" t="s">
        <v>213</v>
      </c>
    </row>
    <row r="239" spans="1:3" x14ac:dyDescent="0.25">
      <c r="A239" s="12"/>
    </row>
    <row r="240" spans="1:3" x14ac:dyDescent="0.25">
      <c r="A240" s="12" t="s">
        <v>175</v>
      </c>
    </row>
    <row r="241" spans="1:8" x14ac:dyDescent="0.25">
      <c r="A241" s="12"/>
    </row>
    <row r="242" spans="1:8" x14ac:dyDescent="0.25">
      <c r="A242" s="219" t="s">
        <v>155</v>
      </c>
      <c r="B242" s="219" t="s">
        <v>351</v>
      </c>
      <c r="C242" s="219" t="s">
        <v>352</v>
      </c>
      <c r="D242" s="166"/>
      <c r="E242" s="156"/>
      <c r="F242" s="161"/>
      <c r="G242" s="161"/>
      <c r="H242" s="1"/>
    </row>
    <row r="243" spans="1:8" x14ac:dyDescent="0.25">
      <c r="A243" s="103" t="s">
        <v>518</v>
      </c>
      <c r="B243" s="246">
        <v>23829092</v>
      </c>
      <c r="C243" s="246">
        <v>56728819</v>
      </c>
      <c r="D243" s="155"/>
      <c r="E243" s="156"/>
      <c r="F243" s="161"/>
      <c r="G243" s="161"/>
      <c r="H243" s="1"/>
    </row>
    <row r="244" spans="1:8" x14ac:dyDescent="0.25">
      <c r="A244" s="103" t="s">
        <v>395</v>
      </c>
      <c r="B244" s="246">
        <v>31798619</v>
      </c>
      <c r="C244" s="246">
        <v>39672168</v>
      </c>
      <c r="D244" s="155"/>
      <c r="E244" s="156"/>
      <c r="F244" s="161"/>
      <c r="G244" s="161"/>
      <c r="H244" s="1"/>
    </row>
    <row r="245" spans="1:8" x14ac:dyDescent="0.25">
      <c r="A245" s="103" t="s">
        <v>490</v>
      </c>
      <c r="B245" s="246">
        <v>9394385</v>
      </c>
      <c r="C245" s="246">
        <v>0</v>
      </c>
      <c r="D245" s="155"/>
      <c r="E245" s="156"/>
      <c r="F245" s="161"/>
      <c r="G245" s="161"/>
      <c r="H245" s="1"/>
    </row>
    <row r="246" spans="1:8" x14ac:dyDescent="0.25">
      <c r="A246" s="103" t="s">
        <v>396</v>
      </c>
      <c r="B246" s="246">
        <v>0</v>
      </c>
      <c r="C246" s="246">
        <v>17700000</v>
      </c>
      <c r="D246" s="155"/>
      <c r="E246" s="156"/>
      <c r="F246" s="161"/>
      <c r="G246" s="161"/>
      <c r="H246" s="1"/>
    </row>
    <row r="247" spans="1:8" s="220" customFormat="1" x14ac:dyDescent="0.25">
      <c r="A247" s="152" t="s">
        <v>248</v>
      </c>
      <c r="B247" s="106">
        <f>SUM(B243:B246)</f>
        <v>65022096</v>
      </c>
      <c r="C247" s="106">
        <f>SUM(C243:C246)</f>
        <v>114100987</v>
      </c>
      <c r="D247" s="155"/>
      <c r="E247" s="156"/>
      <c r="F247" s="161"/>
      <c r="G247" s="161"/>
    </row>
    <row r="248" spans="1:8" x14ac:dyDescent="0.25">
      <c r="A248" s="167"/>
      <c r="B248" s="168"/>
      <c r="C248" s="168"/>
    </row>
    <row r="249" spans="1:8" x14ac:dyDescent="0.25">
      <c r="A249" s="12" t="s">
        <v>176</v>
      </c>
    </row>
    <row r="250" spans="1:8" x14ac:dyDescent="0.25">
      <c r="A250" s="12"/>
    </row>
    <row r="251" spans="1:8" x14ac:dyDescent="0.25">
      <c r="A251" s="219" t="s">
        <v>155</v>
      </c>
      <c r="B251" s="219" t="s">
        <v>351</v>
      </c>
      <c r="C251" s="219" t="s">
        <v>352</v>
      </c>
      <c r="D251" s="166"/>
      <c r="E251" s="156"/>
      <c r="F251" s="161"/>
      <c r="G251" s="161"/>
      <c r="H251" s="1"/>
    </row>
    <row r="252" spans="1:8" x14ac:dyDescent="0.25">
      <c r="A252" s="205" t="s">
        <v>378</v>
      </c>
      <c r="B252" s="246">
        <v>18659277343</v>
      </c>
      <c r="C252" s="246">
        <v>2949613706.5047002</v>
      </c>
      <c r="D252" s="155"/>
      <c r="E252" s="156"/>
      <c r="F252" s="161"/>
      <c r="G252" s="161"/>
      <c r="H252" s="1"/>
    </row>
    <row r="253" spans="1:8" s="220" customFormat="1" x14ac:dyDescent="0.25">
      <c r="A253" s="152" t="s">
        <v>248</v>
      </c>
      <c r="B253" s="106">
        <f>SUM(B252:B252)</f>
        <v>18659277343</v>
      </c>
      <c r="C253" s="106">
        <f>SUM(C252:C252)</f>
        <v>2949613706.5047002</v>
      </c>
      <c r="D253" s="155"/>
      <c r="E253" s="156"/>
      <c r="F253" s="161"/>
      <c r="G253" s="161"/>
    </row>
    <row r="254" spans="1:8" s="220" customFormat="1" x14ac:dyDescent="0.25">
      <c r="A254" s="155"/>
      <c r="B254" s="155"/>
      <c r="C254" s="155"/>
      <c r="D254" s="155"/>
      <c r="E254" s="156"/>
      <c r="F254" s="161"/>
      <c r="G254" s="161"/>
    </row>
    <row r="255" spans="1:8" x14ac:dyDescent="0.25">
      <c r="A255" s="12" t="s">
        <v>177</v>
      </c>
    </row>
    <row r="256" spans="1:8" x14ac:dyDescent="0.25">
      <c r="A256" s="11" t="s">
        <v>213</v>
      </c>
    </row>
    <row r="258" spans="1:10" x14ac:dyDescent="0.25">
      <c r="A258" s="12" t="s">
        <v>178</v>
      </c>
    </row>
    <row r="259" spans="1:10" x14ac:dyDescent="0.25">
      <c r="A259" s="12"/>
    </row>
    <row r="260" spans="1:10" ht="24" x14ac:dyDescent="0.25">
      <c r="A260" s="107" t="s">
        <v>155</v>
      </c>
      <c r="B260" s="108" t="s">
        <v>179</v>
      </c>
      <c r="C260" s="107" t="s">
        <v>180</v>
      </c>
      <c r="D260" s="107" t="s">
        <v>181</v>
      </c>
      <c r="E260" s="107"/>
      <c r="F260" s="107"/>
      <c r="G260" s="158" t="s">
        <v>182</v>
      </c>
    </row>
    <row r="261" spans="1:10" x14ac:dyDescent="0.25">
      <c r="A261" s="109" t="s">
        <v>72</v>
      </c>
      <c r="B261" s="299">
        <v>2600000000</v>
      </c>
      <c r="C261" s="111"/>
      <c r="D261" s="112"/>
      <c r="E261" s="112"/>
      <c r="F261" s="112"/>
      <c r="G261" s="162">
        <f>SUM(B261:D261)</f>
        <v>2600000000</v>
      </c>
    </row>
    <row r="262" spans="1:10" x14ac:dyDescent="0.25">
      <c r="A262" s="113" t="s">
        <v>349</v>
      </c>
      <c r="B262" s="299">
        <v>1054568399</v>
      </c>
      <c r="C262" s="111">
        <v>0</v>
      </c>
      <c r="D262" s="112"/>
      <c r="E262" s="112"/>
      <c r="F262" s="112"/>
      <c r="G262" s="162">
        <f>SUM(B262:D262)</f>
        <v>1054568399</v>
      </c>
    </row>
    <row r="263" spans="1:10" x14ac:dyDescent="0.25">
      <c r="A263" s="113" t="s">
        <v>183</v>
      </c>
      <c r="B263" s="300"/>
      <c r="C263" s="111"/>
      <c r="D263" s="112"/>
      <c r="E263" s="112"/>
      <c r="F263" s="112"/>
      <c r="G263" s="162">
        <v>0</v>
      </c>
    </row>
    <row r="264" spans="1:10" x14ac:dyDescent="0.25">
      <c r="A264" s="109" t="s">
        <v>184</v>
      </c>
      <c r="B264" s="299"/>
      <c r="C264" s="111"/>
      <c r="D264" s="111"/>
      <c r="E264" s="111"/>
      <c r="F264" s="111"/>
      <c r="G264" s="162">
        <f>SUM(B264:D264)</f>
        <v>0</v>
      </c>
    </row>
    <row r="265" spans="1:10" x14ac:dyDescent="0.25">
      <c r="A265" s="113" t="s">
        <v>185</v>
      </c>
      <c r="B265" s="299">
        <v>-257053634</v>
      </c>
      <c r="C265" s="115">
        <v>510559368</v>
      </c>
      <c r="D265" s="111"/>
      <c r="E265" s="112"/>
      <c r="F265" s="112"/>
      <c r="G265" s="162">
        <f>SUM(B265:D265)</f>
        <v>253505734</v>
      </c>
    </row>
    <row r="266" spans="1:10" x14ac:dyDescent="0.25">
      <c r="A266" s="113" t="s">
        <v>186</v>
      </c>
      <c r="B266" s="300">
        <v>510559367</v>
      </c>
      <c r="C266" s="110">
        <v>804217855</v>
      </c>
      <c r="D266" s="115">
        <v>510559367</v>
      </c>
      <c r="E266" s="115"/>
      <c r="F266" s="115"/>
      <c r="G266" s="162">
        <f>+B266+C266-D266</f>
        <v>804217855</v>
      </c>
    </row>
    <row r="267" spans="1:10" x14ac:dyDescent="0.25">
      <c r="A267" s="109" t="s">
        <v>187</v>
      </c>
      <c r="B267" s="299"/>
      <c r="C267" s="114"/>
      <c r="D267" s="112"/>
      <c r="E267" s="112"/>
      <c r="F267" s="112"/>
      <c r="G267" s="162">
        <f>+B267+C267-D267</f>
        <v>0</v>
      </c>
    </row>
    <row r="268" spans="1:10" x14ac:dyDescent="0.25">
      <c r="A268" s="109" t="s">
        <v>348</v>
      </c>
      <c r="B268" s="300">
        <v>103000000</v>
      </c>
      <c r="C268" s="110">
        <v>442000000</v>
      </c>
      <c r="D268" s="112"/>
      <c r="E268" s="112"/>
      <c r="F268" s="112"/>
      <c r="G268" s="162">
        <f>+B268+C268-D268</f>
        <v>545000000</v>
      </c>
    </row>
    <row r="269" spans="1:10" x14ac:dyDescent="0.25">
      <c r="A269" s="180" t="s">
        <v>188</v>
      </c>
      <c r="B269" s="301">
        <f>SUM(B261:B268)</f>
        <v>4011074132</v>
      </c>
      <c r="C269" s="116">
        <f>SUM(C261:C268)</f>
        <v>1756777223</v>
      </c>
      <c r="D269" s="116">
        <f>SUM(D261:D268)</f>
        <v>510559367</v>
      </c>
      <c r="E269" s="116"/>
      <c r="F269" s="116"/>
      <c r="G269" s="163">
        <f>SUM(G261:G268)</f>
        <v>5257291988</v>
      </c>
      <c r="I269" s="132"/>
      <c r="J269" s="132"/>
    </row>
    <row r="270" spans="1:10" x14ac:dyDescent="0.25">
      <c r="A270" s="88"/>
      <c r="B270" s="89"/>
      <c r="C270" s="89"/>
      <c r="D270" s="89"/>
      <c r="E270" s="89"/>
      <c r="F270" s="89"/>
      <c r="G270" s="164"/>
    </row>
    <row r="271" spans="1:10" x14ac:dyDescent="0.25">
      <c r="A271" s="12" t="s">
        <v>189</v>
      </c>
    </row>
    <row r="272" spans="1:10" x14ac:dyDescent="0.25">
      <c r="A272" s="11" t="s">
        <v>213</v>
      </c>
    </row>
    <row r="273" spans="1:6" x14ac:dyDescent="0.25">
      <c r="A273" s="12"/>
    </row>
    <row r="274" spans="1:6" x14ac:dyDescent="0.25">
      <c r="A274" s="12" t="s">
        <v>190</v>
      </c>
    </row>
    <row r="275" spans="1:6" x14ac:dyDescent="0.25">
      <c r="A275" s="13"/>
    </row>
    <row r="276" spans="1:6" x14ac:dyDescent="0.25">
      <c r="A276" s="12" t="s">
        <v>191</v>
      </c>
      <c r="F276" s="132"/>
    </row>
    <row r="277" spans="1:6" x14ac:dyDescent="0.25">
      <c r="A277" s="190" t="s">
        <v>243</v>
      </c>
      <c r="B277" s="125" t="s">
        <v>252</v>
      </c>
      <c r="C277" s="125" t="s">
        <v>253</v>
      </c>
    </row>
    <row r="278" spans="1:6" x14ac:dyDescent="0.25">
      <c r="A278" s="308" t="s">
        <v>553</v>
      </c>
      <c r="B278" s="309">
        <v>1064803678.5470725</v>
      </c>
      <c r="C278" s="246">
        <v>1184259647.3354037</v>
      </c>
    </row>
    <row r="279" spans="1:6" x14ac:dyDescent="0.25">
      <c r="A279" s="124" t="s">
        <v>486</v>
      </c>
      <c r="B279" s="246">
        <v>0</v>
      </c>
      <c r="C279" s="246">
        <v>28819212.262400001</v>
      </c>
    </row>
    <row r="280" spans="1:6" x14ac:dyDescent="0.25">
      <c r="A280" s="124" t="s">
        <v>523</v>
      </c>
      <c r="B280" s="246">
        <v>32989318.752385497</v>
      </c>
      <c r="C280" s="246">
        <v>91755285.639600009</v>
      </c>
    </row>
    <row r="281" spans="1:6" x14ac:dyDescent="0.25">
      <c r="A281" s="124" t="s">
        <v>524</v>
      </c>
      <c r="B281" s="246">
        <v>3004892.2749999999</v>
      </c>
      <c r="C281" s="246">
        <v>0</v>
      </c>
    </row>
    <row r="282" spans="1:6" x14ac:dyDescent="0.25">
      <c r="A282" s="124" t="s">
        <v>399</v>
      </c>
      <c r="B282" s="246">
        <f>1543123+17766529</f>
        <v>19309652</v>
      </c>
      <c r="C282" s="246">
        <v>327945</v>
      </c>
    </row>
    <row r="283" spans="1:6" x14ac:dyDescent="0.25">
      <c r="A283" s="124" t="s">
        <v>525</v>
      </c>
      <c r="B283" s="246"/>
      <c r="C283" s="246">
        <v>0</v>
      </c>
    </row>
    <row r="284" spans="1:6" x14ac:dyDescent="0.25">
      <c r="A284" s="124" t="s">
        <v>376</v>
      </c>
      <c r="B284" s="246">
        <v>36585412</v>
      </c>
      <c r="C284" s="246">
        <v>130438665.60000001</v>
      </c>
    </row>
    <row r="285" spans="1:6" x14ac:dyDescent="0.25">
      <c r="A285" s="124" t="s">
        <v>521</v>
      </c>
      <c r="B285" s="246">
        <v>174523848.40497664</v>
      </c>
      <c r="C285" s="246">
        <v>132355301.05369848</v>
      </c>
    </row>
    <row r="286" spans="1:6" x14ac:dyDescent="0.25">
      <c r="A286" s="124" t="s">
        <v>449</v>
      </c>
      <c r="B286" s="246">
        <v>0</v>
      </c>
      <c r="C286" s="246">
        <v>3500000</v>
      </c>
    </row>
    <row r="287" spans="1:6" x14ac:dyDescent="0.25">
      <c r="A287" s="124" t="s">
        <v>506</v>
      </c>
      <c r="B287" s="246">
        <v>0</v>
      </c>
      <c r="C287" s="246">
        <v>71818</v>
      </c>
    </row>
    <row r="288" spans="1:6" x14ac:dyDescent="0.25">
      <c r="A288" s="120" t="s">
        <v>248</v>
      </c>
      <c r="B288" s="106">
        <f>SUM(B278:B287)</f>
        <v>1331216801.9794347</v>
      </c>
      <c r="C288" s="106">
        <f>SUM(C278:C287)</f>
        <v>1571527874.8911021</v>
      </c>
      <c r="D288" s="132"/>
      <c r="E288" s="132"/>
      <c r="F288" s="132"/>
    </row>
    <row r="289" spans="1:6" x14ac:dyDescent="0.25">
      <c r="A289" s="13"/>
      <c r="E289" s="132"/>
    </row>
    <row r="290" spans="1:6" x14ac:dyDescent="0.25">
      <c r="A290" s="12" t="s">
        <v>192</v>
      </c>
    </row>
    <row r="291" spans="1:6" x14ac:dyDescent="0.25">
      <c r="A291" s="224" t="s">
        <v>360</v>
      </c>
    </row>
    <row r="292" spans="1:6" x14ac:dyDescent="0.25">
      <c r="A292" s="365" t="s">
        <v>361</v>
      </c>
      <c r="B292" s="365"/>
      <c r="C292" s="90"/>
      <c r="D292" s="97"/>
      <c r="E292" s="97"/>
      <c r="F292" s="97"/>
    </row>
    <row r="293" spans="1:6" ht="25.5" x14ac:dyDescent="0.25">
      <c r="A293" s="363" t="s">
        <v>243</v>
      </c>
      <c r="B293" s="222" t="s">
        <v>355</v>
      </c>
      <c r="C293" s="222" t="s">
        <v>358</v>
      </c>
    </row>
    <row r="294" spans="1:6" x14ac:dyDescent="0.25">
      <c r="A294" s="364"/>
      <c r="B294" s="222" t="s">
        <v>356</v>
      </c>
      <c r="C294" s="223" t="s">
        <v>359</v>
      </c>
    </row>
    <row r="295" spans="1:6" x14ac:dyDescent="0.25">
      <c r="A295" s="124" t="s">
        <v>400</v>
      </c>
      <c r="B295" s="246">
        <v>0</v>
      </c>
      <c r="C295" s="246">
        <v>0</v>
      </c>
      <c r="D295" s="97"/>
      <c r="E295" s="97"/>
    </row>
    <row r="296" spans="1:6" x14ac:dyDescent="0.25">
      <c r="A296" s="222" t="s">
        <v>357</v>
      </c>
      <c r="B296" s="106">
        <f>SUM(B295:B295)</f>
        <v>0</v>
      </c>
      <c r="C296" s="106">
        <f>SUM(C295:C295)</f>
        <v>0</v>
      </c>
    </row>
    <row r="297" spans="1:6" x14ac:dyDescent="0.25">
      <c r="A297" s="225"/>
      <c r="B297" s="226"/>
      <c r="C297" s="226"/>
    </row>
    <row r="298" spans="1:6" x14ac:dyDescent="0.25">
      <c r="A298" s="224" t="s">
        <v>362</v>
      </c>
      <c r="B298" s="226"/>
      <c r="C298" s="226"/>
    </row>
    <row r="299" spans="1:6" x14ac:dyDescent="0.25">
      <c r="A299" s="365" t="s">
        <v>361</v>
      </c>
      <c r="B299" s="365"/>
      <c r="C299" s="221"/>
    </row>
    <row r="300" spans="1:6" ht="25.5" x14ac:dyDescent="0.25">
      <c r="A300" s="363" t="s">
        <v>243</v>
      </c>
      <c r="B300" s="222" t="s">
        <v>355</v>
      </c>
      <c r="C300" s="222" t="s">
        <v>358</v>
      </c>
    </row>
    <row r="301" spans="1:6" x14ac:dyDescent="0.25">
      <c r="A301" s="364"/>
      <c r="B301" s="222" t="s">
        <v>356</v>
      </c>
      <c r="C301" s="223" t="s">
        <v>359</v>
      </c>
      <c r="D301" s="132"/>
      <c r="E301" s="132"/>
      <c r="F301" s="132"/>
    </row>
    <row r="302" spans="1:6" x14ac:dyDescent="0.25">
      <c r="A302" s="124" t="s">
        <v>401</v>
      </c>
      <c r="B302" s="246">
        <v>49094736</v>
      </c>
      <c r="C302" s="246">
        <v>8158680</v>
      </c>
    </row>
    <row r="303" spans="1:6" hidden="1" x14ac:dyDescent="0.25">
      <c r="A303" s="124" t="s">
        <v>134</v>
      </c>
      <c r="B303" s="246">
        <v>0</v>
      </c>
      <c r="C303" s="246">
        <v>0</v>
      </c>
    </row>
    <row r="304" spans="1:6" x14ac:dyDescent="0.25">
      <c r="A304" s="124" t="s">
        <v>402</v>
      </c>
      <c r="B304" s="246">
        <v>82126667</v>
      </c>
      <c r="C304" s="246">
        <v>233628984</v>
      </c>
    </row>
    <row r="305" spans="1:3" x14ac:dyDescent="0.25">
      <c r="A305" s="124" t="s">
        <v>380</v>
      </c>
      <c r="B305" s="246">
        <v>0</v>
      </c>
      <c r="C305" s="246">
        <v>19469082</v>
      </c>
    </row>
    <row r="306" spans="1:3" x14ac:dyDescent="0.25">
      <c r="A306" s="124" t="s">
        <v>403</v>
      </c>
      <c r="B306" s="246">
        <v>13550900.055</v>
      </c>
      <c r="C306" s="246">
        <v>38548782</v>
      </c>
    </row>
    <row r="307" spans="1:3" x14ac:dyDescent="0.25">
      <c r="A307" s="124" t="s">
        <v>404</v>
      </c>
      <c r="B307" s="246">
        <v>135075031</v>
      </c>
      <c r="C307" s="246">
        <f>432143907</f>
        <v>432143907</v>
      </c>
    </row>
    <row r="308" spans="1:3" x14ac:dyDescent="0.25">
      <c r="A308" s="124" t="s">
        <v>405</v>
      </c>
      <c r="B308" s="246">
        <v>4636365</v>
      </c>
      <c r="C308" s="246">
        <v>20727276</v>
      </c>
    </row>
    <row r="309" spans="1:3" x14ac:dyDescent="0.25">
      <c r="A309" s="124" t="s">
        <v>531</v>
      </c>
      <c r="B309" s="246">
        <v>1512727</v>
      </c>
      <c r="C309" s="246">
        <v>0</v>
      </c>
    </row>
    <row r="310" spans="1:3" x14ac:dyDescent="0.25">
      <c r="A310" s="124" t="s">
        <v>406</v>
      </c>
      <c r="B310" s="246">
        <v>1828636</v>
      </c>
      <c r="C310" s="246">
        <v>2116365</v>
      </c>
    </row>
    <row r="311" spans="1:3" x14ac:dyDescent="0.25">
      <c r="A311" s="124" t="s">
        <v>407</v>
      </c>
      <c r="B311" s="246">
        <v>0</v>
      </c>
      <c r="C311" s="246">
        <v>324873</v>
      </c>
    </row>
    <row r="312" spans="1:3" x14ac:dyDescent="0.25">
      <c r="A312" s="124" t="s">
        <v>371</v>
      </c>
      <c r="B312" s="246">
        <v>5621920</v>
      </c>
      <c r="C312" s="246">
        <v>7903468</v>
      </c>
    </row>
    <row r="313" spans="1:3" x14ac:dyDescent="0.25">
      <c r="A313" s="124" t="s">
        <v>487</v>
      </c>
      <c r="B313" s="246">
        <v>34113899</v>
      </c>
      <c r="C313" s="246">
        <v>43799049</v>
      </c>
    </row>
    <row r="314" spans="1:3" x14ac:dyDescent="0.25">
      <c r="A314" s="124" t="s">
        <v>550</v>
      </c>
      <c r="B314" s="246">
        <v>1424545</v>
      </c>
      <c r="C314" s="246">
        <v>0</v>
      </c>
    </row>
    <row r="315" spans="1:3" x14ac:dyDescent="0.25">
      <c r="A315" s="124" t="s">
        <v>408</v>
      </c>
      <c r="B315" s="246">
        <v>2221364</v>
      </c>
      <c r="C315" s="246">
        <v>9625455</v>
      </c>
    </row>
    <row r="316" spans="1:3" x14ac:dyDescent="0.25">
      <c r="A316" s="124" t="s">
        <v>372</v>
      </c>
      <c r="B316" s="246">
        <v>90909</v>
      </c>
      <c r="C316" s="246">
        <v>1051667</v>
      </c>
    </row>
    <row r="317" spans="1:3" x14ac:dyDescent="0.25">
      <c r="A317" s="124" t="s">
        <v>409</v>
      </c>
      <c r="B317" s="246">
        <v>3567314</v>
      </c>
      <c r="C317" s="246">
        <v>5162905</v>
      </c>
    </row>
    <row r="318" spans="1:3" x14ac:dyDescent="0.25">
      <c r="A318" s="124" t="s">
        <v>410</v>
      </c>
      <c r="B318" s="246">
        <v>3701800</v>
      </c>
      <c r="C318" s="246">
        <v>5887397</v>
      </c>
    </row>
    <row r="319" spans="1:3" x14ac:dyDescent="0.25">
      <c r="A319" s="124" t="s">
        <v>411</v>
      </c>
      <c r="B319" s="246">
        <v>323636</v>
      </c>
      <c r="C319" s="246">
        <v>127272</v>
      </c>
    </row>
    <row r="320" spans="1:3" x14ac:dyDescent="0.25">
      <c r="A320" s="124" t="s">
        <v>412</v>
      </c>
      <c r="B320" s="246">
        <v>10200000</v>
      </c>
      <c r="C320" s="246">
        <v>10200000</v>
      </c>
    </row>
    <row r="321" spans="1:8" x14ac:dyDescent="0.25">
      <c r="A321" s="124" t="s">
        <v>413</v>
      </c>
      <c r="B321" s="246">
        <v>48939184</v>
      </c>
      <c r="C321" s="246">
        <v>7715453</v>
      </c>
    </row>
    <row r="322" spans="1:8" x14ac:dyDescent="0.25">
      <c r="A322" s="124" t="s">
        <v>373</v>
      </c>
      <c r="B322" s="246">
        <v>454545</v>
      </c>
      <c r="C322" s="246">
        <v>18472079</v>
      </c>
    </row>
    <row r="323" spans="1:8" x14ac:dyDescent="0.25">
      <c r="A323" s="124" t="s">
        <v>414</v>
      </c>
      <c r="B323" s="246">
        <v>600000</v>
      </c>
      <c r="C323" s="246">
        <v>0</v>
      </c>
    </row>
    <row r="324" spans="1:8" x14ac:dyDescent="0.25">
      <c r="A324" s="124" t="s">
        <v>415</v>
      </c>
      <c r="B324" s="246">
        <v>6810819</v>
      </c>
      <c r="C324" s="246">
        <v>11098634</v>
      </c>
    </row>
    <row r="325" spans="1:8" x14ac:dyDescent="0.25">
      <c r="A325" s="124" t="s">
        <v>416</v>
      </c>
      <c r="B325" s="246">
        <v>206909</v>
      </c>
      <c r="C325" s="246">
        <v>6212874</v>
      </c>
    </row>
    <row r="326" spans="1:8" x14ac:dyDescent="0.25">
      <c r="A326" s="124" t="s">
        <v>417</v>
      </c>
      <c r="B326" s="246">
        <v>5604546</v>
      </c>
      <c r="C326" s="246">
        <v>8527273</v>
      </c>
    </row>
    <row r="327" spans="1:8" x14ac:dyDescent="0.25">
      <c r="A327" s="124" t="s">
        <v>507</v>
      </c>
      <c r="B327" s="246">
        <v>0</v>
      </c>
      <c r="C327" s="246">
        <v>13149746.209999999</v>
      </c>
    </row>
    <row r="328" spans="1:8" x14ac:dyDescent="0.25">
      <c r="A328" s="124" t="s">
        <v>532</v>
      </c>
      <c r="B328" s="246">
        <v>2830060</v>
      </c>
      <c r="C328" s="246">
        <v>0</v>
      </c>
    </row>
    <row r="329" spans="1:8" x14ac:dyDescent="0.25">
      <c r="A329" s="124" t="s">
        <v>533</v>
      </c>
      <c r="B329" s="246">
        <v>3120342</v>
      </c>
      <c r="C329" s="246">
        <v>0</v>
      </c>
    </row>
    <row r="330" spans="1:8" x14ac:dyDescent="0.25">
      <c r="A330" s="222" t="s">
        <v>357</v>
      </c>
      <c r="B330" s="245">
        <f>SUM(B302:B329)</f>
        <v>417656854.05500001</v>
      </c>
      <c r="C330" s="245">
        <f>SUM(C302:C329)</f>
        <v>904051221.21000004</v>
      </c>
      <c r="E330" s="178"/>
    </row>
    <row r="331" spans="1:8" x14ac:dyDescent="0.25">
      <c r="A331" s="12"/>
    </row>
    <row r="332" spans="1:8" x14ac:dyDescent="0.25">
      <c r="A332" s="366" t="s">
        <v>193</v>
      </c>
      <c r="B332" s="366"/>
      <c r="C332" s="366"/>
      <c r="D332" s="366"/>
      <c r="E332" s="366"/>
    </row>
    <row r="333" spans="1:8" x14ac:dyDescent="0.25">
      <c r="A333" s="11" t="s">
        <v>213</v>
      </c>
    </row>
    <row r="334" spans="1:8" x14ac:dyDescent="0.25">
      <c r="A334" s="12"/>
    </row>
    <row r="335" spans="1:8" x14ac:dyDescent="0.25">
      <c r="A335" s="12" t="s">
        <v>367</v>
      </c>
    </row>
    <row r="336" spans="1:8" x14ac:dyDescent="0.25">
      <c r="A336" s="219" t="s">
        <v>155</v>
      </c>
      <c r="B336" s="219" t="s">
        <v>351</v>
      </c>
      <c r="C336" s="219" t="s">
        <v>352</v>
      </c>
      <c r="D336" s="166"/>
      <c r="E336" s="156"/>
      <c r="F336" s="161"/>
      <c r="G336" s="161"/>
      <c r="H336" s="1"/>
    </row>
    <row r="337" spans="1:8" x14ac:dyDescent="0.25">
      <c r="A337" s="124" t="s">
        <v>450</v>
      </c>
      <c r="B337" s="246">
        <v>19596241</v>
      </c>
      <c r="C337" s="246">
        <v>12051298</v>
      </c>
      <c r="D337" s="166"/>
      <c r="E337" s="156"/>
      <c r="F337" s="161"/>
      <c r="G337" s="161"/>
      <c r="H337" s="1"/>
    </row>
    <row r="338" spans="1:8" s="220" customFormat="1" x14ac:dyDescent="0.25">
      <c r="A338" s="152" t="s">
        <v>248</v>
      </c>
      <c r="B338" s="245">
        <f>SUM(B337:B337)</f>
        <v>19596241</v>
      </c>
      <c r="C338" s="245">
        <f>SUM(C337:C337)</f>
        <v>12051298</v>
      </c>
      <c r="D338" s="155"/>
      <c r="E338" s="156"/>
      <c r="F338" s="161"/>
      <c r="G338" s="161"/>
    </row>
    <row r="339" spans="1:8" x14ac:dyDescent="0.25">
      <c r="A339" s="11"/>
      <c r="B339" s="178"/>
    </row>
    <row r="340" spans="1:8" x14ac:dyDescent="0.25">
      <c r="A340" s="12" t="s">
        <v>368</v>
      </c>
      <c r="B340" s="178"/>
    </row>
    <row r="341" spans="1:8" x14ac:dyDescent="0.25">
      <c r="A341" s="11" t="s">
        <v>213</v>
      </c>
      <c r="B341" s="178"/>
    </row>
    <row r="342" spans="1:8" x14ac:dyDescent="0.25">
      <c r="A342" s="11"/>
    </row>
    <row r="343" spans="1:8" x14ac:dyDescent="0.25">
      <c r="A343" s="12" t="s">
        <v>277</v>
      </c>
    </row>
    <row r="344" spans="1:8" x14ac:dyDescent="0.25">
      <c r="A344" s="12"/>
    </row>
    <row r="345" spans="1:8" x14ac:dyDescent="0.25">
      <c r="A345" s="12" t="s">
        <v>194</v>
      </c>
    </row>
    <row r="346" spans="1:8" x14ac:dyDescent="0.25">
      <c r="A346" s="11" t="s">
        <v>213</v>
      </c>
    </row>
    <row r="348" spans="1:8" x14ac:dyDescent="0.25">
      <c r="A348" s="12" t="s">
        <v>195</v>
      </c>
    </row>
    <row r="349" spans="1:8" x14ac:dyDescent="0.25">
      <c r="A349" s="11" t="s">
        <v>213</v>
      </c>
    </row>
    <row r="351" spans="1:8" x14ac:dyDescent="0.25">
      <c r="A351" s="12" t="s">
        <v>369</v>
      </c>
      <c r="B351" s="230"/>
    </row>
    <row r="352" spans="1:8" x14ac:dyDescent="0.25">
      <c r="A352" s="230" t="s">
        <v>370</v>
      </c>
      <c r="B352" s="230"/>
    </row>
    <row r="353" spans="1:6" x14ac:dyDescent="0.25">
      <c r="A353" s="230"/>
      <c r="B353" s="230"/>
    </row>
    <row r="354" spans="1:6" ht="14.45" customHeight="1" x14ac:dyDescent="0.25">
      <c r="A354" s="367" t="s">
        <v>353</v>
      </c>
      <c r="B354" s="368"/>
    </row>
    <row r="355" spans="1:6" ht="14.45" customHeight="1" x14ac:dyDescent="0.25">
      <c r="A355" s="369" t="s">
        <v>363</v>
      </c>
      <c r="B355" s="370"/>
    </row>
    <row r="356" spans="1:6" ht="14.45" customHeight="1" x14ac:dyDescent="0.25">
      <c r="A356" s="369" t="s">
        <v>534</v>
      </c>
      <c r="B356" s="370"/>
    </row>
    <row r="357" spans="1:6" ht="14.45" customHeight="1" x14ac:dyDescent="0.25">
      <c r="A357" s="369" t="s">
        <v>354</v>
      </c>
      <c r="B357" s="370"/>
    </row>
    <row r="358" spans="1:6" x14ac:dyDescent="0.25">
      <c r="A358" s="369" t="s">
        <v>364</v>
      </c>
      <c r="B358" s="370"/>
    </row>
    <row r="359" spans="1:6" ht="14.45" customHeight="1" x14ac:dyDescent="0.25">
      <c r="A359" s="369" t="s">
        <v>535</v>
      </c>
      <c r="B359" s="370"/>
    </row>
    <row r="360" spans="1:6" ht="14.45" customHeight="1" x14ac:dyDescent="0.25">
      <c r="A360" s="369" t="s">
        <v>536</v>
      </c>
      <c r="B360" s="370"/>
    </row>
    <row r="361" spans="1:6" ht="14.45" customHeight="1" x14ac:dyDescent="0.25">
      <c r="A361" s="369" t="s">
        <v>537</v>
      </c>
      <c r="B361" s="370"/>
    </row>
    <row r="362" spans="1:6" ht="14.45" customHeight="1" x14ac:dyDescent="0.25">
      <c r="A362" s="369" t="s">
        <v>458</v>
      </c>
      <c r="B362" s="370"/>
    </row>
    <row r="363" spans="1:6" ht="14.45" customHeight="1" x14ac:dyDescent="0.25">
      <c r="A363" s="369" t="s">
        <v>459</v>
      </c>
      <c r="B363" s="370"/>
    </row>
    <row r="364" spans="1:6" ht="14.45" customHeight="1" x14ac:dyDescent="0.25">
      <c r="A364" s="12"/>
    </row>
    <row r="365" spans="1:6" x14ac:dyDescent="0.25">
      <c r="A365" s="14" t="s">
        <v>282</v>
      </c>
    </row>
    <row r="366" spans="1:6" x14ac:dyDescent="0.25">
      <c r="A366" s="357" t="s">
        <v>196</v>
      </c>
      <c r="B366" s="357"/>
      <c r="C366" s="357"/>
      <c r="D366" s="357"/>
      <c r="E366" s="357"/>
      <c r="F366" s="135"/>
    </row>
    <row r="367" spans="1:6" x14ac:dyDescent="0.25">
      <c r="A367" s="10"/>
    </row>
    <row r="368" spans="1:6" ht="14.45" customHeight="1" x14ac:dyDescent="0.25">
      <c r="A368" s="14" t="s">
        <v>281</v>
      </c>
    </row>
    <row r="369" spans="1:8" x14ac:dyDescent="0.25">
      <c r="A369" s="371" t="s">
        <v>197</v>
      </c>
      <c r="B369" s="371"/>
      <c r="C369" s="371"/>
      <c r="D369" s="371"/>
      <c r="E369" s="371"/>
      <c r="F369" s="92"/>
    </row>
    <row r="370" spans="1:8" x14ac:dyDescent="0.25">
      <c r="A370" s="227"/>
      <c r="B370" s="227"/>
      <c r="C370" s="227"/>
      <c r="D370" s="227"/>
      <c r="E370" s="92"/>
      <c r="F370" s="92"/>
    </row>
    <row r="371" spans="1:8" x14ac:dyDescent="0.25">
      <c r="A371" s="14" t="s">
        <v>280</v>
      </c>
    </row>
    <row r="372" spans="1:8" x14ac:dyDescent="0.25">
      <c r="A372" s="11" t="s">
        <v>213</v>
      </c>
    </row>
    <row r="373" spans="1:8" x14ac:dyDescent="0.25">
      <c r="A373" s="13"/>
    </row>
    <row r="374" spans="1:8" x14ac:dyDescent="0.25">
      <c r="A374" s="14" t="s">
        <v>279</v>
      </c>
    </row>
    <row r="375" spans="1:8" x14ac:dyDescent="0.25">
      <c r="A375" s="11" t="s">
        <v>213</v>
      </c>
    </row>
    <row r="376" spans="1:8" x14ac:dyDescent="0.25">
      <c r="A376" s="13"/>
    </row>
    <row r="377" spans="1:8" x14ac:dyDescent="0.25">
      <c r="A377" s="14" t="s">
        <v>278</v>
      </c>
    </row>
    <row r="378" spans="1:8" x14ac:dyDescent="0.25">
      <c r="A378" s="357" t="s">
        <v>418</v>
      </c>
      <c r="B378" s="357"/>
      <c r="C378" s="357"/>
      <c r="D378" s="357"/>
      <c r="E378" s="92"/>
      <c r="F378" s="92"/>
    </row>
    <row r="379" spans="1:8" x14ac:dyDescent="0.25">
      <c r="A379" s="15"/>
    </row>
    <row r="380" spans="1:8" x14ac:dyDescent="0.25">
      <c r="A380" s="8"/>
    </row>
    <row r="383" spans="1:8" x14ac:dyDescent="0.25">
      <c r="G383" s="235"/>
      <c r="H383" s="235"/>
    </row>
    <row r="384" spans="1:8" x14ac:dyDescent="0.25">
      <c r="G384" s="235"/>
      <c r="H384" s="235"/>
    </row>
    <row r="385" spans="7:8" x14ac:dyDescent="0.25">
      <c r="G385" s="235"/>
      <c r="H385" s="235"/>
    </row>
    <row r="386" spans="7:8" x14ac:dyDescent="0.25">
      <c r="G386" s="235"/>
      <c r="H386" s="235"/>
    </row>
    <row r="387" spans="7:8" x14ac:dyDescent="0.25">
      <c r="G387" s="235"/>
      <c r="H387" s="235"/>
    </row>
  </sheetData>
  <autoFilter ref="B65:E107" xr:uid="{00000000-0009-0000-0000-000005000000}"/>
  <mergeCells count="50">
    <mergeCell ref="A357:B357"/>
    <mergeCell ref="A358:B358"/>
    <mergeCell ref="A369:E369"/>
    <mergeCell ref="A366:E366"/>
    <mergeCell ref="A359:B359"/>
    <mergeCell ref="A360:B360"/>
    <mergeCell ref="A361:B361"/>
    <mergeCell ref="A362:B362"/>
    <mergeCell ref="A363:B363"/>
    <mergeCell ref="A1:G2"/>
    <mergeCell ref="A3:G3"/>
    <mergeCell ref="A5:B5"/>
    <mergeCell ref="A49:D49"/>
    <mergeCell ref="A43:D43"/>
    <mergeCell ref="A46:D46"/>
    <mergeCell ref="A31:D31"/>
    <mergeCell ref="A26:D26"/>
    <mergeCell ref="A40:D40"/>
    <mergeCell ref="A54:G54"/>
    <mergeCell ref="E111:E112"/>
    <mergeCell ref="H6:M6"/>
    <mergeCell ref="A22:D22"/>
    <mergeCell ref="A20:D20"/>
    <mergeCell ref="A10:D10"/>
    <mergeCell ref="A18:D18"/>
    <mergeCell ref="A8:B8"/>
    <mergeCell ref="A6:D6"/>
    <mergeCell ref="A48:D48"/>
    <mergeCell ref="A19:D19"/>
    <mergeCell ref="A34:D34"/>
    <mergeCell ref="A37:D37"/>
    <mergeCell ref="A28:D28"/>
    <mergeCell ref="A23:D23"/>
    <mergeCell ref="A12:D14"/>
    <mergeCell ref="A121:A122"/>
    <mergeCell ref="B121:B122"/>
    <mergeCell ref="A378:D378"/>
    <mergeCell ref="A62:B62"/>
    <mergeCell ref="A111:A112"/>
    <mergeCell ref="B111:B112"/>
    <mergeCell ref="C111:C112"/>
    <mergeCell ref="D111:D112"/>
    <mergeCell ref="A293:A294"/>
    <mergeCell ref="A300:A301"/>
    <mergeCell ref="A292:B292"/>
    <mergeCell ref="A299:B299"/>
    <mergeCell ref="A332:E332"/>
    <mergeCell ref="A354:B354"/>
    <mergeCell ref="A355:B355"/>
    <mergeCell ref="A356:B356"/>
  </mergeCells>
  <pageMargins left="0.23622047244094491" right="0.23622047244094491" top="0.74803149606299213" bottom="0.74803149606299213" header="0.31496062992125984" footer="0.31496062992125984"/>
  <pageSetup paperSize="9" scale="60" fitToWidth="0" orientation="portrait" r:id="rId1"/>
  <rowBreaks count="4" manualBreakCount="4">
    <brk id="50" max="16383" man="1"/>
    <brk id="218" max="16383" man="1"/>
    <brk id="289" max="16383" man="1"/>
    <brk id="342" max="16383" man="1"/>
  </rowBreaks>
  <colBreaks count="1" manualBreakCount="1">
    <brk id="7" max="1048575" man="1"/>
  </colBreaks>
  <legacyDrawing r:id="rId2"/>
</worksheet>
</file>

<file path=_xmlsignatures/_rels/origin1.sigs.rels><?xml version="1.0" encoding="UTF-8" standalone="yes"?>
<Relationships xmlns="http://schemas.openxmlformats.org/package/2006/relationships"><Relationship Id="rId8" Type="http://schemas.openxmlformats.org/package/2006/relationships/digital-signature/signature" Target="sig2.xml"/><Relationship Id="rId3" Type="http://schemas.openxmlformats.org/package/2006/relationships/digital-signature/signature" Target="sig5.xml"/><Relationship Id="rId7" Type="http://schemas.openxmlformats.org/package/2006/relationships/digital-signature/signature" Target="sig1.xml"/><Relationship Id="rId12" Type="http://schemas.openxmlformats.org/package/2006/relationships/digital-signature/signature" Target="sig12.xml"/><Relationship Id="rId2" Type="http://schemas.openxmlformats.org/package/2006/relationships/digital-signature/signature" Target="sig4.xml"/><Relationship Id="rId1" Type="http://schemas.openxmlformats.org/package/2006/relationships/digital-signature/signature" Target="sig3.xml"/><Relationship Id="rId6" Type="http://schemas.openxmlformats.org/package/2006/relationships/digital-signature/signature" Target="sig8.xml"/><Relationship Id="rId11" Type="http://schemas.openxmlformats.org/package/2006/relationships/digital-signature/signature" Target="sig11.xml"/><Relationship Id="rId5" Type="http://schemas.openxmlformats.org/package/2006/relationships/digital-signature/signature" Target="sig7.xml"/><Relationship Id="rId10" Type="http://schemas.openxmlformats.org/package/2006/relationships/digital-signature/signature" Target="sig10.xml"/><Relationship Id="rId4" Type="http://schemas.openxmlformats.org/package/2006/relationships/digital-signature/signature" Target="sig6.xml"/><Relationship Id="rId9" Type="http://schemas.openxmlformats.org/package/2006/relationships/digital-signature/signature" Target="sig9.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VYGu5ljkqSl7e8R/BPe70GSLF9ktoweaNzViPsiPwHQ=</DigestValue>
    </Reference>
    <Reference Type="http://www.w3.org/2000/09/xmldsig#Object" URI="#idOfficeObject">
      <DigestMethod Algorithm="http://www.w3.org/2001/04/xmlenc#sha256"/>
      <DigestValue>12rcqmFJeoLTThuz8PYYkrUx8mCxzPI3du7ozxAXjG8=</DigestValue>
    </Reference>
    <Reference Type="http://uri.etsi.org/01903#SignedProperties" URI="#idSignedProperties">
      <Transforms>
        <Transform Algorithm="http://www.w3.org/TR/2001/REC-xml-c14n-20010315"/>
      </Transforms>
      <DigestMethod Algorithm="http://www.w3.org/2001/04/xmlenc#sha256"/>
      <DigestValue>GCKgRFxvf3C6cOFw2N+U2hW+2WfTEdkRCW7aIDgRow8=</DigestValue>
    </Reference>
    <Reference Type="http://www.w3.org/2000/09/xmldsig#Object" URI="#idValidSigLnImg">
      <DigestMethod Algorithm="http://www.w3.org/2001/04/xmlenc#sha256"/>
      <DigestValue>i2T+WD/8Ehgf3aZJvGRvlCTRXTZFm9xibgHQQ5pq2Ss=</DigestValue>
    </Reference>
    <Reference Type="http://www.w3.org/2000/09/xmldsig#Object" URI="#idInvalidSigLnImg">
      <DigestMethod Algorithm="http://www.w3.org/2001/04/xmlenc#sha256"/>
      <DigestValue>MG7vhYCGxEvcLqYUL9OoFLyfY+fFwVKRXdR/g2YISgo=</DigestValue>
    </Reference>
  </SignedInfo>
  <SignatureValue>hFFg4DS3rUEc4mwIW8hoML6fEn2rIyN7OgIcwIZ2jpHsYpW2kxyngflkxgdN+gQe4adNWoQwgbkf
z5XuNvj4c+qWB5ENy5tgEAt/TexKfwV4mTl2/ScuIIAhVYy61AzuDW5kLh7rO5KCtGzz7E3vJIrN
pyymEu8sdVWEmVCViCW2z6Tr2K301AC388rcNerHyZeAlWAnZ1PLvvElgCrFZfJ45THwM9jtLmaq
6j6VobjIvQE+CpnO/MGYWRM+yRKCyS13jAurXRVTR8/t4On8YpyO62GjJkdtLoSd07zujBGk2kkl
4eNx80pUgb0FX8w9COsFWPaK2TRtZvq5wSBObA==</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2025-08-29T13:04:29Z</mdssi:Value>
        </mdssi:SignatureTime>
      </SignatureProperty>
    </SignatureProperties>
  </Object>
  <Object Id="idOfficeObject">
    <SignatureProperties>
      <SignatureProperty Id="idOfficeV1Details" Target="#idPackageSignature">
        <SignatureInfoV1 xmlns="http://schemas.microsoft.com/office/2006/digsig">
          <SetupID>{BBCE9459-E62D-44D2-A04D-E28C36CCB481}</SetupID>
          <SignatureText>ANIBAL CASAS ARREGUI</SignatureText>
          <SignatureImage/>
          <SignatureComments/>
          <WindowsVersion>10.0</WindowsVersion>
          <OfficeVersion>16.0.19127/27</OfficeVersion>
          <ApplicationVersion>16.0.19127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2025-08-29T13:04:29Z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t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ADcQQAA3EHEAAAABAAAAAkAAABMAAAAAAAAAAAAAAAAAAAA//////////9gAAAAMgA5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ANxBAADc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AAA3EEAANx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DAAAAXAAAAAEAAAAAANxBAADcQQoAAABQAAAAFAAAAEwAAAAAAAAAAAAAAAAAAAD//////////3QAAABBAE4ASQBCAEEATAAgAEMAQQBTAEEAUwAgAEEAUgBSAEUARwBVAEkABwAAAAgAAAADAAAABw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GAAAAbAAAAAEAAAAAANxBAADcQQoAAABgAAAACgAAAEwAAAAAAAAAAAAAAAAAAAD//////////2AAAABQAFIARQBTAEkARABFAE4AVABFAAYAAAAHAAAABgAAAAYAAAADAAAACAAAAAYAAAAIAAAABQAAAAYAAABLAAAAQAAAADAAAAAFAAAAIAAAAAEAAAABAAAAEAAAAAAAAAAAAAAAAAEAAIAAAAAAAAAAAAAAAAABAACAAAAAJQAAAAwAAAACAAAAJwAAABgAAAAFAAAAAAAAAP///wAAAAAAJQAAAAwAAAAFAAAATAAAAGQAAAAJAAAAcAAAAMkAAAB8AAAACQAAAHAAAADBAAAADQAAACEA8AAAAAAAAAAAAAAAgD8AAAAAAAAAAAAAgD8AAAAAAAAAAAAAAAAAAAAAAAAAAAAAAAAAAAAAAAAAACUAAAAMAAAAAAAAgCgAAAAMAAAABQAAACUAAAAMAAAAAQAAABgAAAAMAAAAAAAAABIAAAAMAAAAAQAAABYAAAAMAAAAAAAAAFQAAAAUAQAACgAAAHAAAADIAAAAfAAAAAEAAAAAANxBAADcQQoAAABwAAAAIQAAAEwAAAAEAAAACQAAAHAAAADKAAAAfQAAAJAAAABGAGkAcgBtAGEAZABvACAAcABvAHIAOgAgAEEATgBJAEIAQQBMACAAQwBBAFMAQQBTACAAQQBSAFIARQBHAFUASQBBAAYAAAADAAAABAAAAAkAAAAGAAAABwAAAAcAAAADAAAABwAAAAcAAAAEAAAAAwAAAAMAAAAHAAAACAAAAAMAAAAHAAAABwAAAAUAAAADAAAABwAAAAcAAAAGAAAABwAAAAYAAAADAAAABwAAAAcAAAAHAAAABgAAAAgAAAAIAAAAAwAAABYAAAAMAAAAAAAAACUAAAAMAAAAAgAAAA4AAAAUAAAAAAAAABAAAAAU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ysAAAAAcKDQcKDQcJDQ4WMShFrjFU1TJV1gECBAIDBAECBQoRKyZBowsTMQAAAAAAfqbJd6PIeqDCQFZ4JTd0Lk/HMVPSGy5uFiE4GypVJ0KnHjN9AAABAAAAAACcz+7S6ffb7fnC0t1haH0hMm8aLXIuT8ggOIwoRKslP58cK08AAAEAAAAAAMHg9P///////////+bm5k9SXjw/SzBRzTFU0y1NwSAyVzFGXwEBAtefCA8mnM/u69/SvI9jt4tgjIR9FBosDBEjMVTUMlXWMVPRKUSeDxk4AAAAAAAAAADT6ff///////+Tk5MjK0krSbkvUcsuT8YVJFoTIFIrSbgtTcEQHEcAAAAAAJzP7vT6/bTa8kRleixHhy1Nwi5PxiQtTnBwcJKSki81SRwtZAgOIwAAAAAAweD02+35gsLqZ5q6Jz1jNEJyOUZ4qamp+/v7////wdPeVnCJAQECGkMAAACv1/Ho8/ubzu6CwuqMudS3u769vb3////////////L5fZymsABAgMAAAAAAK/X8fz9/uLx+snk9uTy+vz9/v///////////////8vl9nKawAECAwAAAAAAotHvtdryxOL1xOL1tdry0+r32+350+r3tdryxOL1pdPvc5rAAQIDAAAAAABpj7ZnjrZqj7Zqj7ZnjrZtkbdukrdtkbdnjrZqj7ZojrZ3rdUCAwTXnw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BZO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wAAAFwAAAABAAAAAADcQQAA3EEKAAAAUAAAABQAAABMAAAAAAAAAAAAAAAAAAAA//////////90AAAAQQBOAEkAQgBBAEwAIABDAEEAUwBBAFMAIABBAFIAUgBFAEcAVQBJAAcAAAAIAAAAAwAAAAc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gAAAGwAAAABAAAAAADcQQAA3EEKAAAAYAAAAAoAAABMAAAAAAAAAAAAAAAAAAAA//////////9gAAAAUABSAEUAUwBJAEQARQBOAFQARQAGAAAABwAAAAYAAAAGAAAAAwAAAAgAAAAGAAAACAAAAAUAAAAGAAAASwAAAEAAAAAwAAAABQAAACAAAAABAAAAAQAAABAAAAAAAAAAAAAAAAABAACAAAAAAAAAAAAAAAAAAQAAgAAAACUAAAAMAAAAAgAAACcAAAAYAAAABQAAAAAAAAD///8AAAAAACUAAAAMAAAABQAAAEwAAABkAAAACQAAAHAAAADJAAAAfAAAAAkAAABwAAAAwQAAAA0AAAAhAPAAAAAAAAAAAAAAAIA/AAAAAAAAAAAAAIA/AAAAAAAAAAAAAAAAAAAAAAAAAAAAAAAAAAAAAAAAAAAlAAAADAAAAAAAAIAoAAAADAAAAAUAAAAlAAAADAAAAAEAAAAYAAAADAAAAAAAAAASAAAADAAAAAEAAAAWAAAADAAAAAAAAABUAAAAFAEAAAoAAABwAAAAyAAAAHwAAAABAAAAAADcQQAA3EEKAAAAcAAAACEAAABMAAAABAAAAAkAAABwAAAAygAAAH0AAACQAAAARgBpAHIAbQBhAGQAbwAgAHAAbwByADoAIABBAE4ASQBCAEEATAAgAEMAQQBTAEEAUwAgAEEAUgBSAEUARwBVAEkAAAAGAAAAAwAAAAQAAAAJAAAABgAAAAcAAAAHAAAAAwAAAAcAAAAHAAAABAAAAAMAAAADAAAABwAAAAgAAAADAAAABwAAAAcAAAAFAAAAAwAAAAcAAAAHAAAABgAAAAcAAAAGAAAAAwAAAAcAAAAHAAAABwAAAAYAAAAIAAAACAAAAAMAAAAWAAAADAAAAAAAAAAlAAAADAAAAAIAAAAOAAAAFAAAAAAAAAAQAAAAFA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gX9qHvOncNvJZSEQAZ8TuEmBBSGRtTnRpQMypwyvOwk=</DigestValue>
    </Reference>
    <Reference Type="http://www.w3.org/2000/09/xmldsig#Object" URI="#idOfficeObject">
      <DigestMethod Algorithm="http://www.w3.org/2001/04/xmlenc#sha256"/>
      <DigestValue>HeZewc7RjKb1g799ZzlqPT0oJv11uH4pP3vWgYvAZJc=</DigestValue>
    </Reference>
    <Reference Type="http://uri.etsi.org/01903#SignedProperties" URI="#idSignedProperties">
      <Transforms>
        <Transform Algorithm="http://www.w3.org/TR/2001/REC-xml-c14n-20010315"/>
      </Transforms>
      <DigestMethod Algorithm="http://www.w3.org/2001/04/xmlenc#sha256"/>
      <DigestValue>RCtZRYHMpWhpJnZjUqpswDa29ZqCvpKUD4nMp0IBFYI=</DigestValue>
    </Reference>
    <Reference Type="http://www.w3.org/2000/09/xmldsig#Object" URI="#idValidSigLnImg">
      <DigestMethod Algorithm="http://www.w3.org/2001/04/xmlenc#sha256"/>
      <DigestValue>QyMkkgrY+OhTA3NQrgajQurwl3sPTMblKj3yLVqCBR0=</DigestValue>
    </Reference>
    <Reference Type="http://www.w3.org/2000/09/xmldsig#Object" URI="#idInvalidSigLnImg">
      <DigestMethod Algorithm="http://www.w3.org/2001/04/xmlenc#sha256"/>
      <DigestValue>g35irvEkrK1gfvuTEOBRHQQ0GY/9mJBn/JGkQlwvb8k=</DigestValue>
    </Reference>
  </SignedInfo>
  <SignatureValue>DbuuyMstuoVsFeXQvhU1UJeA5C6HZ9zmKR1mRNXeDGgmzpiIVkLf6Pk4nPrU4s9QINMuzBFt9Mmt
JaYHsKY4CpuZOCIcA0fwv649Y/J7HvLQeXypYewXHkdL8gpYVyBj2sF6T4sZGJFk5TGLlGp2RFlv
hbujmqVWTdBWCUA7Ng9nrxM4V5y4d+JqYxUDjPL8OZ89hJ5sYqcMwWxq5RwZTYEOtAPnPg2B7x2W
fL3P1E4PixCNY5I5La63Rm61s2Tc2kZCuAsnKnFSv1pZfHPMPZE/eDN6z0Ml1IFG36DBX/PJFa+4
9fTc5xH36MPS43KDzrwoBcDjpJSznljaPb04NA==</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2025-08-29T13:05:11Z</mdssi:Value>
        </mdssi:SignatureTime>
      </SignatureProperty>
    </SignatureProperties>
  </Object>
  <Object Id="idOfficeObject">
    <SignatureProperties>
      <SignatureProperty Id="idOfficeV1Details" Target="#idPackageSignature">
        <SignatureInfoV1 xmlns="http://schemas.microsoft.com/office/2006/digsig">
          <SetupID>{87AF775B-58E0-4D78-B2B8-A1F0018586DE}</SetupID>
          <SignatureText>ANIBAL CASAS ARREGUI</SignatureText>
          <SignatureImage/>
          <SignatureComments/>
          <WindowsVersion>10.0</WindowsVersion>
          <OfficeVersion>16.0.19127/27</OfficeVersion>
          <ApplicationVersion>16.0.19127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2025-08-29T13:05:11Z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t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ADcQQAA3EHEAAAABAAAAAkAAABMAAAAAAAAAAAAAAAAAAAA//////////9gAAAAMgA5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ANxBAADc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AAA3EEAANx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DAAAAXAAAAAEAAAAAANxBAADcQQoAAABQAAAAFAAAAEwAAAAAAAAAAAAAAAAAAAD//////////3QAAABBAE4ASQBCAEEATAAgAEMAQQBTAEEAUwAgAEEAUgBSAEUARwBVAEkABwAAAAgAAAADAAAABw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GAAAAbAAAAAEAAAAAANxBAADcQQoAAABgAAAACgAAAEwAAAAAAAAAAAAAAAAAAAD//////////2AAAABQAFIARQBTAEkARABFAE4AVABFAAYAAAAHAAAABgAAAAYAAAADAAAACAAAAAYAAAAIAAAABQAAAAYAAABLAAAAQAAAADAAAAAFAAAAIAAAAAEAAAABAAAAEAAAAAAAAAAAAAAAAAEAAIAAAAAAAAAAAAAAAAABAACAAAAAJQAAAAwAAAACAAAAJwAAABgAAAAFAAAAAAAAAP///wAAAAAAJQAAAAwAAAAFAAAATAAAAGQAAAAJAAAAcAAAAMkAAAB8AAAACQAAAHAAAADBAAAADQAAACEA8AAAAAAAAAAAAAAAgD8AAAAAAAAAAAAAgD8AAAAAAAAAAAAAAAAAAAAAAAAAAAAAAAAAAAAAAAAAACUAAAAMAAAAAAAAgCgAAAAMAAAABQAAACUAAAAMAAAAAQAAABgAAAAMAAAAAAAAABIAAAAMAAAAAQAAABYAAAAMAAAAAAAAAFQAAAAUAQAACgAAAHAAAADIAAAAfAAAAAEAAAAAANxBAADcQQoAAABwAAAAIQAAAEwAAAAEAAAACQAAAHAAAADKAAAAfQAAAJAAAABGAGkAcgBtAGEAZABvACAAcABvAHIAOgAgAEEATgBJAEIAQQBMACAAQwBBAFMAQQBTACAAQQBSAFIARQBHAFUASQAAAAYAAAADAAAABAAAAAkAAAAGAAAABwAAAAcAAAADAAAABwAAAAcAAAAEAAAAAwAAAAMAAAAHAAAACAAAAAMAAAAHAAAABwAAAAUAAAADAAAABwAAAAcAAAAGAAAABwAAAAYAAAADAAAABwAAAAcAAAAHAAAABgAAAAgAAAAIAAAAAwAAABYAAAAMAAAAAAAAACUAAAAMAAAAAgAAAA4AAAAUAAAAAAAAABAAAAAU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cHUAAACcz+7S6ffb7fnC0t1haH0hMm8aLXIuT8ggOIwoRKslP58cK08AAAEAAAAAAMHg9P///////////+bm5k9SXjw/SzBRzTFU0y1NwSAyVzFGXwEBAgAACA8mnM/u69/SvI9jt4tgjIR9FBosDBEjMVTUMlXWMVPRKUSeDxk4AAAAbGUAAADT6ff///////+Tk5MjK0krSbkvUcsuT8YVJFoTIFIrSbgtTcEQHEcAAAAAAJzP7vT6/bTa8kRleixHhy1Nwi5PxiQtTnBwcJKSki81SRwtZAgOIwAAAAAAweD02+35gsLqZ5q6Jz1jNEJyOUZ4qamp+/v7////wdPeVnCJAQECAAAAAACv1/Ho8/ubzu6CwuqMudS3u769vb3////////////L5fZymsABAgMAAAAAAK/X8fz9/uLx+snk9uTy+vz9/v///////////////8vl9nKawAECA/Oz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wAAAFwAAAABAAAAAADcQQAA3EEKAAAAUAAAABQAAABMAAAAAAAAAAAAAAAAAAAA//////////90AAAAQQBOAEkAQgBBAEwAIABDAEEAUwBBAFMAIABBAFIAUgBFAEcAVQBJAAcAAAAIAAAAAwAAAAc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gAAAGwAAAABAAAAAADcQQAA3EEKAAAAYAAAAAoAAABMAAAAAAAAAAAAAAAAAAAA//////////9gAAAAUABSAEUAUwBJAEQARQBOAFQARQAGAAAABwAAAAYAAAAGAAAAAwAAAAgAAAAGAAAACAAAAAUAAAAGAAAASwAAAEAAAAAwAAAABQAAACAAAAABAAAAAQAAABAAAAAAAAAAAAAAAAABAACAAAAAAAAAAAAAAAAAAQAAgAAAACUAAAAMAAAAAgAAACcAAAAYAAAABQAAAAAAAAD///8AAAAAACUAAAAMAAAABQAAAEwAAABkAAAACQAAAHAAAADJAAAAfAAAAAkAAABwAAAAwQAAAA0AAAAhAPAAAAAAAAAAAAAAAIA/AAAAAAAAAAAAAIA/AAAAAAAAAAAAAAAAAAAAAAAAAAAAAAAAAAAAAAAAAAAlAAAADAAAAAAAAIAoAAAADAAAAAUAAAAlAAAADAAAAAEAAAAYAAAADAAAAAAAAAASAAAADAAAAAEAAAAWAAAADAAAAAAAAABUAAAAFAEAAAoAAABwAAAAyAAAAHwAAAABAAAAAADcQQAA3EEKAAAAcAAAACEAAABMAAAABAAAAAkAAABwAAAAygAAAH0AAACQAAAARgBpAHIAbQBhAGQAbwAgAHAAbwByADoAIABBAE4ASQBCAEEATAAgAEMAQQBTAEEAUwAgAEEAUgBSAEUARwBVAEkAUgAGAAAAAwAAAAQAAAAJAAAABgAAAAcAAAAHAAAAAwAAAAcAAAAHAAAABAAAAAMAAAADAAAABwAAAAgAAAADAAAABwAAAAcAAAAFAAAAAwAAAAcAAAAHAAAABgAAAAcAAAAGAAAAAwAAAAcAAAAHAAAABwAAAAYAAAAIAAAACAAAAAMAAAAWAAAADAAAAAAAAAAlAAAADAAAAAIAAAAOAAAAFAAAAAAAAAAQAAAAFA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LPo4u/diEk5Oww/Ef/OtxTySGy436OABtXDiHl7XhWg=</DigestValue>
    </Reference>
    <Reference Type="http://www.w3.org/2000/09/xmldsig#Object" URI="#idOfficeObject">
      <DigestMethod Algorithm="http://www.w3.org/2001/04/xmlenc#sha256"/>
      <DigestValue>CBZ5wOkV72GMecMkiz3v4hANryUkbk3Ih1wGX6OIeFg=</DigestValue>
    </Reference>
    <Reference Type="http://uri.etsi.org/01903#SignedProperties" URI="#idSignedProperties">
      <Transforms>
        <Transform Algorithm="http://www.w3.org/TR/2001/REC-xml-c14n-20010315"/>
      </Transforms>
      <DigestMethod Algorithm="http://www.w3.org/2001/04/xmlenc#sha256"/>
      <DigestValue>rsIZwq0nldpIQOeGIC27fYxa+Uxd3yuRILxwYeNGV6c=</DigestValue>
    </Reference>
    <Reference Type="http://www.w3.org/2000/09/xmldsig#Object" URI="#idValidSigLnImg">
      <DigestMethod Algorithm="http://www.w3.org/2001/04/xmlenc#sha256"/>
      <DigestValue>QyMkkgrY+OhTA3NQrgajQurwl3sPTMblKj3yLVqCBR0=</DigestValue>
    </Reference>
    <Reference Type="http://www.w3.org/2000/09/xmldsig#Object" URI="#idInvalidSigLnImg">
      <DigestMethod Algorithm="http://www.w3.org/2001/04/xmlenc#sha256"/>
      <DigestValue>CLAvURuURClfoUYD1AC4UIPT7gSPNxwJ41MUR0PHZbM=</DigestValue>
    </Reference>
  </SignedInfo>
  <SignatureValue>pDu7f0CQtzzgRxyR7tp9I8L2vIG3YkvNoZAbjCwWC/66YS1klBIHWnLlNcggQ6wh0g6kFHVplHDI
xkkEMzlFdD52s/LS4axE1LzdBL1VIsy0+SaF/o3k1GZXFd1VPY5ID+nCczO8P75YgjW64DtEYC5H
7vI8MCaneMvNZLmSyNu/RkECzhLks5V1Y3gkpeHtr4le0p3YQp/6GTy5TzceHjpYccWHKtTcgv7E
u/8/UP02bGF8lYW2zHWObMxwwh8hl4M2MhygxM49NQtwSiBlsLtncQllSeWLQAETlvfPiYQUoX/3
QJCz+apchz6/sCBOBYPKugywU3gafS25NH2WVQ==</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2025-08-29T13:05:17Z</mdssi:Value>
        </mdssi:SignatureTime>
      </SignatureProperty>
    </SignatureProperties>
  </Object>
  <Object Id="idOfficeObject">
    <SignatureProperties>
      <SignatureProperty Id="idOfficeV1Details" Target="#idPackageSignature">
        <SignatureInfoV1 xmlns="http://schemas.microsoft.com/office/2006/digsig">
          <SetupID>{F18AADE8-F69F-4565-8AE5-39A9697CF1DF}</SetupID>
          <SignatureText>ANIBAL CASAS ARREGUI</SignatureText>
          <SignatureImage/>
          <SignatureComments/>
          <WindowsVersion>10.0</WindowsVersion>
          <OfficeVersion>16.0.19127/27</OfficeVersion>
          <ApplicationVersion>16.0.19127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2025-08-29T13:05:17Z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t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ADcQQAA3EHEAAAABAAAAAkAAABMAAAAAAAAAAAAAAAAAAAA//////////9gAAAAMgA5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ANxBAADc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AAA3EEAANx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DAAAAXAAAAAEAAAAAANxBAADcQQoAAABQAAAAFAAAAEwAAAAAAAAAAAAAAAAAAAD//////////3QAAABBAE4ASQBCAEEATAAgAEMAQQBTAEEAUwAgAEEAUgBSAEUARwBVAEkABwAAAAgAAAADAAAABw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GAAAAbAAAAAEAAAAAANxBAADcQQoAAABgAAAACgAAAEwAAAAAAAAAAAAAAAAAAAD//////////2AAAABQAFIARQBTAEkARABFAE4AVABFAAYAAAAHAAAABgAAAAYAAAADAAAACAAAAAYAAAAIAAAABQAAAAYAAABLAAAAQAAAADAAAAAFAAAAIAAAAAEAAAABAAAAEAAAAAAAAAAAAAAAAAEAAIAAAAAAAAAAAAAAAAABAACAAAAAJQAAAAwAAAACAAAAJwAAABgAAAAFAAAAAAAAAP///wAAAAAAJQAAAAwAAAAFAAAATAAAAGQAAAAJAAAAcAAAAMkAAAB8AAAACQAAAHAAAADBAAAADQAAACEA8AAAAAAAAAAAAAAAgD8AAAAAAAAAAAAAgD8AAAAAAAAAAAAAAAAAAAAAAAAAAAAAAAAAAAAAAAAAACUAAAAMAAAAAAAAgCgAAAAMAAAABQAAACUAAAAMAAAAAQAAABgAAAAMAAAAAAAAABIAAAAMAAAAAQAAABYAAAAMAAAAAAAAAFQAAAAUAQAACgAAAHAAAADIAAAAfAAAAAEAAAAAANxBAADcQQoAAABwAAAAIQAAAEwAAAAEAAAACQAAAHAAAADKAAAAfQAAAJAAAABGAGkAcgBtAGEAZABvACAAcABvAHIAOgAgAEEATgBJAEIAQQBMACAAQwBBAFMAQQBTACAAQQBSAFIARQBHAFUASQAAAAYAAAADAAAABAAAAAkAAAAGAAAABwAAAAcAAAADAAAABwAAAAcAAAAEAAAAAwAAAAMAAAAHAAAACAAAAAMAAAAHAAAABwAAAAUAAAADAAAABwAAAAcAAAAGAAAABwAAAAYAAAADAAAABwAAAAcAAAAHAAAABgAAAAgAAAAIAAAAAwAAABYAAAAMAAAAAAAAACUAAAAMAAAAAgAAAA4AAAAUAAAAAAAAABAAAAAU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GkM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wAAAFwAAAABAAAAAADcQQAA3EEKAAAAUAAAABQAAABMAAAAAAAAAAAAAAAAAAAA//////////90AAAAQQBOAEkAQgBBAEwAIABDAEEAUwBBAFMAIABBAFIAUgBFAEcAVQBJAAcAAAAIAAAAAwAAAAc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gAAAGwAAAABAAAAAADcQQAA3EEKAAAAYAAAAAoAAABMAAAAAAAAAAAAAAAAAAAA//////////9gAAAAUABSAEUAUwBJAEQARQBOAFQARQAGAAAABwAAAAYAAAAGAAAAAwAAAAgAAAAGAAAACAAAAAUAAAAGAAAASwAAAEAAAAAwAAAABQAAACAAAAABAAAAAQAAABAAAAAAAAAAAAAAAAABAACAAAAAAAAAAAAAAAAAAQAAgAAAACUAAAAMAAAAAgAAACcAAAAYAAAABQAAAAAAAAD///8AAAAAACUAAAAMAAAABQAAAEwAAABkAAAACQAAAHAAAADJAAAAfAAAAAkAAABwAAAAwQAAAA0AAAAhAPAAAAAAAAAAAAAAAIA/AAAAAAAAAAAAAIA/AAAAAAAAAAAAAAAAAAAAAAAAAAAAAAAAAAAAAAAAAAAlAAAADAAAAAAAAIAoAAAADAAAAAUAAAAlAAAADAAAAAEAAAAYAAAADAAAAAAAAAASAAAADAAAAAEAAAAWAAAADAAAAAAAAABUAAAAFAEAAAoAAABwAAAAyAAAAHwAAAABAAAAAADcQQAA3EEKAAAAcAAAACEAAABMAAAABAAAAAkAAABwAAAAygAAAH0AAACQAAAARgBpAHIAbQBhAGQAbwAgAHAAbwByADoAIABBAE4ASQBCAEEATAAgAEMAQQBTAEEAUwAgAEEAUgBSAEUARwBVAEkAUgAGAAAAAwAAAAQAAAAJAAAABgAAAAcAAAAHAAAAAwAAAAcAAAAHAAAABAAAAAMAAAADAAAABwAAAAgAAAADAAAABwAAAAcAAAAFAAAAAwAAAAcAAAAHAAAABgAAAAcAAAAGAAAAAwAAAAcAAAAHAAAABwAAAAYAAAAIAAAACAAAAAMAAAAWAAAADAAAAAAAAAAlAAAADAAAAAIAAAAOAAAAFAAAAAAAAAAQAAAAFA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mZ5INByA5c3MFo3hsUMZO0H3lgynU+JY5dTYlOtXx1I=</DigestValue>
    </Reference>
    <Reference Type="http://www.w3.org/2000/09/xmldsig#Object" URI="#idOfficeObject">
      <DigestMethod Algorithm="http://www.w3.org/2001/04/xmlenc#sha256"/>
      <DigestValue>H8M+u1x/Hdfi14Ur34ti6b72JLglFVE3BV2HUnpX9Dg=</DigestValue>
    </Reference>
    <Reference Type="http://uri.etsi.org/01903#SignedProperties" URI="#idSignedProperties">
      <Transforms>
        <Transform Algorithm="http://www.w3.org/TR/2001/REC-xml-c14n-20010315"/>
      </Transforms>
      <DigestMethod Algorithm="http://www.w3.org/2001/04/xmlenc#sha256"/>
      <DigestValue>12UiFuBK9vvGKH0wMCAnWo8wW5BYbeCiVizvRh5OfJg=</DigestValue>
    </Reference>
    <Reference Type="http://www.w3.org/2000/09/xmldsig#Object" URI="#idValidSigLnImg">
      <DigestMethod Algorithm="http://www.w3.org/2001/04/xmlenc#sha256"/>
      <DigestValue>QyMkkgrY+OhTA3NQrgajQurwl3sPTMblKj3yLVqCBR0=</DigestValue>
    </Reference>
    <Reference Type="http://www.w3.org/2000/09/xmldsig#Object" URI="#idInvalidSigLnImg">
      <DigestMethod Algorithm="http://www.w3.org/2001/04/xmlenc#sha256"/>
      <DigestValue>sXX5rrH3+KYaId0ZlDkLwva0xC1xHbnLv6sYN26O7Wg=</DigestValue>
    </Reference>
  </SignedInfo>
  <SignatureValue>ngbTi8NoezDMoluitGFKm4p4HvCMDNZSCDOTVQxemyneCpg6Tm9dtbnwPH3bYSJN7OcIgHlxeA+c
h0ffSWxIW6GWj+i8sDJhc3fcesVmLdH0dFnQsKx6nH4udrQWL9qiWEtZLCi8UzPVcasQDngTQOiY
pbRw3zXPkUqq0XPeKZfgfzX63YvVpMnOejW7bJAITTwa7pO00AmankHoIpafpWsbKfG6L1rdj9e7
YLEDDA++mB/1aZmLlr4L8J/HpMihB05H86hUBPqUex50+GfRMv3ndju1BCibFGXFLF75xDBX0NZ4
2eLa5FdWhw8RzWrXQXcIwmj3e9Gjlzchlu3K1Q==</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2025-08-29T13:05:22Z</mdssi:Value>
        </mdssi:SignatureTime>
      </SignatureProperty>
    </SignatureProperties>
  </Object>
  <Object Id="idOfficeObject">
    <SignatureProperties>
      <SignatureProperty Id="idOfficeV1Details" Target="#idPackageSignature">
        <SignatureInfoV1 xmlns="http://schemas.microsoft.com/office/2006/digsig">
          <SetupID>{5AB1912C-A654-4700-BDCA-C6C9A1F4BF82}</SetupID>
          <SignatureText>ANIBAL CASAS ARREGUI</SignatureText>
          <SignatureImage/>
          <SignatureComments/>
          <WindowsVersion>10.0</WindowsVersion>
          <OfficeVersion>16.0.19127/27</OfficeVersion>
          <ApplicationVersion>16.0.19127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2025-08-29T13:05:22Z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t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ADcQQAA3EHEAAAABAAAAAkAAABMAAAAAAAAAAAAAAAAAAAA//////////9gAAAAMgA5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ANxBAADc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AAA3EEAANx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DAAAAXAAAAAEAAAAAANxBAADcQQoAAABQAAAAFAAAAEwAAAAAAAAAAAAAAAAAAAD//////////3QAAABBAE4ASQBCAEEATAAgAEMAQQBTAEEAUwAgAEEAUgBSAEUARwBVAEkABwAAAAgAAAADAAAABw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GAAAAbAAAAAEAAAAAANxBAADcQQoAAABgAAAACgAAAEwAAAAAAAAAAAAAAAAAAAD//////////2AAAABQAFIARQBTAEkARABFAE4AVABFAAYAAAAHAAAABgAAAAYAAAADAAAACAAAAAYAAAAIAAAABQAAAAYAAABLAAAAQAAAADAAAAAFAAAAIAAAAAEAAAABAAAAEAAAAAAAAAAAAAAAAAEAAIAAAAAAAAAAAAAAAAABAACAAAAAJQAAAAwAAAACAAAAJwAAABgAAAAFAAAAAAAAAP///wAAAAAAJQAAAAwAAAAFAAAATAAAAGQAAAAJAAAAcAAAAMkAAAB8AAAACQAAAHAAAADBAAAADQAAACEA8AAAAAAAAAAAAAAAgD8AAAAAAAAAAAAAgD8AAAAAAAAAAAAAAAAAAAAAAAAAAAAAAAAAAAAAAAAAACUAAAAMAAAAAAAAgCgAAAAMAAAABQAAACUAAAAMAAAAAQAAABgAAAAMAAAAAAAAABIAAAAMAAAAAQAAABYAAAAMAAAAAAAAAFQAAAAUAQAACgAAAHAAAADIAAAAfAAAAAEAAAAAANxBAADcQQoAAABwAAAAIQAAAEwAAAAEAAAACQAAAHAAAADKAAAAfQAAAJAAAABGAGkAcgBtAGEAZABvACAAcABvAHIAOgAgAEEATgBJAEIAQQBMACAAQwBBAFMAQQBTACAAQQBSAFIARQBHAFUASQAAAAYAAAADAAAABAAAAAkAAAAGAAAABwAAAAcAAAADAAAABwAAAAcAAAAEAAAAAwAAAAMAAAAHAAAACAAAAAMAAAAHAAAABwAAAAUAAAADAAAABwAAAAcAAAAGAAAABwAAAAYAAAADAAAABwAAAAcAAAAHAAAABgAAAAgAAAAIAAAAAwAAABYAAAAMAAAAAAAAACUAAAAMAAAAAgAAAA4AAAAUAAAAAAAAABAAAAAU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XnwAAAAcKDQcKDQcJDQ4WMShFrjFU1TJV1gECBAIDBAECBQoRKyZBowsTMQAAAAAAfqbJd6PIeqDCQFZ4JTd0Lk/HMVPSGy5uFiE4GypVJ0KnHjN9AAABi60AAACcz+7S6ffb7fnC0t1haH0hMm8aLXIuT8ggOIwoRKslP58cK08AAAEAAAAAAMHg9P///////////+bm5k9SXjw/SzBRzTFU0y1NwSAyVzFGXwEBAtefCA8mnM/u69/SvI9jt4tgjIR9FBosDBEjMVTUMlXWMVPRKUSeDxk4AAAAAAAAAADT6ff///////+Tk5MjK0krSbkvUcsuT8YVJFoTIFIrSbgtTcEQHEc6sAAAAJzP7vT6/bTa8kRleixHhy1Nwi5PxiQtTnBwcJKSki81SRwtZAgOIwAAAAAAweD02+35gsLqZ5q6Jz1jNEJyOUZ4qamp+/v7////wdPeVnCJAQEC158AAACv1/Ho8/ubzu6CwuqMudS3u769vb3////////////L5fZymsABAgMAAAAAAK/X8fz9/uLx+snk9uTy+vz9/v///////////////8vl9nKawAECA+KzAAAAotHvtdryxOL1xOL1tdry0+r32+350+r3tdryxOL1pdPvc5rAAQIDAAAAAABpj7ZnjrZqj7Zqj7ZnjrZtkbdukrdtkbdnjrZqj7ZojrZ3rdUCAwTXnw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wAAAFwAAAABAAAAAADcQQAA3EEKAAAAUAAAABQAAABMAAAAAAAAAAAAAAAAAAAA//////////90AAAAQQBOAEkAQgBBAEwAIABDAEEAUwBBAFMAIABBAFIAUgBFAEcAVQBJAAcAAAAIAAAAAwAAAAc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gAAAGwAAAABAAAAAADcQQAA3EEKAAAAYAAAAAoAAABMAAAAAAAAAAAAAAAAAAAA//////////9gAAAAUABSAEUAUwBJAEQARQBOAFQARQAGAAAABwAAAAYAAAAGAAAAAwAAAAgAAAAGAAAACAAAAAUAAAAGAAAASwAAAEAAAAAwAAAABQAAACAAAAABAAAAAQAAABAAAAAAAAAAAAAAAAABAACAAAAAAAAAAAAAAAAAAQAAgAAAACUAAAAMAAAAAgAAACcAAAAYAAAABQAAAAAAAAD///8AAAAAACUAAAAMAAAABQAAAEwAAABkAAAACQAAAHAAAADJAAAAfAAAAAkAAABwAAAAwQAAAA0AAAAhAPAAAAAAAAAAAAAAAIA/AAAAAAAAAAAAAIA/AAAAAAAAAAAAAAAAAAAAAAAAAAAAAAAAAAAAAAAAAAAlAAAADAAAAAAAAIAoAAAADAAAAAUAAAAlAAAADAAAAAEAAAAYAAAADAAAAAAAAAASAAAADAAAAAEAAAAWAAAADAAAAAAAAABUAAAAFAEAAAoAAABwAAAAyAAAAHwAAAABAAAAAADcQQAA3EEKAAAAcAAAACEAAABMAAAABAAAAAkAAABwAAAAygAAAH0AAACQAAAARgBpAHIAbQBhAGQAbwAgAHAAbwByADoAIABBAE4ASQBCAEEATAAgAEMAQQBTAEEAUwAgAEEAUgBSAEUARwBVAEkAUgAGAAAAAwAAAAQAAAAJAAAABgAAAAcAAAAHAAAAAwAAAAcAAAAHAAAABAAAAAMAAAADAAAABwAAAAgAAAADAAAABwAAAAcAAAAFAAAAAwAAAAcAAAAHAAAABgAAAAcAAAAGAAAAAwAAAAcAAAAHAAAABwAAAAYAAAAIAAAACAAAAAM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yTRQSRew0eTHhLWVEdNJBzpkwlQLc+tzDjN3owemuas=</DigestValue>
    </Reference>
    <Reference Type="http://www.w3.org/2000/09/xmldsig#Object" URI="#idOfficeObject">
      <DigestMethod Algorithm="http://www.w3.org/2001/04/xmlenc#sha256"/>
      <DigestValue>Eua7EiVsmAAsQnTU0sPkQuWYRw2xoRMbhAC14EdDEkk=</DigestValue>
    </Reference>
    <Reference Type="http://uri.etsi.org/01903#SignedProperties" URI="#idSignedProperties">
      <Transforms>
        <Transform Algorithm="http://www.w3.org/TR/2001/REC-xml-c14n-20010315"/>
      </Transforms>
      <DigestMethod Algorithm="http://www.w3.org/2001/04/xmlenc#sha256"/>
      <DigestValue>Qs3vRLiOSTMmMStWtdisutGsCLlaMLCF+I0CQ8V0dBc=</DigestValue>
    </Reference>
    <Reference Type="http://www.w3.org/2000/09/xmldsig#Object" URI="#idValidSigLnImg">
      <DigestMethod Algorithm="http://www.w3.org/2001/04/xmlenc#sha256"/>
      <DigestValue>QyMkkgrY+OhTA3NQrgajQurwl3sPTMblKj3yLVqCBR0=</DigestValue>
    </Reference>
    <Reference Type="http://www.w3.org/2000/09/xmldsig#Object" URI="#idInvalidSigLnImg">
      <DigestMethod Algorithm="http://www.w3.org/2001/04/xmlenc#sha256"/>
      <DigestValue>44rDtKJHesPIRktXOJJahv+V0epQ9mkLMRvGn+V3ubU=</DigestValue>
    </Reference>
  </SignedInfo>
  <SignatureValue>eJ0wXXjj3rQC8M0vr8PWFVma90A9v4A4t3tOREemQyLWpfIlQRDBBX7a3QymcR4sdpt0D1ioJqDf
m0mQN6Za1Gg14YkcUukLCNnJUi3RU31attNDop6KLP/O/9fcZ4OxrJ7JVKVmBy8vLR5ovgyqJPSp
eJw+GDRolbDrCiX+GnBdr7scAiZJ/XMif97R82s92WN47AvEk9RSBKdWZYsWvmKZ0fOP4N6hm7ga
5ay4ea/Bb4kvMDuEnMLlAu6CWpPKF0nRx1oG1maJkyZz4M89b+BvC23+8UQ9KZ88l3zSQTpSMzwE
DCWK3pstdURlDaGJerjfIzxHuEzNCOLOKp9lAQ==</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2025-08-29T13:04:58Z</mdssi:Value>
        </mdssi:SignatureTime>
      </SignatureProperty>
    </SignatureProperties>
  </Object>
  <Object Id="idOfficeObject">
    <SignatureProperties>
      <SignatureProperty Id="idOfficeV1Details" Target="#idPackageSignature">
        <SignatureInfoV1 xmlns="http://schemas.microsoft.com/office/2006/digsig">
          <SetupID>{E9C11AA9-79C9-4750-8E2D-69901197D5E7}</SetupID>
          <SignatureText>ANIBAL CASAS ARREGUI</SignatureText>
          <SignatureImage/>
          <SignatureComments/>
          <WindowsVersion>10.0</WindowsVersion>
          <OfficeVersion>16.0.19127/27</OfficeVersion>
          <ApplicationVersion>16.0.19127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2025-08-29T13:04:58Z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t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ADcQQAA3EHEAAAABAAAAAkAAABMAAAAAAAAAAAAAAAAAAAA//////////9gAAAAMgA5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ANxBAADc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AAA3EEAANx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DAAAAXAAAAAEAAAAAANxBAADcQQoAAABQAAAAFAAAAEwAAAAAAAAAAAAAAAAAAAD//////////3QAAABBAE4ASQBCAEEATAAgAEMAQQBTAEEAUwAgAEEAUgBSAEUARwBVAEkABwAAAAgAAAADAAAABw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GAAAAbAAAAAEAAAAAANxBAADcQQoAAABgAAAACgAAAEwAAAAAAAAAAAAAAAAAAAD//////////2AAAABQAFIARQBTAEkARABFAE4AVABFAAYAAAAHAAAABgAAAAYAAAADAAAACAAAAAYAAAAIAAAABQAAAAYAAABLAAAAQAAAADAAAAAFAAAAIAAAAAEAAAABAAAAEAAAAAAAAAAAAAAAAAEAAIAAAAAAAAAAAAAAAAABAACAAAAAJQAAAAwAAAACAAAAJwAAABgAAAAFAAAAAAAAAP///wAAAAAAJQAAAAwAAAAFAAAATAAAAGQAAAAJAAAAcAAAAMkAAAB8AAAACQAAAHAAAADBAAAADQAAACEA8AAAAAAAAAAAAAAAgD8AAAAAAAAAAAAAgD8AAAAAAAAAAAAAAAAAAAAAAAAAAAAAAAAAAAAAAAAAACUAAAAMAAAAAAAAgCgAAAAMAAAABQAAACUAAAAMAAAAAQAAABgAAAAMAAAAAAAAABIAAAAMAAAAAQAAABYAAAAMAAAAAAAAAFQAAAAUAQAACgAAAHAAAADIAAAAfAAAAAEAAAAAANxBAADcQQoAAABwAAAAIQAAAEwAAAAEAAAACQAAAHAAAADKAAAAfQAAAJAAAABGAGkAcgBtAGEAZABvACAAcABvAHIAOgAgAEEATgBJAEIAQQBMACAAQwBBAFMAQQBTACAAQQBSAFIARQBHAFUASQAAAAYAAAADAAAABAAAAAkAAAAGAAAABwAAAAcAAAADAAAABwAAAAcAAAAEAAAAAwAAAAMAAAAHAAAACAAAAAMAAAAHAAAABwAAAAUAAAADAAAABwAAAAcAAAAGAAAABwAAAAYAAAADAAAABwAAAAcAAAAHAAAABgAAAAgAAAAIAAAAAwAAABYAAAAMAAAAAAAAACUAAAAMAAAAAgAAAA4AAAAUAAAAAAAAABAAAAAU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4IAAAAAcKDQcKDQcJDQ4WMShFrjFU1TJV1gECBAIDBAECBQoRKyZBowsTMQAAAAAAfqbJd6PIeqDCQFZ4JTd0Lk/HMVPSGy5uFiE4GypVJ0KnHjN9AAABHyAAAACcz+7S6ffb7fnC0t1haH0hMm8aLXIuT8ggOIwoRKslP58cK08AAAEAAAAAAMHg9P///////////+bm5k9SXjw/SzBRzTFU0y1NwSAyVzFGXwEBAh8gCA8mnM/u69/SvI9jt4tgjIR9FBosDBEjMVTUMlXWMVPRKUSeDxk4AAAAAAAAAADT6ff///////+Tk5MjK0krSbkvUcsuT8YVJFoTIFIrSbgtTcEQHEc4IAAAAJzP7vT6/bTa8kRleixHhy1Nwi5PxiQtTnBwcJKSki81SRwtZAgOIwAAAAAAweD02+35gsLqZ5q6Jz1jNEJyOUZ4qamp+/v7////wdPeVnCJAQECOCAAAACv1/Ho8/ubzu6CwuqMudS3u769vb3////////////L5fZymsABAgMAAAAAAK/X8fz9/uLx+snk9uTy+vz9/v///////////////8vl9nKawAECAx8gAAAAotHvtdryxOL1xOL1tdry0+r32+350+r3tdryxOL1pdPvc5rAAQIDAAAAAABpj7ZnjrZqj7Zqj7ZnjrZtkbdukrdtkbdnjrZqj7ZojrZ3rdUCAwQuI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wAAAFwAAAABAAAAAADcQQAA3EEKAAAAUAAAABQAAABMAAAAAAAAAAAAAAAAAAAA//////////90AAAAQQBOAEkAQgBBAEwAIABDAEEAUwBBAFMAIABBAFIAUgBFAEcAVQBJAAcAAAAIAAAAAwAAAAc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gAAAGwAAAABAAAAAADcQQAA3EEKAAAAYAAAAAoAAABMAAAAAAAAAAAAAAAAAAAA//////////9gAAAAUABSAEUAUwBJAEQARQBOAFQARQAGAAAABwAAAAYAAAAGAAAAAwAAAAgAAAAGAAAACAAAAAUAAAAGAAAASwAAAEAAAAAwAAAABQAAACAAAAABAAAAAQAAABAAAAAAAAAAAAAAAAABAACAAAAAAAAAAAAAAAAAAQAAgAAAACUAAAAMAAAAAgAAACcAAAAYAAAABQAAAAAAAAD///8AAAAAACUAAAAMAAAABQAAAEwAAABkAAAACQAAAHAAAADJAAAAfAAAAAkAAABwAAAAwQAAAA0AAAAhAPAAAAAAAAAAAAAAAIA/AAAAAAAAAAAAAIA/AAAAAAAAAAAAAAAAAAAAAAAAAAAAAAAAAAAAAAAAAAAlAAAADAAAAAAAAIAoAAAADAAAAAUAAAAlAAAADAAAAAEAAAAYAAAADAAAAAAAAAASAAAADAAAAAEAAAAWAAAADAAAAAAAAABUAAAAFAEAAAoAAABwAAAAyAAAAHwAAAABAAAAAADcQQAA3EEKAAAAcAAAACEAAABMAAAABAAAAAkAAABwAAAAygAAAH0AAACQAAAARgBpAHIAbQBhAGQAbwAgAHAAbwByADoAIABBAE4ASQBCAEEATAAgAEMAQQBTAEEAUwAgAEEAUgBSAEUARwBVAEkAUgAGAAAAAwAAAAQAAAAJAAAABgAAAAcAAAAHAAAAAwAAAAcAAAAHAAAABAAAAAMAAAADAAAABwAAAAgAAAADAAAABwAAAAcAAAAFAAAAAwAAAAcAAAAHAAAABgAAAAcAAAAGAAAAAwAAAAcAAAAHAAAABwAAAAYAAAAIAAAACAAAAAM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2IchWHI92KGHevZMQENJFccnIomtWjAk/iigvGVTobE=</DigestValue>
    </Reference>
    <Reference Type="http://www.w3.org/2000/09/xmldsig#Object" URI="#idOfficeObject">
      <DigestMethod Algorithm="http://www.w3.org/2001/04/xmlenc#sha256"/>
      <DigestValue>L0beVtMZZHpIPBDXD3gWpRx6DVrlvzvHhx1hMvL6Uso=</DigestValue>
    </Reference>
    <Reference Type="http://uri.etsi.org/01903#SignedProperties" URI="#idSignedProperties">
      <Transforms>
        <Transform Algorithm="http://www.w3.org/TR/2001/REC-xml-c14n-20010315"/>
      </Transforms>
      <DigestMethod Algorithm="http://www.w3.org/2001/04/xmlenc#sha256"/>
      <DigestValue>9dXS3BIfGiPX7yPrOBP+lo9Ot4ROaOrtKIeoVP+j3wY=</DigestValue>
    </Reference>
    <Reference Type="http://www.w3.org/2000/09/xmldsig#Object" URI="#idValidSigLnImg">
      <DigestMethod Algorithm="http://www.w3.org/2001/04/xmlenc#sha256"/>
      <DigestValue>fzUIAW4YgdRLSjNa5FDHlKqNHP4MDqSplqr4C2B/TqI=</DigestValue>
    </Reference>
    <Reference Type="http://www.w3.org/2000/09/xmldsig#Object" URI="#idInvalidSigLnImg">
      <DigestMethod Algorithm="http://www.w3.org/2001/04/xmlenc#sha256"/>
      <DigestValue>GLbSdItCy3Gd2ZmURiyFq/iVaVgLKwAB7ATSVpalN+Y=</DigestValue>
    </Reference>
  </SignedInfo>
  <SignatureValue>tXpSxQqPrMnuUpQqa/8RyAx7mqls8Z/0JmGX/ajfo0muxW5bBXfTuPWK3NFCN/3M3/Id62LeSa8+
oHbDI4HbaUdEu9FA36719dNSwmjOldxv+sxbVsrQUepmOyHgV7w0W5VrPq5VoJ9mtfS1bWNO8sOv
ajikV3lh9+MIfxZreWQ/5DYm9peja5aLCLhZ+XqI2pdCZH1zHO/k43AmZPzWDbonSS5ULqbWfoSS
8pJ9zV0YLvBumnj4Vk/0ODi/xDYE1cS2ljRssAq24jddncl3MvkUTLtHsSPCQbV5wMYBM6kTL9Fw
yswrwywCEWEGlMh062sm3O+sUmq2chD3VOL7zQ==</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2025-08-28T17:03:33Z</mdssi:Value>
        </mdssi:SignatureTime>
      </SignatureProperty>
    </SignatureProperties>
  </Object>
  <Object Id="idOfficeObject">
    <SignatureProperties>
      <SignatureProperty Id="idOfficeV1Details" Target="#idPackageSignature">
        <SignatureInfoV1 xmlns="http://schemas.microsoft.com/office/2006/digsig">
          <SetupID>{FB61D440-185A-4E02-A335-17323E882029}</SetupID>
          <SignatureText>PATRICIA VIVIANA DAVALOS ACOSTA</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2025-08-28T17:03:33Z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VYHkfyY6sZHwZNo/aDnyFyBdTUVZio7saqXQYv3aWEM=</DigestValue>
    </Reference>
    <Reference Type="http://www.w3.org/2000/09/xmldsig#Object" URI="#idOfficeObject">
      <DigestMethod Algorithm="http://www.w3.org/2001/04/xmlenc#sha256"/>
      <DigestValue>VpNCJ6tAA9O8hmUBUB6myydd/GIfvHTLz1xGDGGxIMg=</DigestValue>
    </Reference>
    <Reference Type="http://uri.etsi.org/01903#SignedProperties" URI="#idSignedProperties">
      <Transforms>
        <Transform Algorithm="http://www.w3.org/TR/2001/REC-xml-c14n-20010315"/>
      </Transforms>
      <DigestMethod Algorithm="http://www.w3.org/2001/04/xmlenc#sha256"/>
      <DigestValue>vtMFcKskCADxR14qvFgURIBqUNabJSWF2KZGrKOGYnM=</DigestValue>
    </Reference>
    <Reference Type="http://www.w3.org/2000/09/xmldsig#Object" URI="#idValidSigLnImg">
      <DigestMethod Algorithm="http://www.w3.org/2001/04/xmlenc#sha256"/>
      <DigestValue>fzUIAW4YgdRLSjNa5FDHlKqNHP4MDqSplqr4C2B/TqI=</DigestValue>
    </Reference>
    <Reference Type="http://www.w3.org/2000/09/xmldsig#Object" URI="#idInvalidSigLnImg">
      <DigestMethod Algorithm="http://www.w3.org/2001/04/xmlenc#sha256"/>
      <DigestValue>GLbSdItCy3Gd2ZmURiyFq/iVaVgLKwAB7ATSVpalN+Y=</DigestValue>
    </Reference>
  </SignedInfo>
  <SignatureValue>SmRArEfAfE0kVtY8/yK7sH7ErPopmhlM1XkRojmVETRb8wj2zI/1Y9PX3jREmEg1FdjKw1nXzJXL
HTSTyWXOreJ/snUVTlkGqyBkAWEP2Knoxjcj6CWhhekUOlfC6yC/ZP6nIiCzwrIVXFyyQcbwQdUN
ioQTVkeTgs1l5SlYBUunwJxxJ3J/Ziqe5B1DLF6kNBWgxrcW597NdoptWUVaW6cPu7SNRLvgYgSj
hoCxCwZB1I96b3szolDzu8tDsk+fizFdOheRZdvFacZICzMUB7DBWO+7fuRDDq1szRu5xdri4z14
S4/td4vzMivhhHy2dfUGcelyjwV7/PSp2w3cUA==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2025-08-28T17:04:15Z</mdssi:Value>
        </mdssi:SignatureTime>
      </SignatureProperty>
    </SignatureProperties>
  </Object>
  <Object Id="idOfficeObject">
    <SignatureProperties>
      <SignatureProperty Id="idOfficeV1Details" Target="#idPackageSignature">
        <SignatureInfoV1 xmlns="http://schemas.microsoft.com/office/2006/digsig">
          <SetupID>{63C26D1C-FA13-4B8E-AE58-B24466CD1EB3}</SetupID>
          <SignatureText>PATRICIA VIVIANA DAVALOS ACOSTA </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2025-08-28T17:04:15Z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+39/5pBL6gSlWGPwZvLg2pOVPFdKUObk6Dqr2pRZPm0=</DigestValue>
    </Reference>
    <Reference Type="http://www.w3.org/2000/09/xmldsig#Object" URI="#idOfficeObject">
      <DigestMethod Algorithm="http://www.w3.org/2001/04/xmlenc#sha256"/>
      <DigestValue>xncimfoOpol+aLkIqi+YBwGqrxvxsBt5XFgg8MKxqUM=</DigestValue>
    </Reference>
    <Reference Type="http://uri.etsi.org/01903#SignedProperties" URI="#idSignedProperties">
      <Transforms>
        <Transform Algorithm="http://www.w3.org/TR/2001/REC-xml-c14n-20010315"/>
      </Transforms>
      <DigestMethod Algorithm="http://www.w3.org/2001/04/xmlenc#sha256"/>
      <DigestValue>zds+3tX3HWwHYPMW2d2ycEKKDA/b0V+0uIzOpnnPzQc=</DigestValue>
    </Reference>
    <Reference Type="http://www.w3.org/2000/09/xmldsig#Object" URI="#idValidSigLnImg">
      <DigestMethod Algorithm="http://www.w3.org/2001/04/xmlenc#sha256"/>
      <DigestValue>fzUIAW4YgdRLSjNa5FDHlKqNHP4MDqSplqr4C2B/TqI=</DigestValue>
    </Reference>
    <Reference Type="http://www.w3.org/2000/09/xmldsig#Object" URI="#idInvalidSigLnImg">
      <DigestMethod Algorithm="http://www.w3.org/2001/04/xmlenc#sha256"/>
      <DigestValue>GLbSdItCy3Gd2ZmURiyFq/iVaVgLKwAB7ATSVpalN+Y=</DigestValue>
    </Reference>
  </SignedInfo>
  <SignatureValue>lgmTcPVCYNAhOpUTzWpwqwrCgCo5fYl2UsXnAIrXKKmPYHRny++JUwSTVVwlnm4MfuEs5N822nDt
TgWam737V2W8dLcBPpdmDFnWhkFioXRMC8BrurOKxWFgcysoUMty9eSv0UKxZ4UPmJsjF5uy7jc/
qfPD9xoj8TUZ0ik4gfmNrSAsKbtJwJoGn+gRBZiGKTGfzKsSAQWjJh4rJ2mwOFwm8xvSfVc+iEpK
TdzfZ4XMB4qXH+ok//zHXtwOkm03M+LTWlEjEXQWkxqa9fraZcKwf+05iYO1VRK5ja4iUlJkiWt9
gig5yiIVzuP25hz8IxVJvsgw33VJi0PeFV6htQ==</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2025-08-28T17:04:37Z</mdssi:Value>
        </mdssi:SignatureTime>
      </SignatureProperty>
    </SignatureProperties>
  </Object>
  <Object Id="idOfficeObject">
    <SignatureProperties>
      <SignatureProperty Id="idOfficeV1Details" Target="#idPackageSignature">
        <SignatureInfoV1 xmlns="http://schemas.microsoft.com/office/2006/digsig">
          <SetupID>{502F1358-859C-4BAD-9DDA-EFFE939E66F3}</SetupID>
          <SignatureText>PATRICIA VIVIANA DAVALOS ACOSTA</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2025-08-28T17:04:37Z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eTMTb1TAJuZfaTKk9tUPmjeUawC71BKW1eZjmPs2dL8=</DigestValue>
    </Reference>
    <Reference Type="http://www.w3.org/2000/09/xmldsig#Object" URI="#idOfficeObject">
      <DigestMethod Algorithm="http://www.w3.org/2001/04/xmlenc#sha256"/>
      <DigestValue>T+10Qv9LGc8zUQZrWqUIpuxNP+UsUcT0PX3eVvTrjoY=</DigestValue>
    </Reference>
    <Reference Type="http://uri.etsi.org/01903#SignedProperties" URI="#idSignedProperties">
      <Transforms>
        <Transform Algorithm="http://www.w3.org/TR/2001/REC-xml-c14n-20010315"/>
      </Transforms>
      <DigestMethod Algorithm="http://www.w3.org/2001/04/xmlenc#sha256"/>
      <DigestValue>5j1okH+UIIBUjTT7bbfEurGHGLH/qjQ6kbx04tmkUaE=</DigestValue>
    </Reference>
    <Reference Type="http://www.w3.org/2000/09/xmldsig#Object" URI="#idValidSigLnImg">
      <DigestMethod Algorithm="http://www.w3.org/2001/04/xmlenc#sha256"/>
      <DigestValue>fzUIAW4YgdRLSjNa5FDHlKqNHP4MDqSplqr4C2B/TqI=</DigestValue>
    </Reference>
    <Reference Type="http://www.w3.org/2000/09/xmldsig#Object" URI="#idInvalidSigLnImg">
      <DigestMethod Algorithm="http://www.w3.org/2001/04/xmlenc#sha256"/>
      <DigestValue>GLbSdItCy3Gd2ZmURiyFq/iVaVgLKwAB7ATSVpalN+Y=</DigestValue>
    </Reference>
  </SignedInfo>
  <SignatureValue>elPTGYyPM+0qAj+0acbkPM1JcI1cizdIKvsAHGy+Sig4GWwfas7DtbzeFSDWRQy4kO1T1Y6jp0R8
xCb/x8TH6SqiGL/L/F3G6xuZiNr+1UvxpiRVIZ/6pAfPA4VnyjBFlaWf9d0AowWhe/o0qCiqiU7K
XfAmQ+6TMmeAVt2uORQtljULhTkNem1T+lIq7TTxKvCjFdD9f/lYNiJ16KAUDjckdPkKbKr/yyAn
NEOr30PXLfVMt2gQG53bcgSWKmZrV1/6SJXengXkmDY9wKPygDLuByBAKRAZebHa+9UhVfrkRm9m
x19vUswbjZOm+d/vv1n9tE2XOlrZXssGRXAvRQ==</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2025-08-28T17:05:01Z</mdssi:Value>
        </mdssi:SignatureTime>
      </SignatureProperty>
    </SignatureProperties>
  </Object>
  <Object Id="idOfficeObject">
    <SignatureProperties>
      <SignatureProperty Id="idOfficeV1Details" Target="#idPackageSignature">
        <SignatureInfoV1 xmlns="http://schemas.microsoft.com/office/2006/digsig">
          <SetupID>{EDBE7D30-059B-46A9-A12A-041F63CBD945}</SetupID>
          <SignatureText>PATRICIA VIVIANA DAVALOS ACOSTA</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2025-08-28T17:05:01Z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XSAgwZ7GrVg7jZQ00Cn40DOi0SSvZZwPL6UJU4PjhmM=</DigestValue>
    </Reference>
    <Reference Type="http://www.w3.org/2000/09/xmldsig#Object" URI="#idOfficeObject">
      <DigestMethod Algorithm="http://www.w3.org/2001/04/xmlenc#sha256"/>
      <DigestValue>c1rrw2Y/A1AZnN2SnOgtEpTofxqeLKwdhHtm70yt0qA=</DigestValue>
    </Reference>
    <Reference Type="http://uri.etsi.org/01903#SignedProperties" URI="#idSignedProperties">
      <Transforms>
        <Transform Algorithm="http://www.w3.org/TR/2001/REC-xml-c14n-20010315"/>
      </Transforms>
      <DigestMethod Algorithm="http://www.w3.org/2001/04/xmlenc#sha256"/>
      <DigestValue>jLc1iEX+yw4aeI3TwWZrgRx0m9c+E641fJfnT5sbgvk=</DigestValue>
    </Reference>
    <Reference Type="http://www.w3.org/2000/09/xmldsig#Object" URI="#idValidSigLnImg">
      <DigestMethod Algorithm="http://www.w3.org/2001/04/xmlenc#sha256"/>
      <DigestValue>fzUIAW4YgdRLSjNa5FDHlKqNHP4MDqSplqr4C2B/TqI=</DigestValue>
    </Reference>
    <Reference Type="http://www.w3.org/2000/09/xmldsig#Object" URI="#idInvalidSigLnImg">
      <DigestMethod Algorithm="http://www.w3.org/2001/04/xmlenc#sha256"/>
      <DigestValue>GLbSdItCy3Gd2ZmURiyFq/iVaVgLKwAB7ATSVpalN+Y=</DigestValue>
    </Reference>
  </SignedInfo>
  <SignatureValue>gMCKamv1U6FCVBfFSmH5A6gkVDdd4FfrEaerhYxIf4kPBpa0NTPI/nxqbNxzDxcghbnWru9adkNm
xoJLCcVpyKsl5y2tx3mhmi9D/8VoOxY2hyVss9gsc1y8iIVzBan2eAY39hdDrygJpojo/5sLxllW
JbdTjdH2xmurWLQJPMiprIds4bXhql3TgAr72MHwglo7wO1aTpXOIq1gxwoZwHDg1lBaIsDfScOv
ZQR6o4MZK5q5eNXM1ka+Qd20zg6M2UJNpnchPpqTLnbDggBrsg8QIFgY0aCdBdABiyVQMVZkTTFw
jhNuJ2pg8toV3QFOQHzss2LXaAlmJUUeV0ymjg==</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2025-08-28T17:05:25Z</mdssi:Value>
        </mdssi:SignatureTime>
      </SignatureProperty>
    </SignatureProperties>
  </Object>
  <Object Id="idOfficeObject">
    <SignatureProperties>
      <SignatureProperty Id="idOfficeV1Details" Target="#idPackageSignature">
        <SignatureInfoV1 xmlns="http://schemas.microsoft.com/office/2006/digsig">
          <SetupID>{9274EC2D-19A4-4109-9A84-328686666AC7}</SetupID>
          <SignatureText>PATRICIA VIVIANA DAVALOS ACOSTA </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2025-08-28T17:05:25Z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EFlsauwIGlqQfZFfN2qwz2YmCNvVUpRL3cNMji68w1c=</DigestValue>
    </Reference>
    <Reference Type="http://www.w3.org/2000/09/xmldsig#Object" URI="#idOfficeObject">
      <DigestMethod Algorithm="http://www.w3.org/2001/04/xmlenc#sha256"/>
      <DigestValue>WAneRq/RDrKvKryoJOuHnM0eh9vOyRHgjmuT7PRGMJQ=</DigestValue>
    </Reference>
    <Reference Type="http://uri.etsi.org/01903#SignedProperties" URI="#idSignedProperties">
      <Transforms>
        <Transform Algorithm="http://www.w3.org/TR/2001/REC-xml-c14n-20010315"/>
      </Transforms>
      <DigestMethod Algorithm="http://www.w3.org/2001/04/xmlenc#sha256"/>
      <DigestValue>iV0siairxQ+YDcpdJf69IibiMxCfengk64XsHyBVuq0=</DigestValue>
    </Reference>
    <Reference Type="http://www.w3.org/2000/09/xmldsig#Object" URI="#idValidSigLnImg">
      <DigestMethod Algorithm="http://www.w3.org/2001/04/xmlenc#sha256"/>
      <DigestValue>fzUIAW4YgdRLSjNa5FDHlKqNHP4MDqSplqr4C2B/TqI=</DigestValue>
    </Reference>
    <Reference Type="http://www.w3.org/2000/09/xmldsig#Object" URI="#idInvalidSigLnImg">
      <DigestMethod Algorithm="http://www.w3.org/2001/04/xmlenc#sha256"/>
      <DigestValue>GLbSdItCy3Gd2ZmURiyFq/iVaVgLKwAB7ATSVpalN+Y=</DigestValue>
    </Reference>
  </SignedInfo>
  <SignatureValue>rQYfmVpjBu6BzxWYPkftm56mIs3wNYf0X5YxdfVuQenI8AEV5s6wi3Z+YNF4YCVvksMjmoMO1OHN
aRZI5cqTW4XCfehQpEIqxi6VGT/065z4/M8OmvBcAlN689+IgXvPS3FniIzuFRWr6w5k0CU+L/R0
giZVs7C9Fb0Jg/vDVJSe91CZ937jLHtOON1LbdJfvQk4ewPBKXv3hpEfk8IyrejMosZpaJhea5FB
088ukONDxNZke06G8bwxaxL7WVgjuU3uo9RBakGSZ5ySCwfLYJist49phZxTzF97CgE/dy+/gJ0S
M92AEpdhl4maof4wpKcsWIXSvSOpaqjoatsjWA==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2025-08-28T17:05:52Z</mdssi:Value>
        </mdssi:SignatureTime>
      </SignatureProperty>
    </SignatureProperties>
  </Object>
  <Object Id="idOfficeObject">
    <SignatureProperties>
      <SignatureProperty Id="idOfficeV1Details" Target="#idPackageSignature">
        <SignatureInfoV1 xmlns="http://schemas.microsoft.com/office/2006/digsig">
          <SetupID>{1504B1CB-FD79-474A-A7A2-B535941B4999}</SetupID>
          <SignatureText>PATRICIA VIVIANA DAVALOS ACOSTA </SignatureText>
          <SignatureImage/>
          <SignatureComments/>
          <WindowsVersion>10.0</WindowsVersion>
          <OfficeVersion>16.0.19029/27</OfficeVersion>
          <ApplicationVersion>16.0.19029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2025-08-28T17:05:52Z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OA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muzw5gradLmuaQr1ej3B9ykCG2HT1nIbC+uWKpumQG4=</DigestValue>
    </Reference>
    <Reference Type="http://www.w3.org/2000/09/xmldsig#Object" URI="#idOfficeObject">
      <DigestMethod Algorithm="http://www.w3.org/2001/04/xmlenc#sha256"/>
      <DigestValue>LoTHCAVSGTQM4HJMn57r0Fzq59OIQ6PYd0Iec8BsHT4=</DigestValue>
    </Reference>
    <Reference Type="http://uri.etsi.org/01903#SignedProperties" URI="#idSignedProperties">
      <Transforms>
        <Transform Algorithm="http://www.w3.org/TR/2001/REC-xml-c14n-20010315"/>
      </Transforms>
      <DigestMethod Algorithm="http://www.w3.org/2001/04/xmlenc#sha256"/>
      <DigestValue>sL5AYHzBx37CbichhjQ6Htbjai1Zkp76he6kjFf/kt8=</DigestValue>
    </Reference>
    <Reference Type="http://www.w3.org/2000/09/xmldsig#Object" URI="#idValidSigLnImg">
      <DigestMethod Algorithm="http://www.w3.org/2001/04/xmlenc#sha256"/>
      <DigestValue>QyMkkgrY+OhTA3NQrgajQurwl3sPTMblKj3yLVqCBR0=</DigestValue>
    </Reference>
    <Reference Type="http://www.w3.org/2000/09/xmldsig#Object" URI="#idInvalidSigLnImg">
      <DigestMethod Algorithm="http://www.w3.org/2001/04/xmlenc#sha256"/>
      <DigestValue>sXX5rrH3+KYaId0ZlDkLwva0xC1xHbnLv6sYN26O7Wg=</DigestValue>
    </Reference>
  </SignedInfo>
  <SignatureValue>GHkFlLBrJmLQnhQQa8k+2SbBH+h9C6b6JEyurO8DafrEwJMIQDRsNFKnUiclFHHUlzL/hqzE7Su2
xJXl5KAVhFZS6Nj5BrFA/acC7B6QkJbWJjXSXSz4CShcbh1Vodt85pAUbMFdXs9ri3ICRT9Lcfaa
VykDJ8vNkUQ1//GS5eVBPx6EmWfi1mBa4MR74UvVsAx5HdHlvm98kBZqNzrr0OLKe0RoMbsoqD7e
7ZQmZZV2x9KoR4YKaRHdeIeFvsb4jUpaO41fYaD9PhFpTPlhBpvuxRnFcHEnDcM2qrwil5egQwI/
E10OmT/YWKuGZLIBWSlvzKuz8iRx0AF9gYsVIA==</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ZTM1ZWRhg9KYmx2OSy4F0uXEYk0yD/Jbjig8bdZQhBA=</DigestValue>
      </Reference>
      <Reference URI="/xl/calcChain.xml?ContentType=application/vnd.openxmlformats-officedocument.spreadsheetml.calcChain+xml">
        <DigestMethod Algorithm="http://www.w3.org/2001/04/xmlenc#sha256"/>
        <DigestValue>NJ+dF6Z57I7ay3ZChVTkGJNwDzCC8g1cOn/ZcTOUvvs=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FWuyYZRMEwCFIq8scdJGPEUm+f5kiwehKGKAgFkJY5o=</DigestValue>
      </Reference>
      <Reference URI="/xl/drawings/vmlDrawing2.vml?ContentType=application/vnd.openxmlformats-officedocument.vmlDrawing">
        <DigestMethod Algorithm="http://www.w3.org/2001/04/xmlenc#sha256"/>
        <DigestValue>6sjJKFmRe9iJ6FD7ah70B5SyPrQ+dFHX6XvzCvT/A30=</DigestValue>
      </Reference>
      <Reference URI="/xl/drawings/vmlDrawing3.vml?ContentType=application/vnd.openxmlformats-officedocument.vmlDrawing">
        <DigestMethod Algorithm="http://www.w3.org/2001/04/xmlenc#sha256"/>
        <DigestValue>mHBDcBLCAmpBeJBPxT1W+G0b2utRfvH4/fuunpqsYro=</DigestValue>
      </Reference>
      <Reference URI="/xl/drawings/vmlDrawing4.vml?ContentType=application/vnd.openxmlformats-officedocument.vmlDrawing">
        <DigestMethod Algorithm="http://www.w3.org/2001/04/xmlenc#sha256"/>
        <DigestValue>G2qbfnFAoClajZEk19lUmPp0MlFhlT9fxtAJPLxYNnU=</DigestValue>
      </Reference>
      <Reference URI="/xl/drawings/vmlDrawing5.vml?ContentType=application/vnd.openxmlformats-officedocument.vmlDrawing">
        <DigestMethod Algorithm="http://www.w3.org/2001/04/xmlenc#sha256"/>
        <DigestValue>KHgHkz0jjV7B/ZuxZsxqybdnnAeK4XGT1suMoLV3Cx0=</DigestValue>
      </Reference>
      <Reference URI="/xl/drawings/vmlDrawing6.vml?ContentType=application/vnd.openxmlformats-officedocument.vmlDrawing">
        <DigestMethod Algorithm="http://www.w3.org/2001/04/xmlenc#sha256"/>
        <DigestValue>tJHHBD/qdr7zJoxd3PSakG1N6Ffe7VBW6MlPR7nCgQU=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AFllX7mow3V3IFXpOX4BcZPar4KmNIdknf1DJ8YdTaI=</DigestValue>
      </Reference>
      <Reference URI="/xl/externalLinks/externalLink1.xml?ContentType=application/vnd.openxmlformats-officedocument.spreadsheetml.externalLink+xml">
        <DigestMethod Algorithm="http://www.w3.org/2001/04/xmlenc#sha256"/>
        <DigestValue>SbxQbwht/53GQi3VZX8C5qSOgKAiByrbFulEk0z9HEc=</DigestValue>
      </Reference>
      <Reference URI="/xl/media/image1.emf?ContentType=image/x-emf">
        <DigestMethod Algorithm="http://www.w3.org/2001/04/xmlenc#sha256"/>
        <DigestValue>JK0BQN+b9yRRpjQ7LAShGs7in/PomnLlwwnZbnuCBiM=</DigestValue>
      </Reference>
      <Reference URI="/xl/media/image2.emf?ContentType=image/x-emf">
        <DigestMethod Algorithm="http://www.w3.org/2001/04/xmlenc#sha256"/>
        <DigestValue>atZ6bc+g4P1B2cnQMmDDNtyaZERoIgqc1kqRWAmZjiQ=</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PW9PjkHUbEOhGDpJiHxC/tPkU/qFidR/f68oYU4Wsoc=</DigestValue>
      </Reference>
      <Reference URI="/xl/styles.xml?ContentType=application/vnd.openxmlformats-officedocument.spreadsheetml.styles+xml">
        <DigestMethod Algorithm="http://www.w3.org/2001/04/xmlenc#sha256"/>
        <DigestValue>8lqBayrYTWNCqOCwkqSxlXQD+ttvtck5teLZnZeKeCQ=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Ve15Uc2g1f631lny08cGwme9xl1GzH2iuEt2uT5bBVw=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vuNaUy7CypsR5CeBWvxRl0wSCv/q8OOPp4TlwV7vSmA=</DigestValue>
      </Reference>
      <Reference URI="/xl/worksheets/sheet2.xml?ContentType=application/vnd.openxmlformats-officedocument.spreadsheetml.worksheet+xml">
        <DigestMethod Algorithm="http://www.w3.org/2001/04/xmlenc#sha256"/>
        <DigestValue>f3qLwAcZmecxngtPkyTfuErCBsHEkd4YJX7Eypd2/rk=</DigestValue>
      </Reference>
      <Reference URI="/xl/worksheets/sheet3.xml?ContentType=application/vnd.openxmlformats-officedocument.spreadsheetml.worksheet+xml">
        <DigestMethod Algorithm="http://www.w3.org/2001/04/xmlenc#sha256"/>
        <DigestValue>4/ZKbMmJlCONFsfmc0iUo14iQdwW3FAtOluh0MkWZlc=</DigestValue>
      </Reference>
      <Reference URI="/xl/worksheets/sheet4.xml?ContentType=application/vnd.openxmlformats-officedocument.spreadsheetml.worksheet+xml">
        <DigestMethod Algorithm="http://www.w3.org/2001/04/xmlenc#sha256"/>
        <DigestValue>D75TyCBLApoA9CY6uNLNG7BsNtD5Ccy4dxcldsXyPvA=</DigestValue>
      </Reference>
      <Reference URI="/xl/worksheets/sheet5.xml?ContentType=application/vnd.openxmlformats-officedocument.spreadsheetml.worksheet+xml">
        <DigestMethod Algorithm="http://www.w3.org/2001/04/xmlenc#sha256"/>
        <DigestValue>Em5T+DQJBo7fTXPFS4/OLlW6VwRttiS7MdO6fuuio5Y=</DigestValue>
      </Reference>
      <Reference URI="/xl/worksheets/sheet6.xml?ContentType=application/vnd.openxmlformats-officedocument.spreadsheetml.worksheet+xml">
        <DigestMethod Algorithm="http://www.w3.org/2001/04/xmlenc#sha256"/>
        <DigestValue>7aB0FVrO8m0xtSQdZd0ben//eQpW7LcAlchfZAPxa/I=</DigestValue>
      </Reference>
    </Manifest>
    <SignatureProperties>
      <SignatureProperty Id="idSignatureTime" Target="#idPackageSignature">
        <mdssi:SignatureTime xmlns:mdssi="http://schemas.openxmlformats.org/package/2006/digital-signature">
          <mdssi:Format>YYYY-MM-DDThh:mm:ssTZD</mdssi:Format>
          <mdssi:Value>2025-08-29T13:05:04Z</mdssi:Value>
        </mdssi:SignatureTime>
      </SignatureProperty>
    </SignatureProperties>
  </Object>
  <Object Id="idOfficeObject">
    <SignatureProperties>
      <SignatureProperty Id="idOfficeV1Details" Target="#idPackageSignature">
        <SignatureInfoV1 xmlns="http://schemas.microsoft.com/office/2006/digsig">
          <SetupID>{8C41C1D2-8CD0-4ECD-9761-4F7A5CC5F661}</SetupID>
          <SignatureText>ANIBAL CASAS ARREGUI</SignatureText>
          <SignatureImage/>
          <SignatureComments/>
          <WindowsVersion>10.0</WindowsVersion>
          <OfficeVersion>16.0.19127/27</OfficeVersion>
          <ApplicationVersion>16.0.19127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2025-08-29T13:05:04Z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t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ADcQQAA3EHEAAAABAAAAAkAAABMAAAAAAAAAAAAAAAAAAAA//////////9gAAAAMgA5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ANxBAADc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AAA3EEAANx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DAAAAXAAAAAEAAAAAANxBAADcQQoAAABQAAAAFAAAAEwAAAAAAAAAAAAAAAAAAAD//////////3QAAABBAE4ASQBCAEEATAAgAEMAQQBTAEEAUwAgAEEAUgBSAEUARwBVAEkABwAAAAgAAAADAAAABw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GAAAAbAAAAAEAAAAAANxBAADcQQoAAABgAAAACgAAAEwAAAAAAAAAAAAAAAAAAAD//////////2AAAABQAFIARQBTAEkARABFAE4AVABFAAYAAAAHAAAABgAAAAYAAAADAAAACAAAAAYAAAAIAAAABQAAAAYAAABLAAAAQAAAADAAAAAFAAAAIAAAAAEAAAABAAAAEAAAAAAAAAAAAAAAAAEAAIAAAAAAAAAAAAAAAAABAACAAAAAJQAAAAwAAAACAAAAJwAAABgAAAAFAAAAAAAAAP///wAAAAAAJQAAAAwAAAAFAAAATAAAAGQAAAAJAAAAcAAAAMkAAAB8AAAACQAAAHAAAADBAAAADQAAACEA8AAAAAAAAAAAAAAAgD8AAAAAAAAAAAAAgD8AAAAAAAAAAAAAAAAAAAAAAAAAAAAAAAAAAAAAAAAAACUAAAAMAAAAAAAAgCgAAAAMAAAABQAAACUAAAAMAAAAAQAAABgAAAAMAAAAAAAAABIAAAAMAAAAAQAAABYAAAAMAAAAAAAAAFQAAAAUAQAACgAAAHAAAADIAAAAfAAAAAEAAAAAANxBAADcQQoAAABwAAAAIQAAAEwAAAAEAAAACQAAAHAAAADKAAAAfQAAAJAAAABGAGkAcgBtAGEAZABvACAAcABvAHIAOgAgAEEATgBJAEIAQQBMACAAQwBBAFMAQQBTACAAQQBSAFIARQBHAFUASQAAAAYAAAADAAAABAAAAAkAAAAGAAAABwAAAAcAAAADAAAABwAAAAcAAAAEAAAAAwAAAAMAAAAHAAAACAAAAAMAAAAHAAAABwAAAAUAAAADAAAABwAAAAcAAAAGAAAABwAAAAYAAAADAAAABwAAAAcAAAAHAAAABgAAAAgAAAAIAAAAAwAAABYAAAAMAAAAAAAAACUAAAAMAAAAAgAAAA4AAAAUAAAAAAAAABAAAAAU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XnwAAAAcKDQcKDQcJDQ4WMShFrjFU1TJV1gECBAIDBAECBQoRKyZBowsTMQAAAAAAfqbJd6PIeqDCQFZ4JTd0Lk/HMVPSGy5uFiE4GypVJ0KnHjN9AAABi60AAACcz+7S6ffb7fnC0t1haH0hMm8aLXIuT8ggOIwoRKslP58cK08AAAEAAAAAAMHg9P///////////+bm5k9SXjw/SzBRzTFU0y1NwSAyVzFGXwEBAtefCA8mnM/u69/SvI9jt4tgjIR9FBosDBEjMVTUMlXWMVPRKUSeDxk4AAAAAAAAAADT6ff///////+Tk5MjK0krSbkvUcsuT8YVJFoTIFIrSbgtTcEQHEc6sAAAAJzP7vT6/bTa8kRleixHhy1Nwi5PxiQtTnBwcJKSki81SRwtZAgOIwAAAAAAweD02+35gsLqZ5q6Jz1jNEJyOUZ4qamp+/v7////wdPeVnCJAQEC158AAACv1/Ho8/ubzu6CwuqMudS3u769vb3////////////L5fZymsABAgMAAAAAAK/X8fz9/uLx+snk9uTy+vz9/v///////////////8vl9nKawAECA+KzAAAAotHvtdryxOL1xOL1tdry0+r32+350+r3tdryxOL1pdPvc5rAAQIDAAAAAABpj7ZnjrZqj7Zqj7ZnjrZtkbdukrdtkbdnjrZqj7ZojrZ3rdUCAwTXnw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wAAAFwAAAABAAAAAADcQQAA3EEKAAAAUAAAABQAAABMAAAAAAAAAAAAAAAAAAAA//////////90AAAAQQBOAEkAQgBBAEwAIABDAEEAUwBBAFMAIABBAFIAUgBFAEcAVQBJAAcAAAAIAAAAAwAAAAc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gAAAGwAAAABAAAAAADcQQAA3EEKAAAAYAAAAAoAAABMAAAAAAAAAAAAAAAAAAAA//////////9gAAAAUABSAEUAUwBJAEQARQBOAFQARQAGAAAABwAAAAYAAAAGAAAAAwAAAAgAAAAGAAAACAAAAAUAAAAGAAAASwAAAEAAAAAwAAAABQAAACAAAAABAAAAAQAAABAAAAAAAAAAAAAAAAABAACAAAAAAAAAAAAAAAAAAQAAgAAAACUAAAAMAAAAAgAAACcAAAAYAAAABQAAAAAAAAD///8AAAAAACUAAAAMAAAABQAAAEwAAABkAAAACQAAAHAAAADJAAAAfAAAAAkAAABwAAAAwQAAAA0AAAAhAPAAAAAAAAAAAAAAAIA/AAAAAAAAAAAAAIA/AAAAAAAAAAAAAAAAAAAAAAAAAAAAAAAAAAAAAAAAAAAlAAAADAAAAAAAAIAoAAAADAAAAAUAAAAlAAAADAAAAAEAAAAYAAAADAAAAAAAAAASAAAADAAAAAEAAAAWAAAADAAAAAAAAABUAAAAFAEAAAoAAABwAAAAyAAAAHwAAAABAAAAAADcQQAA3EEKAAAAcAAAACEAAABMAAAABAAAAAkAAABwAAAAygAAAH0AAACQAAAARgBpAHIAbQBhAGQAbwAgAHAAbwByADoAIABBAE4ASQBCAEEATAAgAEMAQQBTAEEAUwAgAEEAUgBSAEUARwBVAEkAUgAGAAAAAwAAAAQAAAAJAAAABgAAAAcAAAAHAAAAAwAAAAcAAAAHAAAABAAAAAMAAAADAAAABwAAAAgAAAADAAAABwAAAAcAAAAFAAAAAwAAAAcAAAAHAAAABgAAAAcAAAAGAAAAAwAAAAcAAAAHAAAABwAAAAYAAAAIAAAACAAAAAM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INFORMACION GENERAL</vt:lpstr>
      <vt:lpstr>BALANCE</vt:lpstr>
      <vt:lpstr>RESULTADO</vt:lpstr>
      <vt:lpstr>PATRIMONIO</vt:lpstr>
      <vt:lpstr>FLUJO</vt:lpstr>
      <vt:lpstr>NOTAS A LOS ESTADOS CONTABLES</vt:lpstr>
      <vt:lpstr>BALANCE!Área_de_impresión</vt:lpstr>
      <vt:lpstr>'INFORMACION GENERAL'!Área_de_impresión</vt:lpstr>
      <vt:lpstr>'NOTAS A LOS ESTADOS CONTABLES'!Área_de_impresión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Axel Estigarribia</cp:lastModifiedBy>
  <cp:lastPrinted>2023-08-16T20:21:09Z</cp:lastPrinted>
  <dcterms:created xsi:type="dcterms:W3CDTF">2019-08-27T20:08:22Z</dcterms:created>
  <dcterms:modified xsi:type="dcterms:W3CDTF">2025-08-28T16:59:06Z</dcterms:modified>
</cp:coreProperties>
</file>