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d.docs.live.net/aced4a89621b6b2b/Documentos/SOLAR/2025/SIV/"/>
    </mc:Choice>
  </mc:AlternateContent>
  <xr:revisionPtr revIDLastSave="0" documentId="10_ncr:200_{CC942059-9D73-488E-82CF-930094E86BF5}" xr6:coauthVersionLast="47" xr6:coauthVersionMax="47" xr10:uidLastSave="{00000000-0000-0000-0000-000000000000}"/>
  <bookViews>
    <workbookView xWindow="-120" yWindow="-120" windowWidth="29040" windowHeight="15720" activeTab="4" xr2:uid="{00000000-000D-0000-FFFF-FFFF00000000}"/>
  </bookViews>
  <sheets>
    <sheet name="Balance General" sheetId="3" r:id="rId1"/>
    <sheet name="Estado de Resultados" sheetId="4" r:id="rId2"/>
    <sheet name="Variación PN" sheetId="15" r:id="rId3"/>
    <sheet name="Flujo de Efectivo" sheetId="5" r:id="rId4"/>
    <sheet name="Notas a los EEFF" sheetId="7" r:id="rId5"/>
  </sheets>
  <definedNames>
    <definedName name="_Hlk47006462" localSheetId="0">'Balance General'!#REF!</definedName>
    <definedName name="_xlnm.Print_Area" localSheetId="4">'Notas a los EEFF'!$B$1:$C$40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43" i="7" l="1"/>
  <c r="J545" i="7"/>
  <c r="J544" i="7"/>
  <c r="I544" i="7"/>
  <c r="K544" i="7" s="1"/>
  <c r="I543" i="7"/>
  <c r="J543" i="7" s="1"/>
  <c r="I546" i="7"/>
  <c r="K546" i="7" s="1"/>
  <c r="I545" i="7"/>
  <c r="K545" i="7" s="1"/>
  <c r="I539" i="7"/>
  <c r="C47" i="4"/>
  <c r="J546" i="7" l="1"/>
  <c r="J548" i="7" s="1"/>
  <c r="C48" i="4"/>
  <c r="C80" i="7"/>
  <c r="C341" i="7"/>
  <c r="C22" i="4" s="1"/>
  <c r="C338" i="7"/>
  <c r="C350" i="7"/>
  <c r="C23" i="4" s="1"/>
  <c r="D338" i="7"/>
  <c r="D329" i="7"/>
  <c r="C329" i="7"/>
  <c r="C21" i="4" s="1"/>
  <c r="D324" i="7"/>
  <c r="C324" i="7"/>
  <c r="C20" i="4" s="1"/>
  <c r="D310" i="7"/>
  <c r="F75" i="3"/>
  <c r="C30" i="5"/>
  <c r="H17" i="15"/>
  <c r="M17" i="15" s="1"/>
  <c r="C269" i="7"/>
  <c r="F10" i="3" s="1"/>
  <c r="C25" i="3"/>
  <c r="C41" i="3"/>
  <c r="G120" i="7"/>
  <c r="C19" i="4" l="1"/>
  <c r="C354" i="7"/>
  <c r="G542" i="7"/>
  <c r="I542" i="7" s="1"/>
  <c r="K542" i="7" s="1"/>
  <c r="G541" i="7"/>
  <c r="I541" i="7" s="1"/>
  <c r="G540" i="7"/>
  <c r="I540" i="7" s="1"/>
  <c r="I548" i="7" s="1"/>
  <c r="K539" i="7"/>
  <c r="C22" i="5"/>
  <c r="C12" i="5"/>
  <c r="D311" i="7"/>
  <c r="K541" i="7" l="1"/>
  <c r="K540" i="7"/>
  <c r="K548" i="7" s="1"/>
  <c r="D199" i="7"/>
  <c r="D190" i="7"/>
  <c r="G190" i="7" s="1"/>
  <c r="M190" i="7" s="1"/>
  <c r="L542" i="7" l="1"/>
  <c r="L545" i="7"/>
  <c r="L543" i="7"/>
  <c r="L544" i="7"/>
  <c r="L546" i="7"/>
  <c r="L539" i="7"/>
  <c r="D14" i="15"/>
  <c r="M14" i="15" s="1"/>
  <c r="C78" i="7"/>
  <c r="F309" i="7"/>
  <c r="F307" i="7"/>
  <c r="C419" i="7"/>
  <c r="D419" i="7"/>
  <c r="C424" i="7"/>
  <c r="D424" i="7"/>
  <c r="C436" i="7"/>
  <c r="D436" i="7"/>
  <c r="C442" i="7"/>
  <c r="D442" i="7"/>
  <c r="D306" i="7"/>
  <c r="D308" i="7"/>
  <c r="E312" i="7"/>
  <c r="F312" i="7" s="1"/>
  <c r="D354" i="7"/>
  <c r="C367" i="7"/>
  <c r="D367" i="7"/>
  <c r="C384" i="7"/>
  <c r="D384" i="7"/>
  <c r="C405" i="7"/>
  <c r="D405" i="7"/>
  <c r="C288" i="7"/>
  <c r="F33" i="3" s="1"/>
  <c r="D288" i="7"/>
  <c r="F207" i="7"/>
  <c r="F208" i="7" s="1"/>
  <c r="D208" i="7"/>
  <c r="E208" i="7"/>
  <c r="C225" i="7"/>
  <c r="D225" i="7"/>
  <c r="C234" i="7"/>
  <c r="D234" i="7"/>
  <c r="C239" i="7"/>
  <c r="D239" i="7"/>
  <c r="C244" i="7"/>
  <c r="C249" i="7"/>
  <c r="D249" i="7"/>
  <c r="D263" i="7"/>
  <c r="D269" i="7"/>
  <c r="C98" i="7"/>
  <c r="D98" i="7"/>
  <c r="F109" i="7"/>
  <c r="C169" i="7"/>
  <c r="D169" i="7"/>
  <c r="C176" i="7"/>
  <c r="D176" i="7"/>
  <c r="G183" i="7"/>
  <c r="L183" i="7"/>
  <c r="G184" i="7"/>
  <c r="L184" i="7"/>
  <c r="G185" i="7"/>
  <c r="L185" i="7"/>
  <c r="G186" i="7"/>
  <c r="L186" i="7"/>
  <c r="G187" i="7"/>
  <c r="L187" i="7"/>
  <c r="C189" i="7"/>
  <c r="H189" i="7"/>
  <c r="I189" i="7"/>
  <c r="K189" i="7"/>
  <c r="C199" i="7"/>
  <c r="E62" i="7"/>
  <c r="F62" i="7" s="1"/>
  <c r="H62" i="7"/>
  <c r="I62" i="7" s="1"/>
  <c r="E63" i="7"/>
  <c r="F63" i="7" s="1"/>
  <c r="E64" i="7"/>
  <c r="F64" i="7" s="1"/>
  <c r="E65" i="7"/>
  <c r="F65" i="7" s="1"/>
  <c r="H65" i="7"/>
  <c r="I65" i="7" s="1"/>
  <c r="E66" i="7"/>
  <c r="F66" i="7" s="1"/>
  <c r="H66" i="7"/>
  <c r="I66" i="7" s="1"/>
  <c r="E67" i="7"/>
  <c r="F67" i="7" s="1"/>
  <c r="H67" i="7"/>
  <c r="I67" i="7" s="1"/>
  <c r="E68" i="7"/>
  <c r="F68" i="7" s="1"/>
  <c r="H68" i="7"/>
  <c r="I68" i="7" s="1"/>
  <c r="E69" i="7"/>
  <c r="F69" i="7" s="1"/>
  <c r="H69" i="7"/>
  <c r="I69" i="7" s="1"/>
  <c r="E71" i="7"/>
  <c r="F71" i="7" s="1"/>
  <c r="H71" i="7"/>
  <c r="I71" i="7" s="1"/>
  <c r="C77" i="7"/>
  <c r="C79" i="7"/>
  <c r="C263" i="7" s="1"/>
  <c r="L541" i="7" l="1"/>
  <c r="L540" i="7"/>
  <c r="L548" i="7" s="1"/>
  <c r="F308" i="7"/>
  <c r="F306" i="7"/>
  <c r="F311" i="7"/>
  <c r="E313" i="7"/>
  <c r="C313" i="7"/>
  <c r="F310" i="7"/>
  <c r="D313" i="7"/>
  <c r="G189" i="7"/>
  <c r="M184" i="7"/>
  <c r="M187" i="7"/>
  <c r="M185" i="7"/>
  <c r="L189" i="7"/>
  <c r="M183" i="7"/>
  <c r="M186" i="7"/>
  <c r="F313" i="7" l="1"/>
  <c r="M189" i="7"/>
  <c r="C25" i="5"/>
  <c r="C15" i="3"/>
  <c r="C84" i="3"/>
  <c r="D82" i="3"/>
  <c r="F17" i="3" l="1"/>
  <c r="C38" i="3"/>
  <c r="D37" i="5" l="1"/>
  <c r="D31" i="5"/>
  <c r="G83" i="3"/>
  <c r="D68" i="3"/>
  <c r="D56" i="3"/>
  <c r="D23" i="3"/>
  <c r="D10" i="3"/>
  <c r="C51" i="4" l="1"/>
  <c r="H11" i="15"/>
  <c r="C38" i="5" l="1"/>
  <c r="D67" i="3"/>
  <c r="D66" i="3"/>
  <c r="G84" i="3" l="1"/>
  <c r="G82" i="3" l="1"/>
  <c r="F84" i="3" l="1"/>
  <c r="F83" i="3"/>
  <c r="C82" i="3"/>
  <c r="C43" i="4"/>
  <c r="F82" i="3" l="1"/>
  <c r="C67" i="3"/>
  <c r="C66" i="3"/>
  <c r="C23" i="3" l="1"/>
  <c r="D11" i="3" l="1"/>
  <c r="C11" i="3"/>
  <c r="K12" i="15" l="1"/>
  <c r="D11" i="15"/>
  <c r="L12" i="15" l="1"/>
  <c r="M12" i="15" s="1"/>
  <c r="K19" i="15"/>
  <c r="C24" i="5"/>
  <c r="G11" i="3" l="1"/>
  <c r="C10" i="3" l="1"/>
  <c r="G33" i="3" l="1"/>
  <c r="G31" i="3" s="1"/>
  <c r="F11" i="3"/>
  <c r="G75" i="3"/>
  <c r="F13" i="15"/>
  <c r="M13" i="15" s="1"/>
  <c r="F11" i="15"/>
  <c r="D19" i="15"/>
  <c r="D61" i="3"/>
  <c r="I16" i="15"/>
  <c r="K11" i="15"/>
  <c r="L18" i="15"/>
  <c r="M18" i="15" s="1"/>
  <c r="G15" i="15"/>
  <c r="M15" i="15" s="1"/>
  <c r="L11" i="15"/>
  <c r="J11" i="15"/>
  <c r="J19" i="15" s="1"/>
  <c r="G11" i="15"/>
  <c r="D32" i="3"/>
  <c r="D31" i="3" s="1"/>
  <c r="C19" i="15"/>
  <c r="E20" i="15"/>
  <c r="E19" i="15"/>
  <c r="C20" i="15"/>
  <c r="D20" i="15"/>
  <c r="F22" i="3"/>
  <c r="C39" i="4"/>
  <c r="C33" i="4" s="1"/>
  <c r="C26" i="4"/>
  <c r="C42" i="4"/>
  <c r="C18" i="3"/>
  <c r="C32" i="3"/>
  <c r="C31" i="3" s="1"/>
  <c r="D50" i="4"/>
  <c r="C50" i="4"/>
  <c r="C36" i="5" s="1"/>
  <c r="C46" i="4"/>
  <c r="D46" i="4"/>
  <c r="D42" i="4"/>
  <c r="G10" i="3"/>
  <c r="G9" i="3" s="1"/>
  <c r="D22" i="5"/>
  <c r="D14" i="5"/>
  <c r="G50" i="3"/>
  <c r="G46" i="3"/>
  <c r="G22" i="3"/>
  <c r="G16" i="3"/>
  <c r="F50" i="3"/>
  <c r="F46" i="3"/>
  <c r="F16" i="3"/>
  <c r="D72" i="3"/>
  <c r="D38" i="3"/>
  <c r="D13" i="3"/>
  <c r="D9" i="3"/>
  <c r="C40" i="5" s="1"/>
  <c r="C72" i="3"/>
  <c r="C44" i="3"/>
  <c r="C13" i="3"/>
  <c r="C9" i="3"/>
  <c r="H19" i="15"/>
  <c r="D18" i="3"/>
  <c r="I19" i="15" l="1"/>
  <c r="M16" i="15"/>
  <c r="M11" i="15"/>
  <c r="M20" i="15" s="1"/>
  <c r="C13" i="5"/>
  <c r="C8" i="4"/>
  <c r="C68" i="3"/>
  <c r="C61" i="3" s="1"/>
  <c r="D39" i="5"/>
  <c r="D41" i="5" s="1"/>
  <c r="D25" i="3"/>
  <c r="D22" i="3" s="1"/>
  <c r="D35" i="3" s="1"/>
  <c r="L19" i="15"/>
  <c r="G54" i="3"/>
  <c r="D39" i="4"/>
  <c r="D33" i="4" s="1"/>
  <c r="C29" i="4"/>
  <c r="C27" i="4"/>
  <c r="D27" i="4"/>
  <c r="D24" i="4" s="1"/>
  <c r="D29" i="4"/>
  <c r="D23" i="4"/>
  <c r="D8" i="4" s="1"/>
  <c r="L20" i="15"/>
  <c r="F31" i="3"/>
  <c r="C37" i="5"/>
  <c r="K20" i="15"/>
  <c r="F9" i="3"/>
  <c r="C22" i="3"/>
  <c r="G35" i="3"/>
  <c r="D75" i="3"/>
  <c r="F54" i="3"/>
  <c r="N12" i="15"/>
  <c r="F19" i="15"/>
  <c r="J20" i="15"/>
  <c r="G19" i="15"/>
  <c r="F20" i="15"/>
  <c r="G20" i="15"/>
  <c r="N11" i="15"/>
  <c r="C11" i="5" l="1"/>
  <c r="C14" i="5" s="1"/>
  <c r="C24" i="4"/>
  <c r="C28" i="4" s="1"/>
  <c r="C40" i="4" s="1"/>
  <c r="C52" i="4" s="1"/>
  <c r="C55" i="4" s="1"/>
  <c r="C35" i="3"/>
  <c r="G57" i="3"/>
  <c r="G76" i="3" s="1"/>
  <c r="D28" i="4"/>
  <c r="D40" i="4" s="1"/>
  <c r="D52" i="4" s="1"/>
  <c r="D55" i="4" s="1"/>
  <c r="M19" i="15"/>
  <c r="C56" i="3"/>
  <c r="F35" i="3"/>
  <c r="N20" i="15"/>
  <c r="D76" i="3"/>
  <c r="F57" i="3" l="1"/>
  <c r="C27" i="5"/>
  <c r="C31" i="5" s="1"/>
  <c r="C75" i="3"/>
  <c r="C76" i="3" s="1"/>
  <c r="F76" i="3" l="1"/>
  <c r="C39" i="5"/>
  <c r="C41" i="5" s="1"/>
</calcChain>
</file>

<file path=xl/sharedStrings.xml><?xml version="1.0" encoding="utf-8"?>
<sst xmlns="http://schemas.openxmlformats.org/spreadsheetml/2006/main" count="888" uniqueCount="662">
  <si>
    <t>Cantidad</t>
  </si>
  <si>
    <t>Activo</t>
  </si>
  <si>
    <t>PERIODO    ACTUAL</t>
  </si>
  <si>
    <t>PASIVO</t>
  </si>
  <si>
    <t>Activo Corriente</t>
  </si>
  <si>
    <t xml:space="preserve">Caja                                                                                              </t>
  </si>
  <si>
    <t>Bancos</t>
  </si>
  <si>
    <t>Otros activos a rendir</t>
  </si>
  <si>
    <t>Títulos de Renta Variable</t>
  </si>
  <si>
    <t>Títulos de Renta Fija</t>
  </si>
  <si>
    <t>PASIVO Corriente</t>
  </si>
  <si>
    <t>Documentos y Cuentas a Pagar</t>
  </si>
  <si>
    <t xml:space="preserve">Empresas Relacionadas </t>
  </si>
  <si>
    <t xml:space="preserve">Obligac. Por Contratos de Underwriting </t>
  </si>
  <si>
    <t>Préstamos Financieros (Nota 5. k)</t>
  </si>
  <si>
    <t>Préstamo</t>
  </si>
  <si>
    <t>Intereses a pagar</t>
  </si>
  <si>
    <t>Créditos (Nota 5. f)</t>
  </si>
  <si>
    <t xml:space="preserve">Deudores por Intermediación </t>
  </si>
  <si>
    <t xml:space="preserve">Documentos y cuentas por cobrar  </t>
  </si>
  <si>
    <t>Deudores Varios</t>
  </si>
  <si>
    <t xml:space="preserve">Cuentas por cobrar a Personas y Empresas Relacionadas </t>
  </si>
  <si>
    <t xml:space="preserve">Menos: Previsión por cuentas a cobrar a personas y empresas relacionadas </t>
  </si>
  <si>
    <t xml:space="preserve">Provisiones (Nota 5. q) </t>
  </si>
  <si>
    <t>Impuestos a pagar</t>
  </si>
  <si>
    <t>Aportes y Retenciones a pagar</t>
  </si>
  <si>
    <t>Sueldos y jornales a pagar</t>
  </si>
  <si>
    <t>Seguros a pagar</t>
  </si>
  <si>
    <t>Anticipo de clientes</t>
  </si>
  <si>
    <t>Intereses a Devengar</t>
  </si>
  <si>
    <t>Otros Activos (Nota 5. j)</t>
  </si>
  <si>
    <t xml:space="preserve">Otros Activos Corrientes </t>
  </si>
  <si>
    <t>Otros Pasivos (Nota 5. q)</t>
  </si>
  <si>
    <t xml:space="preserve">Dividendos a pagar </t>
  </si>
  <si>
    <t xml:space="preserve">Otros Pasivos Corrientes </t>
  </si>
  <si>
    <t>TOTAL ACTIVO CORRIENTE</t>
  </si>
  <si>
    <t>TOTAL PASIVO CORRIENTE</t>
  </si>
  <si>
    <t>ACTIVO NO CORRIENTE</t>
  </si>
  <si>
    <t>Inversiones Permanentes (Nota 5.e)</t>
  </si>
  <si>
    <t>Acción de la Bolsa de Valores</t>
  </si>
  <si>
    <t>Menos: Previsión para Inversiones</t>
  </si>
  <si>
    <t xml:space="preserve">Créditos </t>
  </si>
  <si>
    <t>Créditos en Gestión de Cobro</t>
  </si>
  <si>
    <t xml:space="preserve">Derechos sobre títulos por Contratos  de Underwriting </t>
  </si>
  <si>
    <t>Acreedores Varios</t>
  </si>
  <si>
    <t xml:space="preserve">Préstamos Financieros </t>
  </si>
  <si>
    <t>Préstamos en Bancos</t>
  </si>
  <si>
    <t>Previsiones</t>
  </si>
  <si>
    <t>Previsión para indemnización</t>
  </si>
  <si>
    <t>Otras contingencias</t>
  </si>
  <si>
    <t>TOTAL PASIVO NO CORRIENTE</t>
  </si>
  <si>
    <t>Bienes de Uso (Nota 5. g)</t>
  </si>
  <si>
    <t>TOTAL PASIVO</t>
  </si>
  <si>
    <t xml:space="preserve">PATRIMONIO NETO </t>
  </si>
  <si>
    <t xml:space="preserve">Activos Intangibles y Cargos Diferidos </t>
  </si>
  <si>
    <t>Programas</t>
  </si>
  <si>
    <t>(Amortización Acumulada)</t>
  </si>
  <si>
    <t>Otros Activos No Corrientes</t>
  </si>
  <si>
    <t xml:space="preserve">Gastos no devengados </t>
  </si>
  <si>
    <t>TOTAL ACTIVO NO CORRIENTE</t>
  </si>
  <si>
    <t>Capital Integrado</t>
  </si>
  <si>
    <t xml:space="preserve">Reservas Facultativas </t>
  </si>
  <si>
    <t>TOTAL PASIVO Y PATRIMONIO NETO</t>
  </si>
  <si>
    <r>
      <t>Disponibilidades</t>
    </r>
    <r>
      <rPr>
        <sz val="9"/>
        <color indexed="8"/>
        <rFont val="Arial"/>
        <family val="2"/>
      </rPr>
      <t xml:space="preserve"> (</t>
    </r>
    <r>
      <rPr>
        <b/>
        <sz val="9"/>
        <color indexed="8"/>
        <rFont val="Arial"/>
        <family val="2"/>
      </rPr>
      <t>Nota 5.d)</t>
    </r>
  </si>
  <si>
    <r>
      <t>Menos: Previsión para incobrables</t>
    </r>
    <r>
      <rPr>
        <b/>
        <sz val="9"/>
        <color indexed="8"/>
        <rFont val="Arial"/>
        <family val="2"/>
      </rPr>
      <t xml:space="preserve"> </t>
    </r>
  </si>
  <si>
    <r>
      <t xml:space="preserve">Menos: Previsión para incobrables </t>
    </r>
    <r>
      <rPr>
        <b/>
        <sz val="9"/>
        <color indexed="8"/>
        <rFont val="Arial"/>
        <family val="2"/>
      </rPr>
      <t xml:space="preserve"> </t>
    </r>
  </si>
  <si>
    <t xml:space="preserve">TOTAL ACTIVO  </t>
  </si>
  <si>
    <t>ELERCICIO ANTERIOR</t>
  </si>
  <si>
    <t>PERIODO ACTUAL</t>
  </si>
  <si>
    <t>IGUAL PERIODO DEL AÑO ANTERIOR</t>
  </si>
  <si>
    <t>INGRESOS OPERATIVOS</t>
  </si>
  <si>
    <t xml:space="preserve">. Comisiones por contratos de colocación primaria </t>
  </si>
  <si>
    <t xml:space="preserve">Comisiones por contratos de colocación primaria de acciones </t>
  </si>
  <si>
    <t>Comisiones por contratos de colocación primaria de renta fija</t>
  </si>
  <si>
    <t>. Comisiones por contratos de colocación secundaria</t>
  </si>
  <si>
    <t>Comisiones por contratos de colocación secundaria de acciones</t>
  </si>
  <si>
    <t>Comisiones por contratos de colocación secundaria de renta fija</t>
  </si>
  <si>
    <t>. Ingresos por asesoría financiera</t>
  </si>
  <si>
    <t>. Otros ingresos operativos (Nota 5. v)</t>
  </si>
  <si>
    <t>GASTOS OPERATIVOS</t>
  </si>
  <si>
    <t>Gastos por comisiones y servicios</t>
  </si>
  <si>
    <t>Aranceles por negociación Bolsa de Valores (Nota 5. w)</t>
  </si>
  <si>
    <t>Otros gastos operativos (Nota 5. w)</t>
  </si>
  <si>
    <t>RESULTADO OPERATIVO BRUTO</t>
  </si>
  <si>
    <t>Publicidad</t>
  </si>
  <si>
    <t>Folletos e Impresiones</t>
  </si>
  <si>
    <t>Otros gastos de comercialización (Nota 5. w)</t>
  </si>
  <si>
    <t>GASTOS DE ADMINISTRACION</t>
  </si>
  <si>
    <t>Servicios personales</t>
  </si>
  <si>
    <t>Previsión, amortización y depreciaciones</t>
  </si>
  <si>
    <t>Mantenimientos</t>
  </si>
  <si>
    <t>Seguros</t>
  </si>
  <si>
    <t>Impuestos, tasas y contribuciones</t>
  </si>
  <si>
    <t>Otros gastos de administración (Nota 5. w)</t>
  </si>
  <si>
    <t>RESULTADO OPERATIVO NETO</t>
  </si>
  <si>
    <t>Otros Ingresos y Egresos (Nota 5. x)</t>
  </si>
  <si>
    <t>Otros Ingresos</t>
  </si>
  <si>
    <t>Otros Egresos</t>
  </si>
  <si>
    <t>RESULTADOS FINANCIEROS</t>
  </si>
  <si>
    <t>Generados por activos:</t>
  </si>
  <si>
    <t>Intereses cobrados (Nota 5. y)</t>
  </si>
  <si>
    <t>Diferencia de cambio</t>
  </si>
  <si>
    <t>Generados por pasivos:</t>
  </si>
  <si>
    <t>Intereses pagados (Nota 5. y)</t>
  </si>
  <si>
    <t>UTILIDAD O (PERDIDA)</t>
  </si>
  <si>
    <t>IMPUESTO A LA RENTA</t>
  </si>
  <si>
    <t>RESERVA LEGAL</t>
  </si>
  <si>
    <t>RESULTADO DEL EJERCICIO</t>
  </si>
  <si>
    <t xml:space="preserve"> (En guaraníes)</t>
  </si>
  <si>
    <t>FLUJO DE EFECTIVO POR LAS ACTIVIDADES OPERATIVAS</t>
  </si>
  <si>
    <t>Ingresos en efectivo por comisiones y otros</t>
  </si>
  <si>
    <t>Efectivo pagado a empleados</t>
  </si>
  <si>
    <t>Efectivo generado (usado) por otras actividades</t>
  </si>
  <si>
    <t>Total de Efectivo por las actividades operativas antes de cambio en los activos de operaciones</t>
  </si>
  <si>
    <t>(Aumento) disminución en los activos de operación</t>
  </si>
  <si>
    <t>Otros activos</t>
  </si>
  <si>
    <t>Aumento (o Disminución) en pasivos operativos</t>
  </si>
  <si>
    <t>Pagos a proveedores</t>
  </si>
  <si>
    <t>Efectivo neto de actividades de operaciones antes del impuesto</t>
  </si>
  <si>
    <t>FLUJO DE EFECTIVO POR LAS ACTIVIDADES DE INVERSION</t>
  </si>
  <si>
    <t>Inversiones en otras empresas</t>
  </si>
  <si>
    <t>Inversiones temporarias</t>
  </si>
  <si>
    <t>Fondos con destino especial</t>
  </si>
  <si>
    <t>Adquisición y títulos de deudas (cartera propia)</t>
  </si>
  <si>
    <t>Dividendos percibidos</t>
  </si>
  <si>
    <t>Anticipos de clientes</t>
  </si>
  <si>
    <t>Efectivo neto por (o usado) en actividades de inversión</t>
  </si>
  <si>
    <t>FLUJO DE EFECTIVO POR LAS ACTIVIDADES DE FINANCIAMIENTO</t>
  </si>
  <si>
    <t>Aportes de capital</t>
  </si>
  <si>
    <t>Provenientes de préstamos y otras deudas</t>
  </si>
  <si>
    <t>Dividendos pagados</t>
  </si>
  <si>
    <t>Intereses pagados</t>
  </si>
  <si>
    <t>Efectivo neto en actividades de financiamiento</t>
  </si>
  <si>
    <t>Aumento (o Disminución) neto de efectivo y sus equivalentes</t>
  </si>
  <si>
    <t>Efectivo y su equivalente al comienzo del período</t>
  </si>
  <si>
    <t>Efectivo y su equivalente al cierre del período</t>
  </si>
  <si>
    <t>(En guaraníes)</t>
  </si>
  <si>
    <t>Movimientos</t>
  </si>
  <si>
    <t>CAPITAL</t>
  </si>
  <si>
    <t>RESERVAS</t>
  </si>
  <si>
    <t>RESULTADOS</t>
  </si>
  <si>
    <t>PATRIMONIO NETO</t>
  </si>
  <si>
    <t>Suscripto</t>
  </si>
  <si>
    <t>A Integrar</t>
  </si>
  <si>
    <t>Prima</t>
  </si>
  <si>
    <t>Integrado</t>
  </si>
  <si>
    <t>Legal</t>
  </si>
  <si>
    <t>Revalúo</t>
  </si>
  <si>
    <t>Aumento de Capital</t>
  </si>
  <si>
    <t>Acumulados</t>
  </si>
  <si>
    <t>Del Ejercicio</t>
  </si>
  <si>
    <t>Período</t>
  </si>
  <si>
    <t>Actual</t>
  </si>
  <si>
    <t>Período anterior</t>
  </si>
  <si>
    <t>-</t>
  </si>
  <si>
    <t>Movimientos subsecuentes</t>
  </si>
  <si>
    <t>Reserva Legal</t>
  </si>
  <si>
    <t>NOTAS A LOS ESTADOS CONTABLES</t>
  </si>
  <si>
    <t xml:space="preserve">1) </t>
  </si>
  <si>
    <t xml:space="preserve">2) </t>
  </si>
  <si>
    <t>2.1. Naturaleza jurídica de las actividades de la sociedad.</t>
  </si>
  <si>
    <t>2.2. Participación en otras empresas.</t>
  </si>
  <si>
    <t>3)</t>
  </si>
  <si>
    <t>El criterio adoptado para las depreciaciones es el método lineal de acuerdo a los años de vida útil del bien.</t>
  </si>
  <si>
    <t>4)</t>
  </si>
  <si>
    <t>a)  Valuación en moneda extranjera</t>
  </si>
  <si>
    <t>A continuación, se detalla el tipo de cambio utilizado para convertir a moneda nacional los saldos en moneda extranjera.</t>
  </si>
  <si>
    <t xml:space="preserve">Período actual </t>
  </si>
  <si>
    <t>en Gs.</t>
  </si>
  <si>
    <t xml:space="preserve">Período  </t>
  </si>
  <si>
    <t xml:space="preserve"> anterior en Gs.</t>
  </si>
  <si>
    <t>Tipo de cambio comprador</t>
  </si>
  <si>
    <t xml:space="preserve">Tipo de cambio vendedor       </t>
  </si>
  <si>
    <t>b) Posición en moneda extranjera</t>
  </si>
  <si>
    <t>ACTIVOS Y PASIVOS EN MONEDA EXTRANJERA</t>
  </si>
  <si>
    <t>DETALLE</t>
  </si>
  <si>
    <t>MONEDA EXTRANJERA – CLASE</t>
  </si>
  <si>
    <t>MONEDA EXTRANJERA – MONTO</t>
  </si>
  <si>
    <t>CAMBIO CIERRE – PERIODO ACTUAL</t>
  </si>
  <si>
    <t>SALDO – PERIODO ACTUAL (GUARANIES)</t>
  </si>
  <si>
    <t>CAMBIO CIERRE – PERIODO ANTERIOR</t>
  </si>
  <si>
    <t>ACTIVO</t>
  </si>
  <si>
    <t>ACTIVOS CORRIENTES</t>
  </si>
  <si>
    <t>--</t>
  </si>
  <si>
    <t>c) Diferencia de cambio en moneda extranjera</t>
  </si>
  <si>
    <t>CONCEPTO</t>
  </si>
  <si>
    <t>TIPO DE CAMBIO PERIODO ACTUAL</t>
  </si>
  <si>
    <t>MONTO AJUSTADO PERIODO ACTUAL G.</t>
  </si>
  <si>
    <t>TIPO DE CAMBIO  PERIODO ANTERIOR</t>
  </si>
  <si>
    <t>MONTO AJUSTADO  PERIODO ANTERIOR G.</t>
  </si>
  <si>
    <t xml:space="preserve">d) Disponibilidades </t>
  </si>
  <si>
    <t xml:space="preserve">Concepto </t>
  </si>
  <si>
    <t>Período Actual Gs.</t>
  </si>
  <si>
    <t xml:space="preserve"> Período Anterior Gs.</t>
  </si>
  <si>
    <t>Fondo Fijo</t>
  </si>
  <si>
    <t xml:space="preserve"> Totales </t>
  </si>
  <si>
    <t xml:space="preserve">e) Inversiones Permanentes </t>
  </si>
  <si>
    <t>Este rubro está compuesto por las siguientes cuentas:</t>
  </si>
  <si>
    <t>INFORMACIÓN SOBRE EL DOCUMENTO Y EMISOR</t>
  </si>
  <si>
    <t>INFORMACIÓN SOBRE EL EMISOR</t>
  </si>
  <si>
    <t>TIPO</t>
  </si>
  <si>
    <t>CANTIDAD DE TITULOS</t>
  </si>
  <si>
    <t>VALOR NOMINAL UNITARIO</t>
  </si>
  <si>
    <t>VALOR</t>
  </si>
  <si>
    <t>RESULTADO</t>
  </si>
  <si>
    <t>PATRIM.</t>
  </si>
  <si>
    <t>EMISOR</t>
  </si>
  <si>
    <t>DE TITULO</t>
  </si>
  <si>
    <t>CONTABLE</t>
  </si>
  <si>
    <t>NETO</t>
  </si>
  <si>
    <t>Inversiones Permanentes</t>
  </si>
  <si>
    <t xml:space="preserve">Acciones BVPASA </t>
  </si>
  <si>
    <t>Valor Nominal</t>
  </si>
  <si>
    <t>Valor Libro de la acción</t>
  </si>
  <si>
    <t>Valor último remate</t>
  </si>
  <si>
    <t>Saldo período actual en Gs.</t>
  </si>
  <si>
    <t>Saldo período anterior en Gs.</t>
  </si>
  <si>
    <t xml:space="preserve">f) Créditos  </t>
  </si>
  <si>
    <t>Período Anterior Gs.</t>
  </si>
  <si>
    <t>Totales</t>
  </si>
  <si>
    <t>g) Bienes de Uso</t>
  </si>
  <si>
    <t>CUENTAS</t>
  </si>
  <si>
    <t>VALORES DE ORIGEN</t>
  </si>
  <si>
    <t>DEPRECIACIONES</t>
  </si>
  <si>
    <t>Valores al  inicio del  ejercicio</t>
  </si>
  <si>
    <t>Altas</t>
  </si>
  <si>
    <t>Bajas</t>
  </si>
  <si>
    <t>Revalúo del período</t>
  </si>
  <si>
    <t>Valores al cierre del período</t>
  </si>
  <si>
    <t>Acumuladas al inicio del ejercicio</t>
  </si>
  <si>
    <t>Deprecia- ción del período</t>
  </si>
  <si>
    <t>Acumuladas al cierre</t>
  </si>
  <si>
    <t>Neto resultante</t>
  </si>
  <si>
    <t>Muebles y útiles</t>
  </si>
  <si>
    <t>Totales período actual</t>
  </si>
  <si>
    <t>Totales  período anterior</t>
  </si>
  <si>
    <t>h) Cargos Diferidos</t>
  </si>
  <si>
    <t>No Aplicable</t>
  </si>
  <si>
    <t>SALDO</t>
  </si>
  <si>
    <t>INICIAL</t>
  </si>
  <si>
    <t>AUMENTOS</t>
  </si>
  <si>
    <t>AMORTIZACIONES</t>
  </si>
  <si>
    <t>NETO FINAL</t>
  </si>
  <si>
    <t>Total actual</t>
  </si>
  <si>
    <t>Total período anterior</t>
  </si>
  <si>
    <t>j) Otros Activos</t>
  </si>
  <si>
    <t xml:space="preserve">k) Préstamos Financieros (Pasivo Corriente) </t>
  </si>
  <si>
    <t xml:space="preserve">PRESTAMOS </t>
  </si>
  <si>
    <t>Período Actual en Gs.</t>
  </si>
  <si>
    <t>Período anterior en Gs.</t>
  </si>
  <si>
    <t>INTERESES A PAGAR</t>
  </si>
  <si>
    <t>SOBREGIRO BANCARIO</t>
  </si>
  <si>
    <t xml:space="preserve">l) Documentos y Cuentas por pagar (Pasivo Corriente) </t>
  </si>
  <si>
    <t>Período anterior Gs.</t>
  </si>
  <si>
    <t>BVPASA - ( Aranceles )</t>
  </si>
  <si>
    <t>n) Administración de Cartera (corto y largo plazo)</t>
  </si>
  <si>
    <t>p) Obligaciones por contrato de Underwriting (corto y largo plazo)</t>
  </si>
  <si>
    <t>q) Otros Pasivos (Pasivo Corriente)</t>
  </si>
  <si>
    <t>Concepto</t>
  </si>
  <si>
    <t>Provisiones (Pasivo Corriente)</t>
  </si>
  <si>
    <t>r) Saldos y transacciones con personas y empresas relacionadas (Corriente y No Corriente)</t>
  </si>
  <si>
    <t>s) Resultado con personas y empresas vinculadas</t>
  </si>
  <si>
    <t>t) Patrimonio</t>
  </si>
  <si>
    <t>SALDO AL INICIO DEL PERIODO ANTERIOR G.</t>
  </si>
  <si>
    <t>DISMINUCIÓN</t>
  </si>
  <si>
    <t>SALDO AL CIERRE DEL PERIODO G.</t>
  </si>
  <si>
    <t>Prima por Emisión</t>
  </si>
  <si>
    <t>Reservas</t>
  </si>
  <si>
    <t>Resultados Acumulados</t>
  </si>
  <si>
    <t>Resultados del Ejercicio</t>
  </si>
  <si>
    <t>TOTAL</t>
  </si>
  <si>
    <t>u) Previsiones</t>
  </si>
  <si>
    <t xml:space="preserve">v) Ingresos Operativos </t>
  </si>
  <si>
    <t>Ingresos por operaciones y servicios a personas relacionadas</t>
  </si>
  <si>
    <t xml:space="preserve">Otros Ingresos Operativos </t>
  </si>
  <si>
    <t>Período Actual</t>
  </si>
  <si>
    <t xml:space="preserve"> en Gs.</t>
  </si>
  <si>
    <t xml:space="preserve">Igual Período de año </t>
  </si>
  <si>
    <t>anterior en Gs.</t>
  </si>
  <si>
    <t>Venta de Acciones</t>
  </si>
  <si>
    <t>Otros ingresos</t>
  </si>
  <si>
    <t>w) Otros gastos operativos, de comercialización y de administración</t>
  </si>
  <si>
    <t>Aranceles por Negociación Bolsa de Valores</t>
  </si>
  <si>
    <t xml:space="preserve">Período Actual </t>
  </si>
  <si>
    <t xml:space="preserve">      anterior en Gs.</t>
  </si>
  <si>
    <t>Aranceles por negociación en Bolsa</t>
  </si>
  <si>
    <t xml:space="preserve">Gastos Administrativos - BVPASA </t>
  </si>
  <si>
    <t xml:space="preserve"> Igual Período de año  </t>
  </si>
  <si>
    <t>Otros Gastos de Comercialización</t>
  </si>
  <si>
    <t xml:space="preserve">Otros Gastos de Administración </t>
  </si>
  <si>
    <t>Aporte patronal</t>
  </si>
  <si>
    <t>Aguinaldos pagados</t>
  </si>
  <si>
    <t>Honorarios profesionales</t>
  </si>
  <si>
    <t>Alquileres</t>
  </si>
  <si>
    <t>Comisiones y gastos bancarios operacionales</t>
  </si>
  <si>
    <t>Multas y recargos</t>
  </si>
  <si>
    <t>Gastos de consumición y limpieza</t>
  </si>
  <si>
    <t>Servicios contratados</t>
  </si>
  <si>
    <t>Viáticos</t>
  </si>
  <si>
    <t>Otros gastos de administración</t>
  </si>
  <si>
    <t>Comisiones y gastos bancarios sobre operaciones crediticias</t>
  </si>
  <si>
    <t>x) Otros Ingresos y Egresos</t>
  </si>
  <si>
    <t>Igual Período de año anterior en Gs.</t>
  </si>
  <si>
    <t>Totales:</t>
  </si>
  <si>
    <t>y) Resultados Financieros</t>
  </si>
  <si>
    <t xml:space="preserve">z) Resultados Extraordinarios </t>
  </si>
  <si>
    <t>6)</t>
  </si>
  <si>
    <t>Información referente a contingencias y compromisos.</t>
  </si>
  <si>
    <t>a) Compromisos directos</t>
  </si>
  <si>
    <t>b) Contingencias Legales</t>
  </si>
  <si>
    <t>Detalle de la Póliza</t>
  </si>
  <si>
    <t>Hechos posteriores al cierre del ejercicio.</t>
  </si>
  <si>
    <t xml:space="preserve">8) </t>
  </si>
  <si>
    <t>Limitación a la libre disponibilidad de los activos o del patrimonio y cualquier restricción al derecho de propiedad.</t>
  </si>
  <si>
    <t>Cambios Contables.</t>
  </si>
  <si>
    <t>10)</t>
  </si>
  <si>
    <t>Restricciones para distribución de utilidades.</t>
  </si>
  <si>
    <t>11)</t>
  </si>
  <si>
    <t>Sanciones.</t>
  </si>
  <si>
    <t>TOTAL PATRIMONIO NETO</t>
  </si>
  <si>
    <t>Saldo al inicio del ejercicio</t>
  </si>
  <si>
    <t>Resultado del Ejercicio</t>
  </si>
  <si>
    <t>SALDO – PERIODO ANTERIOR  (GUARANIES)</t>
  </si>
  <si>
    <t>MONEDA EXTRANJERA - MONTO</t>
  </si>
  <si>
    <t>Acreedores Varios (Nota 5. l)</t>
  </si>
  <si>
    <t>Fondo de garantía - BVPASA</t>
  </si>
  <si>
    <t>Obligac. por Administración de Cartera (5.n)</t>
  </si>
  <si>
    <r>
      <t>Acreedores por Intermediación</t>
    </r>
    <r>
      <rPr>
        <b/>
        <sz val="9"/>
        <rFont val="Arial"/>
        <family val="2"/>
      </rPr>
      <t xml:space="preserve"> (</t>
    </r>
    <r>
      <rPr>
        <sz val="9"/>
        <rFont val="Arial"/>
        <family val="2"/>
      </rPr>
      <t>Nota 5.m)</t>
    </r>
  </si>
  <si>
    <r>
      <t>Intereses a Devengar</t>
    </r>
    <r>
      <rPr>
        <b/>
        <sz val="9"/>
        <rFont val="Arial"/>
        <family val="2"/>
      </rPr>
      <t xml:space="preserve"> </t>
    </r>
  </si>
  <si>
    <r>
      <t>Otros Pasivos no Corrientes</t>
    </r>
    <r>
      <rPr>
        <b/>
        <sz val="9"/>
        <rFont val="Arial"/>
        <family val="2"/>
      </rPr>
      <t xml:space="preserve"> </t>
    </r>
  </si>
  <si>
    <t>Cuentas de Orden Deudoras</t>
  </si>
  <si>
    <t>Cuentas de Orden Acreedoras</t>
  </si>
  <si>
    <t>Total período Actual</t>
  </si>
  <si>
    <t>Total período Anterior</t>
  </si>
  <si>
    <t>Equipos</t>
  </si>
  <si>
    <t>Rodados</t>
  </si>
  <si>
    <t>Compra de propiedades, planta y equipo</t>
  </si>
  <si>
    <t>Acción BVPASA</t>
  </si>
  <si>
    <t>R. ACCIONES</t>
  </si>
  <si>
    <t>La firma cuenta  con la libre disposicion  de su patrimonio.</t>
  </si>
  <si>
    <t>No existen hechos posteriores al cierre del ejercicio que impliquen alteraciones significativas a la estructura patrimonial y resultado del ejercicio.</t>
  </si>
  <si>
    <t>PERIODO    ANTERIOR</t>
  </si>
  <si>
    <t>Anticipo Impuesto a la Renta</t>
  </si>
  <si>
    <t>Retenciones Impuesto a la Renta</t>
  </si>
  <si>
    <t>Retenciones de IVA</t>
  </si>
  <si>
    <t>Reserva de Revaluo Fiscal</t>
  </si>
  <si>
    <t xml:space="preserve">Resultado del Ejercicio </t>
  </si>
  <si>
    <t xml:space="preserve">7) </t>
  </si>
  <si>
    <t>9)</t>
  </si>
  <si>
    <t>Venta de CDA</t>
  </si>
  <si>
    <t xml:space="preserve">Ingresos por Operaciones y servicios extrabursatiles </t>
  </si>
  <si>
    <t>Ingresos por Servicios de Rep. De Tenedores</t>
  </si>
  <si>
    <t>Agua, Luz y Telefono</t>
  </si>
  <si>
    <t>PASIVO No Corriente</t>
  </si>
  <si>
    <t>Gastos de Constitucion CBSA</t>
  </si>
  <si>
    <t>USD</t>
  </si>
  <si>
    <t>BOLSA DE VALORES Y PRODUCTOS DE ASUNCION S.A.</t>
  </si>
  <si>
    <t>ACCION</t>
  </si>
  <si>
    <t>Gastos de Constitucion</t>
  </si>
  <si>
    <t xml:space="preserve">  CONCEPTO</t>
  </si>
  <si>
    <t xml:space="preserve"> CONCEPTO</t>
  </si>
  <si>
    <t>Anticipo a Proveedores</t>
  </si>
  <si>
    <t xml:space="preserve">Reservas  </t>
  </si>
  <si>
    <t>(-) Capital a integrar</t>
  </si>
  <si>
    <t>PASIVOS CORRIENTES</t>
  </si>
  <si>
    <t>Seguros a Devengar</t>
  </si>
  <si>
    <t>Prestamos</t>
  </si>
  <si>
    <t>Intereses Financieros</t>
  </si>
  <si>
    <t>Intereses Bursatiles Titulos/Bonos</t>
  </si>
  <si>
    <t>Las 11 notas y sus anexos aclaratorios que se acompañan son parte integrante de estos estados financieros.</t>
  </si>
  <si>
    <t>S/ Movimiento</t>
  </si>
  <si>
    <t>s/ Movimiento</t>
  </si>
  <si>
    <r>
      <t>b-</t>
    </r>
    <r>
      <rPr>
        <b/>
        <sz val="7"/>
        <rFont val="Times New Roman"/>
        <family val="1"/>
      </rPr>
      <t xml:space="preserve">      </t>
    </r>
    <r>
      <rPr>
        <b/>
        <sz val="11"/>
        <rFont val="Calibri"/>
        <family val="2"/>
      </rPr>
      <t>Otros Egresos:</t>
    </r>
  </si>
  <si>
    <t>(Nota 5. h)</t>
  </si>
  <si>
    <t>No posee</t>
  </si>
  <si>
    <t xml:space="preserve">No posee </t>
  </si>
  <si>
    <r>
      <t>Consideración de los Estados Contables</t>
    </r>
    <r>
      <rPr>
        <b/>
        <sz val="10"/>
        <color indexed="8"/>
        <rFont val="Arial Nova"/>
        <family val="2"/>
      </rPr>
      <t xml:space="preserve">. </t>
    </r>
  </si>
  <si>
    <r>
      <t>Información básica de la empresa</t>
    </r>
    <r>
      <rPr>
        <b/>
        <sz val="10"/>
        <color indexed="8"/>
        <rFont val="Arial Nova"/>
        <family val="2"/>
      </rPr>
      <t>.</t>
    </r>
  </si>
  <si>
    <r>
      <t>Principales políticas y prácticas contables aplicadas</t>
    </r>
    <r>
      <rPr>
        <b/>
        <sz val="10"/>
        <color indexed="8"/>
        <rFont val="Arial Nova"/>
        <family val="2"/>
      </rPr>
      <t>.</t>
    </r>
  </si>
  <si>
    <r>
      <t>Cambio de Políticas y Procedimientos de Contabilidad</t>
    </r>
    <r>
      <rPr>
        <b/>
        <sz val="10"/>
        <color indexed="8"/>
        <rFont val="Arial Nova"/>
        <family val="2"/>
      </rPr>
      <t>.</t>
    </r>
  </si>
  <si>
    <r>
      <t xml:space="preserve">c) Garantías constituidas: </t>
    </r>
    <r>
      <rPr>
        <sz val="10"/>
        <color indexed="8"/>
        <rFont val="Arial Nova"/>
        <family val="2"/>
      </rPr>
      <t>Póliza de Caución / Garantía de Desempeño Profesional</t>
    </r>
  </si>
  <si>
    <t>a-      Otros Ingresos:</t>
  </si>
  <si>
    <r>
      <t>a-</t>
    </r>
    <r>
      <rPr>
        <b/>
        <sz val="10"/>
        <color indexed="8"/>
        <rFont val="Arial Nova"/>
        <family val="2"/>
      </rPr>
      <t>      Intereses cobrados:</t>
    </r>
  </si>
  <si>
    <r>
      <t>b-</t>
    </r>
    <r>
      <rPr>
        <b/>
        <sz val="10"/>
        <color indexed="8"/>
        <rFont val="Arial Nova"/>
        <family val="2"/>
      </rPr>
      <t>      Intereses pagados:</t>
    </r>
  </si>
  <si>
    <r>
      <t xml:space="preserve">o) </t>
    </r>
    <r>
      <rPr>
        <b/>
        <sz val="10"/>
        <color indexed="8"/>
        <rFont val="Arial Nova"/>
        <family val="2"/>
      </rPr>
      <t>Cuentas a pagar a personas y empresas relacionadas (corto y largo plazo)</t>
    </r>
  </si>
  <si>
    <r>
      <t>-</t>
    </r>
    <r>
      <rPr>
        <sz val="10"/>
        <color indexed="8"/>
        <rFont val="Arial Nova"/>
        <family val="2"/>
      </rPr>
      <t xml:space="preserve">           </t>
    </r>
    <r>
      <rPr>
        <i/>
        <sz val="10"/>
        <color indexed="8"/>
        <rFont val="Arial Nova"/>
        <family val="2"/>
      </rPr>
      <t>Cliente Nro.1049</t>
    </r>
  </si>
  <si>
    <r>
      <t>-</t>
    </r>
    <r>
      <rPr>
        <sz val="10"/>
        <color indexed="8"/>
        <rFont val="Arial Nova"/>
        <family val="2"/>
      </rPr>
      <t xml:space="preserve">           </t>
    </r>
    <r>
      <rPr>
        <i/>
        <sz val="10"/>
        <color indexed="8"/>
        <rFont val="Arial Nova"/>
        <family val="2"/>
      </rPr>
      <t>Cliente Nro.9753</t>
    </r>
  </si>
  <si>
    <r>
      <t>a-</t>
    </r>
    <r>
      <rPr>
        <b/>
        <sz val="10"/>
        <color indexed="8"/>
        <rFont val="Arial Nova"/>
        <family val="2"/>
      </rPr>
      <t>      Otros Activos Corrientes</t>
    </r>
  </si>
  <si>
    <r>
      <t>a-</t>
    </r>
    <r>
      <rPr>
        <b/>
        <sz val="10"/>
        <color indexed="8"/>
        <rFont val="Arial Nova"/>
        <family val="2"/>
      </rPr>
      <t>      Préstamos:</t>
    </r>
  </si>
  <si>
    <t>b-      Intereses a pagar:</t>
  </si>
  <si>
    <r>
      <t>c-</t>
    </r>
    <r>
      <rPr>
        <b/>
        <sz val="10"/>
        <color indexed="8"/>
        <rFont val="Arial Nova"/>
        <family val="2"/>
      </rPr>
      <t>      Sobregiros bancarios:</t>
    </r>
  </si>
  <si>
    <r>
      <t>d-</t>
    </r>
    <r>
      <rPr>
        <b/>
        <sz val="10"/>
        <color indexed="8"/>
        <rFont val="Arial Nova"/>
        <family val="2"/>
      </rPr>
      <t>      Préstamos Porcion no corriente:</t>
    </r>
  </si>
  <si>
    <r>
      <t>m) Acreedores por Intermediación</t>
    </r>
    <r>
      <rPr>
        <sz val="10"/>
        <color theme="1"/>
        <rFont val="Arial Nova"/>
        <family val="2"/>
      </rPr>
      <t>:</t>
    </r>
  </si>
  <si>
    <r>
      <t>a-</t>
    </r>
    <r>
      <rPr>
        <b/>
        <sz val="10"/>
        <color indexed="8"/>
        <rFont val="Arial Nova"/>
        <family val="2"/>
      </rPr>
      <t>      Documentos y cuentas por cobrar</t>
    </r>
    <r>
      <rPr>
        <sz val="10"/>
        <color indexed="8"/>
        <rFont val="Arial Nova"/>
        <family val="2"/>
      </rPr>
      <t xml:space="preserve">: </t>
    </r>
  </si>
  <si>
    <r>
      <t>b-</t>
    </r>
    <r>
      <rPr>
        <b/>
        <sz val="10"/>
        <color indexed="8"/>
        <rFont val="Arial Nova"/>
        <family val="2"/>
      </rPr>
      <t>      Deudores Varios</t>
    </r>
    <r>
      <rPr>
        <sz val="10"/>
        <color indexed="8"/>
        <rFont val="Arial Nova"/>
        <family val="2"/>
      </rPr>
      <t xml:space="preserve">: </t>
    </r>
  </si>
  <si>
    <r>
      <t xml:space="preserve">             5)</t>
    </r>
    <r>
      <rPr>
        <b/>
        <sz val="7"/>
        <color indexed="8"/>
        <rFont val="Times New Roman"/>
        <family val="1"/>
      </rPr>
      <t>              </t>
    </r>
  </si>
  <si>
    <t>3.1.             Los Estados Financieros al 31/12/2021, han sido preparados de acuerdo de acuerdo con Normas de Información Financiera emitidas por el Consejo de Contadores Públicos del Paraguay y
criterios de valuación y exposición dictados por la Comisión Nacional de Valores.</t>
  </si>
  <si>
    <t xml:space="preserve">Instalaciones                                     </t>
  </si>
  <si>
    <t xml:space="preserve">Mejoras en Predio Ajeno                           </t>
  </si>
  <si>
    <t>    Criterios específicos de valuación.</t>
  </si>
  <si>
    <t>Efectivo neto de actividades de operación</t>
  </si>
  <si>
    <t>ESTADO DE VARIACION DEL PATRIMONIO NETO</t>
  </si>
  <si>
    <t>Aguinaldos a pagar</t>
  </si>
  <si>
    <t>Deudores Por Intermediacion</t>
  </si>
  <si>
    <t>Deudores Vinculados Por Facturas</t>
  </si>
  <si>
    <t xml:space="preserve"> (-) Amortización Acumulada</t>
  </si>
  <si>
    <t>Otros Pagos Adelantados por Operación</t>
  </si>
  <si>
    <t>Revauluacion Accion BVA</t>
  </si>
  <si>
    <t>Recupero BVA</t>
  </si>
  <si>
    <t>No Posee sanciones con la Superintendencia de Valores u otras entidades fiscalizadoras.</t>
  </si>
  <si>
    <t>Ingreso Fondos Mutuos</t>
  </si>
  <si>
    <t>Recudaciones a Depositar</t>
  </si>
  <si>
    <t>Anticipo a Proveedores Vinculados</t>
  </si>
  <si>
    <t>Software Informatico</t>
  </si>
  <si>
    <r>
      <t xml:space="preserve">3.3. </t>
    </r>
    <r>
      <rPr>
        <sz val="10"/>
        <color indexed="8"/>
        <rFont val="Arial Nova"/>
        <family val="2"/>
      </rPr>
      <t>Política de constitución de previsiones: Hasta el momento no se han establecido criterios para el tratamiento de las cuentas incobrables.</t>
    </r>
  </si>
  <si>
    <r>
      <t xml:space="preserve">3.4. </t>
    </r>
    <r>
      <rPr>
        <sz val="10"/>
        <color indexed="8"/>
        <rFont val="Arial Nova"/>
        <family val="2"/>
      </rPr>
      <t>Política de reconocimiento de ingresos: Se ha utilizado para este efecto el criterio de devengado, lo mismo para los egresos.</t>
    </r>
  </si>
  <si>
    <t>3.5. Estado de Flujo de Efectivo: La clasificación de flujo de efectivo se ha realizado de acuerdo a las actividades operativas, de inversión y de financiamiento, y reflejan los ingresos y egresos de las principales actividades operativas, actividades de adquisición y enajenación de activos a largo plazo (actividades de inversión) y actividades que dan por resultado cambios en el tamaño y composición el capital contable y los préstamos de la empresa (actividad de financiamiento).</t>
  </si>
  <si>
    <t>3.6. Normas aplicadas para la consolidación de Estados Contables: No Aplicable.</t>
  </si>
  <si>
    <t>Aranceles – SIV y SEPRELAD</t>
  </si>
  <si>
    <r>
      <t>Impuestos</t>
    </r>
    <r>
      <rPr>
        <b/>
        <sz val="9"/>
        <color indexed="8"/>
        <rFont val="Calibri"/>
        <family val="2"/>
      </rPr>
      <t xml:space="preserve"> </t>
    </r>
  </si>
  <si>
    <t>Facultativa</t>
  </si>
  <si>
    <t>Por cambio de política, de acuerdo a el precedimiento aplicado los valores en Moneda Extranjera están cerradas a la última cotización referencial del Banco Central del Paraguay</t>
  </si>
  <si>
    <t xml:space="preserve">3.2. El criterio de valuación utilizado para los diferentes bienes del Activo de la firma ha sido el costo histórico sin tener en cuenta el efecto de las variaciones en el poder adquisitivo de la moneda local, que pudieran tener sobre los activos no monetarios que la componen, ya que el ajuste por inflación no es práctica contable aceptada en el Paraguay,  Los Estados Contables no reconocen en forma integral los efectos de la inflación sobre los valores tomados en conjunto. </t>
  </si>
  <si>
    <t>TOTALES PERIODO ANTERIOR G.</t>
  </si>
  <si>
    <t>IVA Crédito Fiscal - 10%</t>
  </si>
  <si>
    <t>Inventario (Nota 5 i )</t>
  </si>
  <si>
    <t>Total</t>
  </si>
  <si>
    <t>Cotizacion Referencial</t>
  </si>
  <si>
    <t>Importe</t>
  </si>
  <si>
    <t>Importe en Moneda</t>
  </si>
  <si>
    <t xml:space="preserve">Sueldos y jornales </t>
  </si>
  <si>
    <t>Pérdida por amortización de diferencial de precio positivo Bonos</t>
  </si>
  <si>
    <t xml:space="preserve">Solar  Casa de Bolsa S.A. Se rige por las disposiciones legales contenidas en la Ley Nº 5810 de Mercados de Capitales y todas las demás disposiciones legales y reglamentarias del país. </t>
  </si>
  <si>
    <t>SOLAR CASA DE BOLSA SOCIEDAD ANONIMA fue constituida por Escritura Pública Nº185 de fecha 21 de setiembre del 2023, pasada ante el Escribano Público Rodolfo Ricciardi Jara, Escribano Público Titular, con Registro Notarial N°5, en donde constan su denominación, objeto, capital social, sistemas de administración y demás modalidades, inscribiéndose en la Dirección General de Personas y Estructuras Jurídicas y Beneficiarios Finales, como Nro. de entrada DGRP: 13406398, Sección Personas Jurídicas y Asociaciones, serie Comercial, inscripto bajo el N°1, folio N°1 de fecha 23/11/2023, Registro Público de Comercio, serie Comercial, inscripto bajo el N°1, folio N°1 de fecha 23/11/2023 y sin fecha reingreso y en la Dirección General de los Registros Públicos, Sec. Personas Jurídicas y Comercio, como Matrícula del Comerciante Nº 6738, Serie Comercial, folio N° 6738 y siguientes, en fecha 28/11/2023.</t>
  </si>
  <si>
    <t>SOLAR CASA DE BOLSA S.A., al cierre del periodo considerado cuenta con participación en BVPASA (Bolsa de Valores y Productos Asunción S.A.) de acuerdo a lo establecido en la Ley 5810/17 del Mercado de Capitales.</t>
  </si>
  <si>
    <t>Inversiones Temporarias  Nota 5.e</t>
  </si>
  <si>
    <t>e) Inversiones Temporarias</t>
  </si>
  <si>
    <r>
      <rPr>
        <b/>
        <sz val="9"/>
        <color theme="1"/>
        <rFont val="Calibri"/>
        <family val="2"/>
        <scheme val="minor"/>
      </rPr>
      <t>Compañía de Seguro</t>
    </r>
    <r>
      <rPr>
        <sz val="9"/>
        <color theme="1"/>
        <rFont val="Calibri"/>
        <family val="2"/>
        <scheme val="minor"/>
      </rPr>
      <t>:  LA MERIDIONAL PARAGUAYA S.A. DE SEGUROS</t>
    </r>
  </si>
  <si>
    <r>
      <rPr>
        <b/>
        <sz val="9"/>
        <color theme="1"/>
        <rFont val="Calibri"/>
        <family val="2"/>
        <scheme val="minor"/>
      </rPr>
      <t>Fecha de emisión</t>
    </r>
    <r>
      <rPr>
        <sz val="9"/>
        <color theme="1"/>
        <rFont val="Calibri"/>
        <family val="2"/>
        <scheme val="minor"/>
      </rPr>
      <t>: 20/8/2024</t>
    </r>
  </si>
  <si>
    <r>
      <rPr>
        <b/>
        <sz val="9"/>
        <color theme="1"/>
        <rFont val="Calibri"/>
        <family val="2"/>
        <scheme val="minor"/>
      </rPr>
      <t>Vigencia desde</t>
    </r>
    <r>
      <rPr>
        <sz val="9"/>
        <color theme="1"/>
        <rFont val="Calibri"/>
        <family val="2"/>
        <scheme val="minor"/>
      </rPr>
      <t>:  01/10/2024</t>
    </r>
  </si>
  <si>
    <r>
      <rPr>
        <b/>
        <sz val="9"/>
        <color theme="1"/>
        <rFont val="Calibri"/>
        <family val="2"/>
        <scheme val="minor"/>
      </rPr>
      <t>Vigencia hasta</t>
    </r>
    <r>
      <rPr>
        <sz val="9"/>
        <color theme="1"/>
        <rFont val="Calibri"/>
        <family val="2"/>
        <scheme val="minor"/>
      </rPr>
      <t>: 01/10/2025</t>
    </r>
  </si>
  <si>
    <t xml:space="preserve">          [SOL] Solar Banco SAE</t>
  </si>
  <si>
    <t>Participaciones en Fondos Mutuos</t>
  </si>
  <si>
    <t>LA MERIDIONAL PARAGUAYA SA DE SEGUROS</t>
  </si>
  <si>
    <t>Intereses Bancarios en Caja de Ahorrp</t>
  </si>
  <si>
    <t>Intereses  Devengados</t>
  </si>
  <si>
    <t xml:space="preserve"> Banco Solar  0195703 - ADM USD</t>
  </si>
  <si>
    <t>Banco Solar 201115219 Cuenta Corrientes USD</t>
  </si>
  <si>
    <t>Banco Solar 0193697 Ahorros a la Vista</t>
  </si>
  <si>
    <t>Banco Solar 201115196 - CTA PROPIA PYG</t>
  </si>
  <si>
    <t>Banco Solar  0195703 - ADM USD</t>
  </si>
  <si>
    <t xml:space="preserve">Dora Busto </t>
  </si>
  <si>
    <t>GIROLABS  SOCIEDAD ANONIMA</t>
  </si>
  <si>
    <t>ITAE SA</t>
  </si>
  <si>
    <t>RICCIARDI JARA, RODOLFO EVELIO</t>
  </si>
  <si>
    <t xml:space="preserve">Diferencia de cambio </t>
  </si>
  <si>
    <t>ESTADO DE FLUJO DE EFECTIVO</t>
  </si>
  <si>
    <t>Cuentas Activas Ingresos</t>
  </si>
  <si>
    <t>Cuentas Activas Egresos</t>
  </si>
  <si>
    <t>Aportes irrevocables para integración de capital</t>
  </si>
  <si>
    <t xml:space="preserve"> Banco Solar 201115219 Cuenta Corrientes USD</t>
  </si>
  <si>
    <t>Cuentas Pasivas Ingresos</t>
  </si>
  <si>
    <t xml:space="preserve">     1201011500301 Bonos Corporativos Gs.</t>
  </si>
  <si>
    <t xml:space="preserve">          [TEL] TELECEL SAE</t>
  </si>
  <si>
    <t xml:space="preserve">               PYTEL05F9246</t>
  </si>
  <si>
    <t xml:space="preserve">          [VLX] VILUX SA</t>
  </si>
  <si>
    <t xml:space="preserve">               PYVLX06F7598</t>
  </si>
  <si>
    <t xml:space="preserve">          BANCO ATLAS S.A.</t>
  </si>
  <si>
    <t xml:space="preserve">               PYATS03F0038</t>
  </si>
  <si>
    <t>Aranceles Anticipados BVA</t>
  </si>
  <si>
    <t>Las partidas comparativas que deberian incluir los montos al 31-03-2024 no existen,  aun no estaba operativa la Casa de Bolsa en esa Fecha</t>
  </si>
  <si>
    <t>GV3 SA</t>
  </si>
  <si>
    <t>NEOBLACK TECHNOLOGIES E.A.S.</t>
  </si>
  <si>
    <t>Venta - CDA (Partes Vinculadas)</t>
  </si>
  <si>
    <t>Costo por venta de CDA</t>
  </si>
  <si>
    <t>Costo por venta de Bonos Corporativos</t>
  </si>
  <si>
    <t>Costo por venta de CDA (Partes Vinculadas)</t>
  </si>
  <si>
    <t>Otros gastos de comercialización</t>
  </si>
  <si>
    <t>Primas cob. -  Bonos Subordinados  (Repo)</t>
  </si>
  <si>
    <t>Primas cob. -  Bonos Financieros (Repo)</t>
  </si>
  <si>
    <t>Impuestos pagados</t>
  </si>
  <si>
    <t>1.            IDENTIFICACIÓN</t>
  </si>
  <si>
    <t>Razón Social:</t>
  </si>
  <si>
    <t>SOLAR CASA DE BOLSA S.A.</t>
  </si>
  <si>
    <t>RUC N°</t>
  </si>
  <si>
    <t>Registro CNV:</t>
  </si>
  <si>
    <t>Código Bolsa:</t>
  </si>
  <si>
    <t>Dirección Oficina Principal:</t>
  </si>
  <si>
    <t>Av. Perú N°592 C/ Juan De Salazar</t>
  </si>
  <si>
    <t>Teléfono:</t>
  </si>
  <si>
    <t>(021) 2188000</t>
  </si>
  <si>
    <t>E-mail:</t>
  </si>
  <si>
    <t>info@solarcb.com.py</t>
  </si>
  <si>
    <t>Sitio Página Web:</t>
  </si>
  <si>
    <t>Domicilio Legal:</t>
  </si>
  <si>
    <t xml:space="preserve">2.            ANTECEDENTES DE CONSTITUCIÓN </t>
  </si>
  <si>
    <t>ESCRITURA PÚBLICA Nº 185                             FECHA: 21/09/2023</t>
  </si>
  <si>
    <t>INSCRIPCIÓN EN EL REGISTRO PUBLICO Nº: 6738 FECHA: 28/11/2023</t>
  </si>
  <si>
    <t xml:space="preserve">3.            ADMINISTRACION </t>
  </si>
  <si>
    <t>CARGO</t>
  </si>
  <si>
    <t>NOMBRE Y APELLIDO</t>
  </si>
  <si>
    <t>Representantes Legales</t>
  </si>
  <si>
    <t>Presidente</t>
  </si>
  <si>
    <t>Patricia Noemi Capurro Saldivar</t>
  </si>
  <si>
    <t>Director Titular:</t>
  </si>
  <si>
    <t>Oscar Raúl Cristaldo Savorgnan</t>
  </si>
  <si>
    <t>Director Titular</t>
  </si>
  <si>
    <t>Director Suplente</t>
  </si>
  <si>
    <t>María Viviana Burró Gustale</t>
  </si>
  <si>
    <t>Osvaldo José Gómez González</t>
  </si>
  <si>
    <t>Síndico Titular</t>
  </si>
  <si>
    <t>Osvaldo Luis Avalos Brunetti</t>
  </si>
  <si>
    <t>Síndico Suplente</t>
  </si>
  <si>
    <t>José Rodney Villalba Segovia</t>
  </si>
  <si>
    <t>Oficial de Cumplimiento</t>
  </si>
  <si>
    <t>Nathalia Matto</t>
  </si>
  <si>
    <t>Sindico</t>
  </si>
  <si>
    <t>Plana Ejecutiva</t>
  </si>
  <si>
    <t xml:space="preserve">Presidente </t>
  </si>
  <si>
    <t>Auditoría Interna</t>
  </si>
  <si>
    <t>Contador</t>
  </si>
  <si>
    <t xml:space="preserve">4.            CAPITAL Y PROPIEDAD </t>
  </si>
  <si>
    <t xml:space="preserve">* Capital Social (de acuerdo al artículo 5º. de los Estatutos Sociales) Gs. 3.000.000.000 (guaraníes tres mil millones), representado por 3.000 acciones ordinarias, de valor nominal igual a Gs. 1.000.000 cada una. una. Las acciones estarán caracterizadas con números arábigos y en forma correlativa, dentro del capital social y cada acción da derecho a un voto. </t>
  </si>
  <si>
    <t>Capital Social</t>
  </si>
  <si>
    <t>Capital Emitido</t>
  </si>
  <si>
    <t xml:space="preserve">Capital Suscripto </t>
  </si>
  <si>
    <t>Capital a Integrar</t>
  </si>
  <si>
    <t>CUADRO DE  CAPITAL SUSCRIPTO E INTEGRADO</t>
  </si>
  <si>
    <t>N°</t>
  </si>
  <si>
    <t>ACCIONISTA</t>
  </si>
  <si>
    <t>CLASE</t>
  </si>
  <si>
    <t>SERIE</t>
  </si>
  <si>
    <t>VOTO</t>
  </si>
  <si>
    <t xml:space="preserve">N° DE ACCIONES </t>
  </si>
  <si>
    <t xml:space="preserve">CANTIDAD ACCIONES </t>
  </si>
  <si>
    <t>CANTIDAD VOTOS</t>
  </si>
  <si>
    <t xml:space="preserve">MONTO </t>
  </si>
  <si>
    <t>% PARTIC.CAPITAL INTEGRADO</t>
  </si>
  <si>
    <t>SOLAR BANCO S.A.E.</t>
  </si>
  <si>
    <t>Ordinaria</t>
  </si>
  <si>
    <t>Simple</t>
  </si>
  <si>
    <t>FELIPE PASCUAL BURRÓ GUSTALE</t>
  </si>
  <si>
    <t xml:space="preserve"> </t>
  </si>
  <si>
    <t>Nombre:</t>
  </si>
  <si>
    <t>Dirección:</t>
  </si>
  <si>
    <t>Accionista 99,00%</t>
  </si>
  <si>
    <t>Relación (Art. 34 Inc B)</t>
  </si>
  <si>
    <t>Relación (Art. 34 Inc D)</t>
  </si>
  <si>
    <t>Osvaldo Anibal Gauto</t>
  </si>
  <si>
    <t>Gerente General</t>
  </si>
  <si>
    <t>Cristhian Morel</t>
  </si>
  <si>
    <t>Auditor Interno</t>
  </si>
  <si>
    <t>7.</t>
  </si>
  <si>
    <t xml:space="preserve">DETALLE DE  VINCULOS PATRIMONIALES EN OTRAS ENTIDADES DE LOS DIRECTORES, SINDICOS Y OPERADORES </t>
  </si>
  <si>
    <t>Persona Física Vinculada</t>
  </si>
  <si>
    <t>Nombre de la Entidad</t>
  </si>
  <si>
    <t>Cargo</t>
  </si>
  <si>
    <t>Vínculo patrimonial</t>
  </si>
  <si>
    <t>Patricia Capurro</t>
  </si>
  <si>
    <t>Solar Banco SAE</t>
  </si>
  <si>
    <t>Directora Titular</t>
  </si>
  <si>
    <t>Accionista</t>
  </si>
  <si>
    <t>La Meridional Paraguaya SA de Seguros</t>
  </si>
  <si>
    <t>Oscar Cristaldo</t>
  </si>
  <si>
    <t>Solar Banco SAE      </t>
  </si>
  <si>
    <t>Director Titular        </t>
  </si>
  <si>
    <t>María Viviana Burró</t>
  </si>
  <si>
    <t>Directora Suplente</t>
  </si>
  <si>
    <t>Nova Arquitectura S.A.</t>
  </si>
  <si>
    <t>San Gervasio S.A.</t>
  </si>
  <si>
    <t>Vicepresidente</t>
  </si>
  <si>
    <t>Alice S.A.</t>
  </si>
  <si>
    <t>Siguez S.A.</t>
  </si>
  <si>
    <t>218_19122024</t>
  </si>
  <si>
    <t xml:space="preserve">INFORMACION ADICIONAL DE LA ENTIDAD </t>
  </si>
  <si>
    <t>Dora Busto de Arzamendia</t>
  </si>
  <si>
    <t xml:space="preserve">Dora Busto De Arzamendia </t>
  </si>
  <si>
    <t>80140301-4</t>
  </si>
  <si>
    <t>https://solarcb.com.py/</t>
  </si>
  <si>
    <t>Osvaldo Gauto</t>
  </si>
  <si>
    <t>5.            AUDITOR EXTERNO INDEPENDIENTE</t>
  </si>
  <si>
    <t>6.            PERSONAS Y EMPRESAS VINCULADAS</t>
  </si>
  <si>
    <t>JC DESCALZO &amp; ASOCIADOS</t>
  </si>
  <si>
    <t>Abay N° 370 e/ Caballero e Iturbe (Asunción)</t>
  </si>
  <si>
    <t>80008904-9</t>
  </si>
  <si>
    <t>(021) 374818/9</t>
  </si>
  <si>
    <t>704/03</t>
  </si>
  <si>
    <t xml:space="preserve">La acción que Solar  Casa de Bolsa S.A., posee en la Bolsa de Valores y Productos de Asunción Sociedad Anónima (BVPASA) al 31 de Junio de 2025 se encuentra valuada al último valor negociado en el Mercado. </t>
  </si>
  <si>
    <t xml:space="preserve">     1201011500101 CDA Gs.</t>
  </si>
  <si>
    <t xml:space="preserve">               PYTEL03F2276</t>
  </si>
  <si>
    <t xml:space="preserve">               PYTEL07F1159</t>
  </si>
  <si>
    <t xml:space="preserve">     1201011500401 Bonos Financieros Gs.</t>
  </si>
  <si>
    <t xml:space="preserve">               PYSAF01F0499</t>
  </si>
  <si>
    <t>Deudores  Varios</t>
  </si>
  <si>
    <t>Devengamiento de Primas - REPO</t>
  </si>
  <si>
    <t xml:space="preserve">Venta - Bonos Corporativos </t>
  </si>
  <si>
    <t>Venta - Bonos Financieros</t>
  </si>
  <si>
    <t>Venta - Bonos Financieros (Partes Vinculadas)</t>
  </si>
  <si>
    <t>Primas cob. -  Bonos Corporativos (Repo)</t>
  </si>
  <si>
    <t>Costo por venta de Bonos Financieros</t>
  </si>
  <si>
    <t>Costo por venta de Bonos Financieros (Partes Vinculadas)</t>
  </si>
  <si>
    <t>Otros gastos de operación</t>
  </si>
  <si>
    <t>Primas pag. -  Bonos Financieros (Repo)</t>
  </si>
  <si>
    <t>No Aplica</t>
  </si>
  <si>
    <t>Ingresos por ajustes y redondeos</t>
  </si>
  <si>
    <t>Otras Reservas</t>
  </si>
  <si>
    <t>Jorge Daniel Mongelos Cantero</t>
  </si>
  <si>
    <t>Osvaldo José Gomez González</t>
  </si>
  <si>
    <t>Romboide SA</t>
  </si>
  <si>
    <t>Gerente Financiero</t>
  </si>
  <si>
    <t>Gastos de Comercialización</t>
  </si>
  <si>
    <t xml:space="preserve">  Ingresos por administración de cartera</t>
  </si>
  <si>
    <t xml:space="preserve">  Ingresos por custodia de valores</t>
  </si>
  <si>
    <t xml:space="preserve">  Ingresos por intereses y dividendos de cartera propia</t>
  </si>
  <si>
    <t xml:space="preserve">  Ingresos por venta de cartera propia</t>
  </si>
  <si>
    <t xml:space="preserve">  Ingresos por venta de cartera propia a personas y empresas relacionadas</t>
  </si>
  <si>
    <t xml:space="preserve">  Ingresos por operaciones y servicios a personas relacionadas (Nota...)</t>
  </si>
  <si>
    <t xml:space="preserve">  Ingresos por operaciones y servicios extrabursátiles (Nota...)</t>
  </si>
  <si>
    <t xml:space="preserve"> Ingresos por venta de cartera propia a personas y empresas relacionadas</t>
  </si>
  <si>
    <t>Total General</t>
  </si>
  <si>
    <r>
      <rPr>
        <b/>
        <sz val="9"/>
        <color theme="1"/>
        <rFont val="Calibri"/>
        <family val="2"/>
        <scheme val="minor"/>
      </rPr>
      <t>Número de Póliza</t>
    </r>
    <r>
      <rPr>
        <sz val="9"/>
        <color theme="1"/>
        <rFont val="Calibri"/>
        <family val="2"/>
        <scheme val="minor"/>
      </rPr>
      <t>: 1514000048</t>
    </r>
  </si>
  <si>
    <r>
      <rPr>
        <b/>
        <sz val="9"/>
        <color theme="1"/>
        <rFont val="Calibri"/>
        <family val="2"/>
        <scheme val="minor"/>
      </rPr>
      <t>Asegurado</t>
    </r>
    <r>
      <rPr>
        <sz val="9"/>
        <color theme="1"/>
        <rFont val="Calibri"/>
        <family val="2"/>
        <scheme val="minor"/>
      </rPr>
      <t xml:space="preserve"> : Personas Naturales o Jurídicas entre quienes intermedia en el ejercicio de su actividad profesional</t>
    </r>
  </si>
  <si>
    <r>
      <rPr>
        <b/>
        <sz val="9"/>
        <color theme="1"/>
        <rFont val="Calibri"/>
        <family val="2"/>
        <scheme val="minor"/>
      </rPr>
      <t>Tomador</t>
    </r>
    <r>
      <rPr>
        <sz val="9"/>
        <color theme="1"/>
        <rFont val="Calibri"/>
        <family val="2"/>
        <scheme val="minor"/>
      </rPr>
      <t>: Solar Casa de Bolsa Sociedad Anónima</t>
    </r>
  </si>
  <si>
    <r>
      <rPr>
        <b/>
        <sz val="9"/>
        <color theme="1"/>
        <rFont val="Calibri"/>
        <family val="2"/>
        <scheme val="minor"/>
      </rPr>
      <t>Capital máximo asegurado</t>
    </r>
    <r>
      <rPr>
        <sz val="9"/>
        <color theme="1"/>
        <rFont val="Calibri"/>
        <family val="2"/>
        <scheme val="minor"/>
      </rPr>
      <t>: Gs. 800.000.000</t>
    </r>
  </si>
  <si>
    <r>
      <rPr>
        <b/>
        <sz val="9"/>
        <color theme="1"/>
        <rFont val="Calibri"/>
        <family val="2"/>
        <scheme val="minor"/>
      </rPr>
      <t>Plazo en días</t>
    </r>
    <r>
      <rPr>
        <sz val="9"/>
        <color theme="1"/>
        <rFont val="Calibri"/>
        <family val="2"/>
        <scheme val="minor"/>
      </rPr>
      <t>: 366</t>
    </r>
  </si>
  <si>
    <t>Cuentas Pasivas Egresos</t>
  </si>
  <si>
    <t xml:space="preserve">          [SUD] SUDAMERIS BANK S.A.E.C.A.</t>
  </si>
  <si>
    <t xml:space="preserve">               AK 4188</t>
  </si>
  <si>
    <t xml:space="preserve">               AK 4189</t>
  </si>
  <si>
    <t xml:space="preserve">          TU FINANCIERA SAECA</t>
  </si>
  <si>
    <t xml:space="preserve">               AC1678</t>
  </si>
  <si>
    <t xml:space="preserve">          [FIC] FINANCIERA FIC S.A.E.CA.</t>
  </si>
  <si>
    <t xml:space="preserve">               PYFIC02F1520</t>
  </si>
  <si>
    <t xml:space="preserve">               PYFIC03F1701</t>
  </si>
  <si>
    <t xml:space="preserve">               PYSUD04F1468</t>
  </si>
  <si>
    <t xml:space="preserve">          BANCO FAMILIAR SAECA</t>
  </si>
  <si>
    <t xml:space="preserve">               PYFAM07F1851</t>
  </si>
  <si>
    <t xml:space="preserve">          BANCO ITAÚ PARAGUAY S.A.</t>
  </si>
  <si>
    <t xml:space="preserve">               PYTAU12F1841</t>
  </si>
  <si>
    <t xml:space="preserve">     1201011900301 Bonos Corporativos - Repo Gs.</t>
  </si>
  <si>
    <t xml:space="preserve">     1201011900401 Bonos Financieros - Repo Gs.</t>
  </si>
  <si>
    <t xml:space="preserve">     13020185002 Deud. por negoc. - Bonos Subordinados (Repo) </t>
  </si>
  <si>
    <t xml:space="preserve">          BANCO CONTINENTAL S.A.E.C.A.</t>
  </si>
  <si>
    <t xml:space="preserve">               PYCON01F1002</t>
  </si>
  <si>
    <t>Proveedores Menores</t>
  </si>
  <si>
    <t xml:space="preserve"> Acreed. por negoc. - Bonos Corporativos  (Partes Vinculadas en Repo) Gs.</t>
  </si>
  <si>
    <t>Acreedores por negoc. - Bonos Financieros (Repo) Gs. (Vinculados)</t>
  </si>
  <si>
    <t>Primas pag. -  Bonos Corporativos (Partes Vinculadas en Repo)</t>
  </si>
  <si>
    <t>Primas pag. -  Bonos Financieros (Partes Vinculadas en Repo)</t>
  </si>
  <si>
    <t>Com. pag. a otras entidades por intermediación</t>
  </si>
  <si>
    <t>Ingresos fondo de garantía Bolsa de Valores</t>
  </si>
  <si>
    <t>Descuentos obtenidos</t>
  </si>
  <si>
    <t>Int. cob. - Instr. en repo</t>
  </si>
  <si>
    <t>Ganancia por amort. de dif. de precio negativo - CDA</t>
  </si>
  <si>
    <t>Comisiones por referencias</t>
  </si>
  <si>
    <t>ESTADO DE SITUACION PATRIMONIAL O BALANCE GENERAL al 30/09/2025 presentado en forma comparativa con el ejercicio anterior cerrado el 31/12/2024.  (En guaraníes)</t>
  </si>
  <si>
    <t>3.1. Los Estados Financieros al 30/09/2025, han sido preparados de acuerdo de acuerdo con Normas de Información Financiera emitidas por el Consejo de Contadores Públicos del Paraguay y
criterios de valuación y exposición dictados por la Superintendencia de Valores</t>
  </si>
  <si>
    <t>ESTADO DE SITUACION PATRIMONIAL O BALANCE GENERAL al 30/09/2025 presentado en forma comparativa con el ejercicio anterior cerrado el 31/12/2024  (En guaraníes)</t>
  </si>
  <si>
    <t>ESTADO DE RESULTADOS CORRESPONDIENTE AL 30/09/2025 PRESENTADO EN FORMA COMPARATIVA CON EL 30/09/2024. (En guaraníes)</t>
  </si>
  <si>
    <t>CORRESPONDIENTE AL 30/09/2025 PRESENTADO EN FORMA COMPARATIVA CON EL PERIODO AL 30/09/2024</t>
  </si>
  <si>
    <t>CORRESPONDIENTE AL 30-06-2025 PRESENTADO EN FORMA COMPARATIVA CON EL PERIODO AL 30-09-2024</t>
  </si>
  <si>
    <t xml:space="preserve">Los presentes Estados Financieros (Balance General, Estado de Resultados, Estado de Flujo de Efectivo y Estado de Variación del Patrimonio Neto) correspondientes al 30 de setiembre  de 2025 fue considerado y aprobado por el directorio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</si>
</sst>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64" formatCode="_-* #,##0.00_-;\-* #,##0.00_-;_-* &quot;-&quot;??_-;_-@_-"/>
    <numFmt numFmtId="165" formatCode="_-* #,##0_-;\-* #,##0_-;_-* &quot;-&quot;??_-;_-@_-"/>
    <numFmt numFmtId="166" formatCode="_(* #,##0.00_);_(* \(#,##0.00\);_(* \-??_);_(@_)"/>
    <numFmt numFmtId="167" formatCode="_-* #,##0.00\ _€_-;\-* #,##0.00\ _€_-;_-* &quot;-&quot;??\ _€_-;_-@_-"/>
    <numFmt numFmtId="168" formatCode="#,##0_ ;[Red]\-#,##0\ "/>
    <numFmt numFmtId="169" formatCode="&quot;₲&quot;\ #,##0"/>
  </numFmts>
  <fonts count="92">
    <font>
      <sz val="11"/>
      <color theme="1"/>
      <name val="Calibri"/>
      <family val="2"/>
      <scheme val="minor"/>
    </font>
    <font>
      <b/>
      <sz val="9"/>
      <color indexed="8"/>
      <name val="Arial"/>
      <family val="2"/>
    </font>
    <font>
      <sz val="9"/>
      <color indexed="8"/>
      <name val="Arial"/>
      <family val="2"/>
    </font>
    <font>
      <b/>
      <sz val="9"/>
      <name val="Arial"/>
      <family val="2"/>
    </font>
    <font>
      <b/>
      <sz val="7"/>
      <color indexed="8"/>
      <name val="Times New Roman"/>
      <family val="1"/>
    </font>
    <font>
      <sz val="9"/>
      <name val="Arial"/>
      <family val="2"/>
    </font>
    <font>
      <sz val="10"/>
      <name val="Arial"/>
      <family val="2"/>
    </font>
    <font>
      <sz val="10"/>
      <name val="Calibri"/>
      <family val="2"/>
    </font>
    <font>
      <sz val="11"/>
      <name val="Calibri"/>
      <family val="2"/>
    </font>
    <font>
      <sz val="9"/>
      <name val="Calibri"/>
      <family val="2"/>
    </font>
    <font>
      <b/>
      <u/>
      <sz val="9"/>
      <name val="Calibri"/>
      <family val="2"/>
    </font>
    <font>
      <sz val="11"/>
      <color indexed="8"/>
      <name val="Calibri"/>
      <family val="2"/>
      <charset val="1"/>
    </font>
    <font>
      <sz val="11"/>
      <color theme="1"/>
      <name val="Calibri"/>
      <family val="2"/>
      <scheme val="minor"/>
    </font>
    <font>
      <b/>
      <sz val="11"/>
      <color theme="1"/>
      <name val="Calibri"/>
      <family val="2"/>
      <scheme val="minor"/>
    </font>
    <font>
      <sz val="9"/>
      <color theme="1"/>
      <name val="Calibri"/>
      <family val="2"/>
    </font>
    <font>
      <sz val="10"/>
      <color theme="1"/>
      <name val="Times New Roman"/>
      <family val="1"/>
    </font>
    <font>
      <sz val="8"/>
      <color theme="1"/>
      <name val="Calibri"/>
      <family val="2"/>
    </font>
    <font>
      <b/>
      <sz val="7"/>
      <color theme="1"/>
      <name val="Arial"/>
      <family val="2"/>
    </font>
    <font>
      <b/>
      <sz val="9"/>
      <color theme="1"/>
      <name val="Arial"/>
      <family val="2"/>
    </font>
    <font>
      <sz val="9"/>
      <color theme="1"/>
      <name val="Arial"/>
      <family val="2"/>
    </font>
    <font>
      <sz val="9"/>
      <color theme="1"/>
      <name val="Calibri"/>
      <family val="2"/>
      <scheme val="minor"/>
    </font>
    <font>
      <sz val="12"/>
      <color theme="1"/>
      <name val="Calibri"/>
      <family val="2"/>
      <scheme val="minor"/>
    </font>
    <font>
      <b/>
      <sz val="11"/>
      <color theme="1"/>
      <name val="Calibri"/>
      <family val="2"/>
    </font>
    <font>
      <sz val="11"/>
      <color theme="1"/>
      <name val="Calibri"/>
      <family val="2"/>
    </font>
    <font>
      <sz val="8"/>
      <color rgb="FF000000"/>
      <name val="Calibri"/>
      <family val="2"/>
    </font>
    <font>
      <b/>
      <sz val="10"/>
      <color theme="1"/>
      <name val="Calibri"/>
      <family val="2"/>
    </font>
    <font>
      <sz val="12"/>
      <color theme="1"/>
      <name val="Calibri"/>
      <family val="2"/>
    </font>
    <font>
      <b/>
      <sz val="12"/>
      <color theme="1"/>
      <name val="Calibri"/>
      <family val="2"/>
    </font>
    <font>
      <sz val="10"/>
      <color theme="1"/>
      <name val="Calibri"/>
      <family val="2"/>
    </font>
    <font>
      <b/>
      <i/>
      <sz val="10"/>
      <color theme="1"/>
      <name val="Calibri"/>
      <family val="2"/>
    </font>
    <font>
      <sz val="10"/>
      <color rgb="FFFF0000"/>
      <name val="Calibri"/>
      <family val="2"/>
      <scheme val="minor"/>
    </font>
    <font>
      <sz val="10"/>
      <color theme="1"/>
      <name val="Calibri"/>
      <family val="2"/>
      <scheme val="minor"/>
    </font>
    <font>
      <sz val="11"/>
      <name val="Calibri"/>
      <family val="2"/>
      <scheme val="minor"/>
    </font>
    <font>
      <sz val="9"/>
      <name val="Calibri"/>
      <family val="2"/>
      <scheme val="minor"/>
    </font>
    <font>
      <b/>
      <u/>
      <sz val="9"/>
      <color theme="1"/>
      <name val="Calibri"/>
      <family val="2"/>
    </font>
    <font>
      <b/>
      <sz val="11"/>
      <color rgb="FFFF0000"/>
      <name val="Calibri"/>
      <family val="2"/>
      <scheme val="minor"/>
    </font>
    <font>
      <sz val="11"/>
      <color rgb="FFFF0000"/>
      <name val="Calibri"/>
      <family val="2"/>
      <scheme val="minor"/>
    </font>
    <font>
      <sz val="11"/>
      <color theme="0"/>
      <name val="Calibri"/>
      <family val="2"/>
      <scheme val="minor"/>
    </font>
    <font>
      <b/>
      <sz val="10"/>
      <color theme="0"/>
      <name val="Calibri"/>
      <family val="2"/>
    </font>
    <font>
      <b/>
      <sz val="11"/>
      <color theme="0"/>
      <name val="Calibri"/>
      <family val="2"/>
      <scheme val="minor"/>
    </font>
    <font>
      <b/>
      <u/>
      <sz val="11"/>
      <color theme="0"/>
      <name val="Calibri"/>
      <family val="2"/>
    </font>
    <font>
      <b/>
      <sz val="11"/>
      <color theme="0"/>
      <name val="Calibri"/>
      <family val="2"/>
    </font>
    <font>
      <b/>
      <u/>
      <sz val="10"/>
      <color theme="0"/>
      <name val="Calibri"/>
      <family val="2"/>
    </font>
    <font>
      <b/>
      <sz val="8"/>
      <color theme="1"/>
      <name val="Calibri"/>
      <family val="2"/>
    </font>
    <font>
      <b/>
      <sz val="8"/>
      <color theme="0"/>
      <name val="Calibri"/>
      <family val="2"/>
    </font>
    <font>
      <sz val="7"/>
      <color theme="1"/>
      <name val="Calibri"/>
      <family val="2"/>
    </font>
    <font>
      <b/>
      <sz val="8"/>
      <color rgb="FF000000"/>
      <name val="Calibri"/>
      <family val="2"/>
    </font>
    <font>
      <sz val="8"/>
      <color theme="1"/>
      <name val="Calibri"/>
      <family val="2"/>
      <scheme val="minor"/>
    </font>
    <font>
      <b/>
      <sz val="9"/>
      <color theme="0"/>
      <name val="Calibri"/>
      <family val="2"/>
    </font>
    <font>
      <b/>
      <sz val="9"/>
      <color rgb="FF000000"/>
      <name val="Calibri"/>
      <family val="2"/>
    </font>
    <font>
      <b/>
      <u/>
      <sz val="9"/>
      <color rgb="FF000000"/>
      <name val="Calibri"/>
      <family val="2"/>
    </font>
    <font>
      <sz val="9"/>
      <color rgb="FF000000"/>
      <name val="Calibri"/>
      <family val="2"/>
    </font>
    <font>
      <i/>
      <sz val="9"/>
      <color rgb="FF000000"/>
      <name val="Calibri"/>
      <family val="2"/>
    </font>
    <font>
      <sz val="9"/>
      <color theme="1"/>
      <name val="EYInterstate Light"/>
    </font>
    <font>
      <b/>
      <sz val="9"/>
      <color theme="1"/>
      <name val="Calibri"/>
      <family val="2"/>
      <scheme val="minor"/>
    </font>
    <font>
      <sz val="9"/>
      <color theme="0"/>
      <name val="Calibri"/>
      <family val="2"/>
    </font>
    <font>
      <b/>
      <sz val="9"/>
      <color theme="0"/>
      <name val="Arial"/>
      <family val="2"/>
    </font>
    <font>
      <b/>
      <sz val="11"/>
      <color theme="1"/>
      <name val="Arial"/>
      <family val="2"/>
    </font>
    <font>
      <sz val="10"/>
      <color theme="0"/>
      <name val="Calibri"/>
      <family val="2"/>
    </font>
    <font>
      <b/>
      <sz val="12"/>
      <color theme="0"/>
      <name val="Calibri"/>
      <family val="2"/>
    </font>
    <font>
      <b/>
      <sz val="10"/>
      <name val="Calibri"/>
      <family val="2"/>
    </font>
    <font>
      <b/>
      <sz val="12"/>
      <name val="Calibri"/>
      <family val="2"/>
    </font>
    <font>
      <b/>
      <sz val="11"/>
      <name val="Calibri"/>
      <family val="2"/>
    </font>
    <font>
      <b/>
      <sz val="7"/>
      <name val="Times New Roman"/>
      <family val="1"/>
    </font>
    <font>
      <b/>
      <sz val="9"/>
      <color theme="1"/>
      <name val="Arial Nova"/>
      <family val="2"/>
    </font>
    <font>
      <b/>
      <sz val="10"/>
      <color theme="1"/>
      <name val="Arial Nova"/>
      <family val="2"/>
    </font>
    <font>
      <b/>
      <sz val="10"/>
      <color indexed="8"/>
      <name val="Arial Nova"/>
      <family val="2"/>
    </font>
    <font>
      <sz val="10"/>
      <color theme="1"/>
      <name val="Arial Nova"/>
      <family val="2"/>
    </font>
    <font>
      <b/>
      <u/>
      <sz val="10"/>
      <color theme="1"/>
      <name val="Arial Nova"/>
      <family val="2"/>
    </font>
    <font>
      <sz val="10"/>
      <color indexed="8"/>
      <name val="Arial Nova"/>
      <family val="2"/>
    </font>
    <font>
      <sz val="10"/>
      <name val="Arial Nova"/>
      <family val="2"/>
    </font>
    <font>
      <b/>
      <sz val="10"/>
      <name val="Arial Nova"/>
      <family val="2"/>
    </font>
    <font>
      <b/>
      <i/>
      <sz val="10"/>
      <color theme="1"/>
      <name val="Arial Nova"/>
      <family val="2"/>
    </font>
    <font>
      <i/>
      <sz val="10"/>
      <color indexed="8"/>
      <name val="Arial Nova"/>
      <family val="2"/>
    </font>
    <font>
      <b/>
      <u/>
      <sz val="10"/>
      <color theme="0"/>
      <name val="Arial Nova"/>
      <family val="2"/>
    </font>
    <font>
      <b/>
      <sz val="9"/>
      <color theme="1"/>
      <name val="Calibri"/>
      <family val="2"/>
    </font>
    <font>
      <b/>
      <sz val="9"/>
      <color indexed="8"/>
      <name val="Calibri"/>
      <family val="2"/>
    </font>
    <font>
      <b/>
      <u/>
      <sz val="8"/>
      <color theme="0"/>
      <name val="Calibri"/>
      <family val="2"/>
    </font>
    <font>
      <b/>
      <sz val="11"/>
      <color theme="0" tint="-4.9989318521683403E-2"/>
      <name val="Calibri"/>
      <family val="2"/>
      <scheme val="minor"/>
    </font>
    <font>
      <sz val="11"/>
      <color theme="0" tint="-4.9989318521683403E-2"/>
      <name val="Calibri"/>
      <family val="2"/>
      <scheme val="minor"/>
    </font>
    <font>
      <b/>
      <sz val="10"/>
      <color theme="0" tint="-4.9989318521683403E-2"/>
      <name val="Calibri"/>
      <family val="2"/>
    </font>
    <font>
      <u/>
      <sz val="11"/>
      <color theme="10"/>
      <name val="Calibri"/>
      <family val="2"/>
      <scheme val="minor"/>
    </font>
    <font>
      <b/>
      <sz val="9"/>
      <color theme="0"/>
      <name val="Arial Nova"/>
      <family val="2"/>
    </font>
    <font>
      <sz val="9"/>
      <color theme="1"/>
      <name val="Arial Nova"/>
      <family val="2"/>
    </font>
    <font>
      <sz val="8"/>
      <color theme="1"/>
      <name val="Arial Nova"/>
      <family val="2"/>
    </font>
    <font>
      <b/>
      <sz val="11"/>
      <color theme="1"/>
      <name val="Museo Sans 100"/>
      <family val="3"/>
    </font>
    <font>
      <b/>
      <sz val="8"/>
      <color theme="0"/>
      <name val="Arial Nova"/>
      <family val="2"/>
    </font>
    <font>
      <sz val="7"/>
      <color theme="1"/>
      <name val="Arial Nova"/>
      <family val="2"/>
    </font>
    <font>
      <sz val="11"/>
      <color theme="1"/>
      <name val="Arial Nova"/>
      <family val="2"/>
    </font>
    <font>
      <b/>
      <sz val="11"/>
      <color theme="1"/>
      <name val="Arial Nova"/>
      <family val="2"/>
    </font>
    <font>
      <b/>
      <sz val="8"/>
      <color theme="1"/>
      <name val="Arial Nova"/>
      <family val="2"/>
    </font>
    <font>
      <b/>
      <sz val="11"/>
      <name val="Calibri"/>
      <family val="2"/>
      <scheme val="minor"/>
    </font>
  </fonts>
  <fills count="8">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gray125">
        <bgColor theme="0" tint="-0.14999847407452621"/>
      </patternFill>
    </fill>
    <fill>
      <patternFill patternType="solid">
        <fgColor rgb="FFFF0000"/>
        <bgColor indexed="64"/>
      </patternFill>
    </fill>
    <fill>
      <patternFill patternType="gray125">
        <bgColor rgb="FFFF0000"/>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right/>
      <top style="thin">
        <color indexed="64"/>
      </top>
      <bottom style="thin">
        <color indexed="64"/>
      </bottom>
      <diagonal/>
    </border>
    <border>
      <left/>
      <right/>
      <top style="medium">
        <color indexed="64"/>
      </top>
      <bottom style="thin">
        <color indexed="64"/>
      </bottom>
      <diagonal/>
    </border>
  </borders>
  <cellStyleXfs count="9">
    <xf numFmtId="0" fontId="0" fillId="0" borderId="0"/>
    <xf numFmtId="0" fontId="11" fillId="0" borderId="0"/>
    <xf numFmtId="164" fontId="12" fillId="0" borderId="0" applyFont="0" applyFill="0" applyBorder="0" applyAlignment="0" applyProtection="0"/>
    <xf numFmtId="41" fontId="12" fillId="0" borderId="0" applyFont="0" applyFill="0" applyBorder="0" applyAlignment="0" applyProtection="0"/>
    <xf numFmtId="166" fontId="6" fillId="0" borderId="0" applyFill="0" applyBorder="0" applyAlignment="0" applyProtection="0"/>
    <xf numFmtId="167" fontId="12" fillId="0" borderId="0" applyFont="0" applyFill="0" applyBorder="0" applyAlignment="0" applyProtection="0"/>
    <xf numFmtId="0" fontId="6" fillId="0" borderId="0"/>
    <xf numFmtId="9" fontId="12" fillId="0" borderId="0" applyFont="0" applyFill="0" applyBorder="0" applyAlignment="0" applyProtection="0"/>
    <xf numFmtId="0" fontId="81" fillId="0" borderId="0" applyNumberFormat="0" applyFill="0" applyBorder="0" applyAlignment="0" applyProtection="0"/>
  </cellStyleXfs>
  <cellXfs count="418">
    <xf numFmtId="0" fontId="0" fillId="0" borderId="0" xfId="0"/>
    <xf numFmtId="0" fontId="13" fillId="0" borderId="0" xfId="0" applyFont="1"/>
    <xf numFmtId="0" fontId="15" fillId="0" borderId="0" xfId="0" applyFont="1" applyAlignment="1">
      <alignment vertical="center" wrapText="1"/>
    </xf>
    <xf numFmtId="0" fontId="17" fillId="0" borderId="0" xfId="0" applyFont="1"/>
    <xf numFmtId="0" fontId="18" fillId="0" borderId="2" xfId="0" applyFont="1" applyBorder="1" applyAlignment="1">
      <alignment vertical="center" wrapText="1"/>
    </xf>
    <xf numFmtId="0" fontId="19" fillId="0" borderId="2" xfId="0" applyFont="1" applyBorder="1" applyAlignment="1">
      <alignment vertical="center" wrapText="1"/>
    </xf>
    <xf numFmtId="0" fontId="20" fillId="0" borderId="2" xfId="0" applyFont="1" applyBorder="1" applyAlignment="1">
      <alignment vertical="top" wrapText="1"/>
    </xf>
    <xf numFmtId="3" fontId="3" fillId="0" borderId="3" xfId="0" applyNumberFormat="1" applyFont="1" applyBorder="1" applyAlignment="1">
      <alignment horizontal="right" vertical="center" wrapText="1"/>
    </xf>
    <xf numFmtId="0" fontId="17" fillId="0" borderId="0" xfId="0" applyFont="1" applyAlignment="1">
      <alignment horizontal="center"/>
    </xf>
    <xf numFmtId="0" fontId="21" fillId="0" borderId="0" xfId="0" applyFont="1"/>
    <xf numFmtId="0" fontId="23" fillId="0" borderId="0" xfId="0" applyFont="1" applyAlignment="1">
      <alignment horizontal="justify" vertical="center"/>
    </xf>
    <xf numFmtId="0" fontId="24" fillId="0" borderId="0" xfId="0" applyFont="1" applyAlignment="1">
      <alignment horizontal="left" vertical="center" wrapText="1"/>
    </xf>
    <xf numFmtId="4" fontId="16" fillId="0" borderId="0" xfId="0" applyNumberFormat="1" applyFont="1" applyAlignment="1">
      <alignment horizontal="center" vertical="center" wrapText="1"/>
    </xf>
    <xf numFmtId="3" fontId="16" fillId="0" borderId="0" xfId="0" applyNumberFormat="1" applyFont="1" applyAlignment="1">
      <alignment horizontal="center" vertical="center" wrapText="1"/>
    </xf>
    <xf numFmtId="0" fontId="22" fillId="0" borderId="0" xfId="0" applyFont="1" applyAlignment="1">
      <alignment horizontal="right" vertical="center"/>
    </xf>
    <xf numFmtId="0" fontId="18" fillId="0" borderId="4" xfId="0" applyFont="1" applyBorder="1" applyAlignment="1">
      <alignment vertical="center" wrapText="1"/>
    </xf>
    <xf numFmtId="3" fontId="0" fillId="0" borderId="0" xfId="0" applyNumberFormat="1"/>
    <xf numFmtId="3" fontId="5" fillId="0" borderId="3" xfId="0" applyNumberFormat="1" applyFont="1" applyBorder="1" applyAlignment="1">
      <alignment horizontal="right" vertical="center" wrapText="1"/>
    </xf>
    <xf numFmtId="0" fontId="26" fillId="0" borderId="0" xfId="0" applyFont="1" applyAlignment="1">
      <alignment horizontal="right" vertical="center"/>
    </xf>
    <xf numFmtId="3" fontId="27" fillId="0" borderId="0" xfId="0" applyNumberFormat="1" applyFont="1" applyAlignment="1">
      <alignment horizontal="right" vertical="center"/>
    </xf>
    <xf numFmtId="0" fontId="23" fillId="0" borderId="0" xfId="0" applyFont="1" applyAlignment="1">
      <alignment horizontal="right" vertical="center"/>
    </xf>
    <xf numFmtId="0" fontId="28" fillId="0" borderId="0" xfId="0" applyFont="1" applyAlignment="1">
      <alignment horizontal="right" vertical="center"/>
    </xf>
    <xf numFmtId="0" fontId="25" fillId="0" borderId="0" xfId="0" applyFont="1" applyAlignment="1">
      <alignment horizontal="right" vertical="center"/>
    </xf>
    <xf numFmtId="0" fontId="28" fillId="0" borderId="0" xfId="0" applyFont="1" applyAlignment="1">
      <alignment horizontal="right" vertical="center" wrapText="1"/>
    </xf>
    <xf numFmtId="0" fontId="25" fillId="0" borderId="0" xfId="0" applyFont="1" applyAlignment="1">
      <alignment vertical="center"/>
    </xf>
    <xf numFmtId="0" fontId="25" fillId="0" borderId="0" xfId="0" applyFont="1" applyAlignment="1">
      <alignment horizontal="right" vertical="center" wrapText="1"/>
    </xf>
    <xf numFmtId="165" fontId="12" fillId="0" borderId="0" xfId="2" applyNumberFormat="1" applyFont="1"/>
    <xf numFmtId="165" fontId="0" fillId="0" borderId="0" xfId="0" applyNumberFormat="1"/>
    <xf numFmtId="0" fontId="30" fillId="0" borderId="0" xfId="0" applyFont="1"/>
    <xf numFmtId="0" fontId="31" fillId="0" borderId="0" xfId="0" applyFont="1"/>
    <xf numFmtId="165" fontId="31" fillId="0" borderId="0" xfId="2" applyNumberFormat="1" applyFont="1"/>
    <xf numFmtId="164" fontId="28" fillId="0" borderId="0" xfId="2" applyFont="1" applyBorder="1" applyAlignment="1">
      <alignment horizontal="right" vertical="center"/>
    </xf>
    <xf numFmtId="164" fontId="25" fillId="0" borderId="0" xfId="2" applyFont="1" applyBorder="1" applyAlignment="1">
      <alignment horizontal="right" vertical="center"/>
    </xf>
    <xf numFmtId="0" fontId="32" fillId="0" borderId="0" xfId="0" applyFont="1"/>
    <xf numFmtId="0" fontId="5" fillId="0" borderId="6" xfId="0" applyFont="1" applyBorder="1" applyAlignment="1">
      <alignment horizontal="right" vertical="center" wrapText="1"/>
    </xf>
    <xf numFmtId="0" fontId="3" fillId="0" borderId="7" xfId="0" applyFont="1" applyBorder="1" applyAlignment="1">
      <alignment vertical="center" wrapText="1"/>
    </xf>
    <xf numFmtId="0" fontId="3" fillId="0" borderId="0" xfId="0" applyFont="1" applyAlignment="1">
      <alignment vertical="center" wrapText="1"/>
    </xf>
    <xf numFmtId="0" fontId="5" fillId="0" borderId="0" xfId="0" applyFont="1" applyAlignment="1">
      <alignment vertical="center" wrapText="1"/>
    </xf>
    <xf numFmtId="0" fontId="5" fillId="0" borderId="3" xfId="0" applyFont="1" applyBorder="1" applyAlignment="1">
      <alignment horizontal="right" vertical="center" wrapText="1"/>
    </xf>
    <xf numFmtId="0" fontId="5" fillId="0" borderId="3" xfId="0" applyFont="1" applyBorder="1" applyAlignment="1">
      <alignment vertical="center" wrapText="1"/>
    </xf>
    <xf numFmtId="0" fontId="33" fillId="0" borderId="0" xfId="0" applyFont="1" applyAlignment="1">
      <alignment vertical="top" wrapText="1"/>
    </xf>
    <xf numFmtId="0" fontId="33" fillId="0" borderId="3" xfId="0" applyFont="1" applyBorder="1" applyAlignment="1">
      <alignment vertical="top" wrapText="1"/>
    </xf>
    <xf numFmtId="0" fontId="3" fillId="0" borderId="2" xfId="0" applyFont="1" applyBorder="1" applyAlignment="1">
      <alignment vertical="center" wrapText="1"/>
    </xf>
    <xf numFmtId="3" fontId="32" fillId="0" borderId="0" xfId="0" applyNumberFormat="1" applyFont="1"/>
    <xf numFmtId="0" fontId="34" fillId="0" borderId="8" xfId="0" applyFont="1" applyBorder="1" applyAlignment="1">
      <alignment vertical="center" wrapText="1"/>
    </xf>
    <xf numFmtId="0" fontId="10" fillId="0" borderId="1" xfId="0" applyFont="1" applyBorder="1" applyAlignment="1">
      <alignment vertical="center" wrapText="1"/>
    </xf>
    <xf numFmtId="41" fontId="9" fillId="0" borderId="10" xfId="3" applyFont="1" applyBorder="1" applyAlignment="1">
      <alignment vertical="center" wrapText="1"/>
    </xf>
    <xf numFmtId="0" fontId="9" fillId="0" borderId="10" xfId="0" applyFont="1" applyBorder="1" applyAlignment="1">
      <alignment vertical="center" wrapText="1"/>
    </xf>
    <xf numFmtId="0" fontId="14" fillId="0" borderId="11" xfId="0" applyFont="1" applyBorder="1" applyAlignment="1">
      <alignment vertical="center" wrapText="1"/>
    </xf>
    <xf numFmtId="41" fontId="9" fillId="0" borderId="12" xfId="3" applyFont="1" applyBorder="1" applyAlignment="1">
      <alignment vertical="center" wrapText="1"/>
    </xf>
    <xf numFmtId="0" fontId="9" fillId="0" borderId="12" xfId="0" applyFont="1" applyBorder="1" applyAlignment="1">
      <alignment vertical="center" wrapText="1"/>
    </xf>
    <xf numFmtId="0" fontId="9" fillId="0" borderId="13" xfId="0" applyFont="1" applyBorder="1" applyAlignment="1">
      <alignment vertical="center" wrapText="1"/>
    </xf>
    <xf numFmtId="0" fontId="27" fillId="0" borderId="0" xfId="0" applyFont="1" applyAlignment="1">
      <alignment horizontal="center" vertical="center"/>
    </xf>
    <xf numFmtId="0" fontId="29" fillId="0" borderId="0" xfId="0" applyFont="1" applyAlignment="1">
      <alignment horizontal="right" vertical="center"/>
    </xf>
    <xf numFmtId="0" fontId="35" fillId="0" borderId="0" xfId="0" applyFont="1"/>
    <xf numFmtId="0" fontId="36" fillId="0" borderId="0" xfId="0" applyFont="1"/>
    <xf numFmtId="3" fontId="31" fillId="0" borderId="0" xfId="0" applyNumberFormat="1" applyFont="1"/>
    <xf numFmtId="0" fontId="37" fillId="0" borderId="0" xfId="0" applyFont="1"/>
    <xf numFmtId="165" fontId="31" fillId="0" borderId="0" xfId="0" applyNumberFormat="1" applyFont="1"/>
    <xf numFmtId="0" fontId="17" fillId="0" borderId="0" xfId="0" applyFont="1" applyAlignment="1">
      <alignment horizontal="center" vertical="center"/>
    </xf>
    <xf numFmtId="0" fontId="22" fillId="0" borderId="0" xfId="0" applyFont="1" applyAlignment="1">
      <alignment vertical="center"/>
    </xf>
    <xf numFmtId="3" fontId="25" fillId="0" borderId="1" xfId="0" applyNumberFormat="1" applyFont="1" applyBorder="1" applyAlignment="1">
      <alignment horizontal="right" vertical="center" wrapText="1"/>
    </xf>
    <xf numFmtId="165" fontId="28" fillId="0" borderId="1" xfId="2" applyNumberFormat="1" applyFont="1" applyFill="1" applyBorder="1" applyAlignment="1">
      <alignment horizontal="right" vertical="center" wrapText="1"/>
    </xf>
    <xf numFmtId="0" fontId="28" fillId="0" borderId="1" xfId="0" applyFont="1" applyBorder="1" applyAlignment="1">
      <alignment vertical="center"/>
    </xf>
    <xf numFmtId="165" fontId="28" fillId="0" borderId="1" xfId="2" applyNumberFormat="1" applyFont="1" applyBorder="1" applyAlignment="1">
      <alignment horizontal="right" vertical="center"/>
    </xf>
    <xf numFmtId="0" fontId="25" fillId="0" borderId="1" xfId="0" applyFont="1" applyBorder="1" applyAlignment="1">
      <alignment vertical="center"/>
    </xf>
    <xf numFmtId="165" fontId="25" fillId="0" borderId="1" xfId="2" applyNumberFormat="1" applyFont="1" applyBorder="1" applyAlignment="1">
      <alignment horizontal="right" vertical="center" wrapText="1"/>
    </xf>
    <xf numFmtId="165" fontId="25" fillId="0" borderId="1" xfId="2" applyNumberFormat="1" applyFont="1" applyBorder="1" applyAlignment="1">
      <alignment horizontal="right" vertical="center"/>
    </xf>
    <xf numFmtId="0" fontId="28" fillId="0" borderId="1" xfId="0" applyFont="1" applyBorder="1" applyAlignment="1">
      <alignment horizontal="right" vertical="center"/>
    </xf>
    <xf numFmtId="0" fontId="25" fillId="0" borderId="1" xfId="0" applyFont="1" applyBorder="1" applyAlignment="1">
      <alignment horizontal="right" vertical="center"/>
    </xf>
    <xf numFmtId="0" fontId="28" fillId="0" borderId="1" xfId="0" applyFont="1" applyBorder="1" applyAlignment="1">
      <alignment horizontal="center" vertical="center" wrapText="1"/>
    </xf>
    <xf numFmtId="3" fontId="25" fillId="0" borderId="1" xfId="0" applyNumberFormat="1" applyFont="1" applyBorder="1" applyAlignment="1">
      <alignment horizontal="center" vertical="center" wrapText="1"/>
    </xf>
    <xf numFmtId="4" fontId="16" fillId="0" borderId="1" xfId="0" applyNumberFormat="1" applyFont="1" applyBorder="1" applyAlignment="1">
      <alignment horizontal="center" vertical="center" wrapText="1"/>
    </xf>
    <xf numFmtId="0" fontId="43" fillId="0" borderId="1" xfId="0" applyFont="1" applyBorder="1" applyAlignment="1">
      <alignment horizontal="justify" vertical="center" wrapText="1"/>
    </xf>
    <xf numFmtId="0" fontId="16" fillId="0" borderId="1" xfId="0" applyFont="1" applyBorder="1" applyAlignment="1">
      <alignment horizontal="justify" vertical="center" wrapText="1"/>
    </xf>
    <xf numFmtId="0" fontId="43" fillId="0" borderId="1" xfId="0" applyFont="1" applyBorder="1" applyAlignment="1">
      <alignment vertical="center" wrapText="1"/>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3" fontId="16" fillId="0" borderId="1" xfId="0" applyNumberFormat="1" applyFont="1" applyBorder="1" applyAlignment="1">
      <alignment horizontal="center" vertical="center" wrapText="1"/>
    </xf>
    <xf numFmtId="0" fontId="24"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3" fontId="45" fillId="0" borderId="1" xfId="0" applyNumberFormat="1" applyFont="1" applyBorder="1" applyAlignment="1">
      <alignment horizontal="center" vertical="center" wrapText="1"/>
    </xf>
    <xf numFmtId="0" fontId="46" fillId="0" borderId="1" xfId="0" applyFont="1" applyBorder="1" applyAlignment="1">
      <alignment vertical="center" wrapText="1"/>
    </xf>
    <xf numFmtId="0" fontId="0" fillId="0" borderId="0" xfId="0" applyAlignment="1">
      <alignment horizontal="right"/>
    </xf>
    <xf numFmtId="0" fontId="13" fillId="0" borderId="0" xfId="0" applyFont="1" applyAlignment="1">
      <alignment horizontal="right"/>
    </xf>
    <xf numFmtId="0" fontId="25" fillId="3" borderId="1" xfId="0" applyFont="1" applyFill="1" applyBorder="1" applyAlignment="1">
      <alignment horizontal="center" vertical="center" wrapText="1"/>
    </xf>
    <xf numFmtId="0" fontId="28" fillId="3" borderId="1" xfId="0" applyFont="1" applyFill="1" applyBorder="1" applyAlignment="1">
      <alignment horizontal="center" vertical="center" wrapText="1"/>
    </xf>
    <xf numFmtId="0" fontId="28" fillId="3" borderId="1" xfId="0" applyFont="1" applyFill="1" applyBorder="1" applyAlignment="1">
      <alignment vertical="center" wrapText="1"/>
    </xf>
    <xf numFmtId="0" fontId="28" fillId="3" borderId="1" xfId="0" applyFont="1" applyFill="1" applyBorder="1" applyAlignment="1">
      <alignment horizontal="right" vertical="center" wrapText="1"/>
    </xf>
    <xf numFmtId="0" fontId="49" fillId="2" borderId="1" xfId="0" applyFont="1" applyFill="1" applyBorder="1" applyAlignment="1">
      <alignment vertical="center"/>
    </xf>
    <xf numFmtId="3" fontId="49" fillId="2" borderId="1" xfId="0" applyNumberFormat="1" applyFont="1" applyFill="1" applyBorder="1" applyAlignment="1">
      <alignment horizontal="right" vertical="center"/>
    </xf>
    <xf numFmtId="0" fontId="50" fillId="0" borderId="1" xfId="0" applyFont="1" applyBorder="1" applyAlignment="1">
      <alignment vertical="center"/>
    </xf>
    <xf numFmtId="0" fontId="51" fillId="0" borderId="1" xfId="0" applyFont="1" applyBorder="1" applyAlignment="1">
      <alignment horizontal="right" vertical="center"/>
    </xf>
    <xf numFmtId="0" fontId="52" fillId="0" borderId="1" xfId="0" applyFont="1" applyBorder="1" applyAlignment="1">
      <alignment vertical="center"/>
    </xf>
    <xf numFmtId="3" fontId="52" fillId="0" borderId="1" xfId="0" applyNumberFormat="1" applyFont="1" applyBorder="1" applyAlignment="1">
      <alignment horizontal="right" vertical="center"/>
    </xf>
    <xf numFmtId="0" fontId="51" fillId="0" borderId="1" xfId="0" applyFont="1" applyBorder="1" applyAlignment="1">
      <alignment vertical="center"/>
    </xf>
    <xf numFmtId="3" fontId="51" fillId="0" borderId="1" xfId="0" applyNumberFormat="1" applyFont="1" applyBorder="1" applyAlignment="1">
      <alignment horizontal="right" vertical="center"/>
    </xf>
    <xf numFmtId="3" fontId="49" fillId="0" borderId="1" xfId="0" applyNumberFormat="1" applyFont="1" applyBorder="1" applyAlignment="1">
      <alignment horizontal="right" vertical="center"/>
    </xf>
    <xf numFmtId="0" fontId="49" fillId="0" borderId="1" xfId="0" applyFont="1" applyBorder="1" applyAlignment="1">
      <alignment horizontal="right" vertical="center"/>
    </xf>
    <xf numFmtId="0" fontId="49" fillId="0" borderId="1" xfId="0" applyFont="1" applyBorder="1" applyAlignment="1">
      <alignment vertical="center"/>
    </xf>
    <xf numFmtId="0" fontId="19" fillId="0" borderId="2" xfId="0" applyFont="1" applyBorder="1" applyAlignment="1">
      <alignment vertical="center"/>
    </xf>
    <xf numFmtId="0" fontId="16" fillId="0" borderId="1" xfId="0" applyFont="1" applyBorder="1" applyAlignment="1">
      <alignment vertical="center"/>
    </xf>
    <xf numFmtId="4" fontId="16" fillId="0" borderId="1" xfId="0" applyNumberFormat="1" applyFont="1" applyBorder="1" applyAlignment="1">
      <alignment horizontal="justify" vertical="center" wrapText="1"/>
    </xf>
    <xf numFmtId="0" fontId="5" fillId="0" borderId="17" xfId="0" applyFont="1" applyBorder="1" applyAlignment="1">
      <alignment vertical="center" wrapText="1"/>
    </xf>
    <xf numFmtId="0" fontId="5" fillId="0" borderId="16" xfId="0" applyFont="1" applyBorder="1" applyAlignment="1">
      <alignment horizontal="right" vertical="center" wrapText="1"/>
    </xf>
    <xf numFmtId="3" fontId="3" fillId="0" borderId="18" xfId="0" applyNumberFormat="1" applyFont="1" applyBorder="1" applyAlignment="1">
      <alignment horizontal="right" vertical="center" wrapText="1"/>
    </xf>
    <xf numFmtId="3" fontId="5" fillId="0" borderId="18" xfId="0" applyNumberFormat="1" applyFont="1" applyBorder="1" applyAlignment="1">
      <alignment horizontal="right" vertical="center" wrapText="1"/>
    </xf>
    <xf numFmtId="0" fontId="5" fillId="0" borderId="18" xfId="0" applyFont="1" applyBorder="1" applyAlignment="1">
      <alignment horizontal="right" vertical="center" wrapText="1"/>
    </xf>
    <xf numFmtId="0" fontId="3" fillId="0" borderId="18" xfId="0" applyFont="1" applyBorder="1" applyAlignment="1">
      <alignment horizontal="right" vertical="center" wrapText="1"/>
    </xf>
    <xf numFmtId="0" fontId="33" fillId="0" borderId="18" xfId="0" applyFont="1" applyBorder="1" applyAlignment="1">
      <alignment vertical="top" wrapText="1"/>
    </xf>
    <xf numFmtId="3" fontId="3" fillId="0" borderId="19" xfId="0" applyNumberFormat="1" applyFont="1" applyBorder="1" applyAlignment="1">
      <alignment horizontal="right" vertical="center" wrapText="1"/>
    </xf>
    <xf numFmtId="4" fontId="47" fillId="0" borderId="1" xfId="0" applyNumberFormat="1" applyFont="1" applyBorder="1" applyAlignment="1">
      <alignment vertical="top" wrapText="1"/>
    </xf>
    <xf numFmtId="3" fontId="47" fillId="0" borderId="1" xfId="0" applyNumberFormat="1" applyFont="1" applyBorder="1" applyAlignment="1">
      <alignment vertical="top" wrapText="1"/>
    </xf>
    <xf numFmtId="165" fontId="25" fillId="0" borderId="0" xfId="0" applyNumberFormat="1" applyFont="1" applyAlignment="1">
      <alignment horizontal="right" vertical="center"/>
    </xf>
    <xf numFmtId="0" fontId="22" fillId="0" borderId="0" xfId="0" applyFont="1" applyAlignment="1">
      <alignment horizontal="left" vertical="center"/>
    </xf>
    <xf numFmtId="3" fontId="5" fillId="0" borderId="3" xfId="0" applyNumberFormat="1" applyFont="1" applyBorder="1" applyAlignment="1">
      <alignment vertical="center" wrapText="1"/>
    </xf>
    <xf numFmtId="3" fontId="33" fillId="0" borderId="3" xfId="0" applyNumberFormat="1" applyFont="1" applyBorder="1" applyAlignment="1">
      <alignment vertical="top" wrapText="1"/>
    </xf>
    <xf numFmtId="3" fontId="9" fillId="0" borderId="1" xfId="0" applyNumberFormat="1" applyFont="1" applyBorder="1" applyAlignment="1">
      <alignment vertical="center" wrapText="1"/>
    </xf>
    <xf numFmtId="3" fontId="9" fillId="0" borderId="12" xfId="3" applyNumberFormat="1" applyFont="1" applyBorder="1" applyAlignment="1">
      <alignment vertical="center" wrapText="1"/>
    </xf>
    <xf numFmtId="0" fontId="62" fillId="0" borderId="0" xfId="0" applyFont="1" applyAlignment="1">
      <alignment horizontal="justify" vertical="center"/>
    </xf>
    <xf numFmtId="165" fontId="7" fillId="0" borderId="1" xfId="2" applyNumberFormat="1" applyFont="1" applyFill="1" applyBorder="1" applyAlignment="1">
      <alignment horizontal="right" vertical="center" wrapText="1"/>
    </xf>
    <xf numFmtId="165" fontId="7" fillId="0" borderId="1" xfId="2" applyNumberFormat="1" applyFont="1" applyFill="1" applyBorder="1" applyAlignment="1">
      <alignment horizontal="right" vertical="center"/>
    </xf>
    <xf numFmtId="0" fontId="60" fillId="0" borderId="1" xfId="0" applyFont="1" applyBorder="1" applyAlignment="1">
      <alignment vertical="center"/>
    </xf>
    <xf numFmtId="165" fontId="60" fillId="0" borderId="1" xfId="2" applyNumberFormat="1" applyFont="1" applyFill="1" applyBorder="1" applyAlignment="1">
      <alignment horizontal="right" vertical="center" wrapText="1"/>
    </xf>
    <xf numFmtId="165" fontId="60" fillId="0" borderId="1" xfId="2" applyNumberFormat="1" applyFont="1" applyFill="1" applyBorder="1" applyAlignment="1">
      <alignment horizontal="right" vertical="center"/>
    </xf>
    <xf numFmtId="0" fontId="62" fillId="0" borderId="0" xfId="0" applyFont="1" applyAlignment="1">
      <alignment vertical="center"/>
    </xf>
    <xf numFmtId="3" fontId="8" fillId="0" borderId="1" xfId="0" applyNumberFormat="1" applyFont="1" applyBorder="1" applyAlignment="1">
      <alignment horizontal="right" vertical="center" wrapText="1"/>
    </xf>
    <xf numFmtId="0" fontId="62" fillId="0" borderId="1" xfId="0" applyFont="1" applyBorder="1" applyAlignment="1">
      <alignment horizontal="justify" vertical="center" wrapText="1"/>
    </xf>
    <xf numFmtId="3" fontId="62" fillId="0" borderId="1" xfId="0" applyNumberFormat="1" applyFont="1" applyBorder="1" applyAlignment="1">
      <alignment horizontal="right" vertical="center" wrapText="1"/>
    </xf>
    <xf numFmtId="0" fontId="22" fillId="0" borderId="0" xfId="0" applyFont="1" applyAlignment="1">
      <alignment horizontal="center" vertical="center"/>
    </xf>
    <xf numFmtId="0" fontId="65" fillId="0" borderId="0" xfId="0" applyFont="1" applyAlignment="1">
      <alignment horizontal="justify" vertical="center"/>
    </xf>
    <xf numFmtId="0" fontId="67" fillId="0" borderId="0" xfId="0" applyFont="1"/>
    <xf numFmtId="0" fontId="67" fillId="0" borderId="0" xfId="0" applyFont="1" applyAlignment="1">
      <alignment horizontal="justify" vertical="center"/>
    </xf>
    <xf numFmtId="0" fontId="67" fillId="0" borderId="0" xfId="0" applyFont="1" applyAlignment="1">
      <alignment horizontal="left" vertical="center"/>
    </xf>
    <xf numFmtId="0" fontId="65" fillId="0" borderId="0" xfId="0" applyFont="1" applyAlignment="1">
      <alignment horizontal="left" vertical="center"/>
    </xf>
    <xf numFmtId="0" fontId="65" fillId="0" borderId="0" xfId="0" applyFont="1"/>
    <xf numFmtId="0" fontId="70" fillId="0" borderId="0" xfId="0" applyFont="1"/>
    <xf numFmtId="0" fontId="65" fillId="0" borderId="0" xfId="0" applyFont="1" applyAlignment="1">
      <alignment vertical="center"/>
    </xf>
    <xf numFmtId="0" fontId="71" fillId="0" borderId="0" xfId="0" applyFont="1" applyAlignment="1">
      <alignment vertical="center"/>
    </xf>
    <xf numFmtId="3" fontId="67" fillId="0" borderId="0" xfId="0" applyNumberFormat="1" applyFont="1"/>
    <xf numFmtId="0" fontId="65" fillId="0" borderId="0" xfId="0" applyFont="1" applyAlignment="1">
      <alignment horizontal="left" wrapText="1"/>
    </xf>
    <xf numFmtId="165" fontId="67" fillId="0" borderId="5" xfId="2" applyNumberFormat="1" applyFont="1" applyFill="1" applyBorder="1" applyAlignment="1">
      <alignment horizontal="right" vertical="center"/>
    </xf>
    <xf numFmtId="165" fontId="72" fillId="0" borderId="0" xfId="2" applyNumberFormat="1" applyFont="1" applyFill="1" applyBorder="1" applyAlignment="1">
      <alignment horizontal="right" vertical="center"/>
    </xf>
    <xf numFmtId="49" fontId="67" fillId="0" borderId="14" xfId="0" applyNumberFormat="1" applyFont="1" applyBorder="1" applyAlignment="1">
      <alignment horizontal="left" vertical="center" indent="5"/>
    </xf>
    <xf numFmtId="0" fontId="71" fillId="0" borderId="0" xfId="0" applyFont="1" applyAlignment="1">
      <alignment horizontal="justify" vertical="center"/>
    </xf>
    <xf numFmtId="0" fontId="53" fillId="0" borderId="0" xfId="0" applyFont="1" applyAlignment="1">
      <alignment vertical="center"/>
    </xf>
    <xf numFmtId="0" fontId="65" fillId="4" borderId="0" xfId="0" applyFont="1" applyFill="1" applyAlignment="1">
      <alignment horizontal="left" vertical="center" indent="4"/>
    </xf>
    <xf numFmtId="0" fontId="65" fillId="4" borderId="0" xfId="0" applyFont="1" applyFill="1"/>
    <xf numFmtId="3" fontId="65" fillId="4" borderId="0" xfId="0" applyNumberFormat="1" applyFont="1" applyFill="1"/>
    <xf numFmtId="0" fontId="0" fillId="0" borderId="0" xfId="0" applyAlignment="1">
      <alignment wrapText="1"/>
    </xf>
    <xf numFmtId="0" fontId="67" fillId="0" borderId="0" xfId="0" applyFont="1" applyAlignment="1">
      <alignment wrapText="1"/>
    </xf>
    <xf numFmtId="49" fontId="67" fillId="0" borderId="14" xfId="0" applyNumberFormat="1" applyFont="1" applyBorder="1" applyAlignment="1">
      <alignment horizontal="left" vertical="center" wrapText="1" indent="5"/>
    </xf>
    <xf numFmtId="0" fontId="31" fillId="0" borderId="0" xfId="0" applyFont="1" applyAlignment="1">
      <alignment wrapText="1"/>
    </xf>
    <xf numFmtId="0" fontId="50" fillId="0" borderId="1" xfId="0" applyFont="1" applyBorder="1" applyAlignment="1">
      <alignment vertical="center" wrapText="1"/>
    </xf>
    <xf numFmtId="3" fontId="9" fillId="0" borderId="12" xfId="0" applyNumberFormat="1" applyFont="1" applyBorder="1" applyAlignment="1">
      <alignment vertical="center" wrapText="1"/>
    </xf>
    <xf numFmtId="0" fontId="17" fillId="0" borderId="0" xfId="0" applyFont="1" applyAlignment="1">
      <alignment vertical="center"/>
    </xf>
    <xf numFmtId="0" fontId="0" fillId="0" borderId="17" xfId="0" applyBorder="1" applyAlignment="1">
      <alignment horizontal="right"/>
    </xf>
    <xf numFmtId="0" fontId="22" fillId="0" borderId="17" xfId="0" applyFont="1" applyBorder="1" applyAlignment="1">
      <alignment horizontal="right" vertical="center"/>
    </xf>
    <xf numFmtId="0" fontId="0" fillId="0" borderId="39" xfId="0" applyBorder="1"/>
    <xf numFmtId="0" fontId="23" fillId="0" borderId="17" xfId="0" applyFont="1" applyBorder="1" applyAlignment="1">
      <alignment horizontal="right" vertical="center"/>
    </xf>
    <xf numFmtId="0" fontId="23" fillId="0" borderId="0" xfId="0" applyFont="1" applyAlignment="1">
      <alignment horizontal="left" vertical="center"/>
    </xf>
    <xf numFmtId="0" fontId="0" fillId="0" borderId="40" xfId="0" applyBorder="1" applyAlignment="1">
      <alignment horizontal="right"/>
    </xf>
    <xf numFmtId="0" fontId="0" fillId="0" borderId="21" xfId="0" applyBorder="1"/>
    <xf numFmtId="0" fontId="0" fillId="0" borderId="41" xfId="0" applyBorder="1"/>
    <xf numFmtId="3" fontId="9" fillId="0" borderId="1" xfId="3" applyNumberFormat="1" applyFont="1" applyBorder="1" applyAlignment="1">
      <alignment vertical="center" wrapText="1"/>
    </xf>
    <xf numFmtId="0" fontId="14" fillId="0" borderId="8" xfId="0" applyFont="1" applyBorder="1" applyAlignment="1">
      <alignment vertical="center" wrapText="1"/>
    </xf>
    <xf numFmtId="0" fontId="9" fillId="0" borderId="10" xfId="0" applyFont="1" applyBorder="1" applyAlignment="1">
      <alignment vertical="center"/>
    </xf>
    <xf numFmtId="41" fontId="5" fillId="0" borderId="3" xfId="3" applyFont="1" applyBorder="1" applyAlignment="1">
      <alignment horizontal="right" vertical="center" wrapText="1"/>
    </xf>
    <xf numFmtId="0" fontId="67" fillId="0" borderId="0" xfId="0" applyFont="1" applyAlignment="1">
      <alignment horizontal="left" vertical="center" wrapText="1"/>
    </xf>
    <xf numFmtId="0" fontId="5" fillId="0" borderId="10" xfId="0" applyFont="1" applyBorder="1" applyAlignment="1">
      <alignment horizontal="right" vertical="center" wrapText="1"/>
    </xf>
    <xf numFmtId="165" fontId="5" fillId="0" borderId="3" xfId="2" applyNumberFormat="1" applyFont="1" applyBorder="1" applyAlignment="1">
      <alignment horizontal="right" vertical="center" wrapText="1"/>
    </xf>
    <xf numFmtId="0" fontId="3" fillId="0" borderId="3" xfId="0" applyFont="1" applyBorder="1" applyAlignment="1">
      <alignment horizontal="right"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60" fillId="0" borderId="1" xfId="0" applyFont="1" applyBorder="1" applyAlignment="1">
      <alignment horizontal="justify" vertical="center" wrapText="1"/>
    </xf>
    <xf numFmtId="3" fontId="60" fillId="0" borderId="1" xfId="0" applyNumberFormat="1" applyFont="1" applyBorder="1" applyAlignment="1">
      <alignment horizontal="right" vertical="center" wrapText="1"/>
    </xf>
    <xf numFmtId="0" fontId="14" fillId="0" borderId="1" xfId="0" applyFont="1" applyBorder="1" applyAlignment="1">
      <alignment vertical="center"/>
    </xf>
    <xf numFmtId="165" fontId="14" fillId="0" borderId="1" xfId="2" applyNumberFormat="1" applyFont="1" applyFill="1" applyBorder="1" applyAlignment="1">
      <alignment horizontal="right" vertical="center"/>
    </xf>
    <xf numFmtId="0" fontId="75" fillId="0" borderId="1" xfId="0" applyFont="1" applyBorder="1" applyAlignment="1">
      <alignment vertical="center"/>
    </xf>
    <xf numFmtId="165" fontId="75" fillId="0" borderId="1" xfId="2" applyNumberFormat="1" applyFont="1" applyBorder="1" applyAlignment="1">
      <alignment horizontal="right" vertical="center"/>
    </xf>
    <xf numFmtId="0" fontId="14" fillId="0" borderId="1" xfId="0" applyFont="1" applyBorder="1" applyAlignment="1">
      <alignment horizontal="justify" vertical="center" wrapText="1"/>
    </xf>
    <xf numFmtId="3" fontId="14" fillId="0" borderId="1" xfId="0" applyNumberFormat="1" applyFont="1" applyBorder="1" applyAlignment="1">
      <alignment horizontal="center" vertical="center" wrapText="1"/>
    </xf>
    <xf numFmtId="3" fontId="14" fillId="0" borderId="1" xfId="0" applyNumberFormat="1" applyFont="1" applyBorder="1" applyAlignment="1">
      <alignment horizontal="right" vertical="center"/>
    </xf>
    <xf numFmtId="3" fontId="75" fillId="0" borderId="1" xfId="0" applyNumberFormat="1" applyFont="1" applyBorder="1" applyAlignment="1">
      <alignment horizontal="right" vertical="center"/>
    </xf>
    <xf numFmtId="0" fontId="14" fillId="0" borderId="1" xfId="0" applyFont="1" applyBorder="1" applyAlignment="1">
      <alignment vertical="center" wrapText="1"/>
    </xf>
    <xf numFmtId="3" fontId="14" fillId="0" borderId="1" xfId="0" applyNumberFormat="1" applyFont="1" applyBorder="1" applyAlignment="1">
      <alignment vertical="center" wrapText="1"/>
    </xf>
    <xf numFmtId="3" fontId="14" fillId="0" borderId="1" xfId="0" applyNumberFormat="1" applyFont="1" applyBorder="1" applyAlignment="1">
      <alignment horizontal="right" vertical="center" wrapText="1"/>
    </xf>
    <xf numFmtId="3" fontId="14" fillId="0" borderId="1" xfId="3" applyNumberFormat="1" applyFont="1" applyFill="1" applyBorder="1" applyAlignment="1">
      <alignment vertical="center" wrapText="1"/>
    </xf>
    <xf numFmtId="3" fontId="14" fillId="0" borderId="1" xfId="3" applyNumberFormat="1" applyFont="1" applyFill="1" applyBorder="1" applyAlignment="1">
      <alignment horizontal="right" vertical="center" wrapText="1"/>
    </xf>
    <xf numFmtId="0" fontId="14" fillId="4" borderId="1" xfId="0" applyFont="1" applyFill="1" applyBorder="1" applyAlignment="1">
      <alignment vertical="center" wrapText="1"/>
    </xf>
    <xf numFmtId="3" fontId="14" fillId="4" borderId="1" xfId="0" applyNumberFormat="1" applyFont="1" applyFill="1" applyBorder="1" applyAlignment="1">
      <alignment horizontal="right" vertical="center" wrapText="1"/>
    </xf>
    <xf numFmtId="3" fontId="14" fillId="4" borderId="1" xfId="0" applyNumberFormat="1" applyFont="1" applyFill="1" applyBorder="1" applyAlignment="1">
      <alignment vertical="center" wrapText="1"/>
    </xf>
    <xf numFmtId="0" fontId="75" fillId="0" borderId="1" xfId="0" applyFont="1" applyBorder="1" applyAlignment="1">
      <alignment vertical="center" wrapText="1"/>
    </xf>
    <xf numFmtId="3" fontId="75" fillId="0" borderId="1" xfId="0" applyNumberFormat="1" applyFont="1" applyBorder="1" applyAlignment="1">
      <alignment horizontal="right" vertical="center" wrapText="1"/>
    </xf>
    <xf numFmtId="3" fontId="20" fillId="0" borderId="1" xfId="0" applyNumberFormat="1" applyFont="1" applyBorder="1" applyAlignment="1">
      <alignment wrapText="1"/>
    </xf>
    <xf numFmtId="3" fontId="49" fillId="2" borderId="1" xfId="0" applyNumberFormat="1" applyFont="1" applyFill="1" applyBorder="1" applyAlignment="1">
      <alignment vertical="center"/>
    </xf>
    <xf numFmtId="0" fontId="52" fillId="0" borderId="1" xfId="0" applyFont="1" applyBorder="1" applyAlignment="1">
      <alignment horizontal="right" vertical="center"/>
    </xf>
    <xf numFmtId="41" fontId="51" fillId="0" borderId="1" xfId="3" applyFont="1" applyBorder="1" applyAlignment="1">
      <alignment horizontal="right" vertical="center"/>
    </xf>
    <xf numFmtId="3" fontId="9" fillId="0" borderId="1" xfId="0" applyNumberFormat="1" applyFont="1" applyBorder="1" applyAlignment="1">
      <alignment horizontal="right" vertical="center"/>
    </xf>
    <xf numFmtId="0" fontId="33" fillId="0" borderId="0" xfId="0" applyFont="1"/>
    <xf numFmtId="0" fontId="33" fillId="0" borderId="3" xfId="0" applyFont="1" applyBorder="1"/>
    <xf numFmtId="0" fontId="33" fillId="0" borderId="18" xfId="0" applyFont="1" applyBorder="1"/>
    <xf numFmtId="3" fontId="75" fillId="0" borderId="1" xfId="0" applyNumberFormat="1" applyFont="1" applyBorder="1" applyAlignment="1">
      <alignment vertical="center" wrapText="1"/>
    </xf>
    <xf numFmtId="0" fontId="75" fillId="0" borderId="1" xfId="0" applyFont="1" applyBorder="1" applyAlignment="1">
      <alignment horizontal="justify" vertical="center" wrapText="1"/>
    </xf>
    <xf numFmtId="3" fontId="14" fillId="0" borderId="1" xfId="2" applyNumberFormat="1" applyFont="1" applyBorder="1" applyAlignment="1">
      <alignment vertical="center" wrapText="1"/>
    </xf>
    <xf numFmtId="3" fontId="14" fillId="0" borderId="1" xfId="2" applyNumberFormat="1" applyFont="1" applyBorder="1" applyAlignment="1">
      <alignment horizontal="right" vertical="center" wrapText="1"/>
    </xf>
    <xf numFmtId="3" fontId="14" fillId="0" borderId="1" xfId="3" applyNumberFormat="1" applyFont="1" applyBorder="1" applyAlignment="1">
      <alignment vertical="center" wrapText="1"/>
    </xf>
    <xf numFmtId="3" fontId="20" fillId="0" borderId="1" xfId="0" applyNumberFormat="1" applyFont="1" applyBorder="1"/>
    <xf numFmtId="4"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3" fontId="9" fillId="0" borderId="1" xfId="0" applyNumberFormat="1" applyFont="1" applyBorder="1" applyAlignment="1">
      <alignment horizontal="right" vertical="center" wrapText="1"/>
    </xf>
    <xf numFmtId="0" fontId="14" fillId="0" borderId="1" xfId="0" applyFont="1" applyBorder="1" applyAlignment="1">
      <alignment horizontal="right" vertical="center" wrapText="1"/>
    </xf>
    <xf numFmtId="165" fontId="14" fillId="0" borderId="1" xfId="2" applyNumberFormat="1" applyFont="1" applyFill="1" applyBorder="1" applyAlignment="1">
      <alignment horizontal="right" vertical="center" wrapText="1"/>
    </xf>
    <xf numFmtId="165" fontId="75" fillId="0" borderId="1" xfId="2" applyNumberFormat="1" applyFont="1" applyBorder="1" applyAlignment="1">
      <alignment horizontal="right" vertical="center" wrapText="1"/>
    </xf>
    <xf numFmtId="165" fontId="14" fillId="0" borderId="1" xfId="2" applyNumberFormat="1" applyFont="1" applyBorder="1" applyAlignment="1">
      <alignment horizontal="right" vertical="center"/>
    </xf>
    <xf numFmtId="0" fontId="14" fillId="0" borderId="1" xfId="0" applyFont="1" applyBorder="1" applyAlignment="1">
      <alignment horizontal="left" vertical="center" wrapText="1"/>
    </xf>
    <xf numFmtId="41" fontId="14" fillId="0" borderId="1" xfId="3" applyFont="1" applyFill="1" applyBorder="1" applyAlignment="1">
      <alignment horizontal="right" vertical="center" wrapText="1"/>
    </xf>
    <xf numFmtId="0" fontId="20" fillId="0" borderId="1" xfId="0" applyFont="1" applyBorder="1"/>
    <xf numFmtId="0" fontId="25" fillId="5" borderId="1" xfId="0" applyFont="1" applyFill="1" applyBorder="1" applyAlignment="1">
      <alignment horizontal="center" vertical="center" wrapText="1"/>
    </xf>
    <xf numFmtId="0" fontId="9" fillId="0" borderId="1" xfId="0" applyFont="1" applyBorder="1" applyAlignment="1">
      <alignment vertical="center"/>
    </xf>
    <xf numFmtId="3" fontId="13" fillId="0" borderId="0" xfId="0" applyNumberFormat="1" applyFont="1"/>
    <xf numFmtId="4" fontId="0" fillId="0" borderId="0" xfId="0" applyNumberFormat="1"/>
    <xf numFmtId="0" fontId="13" fillId="0" borderId="0" xfId="0" applyFont="1" applyAlignment="1">
      <alignment horizontal="center"/>
    </xf>
    <xf numFmtId="168" fontId="14" fillId="0" borderId="1" xfId="2" applyNumberFormat="1" applyFont="1" applyFill="1" applyBorder="1" applyAlignment="1">
      <alignment horizontal="right" vertical="center"/>
    </xf>
    <xf numFmtId="168" fontId="0" fillId="0" borderId="0" xfId="0" applyNumberFormat="1"/>
    <xf numFmtId="3" fontId="28" fillId="0" borderId="1" xfId="0" applyNumberFormat="1" applyFont="1" applyBorder="1" applyAlignment="1">
      <alignment horizontal="right" vertical="center" wrapText="1"/>
    </xf>
    <xf numFmtId="3" fontId="16" fillId="0" borderId="1" xfId="0" applyNumberFormat="1" applyFont="1" applyBorder="1" applyAlignment="1">
      <alignment horizontal="right" vertical="center" wrapText="1"/>
    </xf>
    <xf numFmtId="3" fontId="24" fillId="0" borderId="1" xfId="0" applyNumberFormat="1" applyFont="1" applyBorder="1" applyAlignment="1">
      <alignment horizontal="right" vertical="center"/>
    </xf>
    <xf numFmtId="3" fontId="46" fillId="0" borderId="1" xfId="0" applyNumberFormat="1" applyFont="1" applyBorder="1" applyAlignment="1">
      <alignment horizontal="right" vertical="center"/>
    </xf>
    <xf numFmtId="0" fontId="48" fillId="6" borderId="1" xfId="0" applyFont="1" applyFill="1" applyBorder="1" applyAlignment="1">
      <alignment vertical="center"/>
    </xf>
    <xf numFmtId="0" fontId="44" fillId="6" borderId="1" xfId="0" applyFont="1" applyFill="1" applyBorder="1" applyAlignment="1">
      <alignment horizontal="center" vertical="center"/>
    </xf>
    <xf numFmtId="0" fontId="44" fillId="6" borderId="1" xfId="0" applyFont="1" applyFill="1" applyBorder="1" applyAlignment="1">
      <alignment horizontal="center" vertical="center" wrapText="1"/>
    </xf>
    <xf numFmtId="0" fontId="38" fillId="6" borderId="1" xfId="0" applyFont="1" applyFill="1" applyBorder="1" applyAlignment="1">
      <alignment horizontal="center" vertical="center" wrapText="1"/>
    </xf>
    <xf numFmtId="0" fontId="38" fillId="6" borderId="1" xfId="0" applyFont="1" applyFill="1" applyBorder="1" applyAlignment="1">
      <alignment vertical="center"/>
    </xf>
    <xf numFmtId="0" fontId="38" fillId="6" borderId="1" xfId="0" applyFont="1" applyFill="1" applyBorder="1" applyAlignment="1">
      <alignment horizontal="center" vertical="center"/>
    </xf>
    <xf numFmtId="3" fontId="48" fillId="6" borderId="1" xfId="0" applyNumberFormat="1" applyFont="1" applyFill="1" applyBorder="1" applyAlignment="1">
      <alignment horizontal="center" vertical="center" wrapText="1"/>
    </xf>
    <xf numFmtId="0" fontId="41" fillId="6" borderId="1" xfId="0" applyFont="1" applyFill="1" applyBorder="1" applyAlignment="1">
      <alignment horizontal="center" vertical="center" wrapText="1"/>
    </xf>
    <xf numFmtId="3" fontId="48" fillId="6" borderId="1" xfId="0" applyNumberFormat="1" applyFont="1" applyFill="1" applyBorder="1" applyAlignment="1">
      <alignment horizontal="right" vertical="center" wrapText="1"/>
    </xf>
    <xf numFmtId="0" fontId="78" fillId="6" borderId="0" xfId="0" applyFont="1" applyFill="1"/>
    <xf numFmtId="3" fontId="78" fillId="6" borderId="0" xfId="0" applyNumberFormat="1" applyFont="1" applyFill="1"/>
    <xf numFmtId="4" fontId="79" fillId="6" borderId="0" xfId="0" applyNumberFormat="1" applyFont="1" applyFill="1"/>
    <xf numFmtId="0" fontId="79" fillId="6" borderId="0" xfId="0" applyFont="1" applyFill="1"/>
    <xf numFmtId="0" fontId="80" fillId="7" borderId="1" xfId="0" applyFont="1" applyFill="1" applyBorder="1" applyAlignment="1">
      <alignment horizontal="center" vertical="center" wrapText="1"/>
    </xf>
    <xf numFmtId="0" fontId="41" fillId="7" borderId="1" xfId="0" applyFont="1" applyFill="1" applyBorder="1" applyAlignment="1">
      <alignment horizontal="center" vertical="center"/>
    </xf>
    <xf numFmtId="0" fontId="38" fillId="7" borderId="1" xfId="0" applyFont="1" applyFill="1" applyBorder="1" applyAlignment="1">
      <alignment horizontal="center" vertical="center"/>
    </xf>
    <xf numFmtId="0" fontId="38" fillId="7" borderId="1" xfId="0" applyFont="1" applyFill="1" applyBorder="1" applyAlignment="1">
      <alignment horizontal="center" vertical="center" wrapText="1"/>
    </xf>
    <xf numFmtId="0" fontId="80" fillId="7" borderId="1" xfId="0" applyFont="1" applyFill="1" applyBorder="1" applyAlignment="1">
      <alignment horizontal="center" vertical="center"/>
    </xf>
    <xf numFmtId="0" fontId="38" fillId="6" borderId="15" xfId="0" applyFont="1" applyFill="1" applyBorder="1" applyAlignment="1">
      <alignment horizontal="center" vertical="center"/>
    </xf>
    <xf numFmtId="0" fontId="38" fillId="6" borderId="16" xfId="0" applyFont="1" applyFill="1" applyBorder="1" applyAlignment="1">
      <alignment horizontal="center" vertical="center"/>
    </xf>
    <xf numFmtId="0" fontId="38" fillId="6" borderId="1" xfId="0" applyFont="1" applyFill="1" applyBorder="1" applyAlignment="1">
      <alignment vertical="center" wrapText="1"/>
    </xf>
    <xf numFmtId="0" fontId="77" fillId="6" borderId="1" xfId="0" applyFont="1" applyFill="1" applyBorder="1" applyAlignment="1">
      <alignment horizontal="center" vertical="center" wrapText="1"/>
    </xf>
    <xf numFmtId="0" fontId="40" fillId="6" borderId="1" xfId="0" applyFont="1" applyFill="1" applyBorder="1" applyAlignment="1">
      <alignment horizontal="center" vertical="center" wrapText="1"/>
    </xf>
    <xf numFmtId="0" fontId="42" fillId="6" borderId="1" xfId="0" applyFont="1" applyFill="1" applyBorder="1" applyAlignment="1">
      <alignment horizontal="center" vertical="center" wrapText="1"/>
    </xf>
    <xf numFmtId="0" fontId="39" fillId="6" borderId="1" xfId="0" applyFont="1" applyFill="1" applyBorder="1" applyAlignment="1">
      <alignment horizontal="center" wrapText="1"/>
    </xf>
    <xf numFmtId="41" fontId="5" fillId="0" borderId="3" xfId="3" applyFont="1" applyBorder="1" applyAlignment="1">
      <alignment vertical="center" wrapText="1"/>
    </xf>
    <xf numFmtId="0" fontId="5" fillId="0" borderId="0" xfId="0" applyFont="1" applyAlignment="1">
      <alignment vertical="center"/>
    </xf>
    <xf numFmtId="0" fontId="14" fillId="0" borderId="1" xfId="0" applyFont="1" applyBorder="1" applyAlignment="1">
      <alignment horizontal="left" vertical="center"/>
    </xf>
    <xf numFmtId="0" fontId="64" fillId="4" borderId="0" xfId="0" applyFont="1" applyFill="1" applyAlignment="1">
      <alignment vertical="center"/>
    </xf>
    <xf numFmtId="0" fontId="0" fillId="4" borderId="0" xfId="0" applyFill="1"/>
    <xf numFmtId="0" fontId="64" fillId="0" borderId="0" xfId="0" applyFont="1" applyAlignment="1">
      <alignment vertical="center"/>
    </xf>
    <xf numFmtId="0" fontId="83" fillId="0" borderId="0" xfId="0" applyFont="1" applyAlignment="1">
      <alignment vertical="center"/>
    </xf>
    <xf numFmtId="0" fontId="64" fillId="0" borderId="0" xfId="0" applyFont="1" applyAlignment="1">
      <alignment horizontal="left" vertical="center"/>
    </xf>
    <xf numFmtId="0" fontId="64" fillId="0" borderId="0" xfId="0" applyFont="1" applyAlignment="1">
      <alignment horizontal="left" wrapText="1"/>
    </xf>
    <xf numFmtId="0" fontId="83" fillId="0" borderId="0" xfId="0" applyFont="1" applyAlignment="1">
      <alignment horizontal="left" wrapText="1"/>
    </xf>
    <xf numFmtId="0" fontId="83" fillId="0" borderId="0" xfId="0" applyFont="1" applyAlignment="1">
      <alignment wrapText="1"/>
    </xf>
    <xf numFmtId="0" fontId="14" fillId="0" borderId="0" xfId="0" applyFont="1" applyAlignment="1">
      <alignment horizontal="left" vertical="center" indent="5"/>
    </xf>
    <xf numFmtId="0" fontId="0" fillId="0" borderId="0" xfId="0" applyAlignment="1">
      <alignment horizontal="left"/>
    </xf>
    <xf numFmtId="0" fontId="64" fillId="0" borderId="0" xfId="0" applyFont="1" applyAlignment="1">
      <alignment horizontal="left"/>
    </xf>
    <xf numFmtId="0" fontId="83" fillId="0" borderId="0" xfId="0" applyFont="1"/>
    <xf numFmtId="0" fontId="83" fillId="0" borderId="0" xfId="0" applyFont="1" applyAlignment="1">
      <alignment horizontal="left"/>
    </xf>
    <xf numFmtId="0" fontId="84" fillId="0" borderId="0" xfId="0" applyFont="1" applyAlignment="1">
      <alignment horizontal="left" wrapText="1"/>
    </xf>
    <xf numFmtId="0" fontId="20" fillId="0" borderId="0" xfId="0" applyFont="1"/>
    <xf numFmtId="0" fontId="84" fillId="0" borderId="0" xfId="0" applyFont="1"/>
    <xf numFmtId="0" fontId="85" fillId="0" borderId="0" xfId="0" applyFont="1" applyAlignment="1">
      <alignment horizontal="left" wrapText="1"/>
    </xf>
    <xf numFmtId="169" fontId="83" fillId="0" borderId="1" xfId="0" applyNumberFormat="1" applyFont="1" applyBorder="1" applyAlignment="1">
      <alignment horizontal="right" vertical="center"/>
    </xf>
    <xf numFmtId="165" fontId="12" fillId="0" borderId="0" xfId="2" applyNumberFormat="1" applyFont="1" applyAlignment="1">
      <alignment horizontal="center" vertical="center"/>
    </xf>
    <xf numFmtId="0" fontId="86" fillId="6" borderId="0" xfId="0" applyFont="1" applyFill="1" applyAlignment="1">
      <alignment horizontal="center" vertical="center"/>
    </xf>
    <xf numFmtId="0" fontId="86" fillId="6" borderId="21" xfId="0" applyFont="1" applyFill="1" applyBorder="1" applyAlignment="1">
      <alignment horizontal="center" vertical="center" wrapText="1"/>
    </xf>
    <xf numFmtId="0" fontId="86" fillId="6" borderId="0" xfId="0" applyFont="1" applyFill="1" applyAlignment="1">
      <alignment horizontal="center" vertical="center" wrapText="1"/>
    </xf>
    <xf numFmtId="0" fontId="87" fillId="0" borderId="1" xfId="0" applyFont="1" applyBorder="1" applyAlignment="1">
      <alignment horizontal="center"/>
    </xf>
    <xf numFmtId="0" fontId="0" fillId="0" borderId="44" xfId="0" applyBorder="1" applyAlignment="1">
      <alignment vertical="center" wrapText="1"/>
    </xf>
    <xf numFmtId="0" fontId="87" fillId="0" borderId="1" xfId="0" applyFont="1" applyBorder="1"/>
    <xf numFmtId="41" fontId="87" fillId="0" borderId="1" xfId="3" applyFont="1" applyBorder="1"/>
    <xf numFmtId="10" fontId="87" fillId="0" borderId="1" xfId="7" applyNumberFormat="1" applyFont="1" applyBorder="1" applyAlignment="1">
      <alignment horizontal="center"/>
    </xf>
    <xf numFmtId="0" fontId="0" fillId="0" borderId="31" xfId="0" applyBorder="1" applyAlignment="1">
      <alignment vertical="center" wrapText="1"/>
    </xf>
    <xf numFmtId="0" fontId="88" fillId="3" borderId="42" xfId="0" applyFont="1" applyFill="1" applyBorder="1"/>
    <xf numFmtId="0" fontId="88" fillId="3" borderId="45" xfId="0" applyFont="1" applyFill="1" applyBorder="1"/>
    <xf numFmtId="0" fontId="89" fillId="3" borderId="45" xfId="0" applyFont="1" applyFill="1" applyBorder="1" applyAlignment="1">
      <alignment horizontal="right"/>
    </xf>
    <xf numFmtId="41" fontId="90" fillId="3" borderId="45" xfId="3" applyFont="1" applyFill="1" applyBorder="1"/>
    <xf numFmtId="41" fontId="90" fillId="3" borderId="45" xfId="0" applyNumberFormat="1" applyFont="1" applyFill="1" applyBorder="1"/>
    <xf numFmtId="10" fontId="90" fillId="3" borderId="43" xfId="0" applyNumberFormat="1" applyFont="1" applyFill="1" applyBorder="1" applyAlignment="1">
      <alignment horizontal="center"/>
    </xf>
    <xf numFmtId="0" fontId="64" fillId="0" borderId="0" xfId="0" applyFont="1"/>
    <xf numFmtId="0" fontId="91" fillId="0" borderId="0" xfId="0" applyFont="1" applyAlignment="1">
      <alignment horizontal="left" vertical="center"/>
    </xf>
    <xf numFmtId="0" fontId="32" fillId="0" borderId="0" xfId="0" applyFont="1" applyAlignment="1">
      <alignment vertical="center"/>
    </xf>
    <xf numFmtId="0" fontId="47" fillId="0" borderId="0" xfId="0" applyFont="1"/>
    <xf numFmtId="0" fontId="64" fillId="4" borderId="0" xfId="0" applyFont="1" applyFill="1" applyAlignment="1">
      <alignment horizontal="left" vertical="center"/>
    </xf>
    <xf numFmtId="0" fontId="78" fillId="6" borderId="4" xfId="0" applyFont="1" applyFill="1" applyBorder="1" applyAlignment="1">
      <alignment horizontal="left" vertical="center"/>
    </xf>
    <xf numFmtId="0" fontId="78" fillId="6" borderId="15" xfId="0" applyFont="1" applyFill="1"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left" vertical="top"/>
    </xf>
    <xf numFmtId="0" fontId="81" fillId="0" borderId="0" xfId="8" applyAlignment="1">
      <alignment vertical="center"/>
    </xf>
    <xf numFmtId="0" fontId="78" fillId="6" borderId="0" xfId="0" applyFont="1" applyFill="1" applyAlignment="1">
      <alignment horizontal="right"/>
    </xf>
    <xf numFmtId="3" fontId="78" fillId="6" borderId="0" xfId="0" applyNumberFormat="1" applyFont="1" applyFill="1" applyAlignment="1">
      <alignment horizontal="right"/>
    </xf>
    <xf numFmtId="3" fontId="14" fillId="0" borderId="3" xfId="0" applyNumberFormat="1" applyFont="1" applyBorder="1" applyAlignment="1">
      <alignment vertical="center" wrapText="1"/>
    </xf>
    <xf numFmtId="4" fontId="3" fillId="0" borderId="3" xfId="0" applyNumberFormat="1" applyFont="1" applyBorder="1" applyAlignment="1">
      <alignment horizontal="right" vertical="center" wrapText="1"/>
    </xf>
    <xf numFmtId="164" fontId="75" fillId="0" borderId="1" xfId="2" applyFont="1" applyBorder="1" applyAlignment="1">
      <alignment horizontal="right" vertical="center"/>
    </xf>
    <xf numFmtId="4" fontId="20" fillId="0" borderId="1" xfId="0" applyNumberFormat="1" applyFont="1" applyBorder="1" applyAlignment="1">
      <alignment wrapText="1"/>
    </xf>
    <xf numFmtId="41" fontId="31" fillId="0" borderId="0" xfId="3" applyFont="1"/>
    <xf numFmtId="0" fontId="75" fillId="0" borderId="0" xfId="0" applyFont="1" applyAlignment="1">
      <alignment vertical="center"/>
    </xf>
    <xf numFmtId="165" fontId="14" fillId="0" borderId="0" xfId="2" applyNumberFormat="1" applyFont="1" applyBorder="1" applyAlignment="1">
      <alignment horizontal="right" vertical="center"/>
    </xf>
    <xf numFmtId="165" fontId="75" fillId="0" borderId="1" xfId="2" applyNumberFormat="1" applyFont="1" applyFill="1" applyBorder="1" applyAlignment="1">
      <alignment horizontal="right" vertical="center"/>
    </xf>
    <xf numFmtId="0" fontId="87" fillId="0" borderId="42" xfId="0" applyFont="1" applyBorder="1" applyAlignment="1">
      <alignment horizontal="center"/>
    </xf>
    <xf numFmtId="0" fontId="0" fillId="0" borderId="37" xfId="0" applyBorder="1" applyAlignment="1">
      <alignment vertical="center" wrapText="1"/>
    </xf>
    <xf numFmtId="0" fontId="87" fillId="0" borderId="45" xfId="0" applyFont="1" applyBorder="1" applyAlignment="1">
      <alignment horizontal="center"/>
    </xf>
    <xf numFmtId="10" fontId="87" fillId="0" borderId="0" xfId="7" applyNumberFormat="1" applyFont="1" applyBorder="1" applyAlignment="1">
      <alignment horizontal="center"/>
    </xf>
    <xf numFmtId="0" fontId="87" fillId="0" borderId="21" xfId="0" applyFont="1" applyBorder="1"/>
    <xf numFmtId="41" fontId="87" fillId="0" borderId="41" xfId="3" applyFont="1" applyBorder="1"/>
    <xf numFmtId="0" fontId="57" fillId="0" borderId="0" xfId="0" applyFont="1" applyAlignment="1">
      <alignment horizontal="center" vertical="center" wrapText="1"/>
    </xf>
    <xf numFmtId="0" fontId="56" fillId="6" borderId="34" xfId="0" applyFont="1" applyFill="1" applyBorder="1" applyAlignment="1">
      <alignment horizontal="center" vertical="center" wrapText="1"/>
    </xf>
    <xf numFmtId="0" fontId="56" fillId="6" borderId="35" xfId="0" applyFont="1" applyFill="1" applyBorder="1" applyAlignment="1">
      <alignment horizontal="center" vertical="center" wrapText="1"/>
    </xf>
    <xf numFmtId="0" fontId="56" fillId="6" borderId="27" xfId="0" applyFont="1" applyFill="1" applyBorder="1" applyAlignment="1">
      <alignment horizontal="center" vertical="center" wrapText="1"/>
    </xf>
    <xf numFmtId="0" fontId="56" fillId="6" borderId="10" xfId="0" applyFont="1" applyFill="1" applyBorder="1" applyAlignment="1">
      <alignment horizontal="center" vertical="center" wrapText="1"/>
    </xf>
    <xf numFmtId="0" fontId="55" fillId="6" borderId="27" xfId="0" applyFont="1" applyFill="1" applyBorder="1" applyAlignment="1">
      <alignment vertical="center" wrapText="1"/>
    </xf>
    <xf numFmtId="0" fontId="55" fillId="6" borderId="1" xfId="0" applyFont="1" applyFill="1" applyBorder="1" applyAlignment="1">
      <alignment vertical="center" wrapText="1"/>
    </xf>
    <xf numFmtId="0" fontId="48" fillId="6" borderId="27" xfId="0" applyFont="1" applyFill="1" applyBorder="1" applyAlignment="1">
      <alignment horizontal="center" vertical="center" wrapText="1"/>
    </xf>
    <xf numFmtId="0" fontId="48" fillId="6" borderId="1" xfId="0" applyFont="1" applyFill="1" applyBorder="1" applyAlignment="1">
      <alignment horizontal="center" vertical="center" wrapText="1"/>
    </xf>
    <xf numFmtId="0" fontId="48" fillId="6" borderId="22" xfId="0" applyFont="1" applyFill="1" applyBorder="1" applyAlignment="1">
      <alignment horizontal="center" vertical="center" wrapText="1"/>
    </xf>
    <xf numFmtId="0" fontId="48" fillId="6" borderId="9" xfId="0" applyFont="1" applyFill="1" applyBorder="1" applyAlignment="1">
      <alignment horizontal="center" vertical="center" wrapText="1"/>
    </xf>
    <xf numFmtId="0" fontId="18" fillId="0" borderId="4" xfId="0" applyFont="1" applyBorder="1" applyAlignment="1">
      <alignment vertical="center" wrapText="1"/>
    </xf>
    <xf numFmtId="0" fontId="18" fillId="0" borderId="23" xfId="0" applyFont="1" applyBorder="1" applyAlignment="1">
      <alignment vertical="center" wrapText="1"/>
    </xf>
    <xf numFmtId="3" fontId="3" fillId="0" borderId="6" xfId="0" applyNumberFormat="1" applyFont="1" applyBorder="1" applyAlignment="1">
      <alignment horizontal="right" vertical="center" wrapText="1"/>
    </xf>
    <xf numFmtId="3" fontId="3" fillId="0" borderId="24" xfId="0" applyNumberFormat="1" applyFont="1" applyBorder="1" applyAlignment="1">
      <alignment horizontal="right" vertical="center" wrapText="1"/>
    </xf>
    <xf numFmtId="0" fontId="3" fillId="0" borderId="7" xfId="0" applyFont="1" applyBorder="1" applyAlignment="1">
      <alignment horizontal="left" vertical="center" wrapText="1"/>
    </xf>
    <xf numFmtId="0" fontId="3" fillId="0" borderId="25" xfId="0" applyFont="1" applyBorder="1" applyAlignment="1">
      <alignment horizontal="left" vertical="center" wrapText="1"/>
    </xf>
    <xf numFmtId="3" fontId="3" fillId="0" borderId="15" xfId="0" applyNumberFormat="1" applyFont="1" applyBorder="1" applyAlignment="1">
      <alignment horizontal="right" vertical="center" wrapText="1"/>
    </xf>
    <xf numFmtId="3" fontId="3" fillId="0" borderId="20" xfId="0" applyNumberFormat="1" applyFont="1" applyBorder="1" applyAlignment="1">
      <alignment horizontal="right" vertical="center" wrapText="1"/>
    </xf>
    <xf numFmtId="3" fontId="3" fillId="0" borderId="16" xfId="0" applyNumberFormat="1" applyFont="1" applyBorder="1" applyAlignment="1">
      <alignment horizontal="right" vertical="center" wrapText="1"/>
    </xf>
    <xf numFmtId="3" fontId="3" fillId="0" borderId="19" xfId="0" applyNumberFormat="1" applyFont="1" applyBorder="1" applyAlignment="1">
      <alignment horizontal="right" vertical="center" wrapText="1"/>
    </xf>
    <xf numFmtId="0" fontId="55" fillId="6" borderId="26" xfId="0" applyFont="1" applyFill="1" applyBorder="1" applyAlignment="1">
      <alignment vertical="center" wrapText="1"/>
    </xf>
    <xf numFmtId="0" fontId="55" fillId="6" borderId="8" xfId="0" applyFont="1" applyFill="1" applyBorder="1" applyAlignment="1">
      <alignment vertical="center" wrapText="1"/>
    </xf>
    <xf numFmtId="0" fontId="65" fillId="4" borderId="0" xfId="0" applyFont="1" applyFill="1" applyAlignment="1">
      <alignment horizontal="left" vertical="center"/>
    </xf>
    <xf numFmtId="0" fontId="56" fillId="6" borderId="28" xfId="0" applyFont="1" applyFill="1" applyBorder="1" applyAlignment="1">
      <alignment horizontal="center" vertical="center" wrapText="1"/>
    </xf>
    <xf numFmtId="0" fontId="56" fillId="6" borderId="29" xfId="0" applyFont="1" applyFill="1" applyBorder="1" applyAlignment="1">
      <alignment horizontal="center" vertical="center" wrapText="1"/>
    </xf>
    <xf numFmtId="0" fontId="56" fillId="6" borderId="30" xfId="0" applyFont="1" applyFill="1" applyBorder="1" applyAlignment="1">
      <alignment horizontal="center" vertical="center" wrapText="1"/>
    </xf>
    <xf numFmtId="0" fontId="56" fillId="6" borderId="31" xfId="0" applyFont="1" applyFill="1" applyBorder="1" applyAlignment="1">
      <alignment horizontal="center" vertical="center" wrapText="1"/>
    </xf>
    <xf numFmtId="0" fontId="56" fillId="6" borderId="32" xfId="0" applyFont="1" applyFill="1" applyBorder="1" applyAlignment="1">
      <alignment horizontal="center" vertical="center" wrapText="1"/>
    </xf>
    <xf numFmtId="0" fontId="56" fillId="6" borderId="33" xfId="0" applyFont="1" applyFill="1" applyBorder="1" applyAlignment="1">
      <alignment horizontal="center" vertical="center" wrapText="1"/>
    </xf>
    <xf numFmtId="0" fontId="22" fillId="0" borderId="0" xfId="0" applyFont="1" applyAlignment="1">
      <alignment horizontal="center" vertical="center" wrapText="1"/>
    </xf>
    <xf numFmtId="0" fontId="38" fillId="6" borderId="1" xfId="0" applyFont="1" applyFill="1" applyBorder="1" applyAlignment="1">
      <alignment horizontal="center" vertical="center" wrapText="1"/>
    </xf>
    <xf numFmtId="0" fontId="27" fillId="0" borderId="0" xfId="0" applyFont="1" applyAlignment="1">
      <alignment horizontal="center" vertical="center"/>
    </xf>
    <xf numFmtId="0" fontId="61" fillId="0" borderId="0" xfId="0" applyFont="1" applyAlignment="1">
      <alignment horizontal="center" vertical="center"/>
    </xf>
    <xf numFmtId="0" fontId="62" fillId="0" borderId="0" xfId="0" applyFont="1" applyAlignment="1">
      <alignment horizontal="center" vertical="center"/>
    </xf>
    <xf numFmtId="0" fontId="22" fillId="0" borderId="0" xfId="0" applyFont="1" applyAlignment="1">
      <alignment horizontal="center" vertical="center"/>
    </xf>
    <xf numFmtId="0" fontId="49" fillId="0" borderId="1" xfId="0" applyFont="1" applyBorder="1" applyAlignment="1">
      <alignment vertical="center" wrapText="1"/>
    </xf>
    <xf numFmtId="3" fontId="49" fillId="0" borderId="1" xfId="0" applyNumberFormat="1" applyFont="1" applyBorder="1" applyAlignment="1">
      <alignment horizontal="right" vertical="center"/>
    </xf>
    <xf numFmtId="0" fontId="0" fillId="0" borderId="1" xfId="0" applyBorder="1" applyAlignment="1">
      <alignment horizontal="left" vertical="center"/>
    </xf>
    <xf numFmtId="0" fontId="0" fillId="0" borderId="42" xfId="0" applyBorder="1" applyAlignment="1">
      <alignment horizontal="left" vertical="center"/>
    </xf>
    <xf numFmtId="0" fontId="0" fillId="0" borderId="43" xfId="0" applyBorder="1" applyAlignment="1">
      <alignment horizontal="left" vertical="center"/>
    </xf>
    <xf numFmtId="41" fontId="0" fillId="0" borderId="42" xfId="3" applyFont="1" applyFill="1" applyBorder="1" applyAlignment="1">
      <alignment horizontal="left" vertical="top"/>
    </xf>
    <xf numFmtId="0" fontId="0" fillId="0" borderId="45" xfId="0" applyBorder="1" applyAlignment="1">
      <alignment horizontal="left" vertical="top"/>
    </xf>
    <xf numFmtId="0" fontId="0" fillId="0" borderId="42" xfId="0" applyBorder="1" applyAlignment="1">
      <alignment horizontal="left" vertical="top"/>
    </xf>
    <xf numFmtId="0" fontId="0" fillId="0" borderId="43" xfId="0" applyBorder="1" applyAlignment="1">
      <alignment horizontal="left" vertical="top"/>
    </xf>
    <xf numFmtId="41" fontId="12" fillId="0" borderId="42" xfId="3" applyFont="1" applyFill="1" applyBorder="1" applyAlignment="1">
      <alignment horizontal="left" vertical="top"/>
    </xf>
    <xf numFmtId="41" fontId="12" fillId="0" borderId="45" xfId="3" applyFont="1" applyFill="1" applyBorder="1" applyAlignment="1">
      <alignment horizontal="left" vertical="top"/>
    </xf>
    <xf numFmtId="0" fontId="84" fillId="0" borderId="0" xfId="0" applyFont="1" applyAlignment="1">
      <alignment horizontal="left"/>
    </xf>
    <xf numFmtId="0" fontId="0" fillId="0" borderId="0" xfId="0"/>
    <xf numFmtId="0" fontId="78" fillId="6" borderId="34" xfId="0" applyFont="1" applyFill="1" applyBorder="1" applyAlignment="1">
      <alignment horizontal="left" vertical="center"/>
    </xf>
    <xf numFmtId="0" fontId="78" fillId="6" borderId="32" xfId="0" applyFont="1" applyFill="1" applyBorder="1" applyAlignment="1">
      <alignment horizontal="left" vertical="center"/>
    </xf>
    <xf numFmtId="41" fontId="78" fillId="6" borderId="34" xfId="0" applyNumberFormat="1" applyFont="1" applyFill="1" applyBorder="1" applyAlignment="1">
      <alignment horizontal="left" vertical="top"/>
    </xf>
    <xf numFmtId="0" fontId="79" fillId="6" borderId="46" xfId="0" applyFont="1" applyFill="1" applyBorder="1" applyAlignment="1">
      <alignment horizontal="left" vertical="top"/>
    </xf>
    <xf numFmtId="0" fontId="78" fillId="6" borderId="42" xfId="0" applyFont="1" applyFill="1" applyBorder="1" applyAlignment="1">
      <alignment horizontal="center" vertical="center"/>
    </xf>
    <xf numFmtId="0" fontId="78" fillId="6" borderId="43" xfId="0" applyFont="1" applyFill="1" applyBorder="1" applyAlignment="1">
      <alignment horizontal="center" vertical="center"/>
    </xf>
    <xf numFmtId="0" fontId="83" fillId="0" borderId="42" xfId="0" applyFont="1" applyBorder="1" applyAlignment="1">
      <alignment horizontal="left"/>
    </xf>
    <xf numFmtId="0" fontId="83" fillId="0" borderId="43" xfId="0" applyFont="1" applyBorder="1" applyAlignment="1">
      <alignment horizontal="left"/>
    </xf>
    <xf numFmtId="0" fontId="83" fillId="0" borderId="0" xfId="0" applyFont="1" applyAlignment="1">
      <alignment horizontal="left"/>
    </xf>
    <xf numFmtId="0" fontId="83" fillId="0" borderId="0" xfId="0" applyFont="1" applyAlignment="1">
      <alignment horizontal="left" vertical="center" wrapText="1"/>
    </xf>
    <xf numFmtId="0" fontId="64" fillId="0" borderId="0" xfId="0" applyFont="1" applyAlignment="1">
      <alignment horizontal="left"/>
    </xf>
    <xf numFmtId="0" fontId="84" fillId="0" borderId="0" xfId="0" applyFont="1" applyAlignment="1">
      <alignment horizontal="left" wrapText="1"/>
    </xf>
    <xf numFmtId="0" fontId="44" fillId="6" borderId="1" xfId="0" applyFont="1" applyFill="1" applyBorder="1" applyAlignment="1">
      <alignment horizontal="center" vertical="center" wrapText="1"/>
    </xf>
    <xf numFmtId="0" fontId="74" fillId="6" borderId="29" xfId="0" applyFont="1" applyFill="1" applyBorder="1" applyAlignment="1">
      <alignment horizontal="center" vertical="center"/>
    </xf>
    <xf numFmtId="0" fontId="74" fillId="6" borderId="37" xfId="0" applyFont="1" applyFill="1" applyBorder="1" applyAlignment="1">
      <alignment horizontal="center" vertical="center"/>
    </xf>
    <xf numFmtId="0" fontId="74" fillId="6" borderId="38" xfId="0" applyFont="1" applyFill="1" applyBorder="1" applyAlignment="1">
      <alignment horizontal="center" vertical="center"/>
    </xf>
    <xf numFmtId="0" fontId="74" fillId="6" borderId="17" xfId="0" applyFont="1" applyFill="1" applyBorder="1" applyAlignment="1">
      <alignment horizontal="center" vertical="center"/>
    </xf>
    <xf numFmtId="0" fontId="74" fillId="6" borderId="0" xfId="0" applyFont="1" applyFill="1" applyAlignment="1">
      <alignment horizontal="center" vertical="center"/>
    </xf>
    <xf numFmtId="0" fontId="74" fillId="6" borderId="39" xfId="0" applyFont="1" applyFill="1" applyBorder="1" applyAlignment="1">
      <alignment horizontal="center" vertical="center"/>
    </xf>
    <xf numFmtId="0" fontId="64" fillId="0" borderId="17" xfId="0" applyFont="1" applyBorder="1" applyAlignment="1">
      <alignment horizontal="center" wrapText="1"/>
    </xf>
    <xf numFmtId="0" fontId="64" fillId="0" borderId="0" xfId="0" applyFont="1" applyAlignment="1">
      <alignment horizontal="center" wrapText="1"/>
    </xf>
    <xf numFmtId="0" fontId="64" fillId="0" borderId="39" xfId="0" applyFont="1" applyBorder="1" applyAlignment="1">
      <alignment horizontal="center" wrapText="1"/>
    </xf>
    <xf numFmtId="0" fontId="67" fillId="0" borderId="0" xfId="0" applyFont="1" applyAlignment="1">
      <alignment horizontal="left" vertical="center" wrapText="1"/>
    </xf>
    <xf numFmtId="0" fontId="67" fillId="0" borderId="39" xfId="0" applyFont="1" applyBorder="1" applyAlignment="1">
      <alignment horizontal="left" vertical="center" wrapText="1"/>
    </xf>
    <xf numFmtId="0" fontId="17" fillId="0" borderId="0" xfId="0" applyFont="1" applyAlignment="1">
      <alignment horizontal="center" vertical="center"/>
    </xf>
    <xf numFmtId="0" fontId="44" fillId="6" borderId="10" xfId="0" applyFont="1" applyFill="1" applyBorder="1" applyAlignment="1">
      <alignment horizontal="center" vertical="center" wrapText="1"/>
    </xf>
    <xf numFmtId="0" fontId="44" fillId="6" borderId="3" xfId="0" applyFont="1" applyFill="1" applyBorder="1" applyAlignment="1">
      <alignment horizontal="center" vertical="center" wrapText="1"/>
    </xf>
    <xf numFmtId="0" fontId="44" fillId="6" borderId="36" xfId="0" applyFont="1" applyFill="1" applyBorder="1" applyAlignment="1">
      <alignment horizontal="center" vertical="center" wrapText="1"/>
    </xf>
    <xf numFmtId="0" fontId="65" fillId="0" borderId="0" xfId="0" applyFont="1" applyAlignment="1">
      <alignment horizontal="left" vertical="center"/>
    </xf>
    <xf numFmtId="0" fontId="67" fillId="0" borderId="0" xfId="0" applyFont="1" applyAlignment="1">
      <alignment horizontal="left" vertical="center"/>
    </xf>
    <xf numFmtId="0" fontId="41" fillId="6" borderId="1" xfId="0" applyFont="1" applyFill="1" applyBorder="1" applyAlignment="1">
      <alignment horizontal="center" vertical="center"/>
    </xf>
    <xf numFmtId="0" fontId="41" fillId="6" borderId="1" xfId="0" applyFont="1" applyFill="1" applyBorder="1" applyAlignment="1">
      <alignment horizontal="center" vertical="center" wrapText="1"/>
    </xf>
    <xf numFmtId="0" fontId="58" fillId="6" borderId="1" xfId="0" applyFont="1" applyFill="1" applyBorder="1" applyAlignment="1">
      <alignment horizontal="justify" vertical="center" wrapText="1"/>
    </xf>
    <xf numFmtId="0" fontId="68" fillId="0" borderId="0" xfId="0" applyFont="1" applyAlignment="1">
      <alignment horizontal="left" vertical="center"/>
    </xf>
    <xf numFmtId="0" fontId="59" fillId="6" borderId="1" xfId="0" applyFont="1" applyFill="1" applyBorder="1" applyAlignment="1">
      <alignment horizontal="center" vertical="center"/>
    </xf>
    <xf numFmtId="0" fontId="25" fillId="5" borderId="1" xfId="0" applyFont="1" applyFill="1" applyBorder="1" applyAlignment="1">
      <alignment horizontal="center" vertical="center" wrapText="1"/>
    </xf>
    <xf numFmtId="0" fontId="48" fillId="6" borderId="1" xfId="0" applyFont="1" applyFill="1" applyBorder="1" applyAlignment="1">
      <alignment vertical="center" wrapText="1"/>
    </xf>
    <xf numFmtId="0" fontId="25" fillId="0" borderId="1" xfId="0" applyFont="1" applyBorder="1" applyAlignment="1">
      <alignment vertical="center" wrapText="1"/>
    </xf>
    <xf numFmtId="0" fontId="65" fillId="0" borderId="0" xfId="0" applyFont="1" applyAlignment="1">
      <alignment horizontal="left" vertical="center" wrapText="1"/>
    </xf>
    <xf numFmtId="0" fontId="38" fillId="6" borderId="1" xfId="0" applyFont="1" applyFill="1" applyBorder="1" applyAlignment="1">
      <alignment horizontal="center" vertical="center"/>
    </xf>
    <xf numFmtId="0" fontId="80" fillId="7" borderId="10" xfId="0" applyFont="1" applyFill="1" applyBorder="1" applyAlignment="1">
      <alignment horizontal="center" vertical="center" wrapText="1"/>
    </xf>
    <xf numFmtId="0" fontId="80" fillId="7" borderId="36" xfId="0" applyFont="1" applyFill="1" applyBorder="1" applyAlignment="1">
      <alignment horizontal="center" vertical="center" wrapText="1"/>
    </xf>
    <xf numFmtId="0" fontId="65" fillId="0" borderId="0" xfId="0" applyFont="1" applyAlignment="1">
      <alignment horizontal="left" wrapText="1"/>
    </xf>
    <xf numFmtId="0" fontId="70" fillId="0" borderId="0" xfId="0" applyFont="1" applyAlignment="1">
      <alignment horizontal="left" wrapText="1"/>
    </xf>
    <xf numFmtId="0" fontId="83" fillId="0" borderId="0" xfId="0" applyFont="1" applyAlignment="1">
      <alignment horizontal="left" wrapText="1"/>
    </xf>
    <xf numFmtId="0" fontId="54" fillId="0" borderId="0" xfId="0" applyFont="1" applyAlignment="1">
      <alignment horizontal="left" vertical="center" wrapText="1"/>
    </xf>
    <xf numFmtId="0" fontId="82" fillId="6" borderId="17" xfId="0" applyFont="1" applyFill="1" applyBorder="1" applyAlignment="1">
      <alignment horizontal="center" vertical="center"/>
    </xf>
    <xf numFmtId="0" fontId="82" fillId="6" borderId="0" xfId="0" applyFont="1" applyFill="1" applyAlignment="1">
      <alignment horizontal="center" vertical="center"/>
    </xf>
    <xf numFmtId="0" fontId="64" fillId="0" borderId="0" xfId="0" applyFont="1" applyAlignment="1">
      <alignment horizontal="left" vertical="center" wrapText="1"/>
    </xf>
    <xf numFmtId="0" fontId="60" fillId="0" borderId="0" xfId="0" applyFont="1" applyAlignment="1">
      <alignment horizontal="center" vertical="center"/>
    </xf>
    <xf numFmtId="0" fontId="83" fillId="0" borderId="0" xfId="0" applyFont="1" applyAlignment="1">
      <alignment horizontal="left" vertical="center"/>
    </xf>
    <xf numFmtId="0" fontId="64" fillId="0" borderId="0" xfId="0" applyFont="1" applyAlignment="1">
      <alignment horizontal="left" vertical="center"/>
    </xf>
  </cellXfs>
  <cellStyles count="9">
    <cellStyle name="Excel Built-in Normal" xfId="1" xr:uid="{00000000-0005-0000-0000-000000000000}"/>
    <cellStyle name="Hipervínculo" xfId="8" builtinId="8"/>
    <cellStyle name="Millares" xfId="2" builtinId="3"/>
    <cellStyle name="Millares [0]" xfId="3" builtinId="6"/>
    <cellStyle name="Millares 2" xfId="4" xr:uid="{00000000-0005-0000-0000-000004000000}"/>
    <cellStyle name="Millares 3" xfId="5" xr:uid="{00000000-0005-0000-0000-000005000000}"/>
    <cellStyle name="Normal" xfId="0" builtinId="0"/>
    <cellStyle name="Normal 2" xfId="6" xr:uid="{00000000-0005-0000-0000-000007000000}"/>
    <cellStyle name="Porcentaje" xfId="7"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administracion@asucapital.com.p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2:H89"/>
  <sheetViews>
    <sheetView showGridLines="0" topLeftCell="A34" zoomScale="102" zoomScaleNormal="102" workbookViewId="0">
      <selection activeCell="F75" sqref="F75"/>
    </sheetView>
  </sheetViews>
  <sheetFormatPr baseColWidth="10" defaultColWidth="10.85546875" defaultRowHeight="15"/>
  <cols>
    <col min="1" max="1" width="4.42578125" customWidth="1"/>
    <col min="2" max="2" width="40.28515625" customWidth="1"/>
    <col min="3" max="3" width="14.85546875" style="33" customWidth="1"/>
    <col min="4" max="4" width="18.5703125" style="33" bestFit="1" customWidth="1"/>
    <col min="5" max="5" width="43.42578125" style="33" customWidth="1"/>
    <col min="6" max="6" width="17.42578125" style="33" bestFit="1" customWidth="1"/>
    <col min="7" max="7" width="18.5703125" style="33" bestFit="1" customWidth="1"/>
    <col min="8" max="8" width="15.140625" bestFit="1" customWidth="1"/>
  </cols>
  <sheetData>
    <row r="2" spans="2:7">
      <c r="B2" s="317" t="s">
        <v>655</v>
      </c>
      <c r="C2" s="317"/>
      <c r="D2" s="317"/>
      <c r="E2" s="317"/>
      <c r="F2" s="317"/>
      <c r="G2" s="317"/>
    </row>
    <row r="3" spans="2:7">
      <c r="B3" s="317"/>
      <c r="C3" s="317"/>
      <c r="D3" s="317"/>
      <c r="E3" s="317"/>
      <c r="F3" s="317"/>
      <c r="G3" s="317"/>
    </row>
    <row r="4" spans="2:7">
      <c r="B4" s="317"/>
      <c r="C4" s="317"/>
      <c r="D4" s="317"/>
      <c r="E4" s="317"/>
      <c r="F4" s="317"/>
      <c r="G4" s="317"/>
    </row>
    <row r="5" spans="2:7" ht="15.75" thickBot="1"/>
    <row r="6" spans="2:7" ht="15" customHeight="1">
      <c r="B6" s="318" t="s">
        <v>1</v>
      </c>
      <c r="C6" s="320" t="s">
        <v>68</v>
      </c>
      <c r="D6" s="320" t="s">
        <v>341</v>
      </c>
      <c r="E6" s="341" t="s">
        <v>3</v>
      </c>
      <c r="F6" s="343" t="s">
        <v>2</v>
      </c>
      <c r="G6" s="345" t="s">
        <v>341</v>
      </c>
    </row>
    <row r="7" spans="2:7" ht="15.75" thickBot="1">
      <c r="B7" s="319"/>
      <c r="C7" s="321"/>
      <c r="D7" s="321"/>
      <c r="E7" s="342"/>
      <c r="F7" s="344"/>
      <c r="G7" s="346"/>
    </row>
    <row r="8" spans="2:7">
      <c r="B8" s="15" t="s">
        <v>4</v>
      </c>
      <c r="C8" s="34"/>
      <c r="D8" s="34"/>
      <c r="E8" s="35" t="s">
        <v>10</v>
      </c>
      <c r="F8" s="169"/>
      <c r="G8" s="104"/>
    </row>
    <row r="9" spans="2:7">
      <c r="B9" s="4" t="s">
        <v>63</v>
      </c>
      <c r="C9" s="7">
        <f>+SUM(C10:C12)</f>
        <v>54501807</v>
      </c>
      <c r="D9" s="7">
        <f>+SUM(D10:D12)</f>
        <v>1041933598</v>
      </c>
      <c r="E9" s="36" t="s">
        <v>11</v>
      </c>
      <c r="F9" s="7">
        <f>+SUM(F10:F14)</f>
        <v>9030377</v>
      </c>
      <c r="G9" s="105">
        <f>+SUM(G10:G14)</f>
        <v>15242300</v>
      </c>
    </row>
    <row r="10" spans="2:7">
      <c r="B10" s="5" t="s">
        <v>5</v>
      </c>
      <c r="C10" s="17">
        <f>+'Notas a los EEFF'!C89+'Notas a los EEFF'!C97</f>
        <v>1174600</v>
      </c>
      <c r="D10" s="17">
        <f>+'Notas a los EEFF'!D89+'Notas a los EEFF'!D97+'Notas a los EEFF'!D90</f>
        <v>0</v>
      </c>
      <c r="E10" s="37" t="s">
        <v>327</v>
      </c>
      <c r="F10" s="17">
        <f>+'Notas a los EEFF'!C269</f>
        <v>0</v>
      </c>
      <c r="G10" s="106">
        <f>+'Notas a los EEFF'!D269</f>
        <v>0</v>
      </c>
    </row>
    <row r="11" spans="2:7">
      <c r="B11" s="5" t="s">
        <v>6</v>
      </c>
      <c r="C11" s="17">
        <f>SUM('Notas a los EEFF'!C91:C96)</f>
        <v>53327207</v>
      </c>
      <c r="D11" s="17">
        <f>SUM('Notas a los EEFF'!D91:D96)</f>
        <v>1041933598</v>
      </c>
      <c r="E11" s="37" t="s">
        <v>324</v>
      </c>
      <c r="F11" s="17">
        <f>+'Notas a los EEFF'!C263</f>
        <v>9030377</v>
      </c>
      <c r="G11" s="106">
        <f>+'Notas a los EEFF'!D263</f>
        <v>15242300</v>
      </c>
    </row>
    <row r="12" spans="2:7" ht="15" customHeight="1">
      <c r="B12" s="5" t="s">
        <v>7</v>
      </c>
      <c r="C12" s="38"/>
      <c r="D12" s="38"/>
      <c r="E12" s="37"/>
      <c r="F12" s="38"/>
      <c r="G12" s="107"/>
    </row>
    <row r="13" spans="2:7">
      <c r="B13" s="4" t="s">
        <v>435</v>
      </c>
      <c r="C13" s="254">
        <f>SUM(C14:C16)</f>
        <v>4016949985</v>
      </c>
      <c r="D13" s="254">
        <f>SUM(D14:D16)</f>
        <v>991107763</v>
      </c>
      <c r="E13" s="37" t="s">
        <v>13</v>
      </c>
      <c r="F13" s="38"/>
      <c r="G13" s="107"/>
    </row>
    <row r="14" spans="2:7" ht="25.15" customHeight="1">
      <c r="B14" s="5" t="s">
        <v>8</v>
      </c>
      <c r="C14" s="39"/>
      <c r="D14" s="39"/>
      <c r="E14" s="37" t="s">
        <v>326</v>
      </c>
      <c r="F14" s="170">
        <v>0</v>
      </c>
      <c r="G14" s="108"/>
    </row>
    <row r="15" spans="2:7">
      <c r="B15" s="5" t="s">
        <v>9</v>
      </c>
      <c r="C15" s="115">
        <f>+'Notas a los EEFF'!D122</f>
        <v>4016949985</v>
      </c>
      <c r="D15" s="254">
        <v>991107763</v>
      </c>
      <c r="E15" s="36"/>
      <c r="F15" s="171"/>
      <c r="G15" s="108"/>
    </row>
    <row r="16" spans="2:7">
      <c r="B16" s="5"/>
      <c r="C16" s="39"/>
      <c r="D16" s="39"/>
      <c r="E16" s="36" t="s">
        <v>14</v>
      </c>
      <c r="F16" s="7">
        <f>+SUM(F17:F19)</f>
        <v>0</v>
      </c>
      <c r="G16" s="105">
        <f>+SUM(G17:G19)</f>
        <v>0</v>
      </c>
    </row>
    <row r="17" spans="2:7">
      <c r="B17" s="5"/>
      <c r="C17" s="39"/>
      <c r="D17" s="39"/>
      <c r="E17" s="37" t="s">
        <v>366</v>
      </c>
      <c r="F17" s="17">
        <f>+'Notas a los EEFF'!C244</f>
        <v>0</v>
      </c>
      <c r="G17" s="106">
        <v>0</v>
      </c>
    </row>
    <row r="18" spans="2:7">
      <c r="B18" s="4" t="s">
        <v>425</v>
      </c>
      <c r="C18" s="7">
        <f>+SUM(C19:C20)</f>
        <v>0</v>
      </c>
      <c r="D18" s="7">
        <f>+SUM(D19:D20)</f>
        <v>0</v>
      </c>
      <c r="E18" s="37" t="s">
        <v>16</v>
      </c>
      <c r="F18" s="17">
        <v>0</v>
      </c>
      <c r="G18" s="106">
        <v>0</v>
      </c>
    </row>
    <row r="19" spans="2:7">
      <c r="B19" s="5" t="s">
        <v>8</v>
      </c>
      <c r="C19" s="17">
        <v>0</v>
      </c>
      <c r="D19" s="17">
        <v>0</v>
      </c>
      <c r="E19" s="37"/>
      <c r="F19" s="38"/>
      <c r="G19" s="107"/>
    </row>
    <row r="20" spans="2:7">
      <c r="B20" s="5" t="s">
        <v>9</v>
      </c>
      <c r="C20" s="17">
        <v>0</v>
      </c>
      <c r="D20" s="17">
        <v>0</v>
      </c>
      <c r="E20" s="40"/>
      <c r="F20" s="38"/>
      <c r="G20" s="107"/>
    </row>
    <row r="21" spans="2:7">
      <c r="B21" s="6"/>
      <c r="C21" s="41"/>
      <c r="D21" s="41"/>
      <c r="E21" s="40"/>
      <c r="F21" s="38"/>
      <c r="G21" s="107"/>
    </row>
    <row r="22" spans="2:7">
      <c r="B22" s="4" t="s">
        <v>17</v>
      </c>
      <c r="C22" s="7">
        <f>+SUM(C23:C29)</f>
        <v>4439055</v>
      </c>
      <c r="D22" s="7">
        <f>+SUM(D23:D29)</f>
        <v>0</v>
      </c>
      <c r="E22" s="36" t="s">
        <v>23</v>
      </c>
      <c r="F22" s="7">
        <f>+SUM(F23:F30)</f>
        <v>70153482</v>
      </c>
      <c r="G22" s="105">
        <f>+SUM(G23:G30)</f>
        <v>20893186</v>
      </c>
    </row>
    <row r="23" spans="2:7">
      <c r="B23" s="5" t="s">
        <v>18</v>
      </c>
      <c r="C23" s="17">
        <f>+'Notas a los EEFF'!C165+'Notas a los EEFF'!C166+'Notas a los EEFF'!C167</f>
        <v>3357791</v>
      </c>
      <c r="D23" s="17">
        <f>+'Notas a los EEFF'!D165+'Notas a los EEFF'!D166+'Notas a los EEFF'!D167</f>
        <v>0</v>
      </c>
      <c r="E23" s="37" t="s">
        <v>24</v>
      </c>
      <c r="F23" s="17">
        <v>0</v>
      </c>
      <c r="G23" s="106">
        <v>0</v>
      </c>
    </row>
    <row r="24" spans="2:7">
      <c r="B24" s="5" t="s">
        <v>19</v>
      </c>
      <c r="C24" s="17">
        <v>0</v>
      </c>
      <c r="D24" s="17">
        <v>0</v>
      </c>
      <c r="E24" s="37" t="s">
        <v>25</v>
      </c>
      <c r="F24" s="17">
        <v>16821593</v>
      </c>
      <c r="G24" s="106">
        <v>20893186</v>
      </c>
    </row>
    <row r="25" spans="2:7">
      <c r="B25" s="5" t="s">
        <v>20</v>
      </c>
      <c r="C25" s="17">
        <f>+'Notas a los EEFF'!C168</f>
        <v>1081264</v>
      </c>
      <c r="D25" s="17">
        <f>+'Notas a los EEFF'!D176</f>
        <v>0</v>
      </c>
      <c r="E25" s="37" t="s">
        <v>26</v>
      </c>
      <c r="F25" s="17">
        <v>2038404</v>
      </c>
      <c r="G25" s="106">
        <v>0</v>
      </c>
    </row>
    <row r="26" spans="2:7">
      <c r="B26" s="5" t="s">
        <v>64</v>
      </c>
      <c r="C26" s="41"/>
      <c r="D26" s="41"/>
      <c r="E26" s="37" t="s">
        <v>402</v>
      </c>
      <c r="F26" s="17">
        <v>48205986</v>
      </c>
      <c r="G26" s="106">
        <v>0</v>
      </c>
    </row>
    <row r="27" spans="2:7" ht="24">
      <c r="B27" s="5" t="s">
        <v>21</v>
      </c>
      <c r="C27" s="41"/>
      <c r="D27" s="41"/>
      <c r="E27" s="199"/>
      <c r="F27" s="200"/>
      <c r="G27" s="201"/>
    </row>
    <row r="28" spans="2:7" ht="24">
      <c r="B28" s="5" t="s">
        <v>22</v>
      </c>
      <c r="C28" s="41"/>
      <c r="D28" s="41"/>
      <c r="E28" s="37" t="s">
        <v>27</v>
      </c>
      <c r="F28" s="38"/>
      <c r="G28" s="107"/>
    </row>
    <row r="29" spans="2:7">
      <c r="B29" s="5"/>
      <c r="C29" s="41"/>
      <c r="D29" s="41"/>
      <c r="E29" s="37" t="s">
        <v>28</v>
      </c>
      <c r="F29" s="17">
        <v>3087499</v>
      </c>
      <c r="G29" s="106">
        <v>0</v>
      </c>
    </row>
    <row r="30" spans="2:7">
      <c r="B30" s="4"/>
      <c r="C30" s="41"/>
      <c r="D30" s="41"/>
      <c r="E30" s="37" t="s">
        <v>29</v>
      </c>
      <c r="F30" s="38">
        <v>0</v>
      </c>
      <c r="G30" s="107">
        <v>0</v>
      </c>
    </row>
    <row r="31" spans="2:7">
      <c r="B31" s="4" t="s">
        <v>30</v>
      </c>
      <c r="C31" s="7">
        <f>+C32</f>
        <v>328464415</v>
      </c>
      <c r="D31" s="7">
        <f>+D32</f>
        <v>28511646</v>
      </c>
      <c r="E31" s="36" t="s">
        <v>32</v>
      </c>
      <c r="F31" s="7">
        <f>+SUM(F32:F34)</f>
        <v>1296828995</v>
      </c>
      <c r="G31" s="105">
        <f>+SUM(G32:G34)</f>
        <v>0</v>
      </c>
    </row>
    <row r="32" spans="2:7">
      <c r="B32" s="5" t="s">
        <v>31</v>
      </c>
      <c r="C32" s="17">
        <f>+'Notas a los EEFF'!C225</f>
        <v>328464415</v>
      </c>
      <c r="D32" s="17">
        <f>+'Notas a los EEFF'!D225</f>
        <v>28511646</v>
      </c>
      <c r="E32" s="37" t="s">
        <v>33</v>
      </c>
      <c r="F32" s="17">
        <v>0</v>
      </c>
      <c r="G32" s="106">
        <v>0</v>
      </c>
    </row>
    <row r="33" spans="2:7">
      <c r="B33" s="5"/>
      <c r="C33" s="38"/>
      <c r="D33" s="38"/>
      <c r="E33" s="37" t="s">
        <v>34</v>
      </c>
      <c r="F33" s="17">
        <f>+'Notas a los EEFF'!C288</f>
        <v>1296828995</v>
      </c>
      <c r="G33" s="106">
        <f>+'Notas a los EEFF'!D288</f>
        <v>0</v>
      </c>
    </row>
    <row r="34" spans="2:7">
      <c r="B34" s="4"/>
      <c r="C34" s="41"/>
      <c r="D34" s="41"/>
      <c r="E34" s="37"/>
      <c r="F34" s="17"/>
      <c r="G34" s="107"/>
    </row>
    <row r="35" spans="2:7">
      <c r="B35" s="4" t="s">
        <v>35</v>
      </c>
      <c r="C35" s="7">
        <f>+C9+C13+C18+C22+C31</f>
        <v>4404355262</v>
      </c>
      <c r="D35" s="7">
        <f>+D9+D13+D18+D22+D31</f>
        <v>2061553007</v>
      </c>
      <c r="E35" s="36" t="s">
        <v>36</v>
      </c>
      <c r="F35" s="304">
        <f>+F9+F16+F22+F31</f>
        <v>1376012854</v>
      </c>
      <c r="G35" s="105">
        <f>+G9+G16+G22+G31</f>
        <v>36135486</v>
      </c>
    </row>
    <row r="36" spans="2:7" ht="15.75" thickBot="1">
      <c r="B36" s="5"/>
      <c r="C36" s="115"/>
      <c r="D36" s="39"/>
      <c r="E36" s="37"/>
      <c r="F36" s="38"/>
      <c r="G36" s="107"/>
    </row>
    <row r="37" spans="2:7">
      <c r="B37" s="4" t="s">
        <v>37</v>
      </c>
      <c r="C37" s="17"/>
      <c r="D37" s="38"/>
      <c r="E37" s="35" t="s">
        <v>353</v>
      </c>
      <c r="F37" s="38"/>
      <c r="G37" s="107"/>
    </row>
    <row r="38" spans="2:7">
      <c r="B38" s="4" t="s">
        <v>38</v>
      </c>
      <c r="C38" s="7">
        <f>+SUM(C39:C42)</f>
        <v>1560000000</v>
      </c>
      <c r="D38" s="7">
        <f>+SUM(D39:D42)</f>
        <v>1164439975</v>
      </c>
      <c r="E38" s="36" t="s">
        <v>14</v>
      </c>
      <c r="F38" s="7">
        <v>0</v>
      </c>
      <c r="G38" s="106"/>
    </row>
    <row r="39" spans="2:7">
      <c r="B39" s="100" t="s">
        <v>442</v>
      </c>
      <c r="C39" s="17">
        <v>0</v>
      </c>
      <c r="D39" s="17">
        <v>161439975</v>
      </c>
      <c r="E39" s="37" t="s">
        <v>15</v>
      </c>
      <c r="F39" s="17">
        <v>0</v>
      </c>
      <c r="G39" s="107"/>
    </row>
    <row r="40" spans="2:7">
      <c r="B40" s="100"/>
      <c r="C40" s="17">
        <v>0</v>
      </c>
      <c r="D40" s="17">
        <v>0</v>
      </c>
      <c r="E40" s="37"/>
      <c r="F40" s="17"/>
      <c r="G40" s="106"/>
    </row>
    <row r="41" spans="2:7">
      <c r="B41" s="5" t="s">
        <v>39</v>
      </c>
      <c r="C41" s="17">
        <f>+'Notas a los EEFF'!F107</f>
        <v>1560000000</v>
      </c>
      <c r="D41" s="17">
        <v>1003000000</v>
      </c>
      <c r="E41" s="37"/>
      <c r="F41" s="17"/>
      <c r="G41" s="106"/>
    </row>
    <row r="42" spans="2:7" ht="18.75" hidden="1" customHeight="1">
      <c r="B42" s="5" t="s">
        <v>40</v>
      </c>
      <c r="C42" s="17">
        <v>0</v>
      </c>
      <c r="D42" s="17">
        <v>0</v>
      </c>
      <c r="E42" s="37"/>
      <c r="F42" s="41"/>
      <c r="G42" s="109"/>
    </row>
    <row r="43" spans="2:7" hidden="1">
      <c r="B43" s="4"/>
      <c r="C43" s="116"/>
      <c r="D43" s="41"/>
      <c r="E43" s="37" t="s">
        <v>12</v>
      </c>
      <c r="F43" s="41"/>
      <c r="G43" s="109"/>
    </row>
    <row r="44" spans="2:7" hidden="1">
      <c r="B44" s="4" t="s">
        <v>41</v>
      </c>
      <c r="C44" s="116">
        <f>+SUM(C45:C51)</f>
        <v>0</v>
      </c>
      <c r="D44" s="41"/>
      <c r="E44" s="37" t="s">
        <v>44</v>
      </c>
      <c r="F44" s="41"/>
      <c r="G44" s="109"/>
    </row>
    <row r="45" spans="2:7" hidden="1">
      <c r="B45" s="5" t="s">
        <v>18</v>
      </c>
      <c r="C45" s="116"/>
      <c r="D45" s="41"/>
      <c r="E45" s="37"/>
      <c r="F45" s="41"/>
      <c r="G45" s="109"/>
    </row>
    <row r="46" spans="2:7" hidden="1">
      <c r="B46" s="5" t="s">
        <v>20</v>
      </c>
      <c r="C46" s="116"/>
      <c r="D46" s="41"/>
      <c r="E46" s="36" t="s">
        <v>45</v>
      </c>
      <c r="F46" s="41">
        <f>+SUM(F47:F48)</f>
        <v>0</v>
      </c>
      <c r="G46" s="109">
        <f>+SUM(G47:G48)</f>
        <v>0</v>
      </c>
    </row>
    <row r="47" spans="2:7" hidden="1">
      <c r="B47" s="5" t="s">
        <v>42</v>
      </c>
      <c r="C47" s="116"/>
      <c r="D47" s="41"/>
      <c r="E47" s="37" t="s">
        <v>46</v>
      </c>
      <c r="F47" s="41"/>
      <c r="G47" s="109"/>
    </row>
    <row r="48" spans="2:7" hidden="1">
      <c r="B48" s="5" t="s">
        <v>65</v>
      </c>
      <c r="C48" s="116"/>
      <c r="D48" s="41"/>
      <c r="E48" s="37" t="s">
        <v>328</v>
      </c>
      <c r="F48" s="41"/>
      <c r="G48" s="109"/>
    </row>
    <row r="49" spans="2:8" ht="24" hidden="1">
      <c r="B49" s="5" t="s">
        <v>21</v>
      </c>
      <c r="C49" s="116"/>
      <c r="D49" s="41"/>
      <c r="E49" s="37"/>
      <c r="F49" s="41"/>
      <c r="G49" s="109"/>
    </row>
    <row r="50" spans="2:8" ht="24" hidden="1">
      <c r="B50" s="5" t="s">
        <v>22</v>
      </c>
      <c r="C50" s="116"/>
      <c r="D50" s="41"/>
      <c r="E50" s="36" t="s">
        <v>47</v>
      </c>
      <c r="F50" s="41">
        <f>+SUM(F51:F53)</f>
        <v>0</v>
      </c>
      <c r="G50" s="109">
        <f>+SUM(G51:G53)</f>
        <v>0</v>
      </c>
    </row>
    <row r="51" spans="2:8" ht="24" hidden="1">
      <c r="B51" s="5" t="s">
        <v>43</v>
      </c>
      <c r="C51" s="116"/>
      <c r="D51" s="41"/>
      <c r="E51" s="37" t="s">
        <v>48</v>
      </c>
      <c r="F51" s="41"/>
      <c r="G51" s="109"/>
    </row>
    <row r="52" spans="2:8" hidden="1">
      <c r="B52" s="6"/>
      <c r="C52" s="116"/>
      <c r="D52" s="41"/>
      <c r="E52" s="37" t="s">
        <v>49</v>
      </c>
      <c r="F52" s="116">
        <v>0</v>
      </c>
      <c r="G52" s="109"/>
    </row>
    <row r="53" spans="2:8" hidden="1">
      <c r="B53" s="6"/>
      <c r="C53" s="116"/>
      <c r="D53" s="41"/>
      <c r="E53" s="37" t="s">
        <v>329</v>
      </c>
      <c r="F53" s="41"/>
      <c r="G53" s="109"/>
    </row>
    <row r="54" spans="2:8" hidden="1">
      <c r="B54" s="6"/>
      <c r="C54" s="116"/>
      <c r="D54" s="41"/>
      <c r="E54" s="36" t="s">
        <v>50</v>
      </c>
      <c r="F54" s="7">
        <f>+F38+F46+F50</f>
        <v>0</v>
      </c>
      <c r="G54" s="105">
        <f>+G38+G46+G50</f>
        <v>0</v>
      </c>
    </row>
    <row r="55" spans="2:8">
      <c r="B55" s="6"/>
      <c r="C55" s="116"/>
      <c r="D55" s="41"/>
      <c r="E55" s="36"/>
      <c r="F55" s="17"/>
      <c r="G55" s="106"/>
    </row>
    <row r="56" spans="2:8">
      <c r="B56" s="4" t="s">
        <v>51</v>
      </c>
      <c r="C56" s="7">
        <f>+'Notas a los EEFF'!M189</f>
        <v>36251461</v>
      </c>
      <c r="D56" s="7">
        <f>+'Notas a los EEFF'!M190</f>
        <v>20975706</v>
      </c>
      <c r="E56" s="36"/>
      <c r="F56" s="38"/>
      <c r="G56" s="107"/>
    </row>
    <row r="57" spans="2:8">
      <c r="B57" s="5"/>
      <c r="C57" s="17"/>
      <c r="D57" s="17"/>
      <c r="E57" s="36" t="s">
        <v>52</v>
      </c>
      <c r="F57" s="7">
        <f>+F35+F54</f>
        <v>1376012854</v>
      </c>
      <c r="G57" s="105">
        <f>+G35+G54</f>
        <v>36135486</v>
      </c>
    </row>
    <row r="58" spans="2:8">
      <c r="B58" s="5"/>
      <c r="C58" s="116"/>
      <c r="D58" s="41"/>
      <c r="E58" s="36"/>
      <c r="F58" s="171"/>
      <c r="G58" s="108"/>
    </row>
    <row r="59" spans="2:8">
      <c r="B59" s="5"/>
      <c r="C59" s="116"/>
      <c r="D59" s="41"/>
      <c r="E59" s="36" t="s">
        <v>53</v>
      </c>
      <c r="F59" s="7"/>
      <c r="G59" s="105"/>
    </row>
    <row r="60" spans="2:8">
      <c r="B60" s="5"/>
      <c r="C60" s="116"/>
      <c r="D60" s="41"/>
      <c r="E60" s="36" t="s">
        <v>60</v>
      </c>
      <c r="F60" s="7">
        <v>5000000000</v>
      </c>
      <c r="G60" s="7">
        <v>3000000000</v>
      </c>
      <c r="H60" s="16"/>
    </row>
    <row r="61" spans="2:8">
      <c r="B61" s="4" t="s">
        <v>54</v>
      </c>
      <c r="C61" s="17">
        <f>+SUM(C64:C70)</f>
        <v>283348395</v>
      </c>
      <c r="D61" s="17">
        <f>+SUM(D64:D70)</f>
        <v>322698897</v>
      </c>
      <c r="E61" s="103"/>
      <c r="F61" s="17"/>
      <c r="G61" s="106"/>
    </row>
    <row r="62" spans="2:8">
      <c r="B62" s="4"/>
      <c r="C62" s="17"/>
      <c r="D62" s="38"/>
      <c r="E62" s="255" t="s">
        <v>459</v>
      </c>
      <c r="F62" s="17">
        <v>0</v>
      </c>
      <c r="G62" s="17">
        <v>500000000</v>
      </c>
    </row>
    <row r="63" spans="2:8">
      <c r="B63" s="5"/>
      <c r="C63" s="17"/>
      <c r="D63" s="17"/>
      <c r="E63" s="36" t="s">
        <v>362</v>
      </c>
      <c r="F63" s="17"/>
      <c r="G63" s="106">
        <v>0</v>
      </c>
    </row>
    <row r="64" spans="2:8">
      <c r="B64" s="4" t="s">
        <v>373</v>
      </c>
      <c r="C64" s="17"/>
      <c r="D64" s="38"/>
      <c r="E64" s="37" t="s">
        <v>156</v>
      </c>
      <c r="F64" s="17">
        <v>0</v>
      </c>
      <c r="G64" s="106">
        <v>0</v>
      </c>
    </row>
    <row r="65" spans="2:8">
      <c r="B65" s="4"/>
      <c r="C65" s="17"/>
      <c r="D65" s="38"/>
      <c r="E65" s="37" t="s">
        <v>407</v>
      </c>
      <c r="F65" s="17">
        <v>557000000</v>
      </c>
      <c r="G65" s="106">
        <v>0</v>
      </c>
    </row>
    <row r="66" spans="2:8">
      <c r="B66" s="5" t="s">
        <v>354</v>
      </c>
      <c r="C66" s="17">
        <f>+'Notas a los EEFF'!C197</f>
        <v>157402006</v>
      </c>
      <c r="D66" s="17">
        <f>+'Notas a los EEFF'!D197</f>
        <v>157402006</v>
      </c>
      <c r="E66" s="37" t="s">
        <v>61</v>
      </c>
      <c r="F66" s="17">
        <v>33532099</v>
      </c>
      <c r="G66" s="106">
        <v>0</v>
      </c>
    </row>
    <row r="67" spans="2:8">
      <c r="B67" s="5" t="s">
        <v>56</v>
      </c>
      <c r="C67" s="17">
        <f>+'Notas a los EEFF'!C198</f>
        <v>-39350502</v>
      </c>
      <c r="D67" s="17">
        <f>+'Notas a los EEFF'!D198</f>
        <v>0</v>
      </c>
      <c r="E67" s="37" t="s">
        <v>345</v>
      </c>
      <c r="F67" s="17">
        <v>0</v>
      </c>
      <c r="G67" s="106">
        <v>0</v>
      </c>
    </row>
    <row r="68" spans="2:8">
      <c r="B68" s="4" t="s">
        <v>413</v>
      </c>
      <c r="C68" s="17">
        <f>+'Notas a los EEFF'!F207</f>
        <v>165296891</v>
      </c>
      <c r="D68" s="17">
        <f>+'Notas a los EEFF'!C207</f>
        <v>165296891</v>
      </c>
      <c r="E68" s="37" t="s">
        <v>268</v>
      </c>
      <c r="F68" s="17">
        <v>0</v>
      </c>
      <c r="G68" s="106">
        <v>0</v>
      </c>
      <c r="H68" s="16"/>
    </row>
    <row r="69" spans="2:8">
      <c r="B69" s="5"/>
      <c r="C69" s="17"/>
      <c r="D69" s="17"/>
      <c r="E69" s="37" t="s">
        <v>346</v>
      </c>
      <c r="F69" s="17">
        <v>-682589835</v>
      </c>
      <c r="G69" s="17">
        <v>33532099</v>
      </c>
      <c r="H69" s="16"/>
    </row>
    <row r="70" spans="2:8">
      <c r="B70" s="5"/>
      <c r="C70" s="17"/>
      <c r="D70" s="17"/>
      <c r="E70" s="37"/>
      <c r="F70" s="41"/>
      <c r="G70" s="109"/>
    </row>
    <row r="71" spans="2:8">
      <c r="B71" s="4"/>
      <c r="C71" s="17"/>
      <c r="D71" s="38"/>
      <c r="E71" s="37"/>
      <c r="F71" s="17"/>
      <c r="G71" s="106"/>
      <c r="H71" s="16"/>
    </row>
    <row r="72" spans="2:8">
      <c r="B72" s="4" t="s">
        <v>57</v>
      </c>
      <c r="C72" s="17">
        <f>+C73</f>
        <v>0</v>
      </c>
      <c r="D72" s="167">
        <f>+D73</f>
        <v>0</v>
      </c>
      <c r="E72" s="37"/>
      <c r="F72" s="17"/>
      <c r="G72" s="106"/>
      <c r="H72" s="26"/>
    </row>
    <row r="73" spans="2:8">
      <c r="B73" s="5" t="s">
        <v>58</v>
      </c>
      <c r="C73" s="17">
        <v>0</v>
      </c>
      <c r="D73" s="17">
        <v>0</v>
      </c>
      <c r="E73" s="37"/>
      <c r="F73" s="41"/>
      <c r="G73" s="109"/>
      <c r="H73" s="27"/>
    </row>
    <row r="74" spans="2:8">
      <c r="B74" s="5"/>
      <c r="C74" s="17"/>
      <c r="D74" s="38"/>
      <c r="E74" s="40"/>
      <c r="F74" s="41"/>
      <c r="G74" s="109"/>
      <c r="H74" s="27"/>
    </row>
    <row r="75" spans="2:8" ht="15.75" thickBot="1">
      <c r="B75" s="4" t="s">
        <v>59</v>
      </c>
      <c r="C75" s="7">
        <f>+C38+C44+C56+C57+C61+C72</f>
        <v>1879599856</v>
      </c>
      <c r="D75" s="7">
        <f>+D38+D44+D56+D57+D61+D72</f>
        <v>1508114578</v>
      </c>
      <c r="E75" s="42" t="s">
        <v>319</v>
      </c>
      <c r="F75" s="7">
        <f>SUM(F60:F69)</f>
        <v>4907942264</v>
      </c>
      <c r="G75" s="110">
        <f>SUM(G60:G69)</f>
        <v>3533532099</v>
      </c>
      <c r="H75" s="27"/>
    </row>
    <row r="76" spans="2:8">
      <c r="B76" s="328" t="s">
        <v>66</v>
      </c>
      <c r="C76" s="330">
        <f>+C35+C75</f>
        <v>6283955118</v>
      </c>
      <c r="D76" s="330">
        <f>+D35+D75</f>
        <v>3569667585</v>
      </c>
      <c r="E76" s="332" t="s">
        <v>62</v>
      </c>
      <c r="F76" s="334">
        <f>+F57+F75</f>
        <v>6283955118</v>
      </c>
      <c r="G76" s="336">
        <f>+G57+G75</f>
        <v>3569667585</v>
      </c>
      <c r="H76" s="16"/>
    </row>
    <row r="77" spans="2:8" ht="15.75" thickBot="1">
      <c r="B77" s="329"/>
      <c r="C77" s="331"/>
      <c r="D77" s="331"/>
      <c r="E77" s="333"/>
      <c r="F77" s="335"/>
      <c r="G77" s="337"/>
      <c r="H77" s="16"/>
    </row>
    <row r="78" spans="2:8">
      <c r="F78" s="43"/>
    </row>
    <row r="79" spans="2:8" ht="15.75" thickBot="1">
      <c r="H79" s="16"/>
    </row>
    <row r="80" spans="2:8" ht="15" customHeight="1">
      <c r="B80" s="338"/>
      <c r="C80" s="324" t="s">
        <v>2</v>
      </c>
      <c r="D80" s="324" t="s">
        <v>67</v>
      </c>
      <c r="E80" s="322"/>
      <c r="F80" s="324" t="s">
        <v>2</v>
      </c>
      <c r="G80" s="326" t="s">
        <v>67</v>
      </c>
    </row>
    <row r="81" spans="2:8">
      <c r="B81" s="339"/>
      <c r="C81" s="325"/>
      <c r="D81" s="325"/>
      <c r="E81" s="323"/>
      <c r="F81" s="325"/>
      <c r="G81" s="327"/>
    </row>
    <row r="82" spans="2:8">
      <c r="B82" s="44" t="s">
        <v>330</v>
      </c>
      <c r="C82" s="117">
        <f>SUM(C83:C86)</f>
        <v>0</v>
      </c>
      <c r="D82" s="117">
        <f>SUM(D83:D86)</f>
        <v>0</v>
      </c>
      <c r="E82" s="45" t="s">
        <v>331</v>
      </c>
      <c r="F82" s="117">
        <f>SUM(F83:F86)</f>
        <v>0</v>
      </c>
      <c r="G82" s="117">
        <f>SUM(G83:G86)</f>
        <v>0</v>
      </c>
    </row>
    <row r="83" spans="2:8">
      <c r="B83" s="165"/>
      <c r="C83" s="117">
        <v>0</v>
      </c>
      <c r="D83" s="117">
        <v>0</v>
      </c>
      <c r="E83" s="47"/>
      <c r="F83" s="46">
        <f>+C83+C84</f>
        <v>0</v>
      </c>
      <c r="G83" s="46">
        <f>+D83+D84</f>
        <v>0</v>
      </c>
    </row>
    <row r="84" spans="2:8">
      <c r="B84" s="165"/>
      <c r="C84" s="117">
        <f>SUM(C85:C88)</f>
        <v>0</v>
      </c>
      <c r="D84" s="117">
        <v>0</v>
      </c>
      <c r="E84" s="166"/>
      <c r="F84" s="46">
        <f>+C85</f>
        <v>0</v>
      </c>
      <c r="G84" s="46">
        <f>+D85</f>
        <v>0</v>
      </c>
    </row>
    <row r="85" spans="2:8">
      <c r="B85" s="165"/>
      <c r="C85" s="164">
        <v>0</v>
      </c>
      <c r="D85" s="46">
        <v>0</v>
      </c>
      <c r="E85" s="47"/>
      <c r="F85" s="46"/>
      <c r="G85" s="46"/>
    </row>
    <row r="86" spans="2:8" ht="15.75" thickBot="1">
      <c r="B86" s="48"/>
      <c r="C86" s="118"/>
      <c r="D86" s="154"/>
      <c r="E86" s="50"/>
      <c r="F86" s="49"/>
      <c r="G86" s="51"/>
    </row>
    <row r="89" spans="2:8">
      <c r="B89" s="340" t="s">
        <v>369</v>
      </c>
      <c r="C89" s="340"/>
      <c r="D89" s="340"/>
      <c r="E89" s="340"/>
      <c r="F89" s="340"/>
      <c r="G89" s="340"/>
      <c r="H89" s="137"/>
    </row>
  </sheetData>
  <mergeCells count="20">
    <mergeCell ref="B89:G89"/>
    <mergeCell ref="D6:D7"/>
    <mergeCell ref="E6:E7"/>
    <mergeCell ref="F6:F7"/>
    <mergeCell ref="G6:G7"/>
    <mergeCell ref="B2:G4"/>
    <mergeCell ref="B6:B7"/>
    <mergeCell ref="C6:C7"/>
    <mergeCell ref="E80:E81"/>
    <mergeCell ref="F80:F81"/>
    <mergeCell ref="G80:G81"/>
    <mergeCell ref="B76:B77"/>
    <mergeCell ref="C76:C77"/>
    <mergeCell ref="D76:D77"/>
    <mergeCell ref="E76:E77"/>
    <mergeCell ref="F76:F77"/>
    <mergeCell ref="G76:G77"/>
    <mergeCell ref="B80:B81"/>
    <mergeCell ref="C80:C81"/>
    <mergeCell ref="D80:D81"/>
  </mergeCells>
  <pageMargins left="0.70866141732283472" right="0.70866141732283472" top="0.74803149606299213" bottom="0.74803149606299213" header="0.31496062992125984" footer="0.31496062992125984"/>
  <pageSetup paperSize="9" scale="60" orientation="portrait" r:id="rId1"/>
  <ignoredErrors>
    <ignoredError sqref="C11:D11"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4:G61"/>
  <sheetViews>
    <sheetView showGridLines="0" topLeftCell="A27" zoomScale="102" zoomScaleNormal="102" workbookViewId="0">
      <selection activeCell="B6" sqref="B6"/>
    </sheetView>
  </sheetViews>
  <sheetFormatPr baseColWidth="10" defaultColWidth="10.85546875" defaultRowHeight="15"/>
  <cols>
    <col min="2" max="2" width="60.5703125" bestFit="1" customWidth="1"/>
    <col min="3" max="3" width="16.85546875" customWidth="1"/>
    <col min="4" max="4" width="17.42578125" bestFit="1" customWidth="1"/>
    <col min="6" max="6" width="12.85546875" bestFit="1" customWidth="1"/>
    <col min="8" max="8" width="17.28515625" customWidth="1"/>
  </cols>
  <sheetData>
    <row r="4" spans="2:4" ht="15" customHeight="1">
      <c r="B4" s="347" t="s">
        <v>658</v>
      </c>
      <c r="C4" s="347"/>
      <c r="D4" s="347"/>
    </row>
    <row r="5" spans="2:4">
      <c r="B5" s="347"/>
      <c r="C5" s="347"/>
      <c r="D5" s="347"/>
    </row>
    <row r="7" spans="2:4" ht="22.5">
      <c r="B7" s="229"/>
      <c r="C7" s="230" t="s">
        <v>68</v>
      </c>
      <c r="D7" s="231" t="s">
        <v>69</v>
      </c>
    </row>
    <row r="8" spans="2:4">
      <c r="B8" s="89" t="s">
        <v>70</v>
      </c>
      <c r="C8" s="90">
        <f>+SUM(C9:C23)</f>
        <v>30745969105</v>
      </c>
      <c r="D8" s="90">
        <f>+SUM(D9:D23)</f>
        <v>0</v>
      </c>
    </row>
    <row r="9" spans="2:4">
      <c r="B9" s="91" t="s">
        <v>71</v>
      </c>
      <c r="C9" s="92"/>
      <c r="D9" s="92"/>
    </row>
    <row r="10" spans="2:4">
      <c r="B10" s="93" t="s">
        <v>72</v>
      </c>
      <c r="C10" s="94">
        <v>0</v>
      </c>
      <c r="D10" s="94">
        <v>0</v>
      </c>
    </row>
    <row r="11" spans="2:4">
      <c r="B11" s="93" t="s">
        <v>73</v>
      </c>
      <c r="C11" s="94">
        <v>0</v>
      </c>
      <c r="D11" s="94">
        <v>0</v>
      </c>
    </row>
    <row r="12" spans="2:4">
      <c r="B12" s="91" t="s">
        <v>74</v>
      </c>
      <c r="C12" s="92"/>
      <c r="D12" s="92"/>
    </row>
    <row r="13" spans="2:4">
      <c r="B13" s="93" t="s">
        <v>75</v>
      </c>
      <c r="C13" s="94">
        <v>13011</v>
      </c>
      <c r="D13" s="94">
        <v>0</v>
      </c>
    </row>
    <row r="14" spans="2:4">
      <c r="B14" s="93" t="s">
        <v>76</v>
      </c>
      <c r="C14" s="94">
        <v>41681508</v>
      </c>
      <c r="D14" s="94">
        <v>0</v>
      </c>
    </row>
    <row r="15" spans="2:4">
      <c r="B15" s="93" t="s">
        <v>611</v>
      </c>
      <c r="C15" s="94"/>
      <c r="D15" s="94"/>
    </row>
    <row r="16" spans="2:4">
      <c r="B16" s="93" t="s">
        <v>612</v>
      </c>
      <c r="C16" s="94"/>
      <c r="D16" s="94"/>
    </row>
    <row r="17" spans="2:6">
      <c r="B17" s="95" t="s">
        <v>77</v>
      </c>
      <c r="C17" s="94">
        <v>1859091</v>
      </c>
      <c r="D17" s="94">
        <v>0</v>
      </c>
    </row>
    <row r="18" spans="2:6">
      <c r="B18" s="95" t="s">
        <v>613</v>
      </c>
      <c r="C18" s="94"/>
      <c r="D18" s="94"/>
    </row>
    <row r="19" spans="2:6">
      <c r="B19" s="95" t="s">
        <v>614</v>
      </c>
      <c r="C19" s="94">
        <f>+'Notas a los EEFF'!C338</f>
        <v>9283243628</v>
      </c>
      <c r="D19" s="94"/>
    </row>
    <row r="20" spans="2:6">
      <c r="B20" s="95" t="s">
        <v>615</v>
      </c>
      <c r="C20" s="94">
        <f>+'Notas a los EEFF'!C324</f>
        <v>40189660</v>
      </c>
      <c r="D20" s="94"/>
    </row>
    <row r="21" spans="2:6">
      <c r="B21" s="95" t="s">
        <v>616</v>
      </c>
      <c r="C21" s="94">
        <f>+'Notas a los EEFF'!C329</f>
        <v>1154806585</v>
      </c>
      <c r="D21" s="94"/>
    </row>
    <row r="22" spans="2:6">
      <c r="B22" s="95" t="s">
        <v>617</v>
      </c>
      <c r="C22" s="94">
        <f>+'Notas a los EEFF'!C341</f>
        <v>20171186347</v>
      </c>
      <c r="D22" s="94"/>
    </row>
    <row r="23" spans="2:6">
      <c r="B23" s="95" t="s">
        <v>78</v>
      </c>
      <c r="C23" s="94">
        <f>+'Notas a los EEFF'!C350</f>
        <v>52989275</v>
      </c>
      <c r="D23" s="94">
        <f>+'Notas a los EEFF'!D354</f>
        <v>0</v>
      </c>
    </row>
    <row r="24" spans="2:6">
      <c r="B24" s="89" t="s">
        <v>79</v>
      </c>
      <c r="C24" s="90">
        <f>SUM(C25:C27)</f>
        <v>-30609469012</v>
      </c>
      <c r="D24" s="90">
        <f>SUM(D25:D27)</f>
        <v>0</v>
      </c>
    </row>
    <row r="25" spans="2:6">
      <c r="B25" s="95" t="s">
        <v>80</v>
      </c>
      <c r="C25" s="94">
        <v>0</v>
      </c>
      <c r="D25" s="94">
        <v>0</v>
      </c>
    </row>
    <row r="26" spans="2:6">
      <c r="B26" s="95" t="s">
        <v>81</v>
      </c>
      <c r="C26" s="96">
        <f>-'Notas a los EEFF'!C367</f>
        <v>-19275549</v>
      </c>
      <c r="D26" s="96">
        <v>0</v>
      </c>
    </row>
    <row r="27" spans="2:6">
      <c r="B27" s="95" t="s">
        <v>82</v>
      </c>
      <c r="C27" s="96">
        <f>-'Notas a los EEFF'!C384</f>
        <v>-30590193463</v>
      </c>
      <c r="D27" s="96">
        <f>-'Notas a los EEFF'!D384</f>
        <v>0</v>
      </c>
      <c r="F27" s="16"/>
    </row>
    <row r="28" spans="2:6">
      <c r="B28" s="89" t="s">
        <v>83</v>
      </c>
      <c r="C28" s="90">
        <f>+C8+C24</f>
        <v>136500093</v>
      </c>
      <c r="D28" s="90">
        <f>+D8+D24</f>
        <v>0</v>
      </c>
    </row>
    <row r="29" spans="2:6">
      <c r="B29" s="153" t="s">
        <v>610</v>
      </c>
      <c r="C29" s="97">
        <f>SUM(C30:C32)</f>
        <v>0</v>
      </c>
      <c r="D29" s="97">
        <f>SUM(D30:D32)</f>
        <v>0</v>
      </c>
    </row>
    <row r="30" spans="2:6">
      <c r="B30" s="95" t="s">
        <v>84</v>
      </c>
      <c r="C30" s="94">
        <v>0</v>
      </c>
      <c r="D30" s="94">
        <v>0</v>
      </c>
    </row>
    <row r="31" spans="2:6">
      <c r="B31" s="95" t="s">
        <v>85</v>
      </c>
      <c r="C31" s="96">
        <v>0</v>
      </c>
      <c r="D31" s="96">
        <v>0</v>
      </c>
    </row>
    <row r="32" spans="2:6">
      <c r="B32" s="95" t="s">
        <v>86</v>
      </c>
      <c r="C32" s="96">
        <v>0</v>
      </c>
      <c r="D32" s="96">
        <v>0</v>
      </c>
    </row>
    <row r="33" spans="2:4">
      <c r="B33" s="91" t="s">
        <v>87</v>
      </c>
      <c r="C33" s="97">
        <f>SUM(C34:C39)</f>
        <v>-968528788</v>
      </c>
      <c r="D33" s="97">
        <f>SUM(D34:D39)</f>
        <v>0</v>
      </c>
    </row>
    <row r="34" spans="2:4">
      <c r="B34" s="95" t="s">
        <v>88</v>
      </c>
      <c r="C34" s="96">
        <v>0</v>
      </c>
      <c r="D34" s="94">
        <v>0</v>
      </c>
    </row>
    <row r="35" spans="2:4">
      <c r="B35" s="95" t="s">
        <v>89</v>
      </c>
      <c r="C35" s="94">
        <v>-61964390</v>
      </c>
      <c r="D35" s="92">
        <v>0</v>
      </c>
    </row>
    <row r="36" spans="2:4">
      <c r="B36" s="95" t="s">
        <v>90</v>
      </c>
      <c r="C36" s="96">
        <v>0</v>
      </c>
      <c r="D36" s="92">
        <v>0</v>
      </c>
    </row>
    <row r="37" spans="2:4">
      <c r="B37" s="95" t="s">
        <v>91</v>
      </c>
      <c r="C37" s="94">
        <v>-34009519</v>
      </c>
      <c r="D37" s="94">
        <v>0</v>
      </c>
    </row>
    <row r="38" spans="2:4">
      <c r="B38" s="95" t="s">
        <v>92</v>
      </c>
      <c r="C38" s="94">
        <v>0</v>
      </c>
      <c r="D38" s="94">
        <v>0</v>
      </c>
    </row>
    <row r="39" spans="2:4">
      <c r="B39" s="95" t="s">
        <v>93</v>
      </c>
      <c r="C39" s="96">
        <f>-'Notas a los EEFF'!C405</f>
        <v>-872554879</v>
      </c>
      <c r="D39" s="96">
        <f>-'Notas a los EEFF'!D405</f>
        <v>0</v>
      </c>
    </row>
    <row r="40" spans="2:4">
      <c r="B40" s="89" t="s">
        <v>94</v>
      </c>
      <c r="C40" s="90">
        <f>+C28+C29+C33</f>
        <v>-832028695</v>
      </c>
      <c r="D40" s="90">
        <f>+D28+D29+D33</f>
        <v>0</v>
      </c>
    </row>
    <row r="41" spans="2:4">
      <c r="B41" s="91" t="s">
        <v>95</v>
      </c>
      <c r="C41" s="98"/>
      <c r="D41" s="98"/>
    </row>
    <row r="42" spans="2:4">
      <c r="B42" s="95" t="s">
        <v>96</v>
      </c>
      <c r="C42" s="96">
        <f>+'Notas a los EEFF'!C419</f>
        <v>17469026</v>
      </c>
      <c r="D42" s="96">
        <f>+'Notas a los EEFF'!D419</f>
        <v>0</v>
      </c>
    </row>
    <row r="43" spans="2:4">
      <c r="B43" s="95" t="s">
        <v>97</v>
      </c>
      <c r="C43" s="96">
        <f>-'Notas a los EEFF'!C424</f>
        <v>0</v>
      </c>
      <c r="D43" s="96">
        <v>0</v>
      </c>
    </row>
    <row r="44" spans="2:4">
      <c r="B44" s="91" t="s">
        <v>98</v>
      </c>
      <c r="C44" s="98"/>
      <c r="D44" s="98"/>
    </row>
    <row r="45" spans="2:4">
      <c r="B45" s="91" t="s">
        <v>99</v>
      </c>
      <c r="C45" s="98"/>
      <c r="D45" s="98"/>
    </row>
    <row r="46" spans="2:4">
      <c r="B46" s="95" t="s">
        <v>100</v>
      </c>
      <c r="C46" s="96">
        <f>+'Notas a los EEFF'!C436</f>
        <v>158394345</v>
      </c>
      <c r="D46" s="96">
        <f>+'Notas a los EEFF'!D436</f>
        <v>0</v>
      </c>
    </row>
    <row r="47" spans="2:4">
      <c r="B47" s="95" t="s">
        <v>101</v>
      </c>
      <c r="C47" s="96">
        <f>+'Notas a los EEFF'!D77</f>
        <v>5067094</v>
      </c>
      <c r="D47" s="94">
        <v>0</v>
      </c>
    </row>
    <row r="48" spans="2:4">
      <c r="B48" s="95" t="s">
        <v>101</v>
      </c>
      <c r="C48" s="96">
        <f>+'Notas a los EEFF'!D78+'Notas a los EEFF'!D80</f>
        <v>-33917911</v>
      </c>
      <c r="D48" s="94">
        <v>0</v>
      </c>
    </row>
    <row r="49" spans="2:7">
      <c r="B49" s="91" t="s">
        <v>102</v>
      </c>
      <c r="C49" s="98"/>
      <c r="D49" s="98"/>
    </row>
    <row r="50" spans="2:7">
      <c r="B50" s="95" t="s">
        <v>103</v>
      </c>
      <c r="C50" s="96">
        <f>-'Notas a los EEFF'!C442</f>
        <v>0</v>
      </c>
      <c r="D50" s="96">
        <f>-'Notas a los EEFF'!D442</f>
        <v>0</v>
      </c>
    </row>
    <row r="51" spans="2:7">
      <c r="B51" s="95" t="s">
        <v>101</v>
      </c>
      <c r="C51" s="96">
        <f>+'Notas a los EEFF'!D79</f>
        <v>2426306</v>
      </c>
      <c r="D51" s="94">
        <v>0</v>
      </c>
    </row>
    <row r="52" spans="2:7">
      <c r="B52" s="89" t="s">
        <v>104</v>
      </c>
      <c r="C52" s="90">
        <f>SUM(C40:C51)</f>
        <v>-682589835</v>
      </c>
      <c r="D52" s="90">
        <f>SUM(D40:D51)</f>
        <v>0</v>
      </c>
    </row>
    <row r="53" spans="2:7">
      <c r="B53" s="99" t="s">
        <v>105</v>
      </c>
      <c r="C53" s="90">
        <v>0</v>
      </c>
      <c r="D53" s="98">
        <v>0</v>
      </c>
    </row>
    <row r="54" spans="2:7">
      <c r="B54" s="99" t="s">
        <v>106</v>
      </c>
      <c r="C54" s="90">
        <v>0</v>
      </c>
      <c r="D54" s="98">
        <v>0</v>
      </c>
    </row>
    <row r="55" spans="2:7">
      <c r="B55" s="89" t="s">
        <v>107</v>
      </c>
      <c r="C55" s="90">
        <f>+C52-C53-C54</f>
        <v>-682589835</v>
      </c>
      <c r="D55" s="90">
        <f>SUM(D52:D54)</f>
        <v>0</v>
      </c>
      <c r="E55" s="16"/>
    </row>
    <row r="56" spans="2:7">
      <c r="C56" s="16"/>
      <c r="D56" s="16"/>
    </row>
    <row r="57" spans="2:7">
      <c r="B57" s="3"/>
      <c r="C57" s="16"/>
      <c r="D57" s="3"/>
      <c r="F57" s="155"/>
      <c r="G57" s="155"/>
    </row>
    <row r="58" spans="2:7">
      <c r="B58" s="340" t="s">
        <v>369</v>
      </c>
      <c r="C58" s="340"/>
      <c r="D58" s="340"/>
      <c r="E58" s="340"/>
      <c r="F58" s="340"/>
    </row>
    <row r="60" spans="2:7">
      <c r="C60" s="16"/>
    </row>
    <row r="61" spans="2:7">
      <c r="C61" s="16"/>
    </row>
  </sheetData>
  <mergeCells count="2">
    <mergeCell ref="B4:D5"/>
    <mergeCell ref="B58:F58"/>
  </mergeCells>
  <pageMargins left="0.70866141732283472" right="0.70866141732283472" top="1.3385826771653544" bottom="0.74803149606299213" header="0.31496062992125984" footer="0.31496062992125984"/>
  <pageSetup paperSize="9" scale="65"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4:P27"/>
  <sheetViews>
    <sheetView showGridLines="0" topLeftCell="A8" zoomScale="102" zoomScaleNormal="102" workbookViewId="0">
      <selection activeCell="M19" sqref="M19"/>
    </sheetView>
  </sheetViews>
  <sheetFormatPr baseColWidth="10" defaultColWidth="10.85546875" defaultRowHeight="15"/>
  <cols>
    <col min="1" max="1" width="4.85546875" customWidth="1"/>
    <col min="2" max="2" width="17.5703125" customWidth="1"/>
    <col min="3" max="3" width="16.42578125" customWidth="1"/>
    <col min="4" max="4" width="15" bestFit="1" customWidth="1"/>
    <col min="5" max="5" width="12.42578125" bestFit="1" customWidth="1"/>
    <col min="6" max="6" width="15" customWidth="1"/>
    <col min="7" max="7" width="16.85546875" customWidth="1"/>
    <col min="8" max="8" width="14.140625" bestFit="1" customWidth="1"/>
    <col min="9" max="9" width="14.140625" customWidth="1"/>
    <col min="10" max="10" width="14.140625" bestFit="1" customWidth="1"/>
    <col min="11" max="11" width="15.42578125" customWidth="1"/>
    <col min="12" max="12" width="16.140625" customWidth="1"/>
    <col min="13" max="13" width="15" bestFit="1" customWidth="1"/>
    <col min="14" max="14" width="14.140625" bestFit="1" customWidth="1"/>
    <col min="15" max="16" width="13.5703125" bestFit="1" customWidth="1"/>
  </cols>
  <sheetData>
    <row r="4" spans="1:15" ht="15.75">
      <c r="B4" s="349" t="s">
        <v>401</v>
      </c>
      <c r="C4" s="349"/>
      <c r="D4" s="349"/>
      <c r="E4" s="349"/>
      <c r="F4" s="349"/>
      <c r="G4" s="349"/>
      <c r="H4" s="349"/>
      <c r="I4" s="349"/>
      <c r="J4" s="349"/>
      <c r="K4" s="349"/>
      <c r="L4" s="349"/>
      <c r="M4" s="349"/>
      <c r="N4" s="349"/>
    </row>
    <row r="5" spans="1:15" ht="15.75">
      <c r="A5" s="9"/>
      <c r="B5" s="350" t="s">
        <v>660</v>
      </c>
      <c r="C5" s="350"/>
      <c r="D5" s="350"/>
      <c r="E5" s="350"/>
      <c r="F5" s="350"/>
      <c r="G5" s="350"/>
      <c r="H5" s="350"/>
      <c r="I5" s="350"/>
      <c r="J5" s="350"/>
      <c r="K5" s="350"/>
      <c r="L5" s="350"/>
      <c r="M5" s="350"/>
      <c r="N5" s="350"/>
    </row>
    <row r="6" spans="1:15" ht="15.75">
      <c r="A6" s="9"/>
      <c r="B6" s="349" t="s">
        <v>136</v>
      </c>
      <c r="C6" s="349"/>
      <c r="D6" s="349"/>
      <c r="E6" s="349"/>
      <c r="F6" s="349"/>
      <c r="G6" s="349"/>
      <c r="H6" s="349"/>
      <c r="I6" s="349"/>
      <c r="J6" s="349"/>
      <c r="K6" s="349"/>
      <c r="L6" s="349"/>
      <c r="M6" s="349"/>
      <c r="N6" s="349"/>
    </row>
    <row r="7" spans="1:15" ht="15.75">
      <c r="A7" s="9"/>
      <c r="B7" s="52"/>
      <c r="C7" s="52"/>
      <c r="D7" s="52"/>
      <c r="E7" s="52"/>
      <c r="F7" s="52"/>
      <c r="G7" s="52"/>
      <c r="H7" s="52"/>
      <c r="I7" s="52"/>
      <c r="J7" s="52"/>
      <c r="K7" s="52"/>
      <c r="L7" s="52"/>
      <c r="M7" s="52"/>
      <c r="N7" s="52"/>
    </row>
    <row r="8" spans="1:15">
      <c r="B8" s="348" t="s">
        <v>137</v>
      </c>
      <c r="C8" s="348" t="s">
        <v>138</v>
      </c>
      <c r="D8" s="348"/>
      <c r="E8" s="348"/>
      <c r="F8" s="348"/>
      <c r="G8" s="348" t="s">
        <v>139</v>
      </c>
      <c r="H8" s="348"/>
      <c r="I8" s="348"/>
      <c r="J8" s="348"/>
      <c r="K8" s="348" t="s">
        <v>140</v>
      </c>
      <c r="L8" s="348"/>
      <c r="M8" s="348" t="s">
        <v>141</v>
      </c>
      <c r="N8" s="348"/>
    </row>
    <row r="9" spans="1:15">
      <c r="B9" s="348"/>
      <c r="C9" s="348" t="s">
        <v>142</v>
      </c>
      <c r="D9" s="348" t="s">
        <v>143</v>
      </c>
      <c r="E9" s="348" t="s">
        <v>144</v>
      </c>
      <c r="F9" s="348" t="s">
        <v>145</v>
      </c>
      <c r="G9" s="348" t="s">
        <v>146</v>
      </c>
      <c r="H9" s="348" t="s">
        <v>338</v>
      </c>
      <c r="I9" s="348" t="s">
        <v>420</v>
      </c>
      <c r="J9" s="348" t="s">
        <v>147</v>
      </c>
      <c r="K9" s="348" t="s">
        <v>149</v>
      </c>
      <c r="L9" s="348" t="s">
        <v>150</v>
      </c>
      <c r="M9" s="232" t="s">
        <v>151</v>
      </c>
      <c r="N9" s="348" t="s">
        <v>153</v>
      </c>
    </row>
    <row r="10" spans="1:15">
      <c r="B10" s="348"/>
      <c r="C10" s="348"/>
      <c r="D10" s="348"/>
      <c r="E10" s="348"/>
      <c r="F10" s="348"/>
      <c r="G10" s="348"/>
      <c r="H10" s="348"/>
      <c r="I10" s="348"/>
      <c r="J10" s="348"/>
      <c r="K10" s="348"/>
      <c r="L10" s="348"/>
      <c r="M10" s="232" t="s">
        <v>152</v>
      </c>
      <c r="N10" s="348"/>
      <c r="O10" s="16"/>
    </row>
    <row r="11" spans="1:15" ht="24">
      <c r="B11" s="184" t="s">
        <v>320</v>
      </c>
      <c r="C11" s="202">
        <v>0</v>
      </c>
      <c r="D11" s="202">
        <f>+'Balance General'!G62</f>
        <v>500000000</v>
      </c>
      <c r="E11" s="202">
        <v>0</v>
      </c>
      <c r="F11" s="202">
        <f>+'Balance General'!G60</f>
        <v>3000000000</v>
      </c>
      <c r="G11" s="202">
        <f>+'Balance General'!G64</f>
        <v>0</v>
      </c>
      <c r="H11" s="202">
        <f>+'Balance General'!G65</f>
        <v>0</v>
      </c>
      <c r="I11" s="202"/>
      <c r="J11" s="202">
        <f>+'Balance General'!G67</f>
        <v>0</v>
      </c>
      <c r="K11" s="202">
        <f>+'Balance General'!G68</f>
        <v>0</v>
      </c>
      <c r="L11" s="202">
        <f>+'Balance General'!G69</f>
        <v>33532099</v>
      </c>
      <c r="M11" s="202">
        <f>SUM(C11:L11)</f>
        <v>3533532099</v>
      </c>
      <c r="N11" s="202">
        <f>SUM(C11:L11)</f>
        <v>3533532099</v>
      </c>
      <c r="O11" s="16"/>
    </row>
    <row r="12" spans="1:15" ht="24">
      <c r="B12" s="203" t="s">
        <v>155</v>
      </c>
      <c r="C12" s="204">
        <v>0</v>
      </c>
      <c r="D12" s="204">
        <v>0</v>
      </c>
      <c r="E12" s="205"/>
      <c r="F12" s="186"/>
      <c r="G12" s="186">
        <v>0</v>
      </c>
      <c r="H12" s="193">
        <v>0</v>
      </c>
      <c r="I12" s="193"/>
      <c r="J12" s="204">
        <v>0</v>
      </c>
      <c r="K12" s="193">
        <f>+'Balance General'!F68</f>
        <v>0</v>
      </c>
      <c r="L12" s="193">
        <f>-K12</f>
        <v>0</v>
      </c>
      <c r="M12" s="202">
        <f t="shared" ref="M12:M18" si="0">SUM(C12:L12)</f>
        <v>0</v>
      </c>
      <c r="N12" s="202">
        <f>SUM(C12:L12)</f>
        <v>0</v>
      </c>
    </row>
    <row r="13" spans="1:15" ht="34.5" customHeight="1">
      <c r="B13" s="184" t="s">
        <v>148</v>
      </c>
      <c r="C13" s="204">
        <v>0</v>
      </c>
      <c r="D13" s="204">
        <v>0</v>
      </c>
      <c r="E13" s="204">
        <v>0</v>
      </c>
      <c r="F13" s="204">
        <f>+'Balance General'!F60-'Balance General'!G60</f>
        <v>2000000000</v>
      </c>
      <c r="G13" s="185">
        <v>0</v>
      </c>
      <c r="H13" s="185">
        <v>0</v>
      </c>
      <c r="I13" s="185"/>
      <c r="J13" s="185">
        <v>0</v>
      </c>
      <c r="K13" s="185">
        <v>0</v>
      </c>
      <c r="L13" s="185">
        <v>0</v>
      </c>
      <c r="M13" s="202">
        <f t="shared" si="0"/>
        <v>2000000000</v>
      </c>
      <c r="N13" s="202">
        <v>0</v>
      </c>
    </row>
    <row r="14" spans="1:15" ht="34.5" customHeight="1">
      <c r="B14" s="184" t="s">
        <v>459</v>
      </c>
      <c r="C14" s="204"/>
      <c r="D14" s="204">
        <f>+'Balance General'!F62-'Balance General'!G62</f>
        <v>-500000000</v>
      </c>
      <c r="E14" s="204"/>
      <c r="F14" s="204"/>
      <c r="G14" s="185"/>
      <c r="H14" s="185"/>
      <c r="I14" s="185"/>
      <c r="J14" s="185"/>
      <c r="K14" s="185"/>
      <c r="L14" s="185"/>
      <c r="M14" s="202">
        <f t="shared" si="0"/>
        <v>-500000000</v>
      </c>
      <c r="N14" s="202"/>
    </row>
    <row r="15" spans="1:15" ht="27" customHeight="1">
      <c r="B15" s="184" t="s">
        <v>156</v>
      </c>
      <c r="C15" s="185">
        <v>0</v>
      </c>
      <c r="D15" s="185">
        <v>0</v>
      </c>
      <c r="E15" s="185">
        <v>0</v>
      </c>
      <c r="F15" s="185">
        <v>0</v>
      </c>
      <c r="G15" s="206">
        <f>+'Balance General'!F64-'Balance General'!G64</f>
        <v>0</v>
      </c>
      <c r="H15" s="185">
        <v>0</v>
      </c>
      <c r="I15" s="303">
        <v>0</v>
      </c>
      <c r="J15" s="185">
        <v>0</v>
      </c>
      <c r="K15" s="185">
        <v>0</v>
      </c>
      <c r="L15" s="185">
        <v>0</v>
      </c>
      <c r="M15" s="202">
        <f t="shared" si="0"/>
        <v>0</v>
      </c>
      <c r="N15" s="202">
        <v>0</v>
      </c>
    </row>
    <row r="16" spans="1:15" ht="27" customHeight="1">
      <c r="B16" s="184" t="s">
        <v>605</v>
      </c>
      <c r="C16" s="185"/>
      <c r="D16" s="185"/>
      <c r="E16" s="185"/>
      <c r="F16" s="185"/>
      <c r="G16" s="206"/>
      <c r="H16" s="185"/>
      <c r="I16" s="185">
        <f>+'Balance General'!F66-'Balance General'!G66</f>
        <v>33532099</v>
      </c>
      <c r="J16" s="185"/>
      <c r="K16" s="185"/>
      <c r="L16" s="185">
        <v>-33532099</v>
      </c>
      <c r="M16" s="202">
        <f t="shared" si="0"/>
        <v>0</v>
      </c>
      <c r="N16" s="202"/>
    </row>
    <row r="17" spans="2:16" ht="27" customHeight="1">
      <c r="B17" s="184" t="s">
        <v>337</v>
      </c>
      <c r="C17" s="185">
        <v>0</v>
      </c>
      <c r="D17" s="185">
        <v>0</v>
      </c>
      <c r="E17" s="185">
        <v>0</v>
      </c>
      <c r="F17" s="185">
        <v>0</v>
      </c>
      <c r="G17" s="206">
        <v>0</v>
      </c>
      <c r="H17" s="206">
        <f>+'Balance General'!F65-'Balance General'!G65</f>
        <v>557000000</v>
      </c>
      <c r="I17" s="206"/>
      <c r="J17" s="185">
        <v>0</v>
      </c>
      <c r="K17" s="204">
        <v>0</v>
      </c>
      <c r="L17" s="185">
        <v>0</v>
      </c>
      <c r="M17" s="202">
        <f t="shared" si="0"/>
        <v>557000000</v>
      </c>
      <c r="N17" s="202">
        <v>0</v>
      </c>
    </row>
    <row r="18" spans="2:16" ht="24">
      <c r="B18" s="184" t="s">
        <v>321</v>
      </c>
      <c r="C18" s="185">
        <v>0</v>
      </c>
      <c r="D18" s="185">
        <v>0</v>
      </c>
      <c r="E18" s="185">
        <v>0</v>
      </c>
      <c r="F18" s="185">
        <v>0</v>
      </c>
      <c r="G18" s="202">
        <v>0</v>
      </c>
      <c r="H18" s="202">
        <v>0</v>
      </c>
      <c r="I18" s="202"/>
      <c r="J18" s="202">
        <v>0</v>
      </c>
      <c r="K18" s="207">
        <v>0</v>
      </c>
      <c r="L18" s="185">
        <f>+'Balance General'!F69</f>
        <v>-682589835</v>
      </c>
      <c r="M18" s="202">
        <f t="shared" si="0"/>
        <v>-682589835</v>
      </c>
      <c r="N18" s="202">
        <v>0</v>
      </c>
    </row>
    <row r="19" spans="2:16" ht="27" customHeight="1">
      <c r="B19" s="192" t="s">
        <v>332</v>
      </c>
      <c r="C19" s="202">
        <f t="shared" ref="C19:J19" si="1">SUM(C11:C18)</f>
        <v>0</v>
      </c>
      <c r="D19" s="202">
        <f t="shared" si="1"/>
        <v>0</v>
      </c>
      <c r="E19" s="202">
        <f t="shared" si="1"/>
        <v>0</v>
      </c>
      <c r="F19" s="202">
        <f t="shared" si="1"/>
        <v>5000000000</v>
      </c>
      <c r="G19" s="202">
        <f t="shared" si="1"/>
        <v>0</v>
      </c>
      <c r="H19" s="202">
        <f t="shared" si="1"/>
        <v>557000000</v>
      </c>
      <c r="I19" s="202">
        <f t="shared" si="1"/>
        <v>33532099</v>
      </c>
      <c r="J19" s="202">
        <f t="shared" si="1"/>
        <v>0</v>
      </c>
      <c r="K19" s="202">
        <f>+K12</f>
        <v>0</v>
      </c>
      <c r="L19" s="202">
        <f>+L18</f>
        <v>-682589835</v>
      </c>
      <c r="M19" s="202">
        <f>SUM(C19:L19)</f>
        <v>4907942264</v>
      </c>
      <c r="N19" s="202">
        <v>0</v>
      </c>
      <c r="O19" s="16"/>
      <c r="P19" s="16"/>
    </row>
    <row r="20" spans="2:16">
      <c r="B20" s="192" t="s">
        <v>333</v>
      </c>
      <c r="C20" s="202">
        <f>+C11</f>
        <v>0</v>
      </c>
      <c r="D20" s="202">
        <f>+D11</f>
        <v>500000000</v>
      </c>
      <c r="E20" s="193">
        <f>+E11</f>
        <v>0</v>
      </c>
      <c r="F20" s="193">
        <f>+F11</f>
        <v>3000000000</v>
      </c>
      <c r="G20" s="202">
        <f>+G11</f>
        <v>0</v>
      </c>
      <c r="H20" s="202">
        <v>0</v>
      </c>
      <c r="I20" s="202">
        <v>0</v>
      </c>
      <c r="J20" s="202">
        <f>+J11</f>
        <v>0</v>
      </c>
      <c r="K20" s="202">
        <f>+K11</f>
        <v>0</v>
      </c>
      <c r="L20" s="202">
        <f>+L11</f>
        <v>33532099</v>
      </c>
      <c r="M20" s="202">
        <f>+M11</f>
        <v>3533532099</v>
      </c>
      <c r="N20" s="202">
        <f>+N11</f>
        <v>3533532099</v>
      </c>
      <c r="O20" s="16"/>
      <c r="P20" s="16"/>
    </row>
    <row r="21" spans="2:16">
      <c r="F21" s="16"/>
    </row>
    <row r="22" spans="2:16">
      <c r="B22" s="3"/>
    </row>
    <row r="23" spans="2:16" ht="16.5" customHeight="1">
      <c r="B23" s="146" t="s">
        <v>369</v>
      </c>
      <c r="C23" s="147"/>
      <c r="D23" s="148"/>
      <c r="E23" s="147"/>
      <c r="F23" s="147"/>
      <c r="G23" s="147"/>
      <c r="H23" s="147"/>
    </row>
    <row r="24" spans="2:16">
      <c r="B24" s="152"/>
      <c r="C24" s="29"/>
      <c r="D24" s="29"/>
      <c r="E24" s="29"/>
      <c r="F24" s="29"/>
      <c r="G24" s="29"/>
      <c r="H24" s="29"/>
      <c r="I24" s="29"/>
      <c r="J24" s="29"/>
      <c r="K24" s="29"/>
      <c r="L24" s="29"/>
      <c r="M24" s="29"/>
    </row>
    <row r="25" spans="2:16">
      <c r="B25" s="29"/>
      <c r="C25" s="29"/>
      <c r="D25" s="29"/>
      <c r="E25" s="29"/>
      <c r="F25" s="29"/>
      <c r="G25" s="29"/>
      <c r="H25" s="29"/>
      <c r="I25" s="29"/>
      <c r="J25" s="29"/>
      <c r="K25" s="29"/>
      <c r="L25" s="29"/>
      <c r="M25" s="29"/>
    </row>
    <row r="26" spans="2:16">
      <c r="B26" s="29"/>
      <c r="C26" s="29"/>
      <c r="D26" s="29"/>
      <c r="E26" s="29"/>
      <c r="F26" s="29"/>
      <c r="G26" s="29"/>
      <c r="H26" s="29"/>
      <c r="I26" s="29"/>
      <c r="J26" s="29"/>
      <c r="K26" s="29"/>
      <c r="L26" s="29"/>
      <c r="M26" s="29"/>
    </row>
    <row r="27" spans="2:16">
      <c r="B27" s="29"/>
      <c r="C27" s="29"/>
      <c r="D27" s="29"/>
      <c r="E27" s="29"/>
      <c r="F27" s="29"/>
      <c r="G27" s="29"/>
      <c r="H27" s="29"/>
      <c r="I27" s="29"/>
      <c r="J27" s="29"/>
      <c r="K27" s="29"/>
      <c r="L27" s="29"/>
      <c r="M27" s="29"/>
    </row>
  </sheetData>
  <mergeCells count="19">
    <mergeCell ref="H9:H10"/>
    <mergeCell ref="J9:J10"/>
    <mergeCell ref="N9:N10"/>
    <mergeCell ref="K9:K10"/>
    <mergeCell ref="L9:L10"/>
    <mergeCell ref="I9:I10"/>
    <mergeCell ref="B4:N4"/>
    <mergeCell ref="B5:N5"/>
    <mergeCell ref="B6:N6"/>
    <mergeCell ref="B8:B10"/>
    <mergeCell ref="C8:F8"/>
    <mergeCell ref="G8:J8"/>
    <mergeCell ref="K8:L8"/>
    <mergeCell ref="M8:N8"/>
    <mergeCell ref="C9:C10"/>
    <mergeCell ref="D9:D10"/>
    <mergeCell ref="E9:E10"/>
    <mergeCell ref="F9:F10"/>
    <mergeCell ref="G9:G10"/>
  </mergeCells>
  <pageMargins left="0.7" right="0.7" top="0.75" bottom="0.75" header="0.3" footer="0.3"/>
  <pageSetup paperSize="9" scale="6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B4:F44"/>
  <sheetViews>
    <sheetView showGridLines="0" topLeftCell="A19" zoomScale="102" zoomScaleNormal="102" workbookViewId="0">
      <selection activeCell="C27" sqref="C27"/>
    </sheetView>
  </sheetViews>
  <sheetFormatPr baseColWidth="10" defaultColWidth="10.85546875" defaultRowHeight="15"/>
  <cols>
    <col min="2" max="2" width="74.85546875" bestFit="1" customWidth="1"/>
    <col min="3" max="3" width="14.5703125" bestFit="1" customWidth="1"/>
    <col min="4" max="4" width="16.5703125" style="16" customWidth="1"/>
    <col min="7" max="7" width="15.28515625" customWidth="1"/>
  </cols>
  <sheetData>
    <row r="4" spans="2:6" ht="49.5" customHeight="1">
      <c r="B4" s="352" t="s">
        <v>456</v>
      </c>
      <c r="C4" s="352"/>
      <c r="D4" s="352"/>
    </row>
    <row r="5" spans="2:6">
      <c r="B5" s="351" t="s">
        <v>659</v>
      </c>
      <c r="C5" s="351"/>
      <c r="D5" s="351"/>
    </row>
    <row r="6" spans="2:6">
      <c r="B6" s="352" t="s">
        <v>108</v>
      </c>
      <c r="C6" s="352"/>
      <c r="D6" s="352"/>
    </row>
    <row r="9" spans="2:6" ht="24">
      <c r="B9" s="233"/>
      <c r="C9" s="234" t="s">
        <v>68</v>
      </c>
      <c r="D9" s="235" t="s">
        <v>69</v>
      </c>
      <c r="E9" s="2"/>
    </row>
    <row r="10" spans="2:6">
      <c r="B10" s="89" t="s">
        <v>109</v>
      </c>
      <c r="C10" s="89"/>
      <c r="D10" s="195"/>
      <c r="E10" s="2"/>
    </row>
    <row r="11" spans="2:6">
      <c r="B11" s="95" t="s">
        <v>110</v>
      </c>
      <c r="C11" s="96">
        <f>+'Estado de Resultados'!C8+'Estado de Resultados'!C27</f>
        <v>155775642</v>
      </c>
      <c r="D11" s="227">
        <v>0</v>
      </c>
      <c r="E11" s="2"/>
    </row>
    <row r="12" spans="2:6">
      <c r="B12" s="95" t="s">
        <v>111</v>
      </c>
      <c r="C12" s="96">
        <f>+'Estado de Resultados'!C34-'Notas a los EEFF'!C391-'Notas a los EEFF'!C392-'Notas a los EEFF'!C393</f>
        <v>-722395323</v>
      </c>
      <c r="D12" s="227">
        <v>0</v>
      </c>
      <c r="E12" s="2"/>
    </row>
    <row r="13" spans="2:6">
      <c r="B13" s="95" t="s">
        <v>112</v>
      </c>
      <c r="C13" s="96">
        <f>+'Estado de Resultados'!C42+'Estado de Resultados'!C46+'Estado de Resultados'!C47+'Estado de Resultados'!C51</f>
        <v>183356771</v>
      </c>
      <c r="D13" s="227">
        <v>0</v>
      </c>
      <c r="E13" s="2"/>
    </row>
    <row r="14" spans="2:6">
      <c r="B14" s="353" t="s">
        <v>113</v>
      </c>
      <c r="C14" s="354">
        <f>SUM(C11:C13)</f>
        <v>-383262910</v>
      </c>
      <c r="D14" s="354">
        <f>SUM(D11:D13)</f>
        <v>0</v>
      </c>
      <c r="E14" s="2"/>
    </row>
    <row r="15" spans="2:6">
      <c r="B15" s="353"/>
      <c r="C15" s="354"/>
      <c r="D15" s="354"/>
      <c r="E15" s="2"/>
      <c r="F15" s="2"/>
    </row>
    <row r="16" spans="2:6">
      <c r="B16" s="99" t="s">
        <v>114</v>
      </c>
      <c r="C16" s="196"/>
      <c r="D16" s="97"/>
      <c r="E16" s="2"/>
    </row>
    <row r="17" spans="2:5">
      <c r="B17" s="95" t="s">
        <v>115</v>
      </c>
      <c r="C17" s="96">
        <v>0</v>
      </c>
      <c r="D17" s="227">
        <v>0</v>
      </c>
      <c r="E17" s="2"/>
    </row>
    <row r="18" spans="2:5">
      <c r="B18" s="99" t="s">
        <v>116</v>
      </c>
      <c r="C18" s="98"/>
      <c r="D18" s="97"/>
      <c r="E18" s="2"/>
    </row>
    <row r="19" spans="2:5">
      <c r="B19" s="95" t="s">
        <v>117</v>
      </c>
      <c r="C19" s="96">
        <v>-156476089</v>
      </c>
      <c r="D19" s="227">
        <v>0</v>
      </c>
      <c r="E19" s="2"/>
    </row>
    <row r="20" spans="2:5">
      <c r="B20" s="99" t="s">
        <v>118</v>
      </c>
      <c r="C20" s="92"/>
      <c r="D20" s="96"/>
      <c r="E20" s="2"/>
    </row>
    <row r="21" spans="2:5">
      <c r="B21" s="95" t="s">
        <v>419</v>
      </c>
      <c r="C21" s="96">
        <v>0</v>
      </c>
      <c r="D21" s="227">
        <v>0</v>
      </c>
      <c r="E21" s="2"/>
    </row>
    <row r="22" spans="2:5">
      <c r="B22" s="99" t="s">
        <v>400</v>
      </c>
      <c r="C22" s="97">
        <f>SUM(C16:C21)</f>
        <v>-156476089</v>
      </c>
      <c r="D22" s="97">
        <f>SUM(D16:D21)</f>
        <v>0</v>
      </c>
      <c r="E22" s="2"/>
    </row>
    <row r="23" spans="2:5">
      <c r="B23" s="89" t="s">
        <v>119</v>
      </c>
      <c r="C23" s="89"/>
      <c r="D23" s="195"/>
      <c r="E23" s="2"/>
    </row>
    <row r="24" spans="2:5">
      <c r="B24" s="95" t="s">
        <v>120</v>
      </c>
      <c r="C24" s="96">
        <f>-'Balance General'!C19+'Balance General'!D19</f>
        <v>0</v>
      </c>
      <c r="D24" s="227">
        <v>0</v>
      </c>
      <c r="E24" s="2"/>
    </row>
    <row r="25" spans="2:5">
      <c r="B25" s="95" t="s">
        <v>121</v>
      </c>
      <c r="C25" s="96">
        <f>-'Balance General'!C39-'Balance General'!C40+'Balance General'!D39+'Balance General'!D40</f>
        <v>161439975</v>
      </c>
      <c r="D25" s="227">
        <v>0</v>
      </c>
      <c r="E25" s="2"/>
    </row>
    <row r="26" spans="2:5">
      <c r="B26" s="95" t="s">
        <v>122</v>
      </c>
      <c r="C26" s="96">
        <v>0</v>
      </c>
      <c r="D26" s="227">
        <v>0</v>
      </c>
      <c r="E26" s="2"/>
    </row>
    <row r="27" spans="2:5">
      <c r="B27" s="95" t="s">
        <v>336</v>
      </c>
      <c r="C27" s="96">
        <f>-'Balance General'!C56+'Balance General'!D56</f>
        <v>-15275755</v>
      </c>
      <c r="D27" s="227">
        <v>0</v>
      </c>
      <c r="E27" s="2"/>
    </row>
    <row r="28" spans="2:5" ht="15.75" customHeight="1">
      <c r="B28" s="95" t="s">
        <v>123</v>
      </c>
      <c r="C28" s="96">
        <v>-2570520000</v>
      </c>
      <c r="D28" s="227">
        <v>0</v>
      </c>
      <c r="E28" s="2"/>
    </row>
    <row r="29" spans="2:5">
      <c r="B29" s="95" t="s">
        <v>124</v>
      </c>
      <c r="C29" s="96">
        <v>0</v>
      </c>
      <c r="D29" s="227">
        <v>0</v>
      </c>
      <c r="E29" s="2"/>
    </row>
    <row r="30" spans="2:5">
      <c r="B30" s="95" t="s">
        <v>125</v>
      </c>
      <c r="C30" s="96">
        <f>+'Balance General'!F29</f>
        <v>3087499</v>
      </c>
      <c r="D30" s="227">
        <v>0</v>
      </c>
      <c r="E30" s="2"/>
    </row>
    <row r="31" spans="2:5">
      <c r="B31" s="99" t="s">
        <v>126</v>
      </c>
      <c r="C31" s="97">
        <f>SUM(C24:C30)</f>
        <v>-2421268281</v>
      </c>
      <c r="D31" s="97">
        <f>SUM(D24:D30)</f>
        <v>0</v>
      </c>
      <c r="E31" s="2"/>
    </row>
    <row r="32" spans="2:5">
      <c r="B32" s="89" t="s">
        <v>127</v>
      </c>
      <c r="C32" s="89"/>
      <c r="D32" s="195"/>
      <c r="E32" s="2"/>
    </row>
    <row r="33" spans="2:5">
      <c r="B33" s="95" t="s">
        <v>128</v>
      </c>
      <c r="C33" s="96">
        <v>2000000000</v>
      </c>
      <c r="D33" s="227">
        <v>0</v>
      </c>
      <c r="E33" s="2"/>
    </row>
    <row r="34" spans="2:5">
      <c r="B34" s="95" t="s">
        <v>129</v>
      </c>
      <c r="C34" s="197">
        <v>0</v>
      </c>
      <c r="D34" s="227">
        <v>0</v>
      </c>
      <c r="E34" s="2"/>
    </row>
    <row r="35" spans="2:5" hidden="1">
      <c r="B35" s="95" t="s">
        <v>130</v>
      </c>
      <c r="C35" s="92">
        <v>0</v>
      </c>
      <c r="D35" s="227">
        <v>0</v>
      </c>
      <c r="E35" s="2"/>
    </row>
    <row r="36" spans="2:5">
      <c r="B36" s="95" t="s">
        <v>131</v>
      </c>
      <c r="C36" s="197">
        <f>+'Estado de Resultados'!C50</f>
        <v>0</v>
      </c>
      <c r="D36" s="227">
        <v>0</v>
      </c>
      <c r="E36" s="2"/>
    </row>
    <row r="37" spans="2:5">
      <c r="B37" s="99" t="s">
        <v>132</v>
      </c>
      <c r="C37" s="97">
        <f>SUM(C33:C36)</f>
        <v>2000000000</v>
      </c>
      <c r="D37" s="97">
        <f>SUM(D33:D36)</f>
        <v>0</v>
      </c>
      <c r="E37" s="2"/>
    </row>
    <row r="38" spans="2:5">
      <c r="B38" s="99" t="s">
        <v>455</v>
      </c>
      <c r="C38" s="97">
        <f>+'Estado de Resultados'!C47+'Estado de Resultados'!C51+'Estado de Resultados'!C48</f>
        <v>-26424511</v>
      </c>
      <c r="D38" s="228">
        <v>0</v>
      </c>
      <c r="E38" s="2"/>
    </row>
    <row r="39" spans="2:5">
      <c r="B39" s="99" t="s">
        <v>133</v>
      </c>
      <c r="C39" s="97">
        <f>+C38+C37+C31+C22+C14</f>
        <v>-987431791</v>
      </c>
      <c r="D39" s="97">
        <f>+D38+D37+D31+D22+D14</f>
        <v>0</v>
      </c>
      <c r="E39" s="2"/>
    </row>
    <row r="40" spans="2:5">
      <c r="B40" s="99" t="s">
        <v>134</v>
      </c>
      <c r="C40" s="96">
        <f>+'Balance General'!D9</f>
        <v>1041933598</v>
      </c>
      <c r="D40" s="227">
        <v>0</v>
      </c>
      <c r="E40" s="2"/>
    </row>
    <row r="41" spans="2:5">
      <c r="B41" s="99" t="s">
        <v>135</v>
      </c>
      <c r="C41" s="96">
        <f>+C39+C40</f>
        <v>54501807</v>
      </c>
      <c r="D41" s="198">
        <f>+D39+D40</f>
        <v>0</v>
      </c>
      <c r="E41" s="2"/>
    </row>
    <row r="42" spans="2:5">
      <c r="C42" s="16"/>
    </row>
    <row r="43" spans="2:5">
      <c r="B43" s="3"/>
    </row>
    <row r="44" spans="2:5">
      <c r="B44" s="146" t="s">
        <v>369</v>
      </c>
      <c r="C44" s="147"/>
      <c r="D44" s="148"/>
      <c r="E44" s="145"/>
    </row>
  </sheetData>
  <mergeCells count="6">
    <mergeCell ref="B5:D5"/>
    <mergeCell ref="B4:D4"/>
    <mergeCell ref="B6:D6"/>
    <mergeCell ref="B14:B15"/>
    <mergeCell ref="C14:C15"/>
    <mergeCell ref="D14:D15"/>
  </mergeCells>
  <pageMargins left="0.70866141732283472" right="0.70866141732283472" top="1.1417322834645669" bottom="0.74803149606299213" header="0.31496062992125984" footer="0.31496062992125984"/>
  <pageSetup scale="77" orientation="portrait" horizontalDpi="360"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2:N593"/>
  <sheetViews>
    <sheetView showGridLines="0" tabSelected="1" topLeftCell="A534" zoomScale="102" zoomScaleNormal="102" workbookViewId="0">
      <selection activeCell="B544" sqref="B544"/>
    </sheetView>
  </sheetViews>
  <sheetFormatPr baseColWidth="10" defaultColWidth="10.85546875" defaultRowHeight="15"/>
  <cols>
    <col min="2" max="2" width="67.5703125" style="83" bestFit="1" customWidth="1"/>
    <col min="3" max="3" width="89.28515625" customWidth="1"/>
    <col min="4" max="4" width="22.42578125" bestFit="1" customWidth="1"/>
    <col min="5" max="5" width="15.42578125" customWidth="1"/>
    <col min="6" max="6" width="27.42578125" bestFit="1" customWidth="1"/>
    <col min="7" max="7" width="26.42578125" bestFit="1" customWidth="1"/>
    <col min="10" max="10" width="15.28515625" bestFit="1" customWidth="1"/>
    <col min="11" max="11" width="11.7109375" bestFit="1" customWidth="1"/>
  </cols>
  <sheetData>
    <row r="2" spans="2:4">
      <c r="B2" s="379" t="s">
        <v>157</v>
      </c>
      <c r="C2" s="380"/>
      <c r="D2" s="381"/>
    </row>
    <row r="3" spans="2:4">
      <c r="B3" s="382"/>
      <c r="C3" s="383"/>
      <c r="D3" s="384"/>
    </row>
    <row r="4" spans="2:4" ht="37.5" customHeight="1">
      <c r="B4" s="385" t="s">
        <v>655</v>
      </c>
      <c r="C4" s="386"/>
      <c r="D4" s="387"/>
    </row>
    <row r="5" spans="2:4" ht="15.75" customHeight="1">
      <c r="B5" s="157" t="s">
        <v>158</v>
      </c>
      <c r="C5" s="130" t="s">
        <v>376</v>
      </c>
      <c r="D5" s="158"/>
    </row>
    <row r="6" spans="2:4" ht="9.6" customHeight="1">
      <c r="B6" s="157"/>
      <c r="C6" s="130"/>
      <c r="D6" s="158"/>
    </row>
    <row r="7" spans="2:4" ht="50.25" customHeight="1">
      <c r="B7" s="159"/>
      <c r="C7" s="10" t="s">
        <v>661</v>
      </c>
      <c r="D7" s="158"/>
    </row>
    <row r="8" spans="2:4">
      <c r="B8" s="156"/>
      <c r="C8" s="160"/>
      <c r="D8" s="158"/>
    </row>
    <row r="9" spans="2:4">
      <c r="B9" s="157" t="s">
        <v>159</v>
      </c>
      <c r="C9" s="130" t="s">
        <v>377</v>
      </c>
      <c r="D9" s="158"/>
    </row>
    <row r="10" spans="2:4" ht="4.9000000000000004" customHeight="1">
      <c r="B10" s="156"/>
      <c r="C10" s="131"/>
      <c r="D10" s="158"/>
    </row>
    <row r="11" spans="2:4">
      <c r="B11" s="156"/>
      <c r="C11" s="130" t="s">
        <v>160</v>
      </c>
      <c r="D11" s="158"/>
    </row>
    <row r="12" spans="2:4" ht="47.25" customHeight="1">
      <c r="B12" s="156"/>
      <c r="C12" s="130" t="s">
        <v>432</v>
      </c>
      <c r="D12" s="158"/>
    </row>
    <row r="13" spans="2:4" ht="153" customHeight="1">
      <c r="B13" s="156"/>
      <c r="C13" s="132" t="s">
        <v>433</v>
      </c>
      <c r="D13" s="158"/>
    </row>
    <row r="14" spans="2:4">
      <c r="B14" s="156"/>
      <c r="C14" s="132"/>
      <c r="D14" s="158"/>
    </row>
    <row r="15" spans="2:4">
      <c r="B15" s="156"/>
      <c r="C15" s="132"/>
      <c r="D15" s="158"/>
    </row>
    <row r="16" spans="2:4">
      <c r="B16" s="156"/>
      <c r="D16" s="158"/>
    </row>
    <row r="17" spans="2:4">
      <c r="B17" s="156"/>
      <c r="C17" s="130" t="s">
        <v>161</v>
      </c>
      <c r="D17" s="158"/>
    </row>
    <row r="18" spans="2:4" ht="55.5" customHeight="1">
      <c r="B18" s="156"/>
      <c r="C18" s="149" t="s">
        <v>434</v>
      </c>
    </row>
    <row r="19" spans="2:4">
      <c r="B19" s="156"/>
      <c r="D19" s="158"/>
    </row>
    <row r="20" spans="2:4">
      <c r="B20" s="156"/>
      <c r="D20" s="158"/>
    </row>
    <row r="21" spans="2:4">
      <c r="B21" s="157" t="s">
        <v>162</v>
      </c>
      <c r="C21" s="130" t="s">
        <v>378</v>
      </c>
      <c r="D21" s="158"/>
    </row>
    <row r="22" spans="2:4" ht="47.45" customHeight="1">
      <c r="B22" s="156"/>
      <c r="C22" s="168" t="s">
        <v>656</v>
      </c>
      <c r="D22" s="158"/>
    </row>
    <row r="23" spans="2:4">
      <c r="B23" s="156"/>
      <c r="C23" s="131"/>
      <c r="D23" s="158"/>
    </row>
    <row r="24" spans="2:4" ht="63.75">
      <c r="B24" s="156"/>
      <c r="C24" s="132" t="s">
        <v>422</v>
      </c>
      <c r="D24" s="158"/>
    </row>
    <row r="25" spans="2:4">
      <c r="B25" s="156"/>
      <c r="C25" s="131"/>
      <c r="D25" s="158"/>
    </row>
    <row r="26" spans="2:4" ht="25.5">
      <c r="B26" s="156"/>
      <c r="C26" s="132" t="s">
        <v>414</v>
      </c>
      <c r="D26" s="158"/>
    </row>
    <row r="27" spans="2:4" ht="25.5">
      <c r="B27" s="156"/>
      <c r="C27" s="132" t="s">
        <v>163</v>
      </c>
      <c r="D27" s="158"/>
    </row>
    <row r="28" spans="2:4">
      <c r="B28" s="156"/>
      <c r="C28" s="131"/>
      <c r="D28" s="158"/>
    </row>
    <row r="29" spans="2:4" ht="25.5">
      <c r="B29" s="156"/>
      <c r="C29" s="132" t="s">
        <v>415</v>
      </c>
      <c r="D29" s="158"/>
    </row>
    <row r="30" spans="2:4">
      <c r="B30" s="156"/>
      <c r="C30" s="132"/>
      <c r="D30" s="158"/>
    </row>
    <row r="31" spans="2:4" ht="63.75">
      <c r="B31" s="156"/>
      <c r="C31" s="132" t="s">
        <v>416</v>
      </c>
      <c r="D31" s="158"/>
    </row>
    <row r="32" spans="2:4">
      <c r="B32" s="156"/>
      <c r="C32" s="131"/>
      <c r="D32" s="158"/>
    </row>
    <row r="33" spans="1:7">
      <c r="B33" s="156"/>
      <c r="C33" s="132" t="s">
        <v>417</v>
      </c>
      <c r="D33" s="158"/>
    </row>
    <row r="34" spans="1:7">
      <c r="B34" s="156"/>
      <c r="D34" s="158"/>
    </row>
    <row r="35" spans="1:7">
      <c r="B35" s="157" t="s">
        <v>164</v>
      </c>
      <c r="C35" s="130" t="s">
        <v>379</v>
      </c>
      <c r="D35" s="158"/>
    </row>
    <row r="36" spans="1:7" ht="30" customHeight="1">
      <c r="B36" s="156"/>
      <c r="C36" s="132" t="s">
        <v>421</v>
      </c>
      <c r="D36" s="158"/>
    </row>
    <row r="37" spans="1:7" ht="30">
      <c r="B37" s="156"/>
      <c r="C37" s="149" t="s">
        <v>470</v>
      </c>
      <c r="D37" s="158"/>
    </row>
    <row r="38" spans="1:7" ht="45" customHeight="1">
      <c r="B38" s="156"/>
      <c r="C38" s="388"/>
      <c r="D38" s="389"/>
    </row>
    <row r="39" spans="1:7">
      <c r="B39" s="161"/>
      <c r="C39" s="162"/>
      <c r="D39" s="163"/>
    </row>
    <row r="40" spans="1:7">
      <c r="C40" s="8"/>
      <c r="D40" s="59"/>
      <c r="E40" s="390"/>
      <c r="F40" s="390"/>
      <c r="G40" s="390"/>
    </row>
    <row r="41" spans="1:7">
      <c r="B41"/>
    </row>
    <row r="42" spans="1:7">
      <c r="B42"/>
    </row>
    <row r="43" spans="1:7">
      <c r="B43"/>
    </row>
    <row r="44" spans="1:7">
      <c r="A44" s="129" t="s">
        <v>395</v>
      </c>
      <c r="B44" s="137" t="s">
        <v>399</v>
      </c>
      <c r="C44" s="137"/>
      <c r="D44" s="137"/>
      <c r="E44" s="137"/>
      <c r="F44" s="137"/>
      <c r="G44" s="137"/>
    </row>
    <row r="45" spans="1:7">
      <c r="B45" s="394" t="s">
        <v>165</v>
      </c>
      <c r="C45" s="394"/>
      <c r="D45" s="131"/>
      <c r="E45" s="131"/>
    </row>
    <row r="46" spans="1:7" ht="37.5" customHeight="1">
      <c r="B46" s="388" t="s">
        <v>166</v>
      </c>
      <c r="C46" s="388"/>
      <c r="D46" s="388"/>
      <c r="E46" s="388"/>
    </row>
    <row r="47" spans="1:7">
      <c r="B47"/>
    </row>
    <row r="48" spans="1:7">
      <c r="B48" s="398"/>
      <c r="C48" s="232" t="s">
        <v>167</v>
      </c>
      <c r="D48" s="232" t="s">
        <v>169</v>
      </c>
    </row>
    <row r="49" spans="2:10" ht="12.6" customHeight="1">
      <c r="B49" s="398"/>
      <c r="C49" s="232" t="s">
        <v>168</v>
      </c>
      <c r="D49" s="232" t="s">
        <v>170</v>
      </c>
    </row>
    <row r="50" spans="2:10">
      <c r="B50" s="180" t="s">
        <v>171</v>
      </c>
      <c r="C50" s="208">
        <v>7002.41</v>
      </c>
      <c r="D50" s="208"/>
    </row>
    <row r="51" spans="2:10">
      <c r="B51" s="180" t="s">
        <v>172</v>
      </c>
      <c r="C51" s="208">
        <v>7002.41</v>
      </c>
      <c r="D51" s="208"/>
    </row>
    <row r="52" spans="2:10">
      <c r="B52"/>
    </row>
    <row r="53" spans="2:10">
      <c r="B53" s="130" t="s">
        <v>173</v>
      </c>
    </row>
    <row r="54" spans="2:10">
      <c r="B54" s="131"/>
    </row>
    <row r="55" spans="2:10">
      <c r="B55" s="399" t="s">
        <v>174</v>
      </c>
      <c r="C55" s="399"/>
    </row>
    <row r="56" spans="2:10">
      <c r="B56"/>
    </row>
    <row r="57" spans="2:10" ht="15" customHeight="1">
      <c r="B57" s="391" t="s">
        <v>175</v>
      </c>
      <c r="C57" s="391" t="s">
        <v>176</v>
      </c>
      <c r="D57" s="391" t="s">
        <v>177</v>
      </c>
      <c r="E57" s="378" t="s">
        <v>178</v>
      </c>
      <c r="F57" s="378" t="s">
        <v>179</v>
      </c>
      <c r="G57" s="378" t="s">
        <v>323</v>
      </c>
      <c r="H57" s="378" t="s">
        <v>180</v>
      </c>
      <c r="I57" s="378" t="s">
        <v>322</v>
      </c>
    </row>
    <row r="58" spans="2:10">
      <c r="B58" s="392"/>
      <c r="C58" s="392"/>
      <c r="D58" s="392"/>
      <c r="E58" s="378"/>
      <c r="F58" s="378"/>
      <c r="G58" s="378"/>
      <c r="H58" s="378"/>
      <c r="I58" s="378"/>
    </row>
    <row r="59" spans="2:10">
      <c r="B59" s="393"/>
      <c r="C59" s="393"/>
      <c r="D59" s="393"/>
      <c r="E59" s="378"/>
      <c r="F59" s="378"/>
      <c r="G59" s="378"/>
      <c r="H59" s="378"/>
      <c r="I59" s="378"/>
    </row>
    <row r="60" spans="2:10">
      <c r="B60" s="73" t="s">
        <v>181</v>
      </c>
      <c r="C60" s="74"/>
      <c r="D60" s="102"/>
      <c r="E60" s="74"/>
      <c r="F60" s="74"/>
      <c r="G60" s="74"/>
      <c r="H60" s="74"/>
      <c r="I60" s="74"/>
    </row>
    <row r="61" spans="2:10">
      <c r="B61" s="75" t="s">
        <v>182</v>
      </c>
      <c r="C61" s="74"/>
      <c r="D61" s="102"/>
      <c r="E61" s="74"/>
      <c r="F61" s="74"/>
      <c r="G61" s="74"/>
      <c r="H61" s="74"/>
      <c r="I61" s="74"/>
    </row>
    <row r="62" spans="2:10">
      <c r="B62" s="76" t="s">
        <v>446</v>
      </c>
      <c r="C62" s="77" t="s">
        <v>355</v>
      </c>
      <c r="D62" s="72">
        <v>1708.77</v>
      </c>
      <c r="E62" s="72">
        <f t="shared" ref="E62:E69" si="0">+$C$50</f>
        <v>7002.41</v>
      </c>
      <c r="F62" s="78">
        <f t="shared" ref="F62:F69" si="1">+D62*E62</f>
        <v>11965508.1357</v>
      </c>
      <c r="G62" s="72">
        <v>0</v>
      </c>
      <c r="H62" s="72">
        <f>+$D$50</f>
        <v>0</v>
      </c>
      <c r="I62" s="78">
        <f>+H62*G62</f>
        <v>0</v>
      </c>
      <c r="J62" s="16"/>
    </row>
    <row r="63" spans="2:10">
      <c r="B63" s="76" t="s">
        <v>460</v>
      </c>
      <c r="C63" s="77" t="s">
        <v>355</v>
      </c>
      <c r="D63" s="72">
        <v>0</v>
      </c>
      <c r="E63" s="72">
        <f t="shared" si="0"/>
        <v>7002.41</v>
      </c>
      <c r="F63" s="78">
        <f t="shared" si="1"/>
        <v>0</v>
      </c>
      <c r="G63" s="72">
        <v>0</v>
      </c>
      <c r="H63" s="72"/>
      <c r="I63" s="78"/>
      <c r="J63" s="16"/>
    </row>
    <row r="64" spans="2:10">
      <c r="B64" s="76"/>
      <c r="C64" s="77" t="s">
        <v>355</v>
      </c>
      <c r="D64" s="72">
        <v>0</v>
      </c>
      <c r="E64" s="72">
        <f t="shared" si="0"/>
        <v>7002.41</v>
      </c>
      <c r="F64" s="78">
        <f t="shared" si="1"/>
        <v>0</v>
      </c>
      <c r="G64" s="72">
        <v>0</v>
      </c>
      <c r="H64" s="72"/>
      <c r="I64" s="78"/>
      <c r="J64" s="16"/>
    </row>
    <row r="65" spans="2:10">
      <c r="B65" s="101"/>
      <c r="C65" s="77" t="s">
        <v>355</v>
      </c>
      <c r="D65" s="72">
        <v>0</v>
      </c>
      <c r="E65" s="72">
        <f t="shared" si="0"/>
        <v>7002.41</v>
      </c>
      <c r="F65" s="78">
        <f t="shared" si="1"/>
        <v>0</v>
      </c>
      <c r="G65" s="72">
        <v>0</v>
      </c>
      <c r="H65" s="72">
        <f>+$D$50</f>
        <v>0</v>
      </c>
      <c r="I65" s="78">
        <f>+H65*G65</f>
        <v>0</v>
      </c>
      <c r="J65" s="16"/>
    </row>
    <row r="66" spans="2:10">
      <c r="B66" s="76"/>
      <c r="C66" s="77" t="s">
        <v>355</v>
      </c>
      <c r="D66" s="72">
        <v>0</v>
      </c>
      <c r="E66" s="72">
        <f t="shared" si="0"/>
        <v>7002.41</v>
      </c>
      <c r="F66" s="78">
        <f t="shared" si="1"/>
        <v>0</v>
      </c>
      <c r="G66" s="72">
        <v>0</v>
      </c>
      <c r="H66" s="72">
        <f>+$D$50</f>
        <v>0</v>
      </c>
      <c r="I66" s="78">
        <f>+H66*G66</f>
        <v>0</v>
      </c>
    </row>
    <row r="67" spans="2:10">
      <c r="B67" s="76"/>
      <c r="C67" s="77" t="s">
        <v>355</v>
      </c>
      <c r="D67" s="72">
        <v>0</v>
      </c>
      <c r="E67" s="72">
        <f t="shared" si="0"/>
        <v>7002.41</v>
      </c>
      <c r="F67" s="78">
        <f t="shared" si="1"/>
        <v>0</v>
      </c>
      <c r="G67" s="72">
        <v>0</v>
      </c>
      <c r="H67" s="72">
        <f>+$D$50</f>
        <v>0</v>
      </c>
      <c r="I67" s="78">
        <f>+H67*G67</f>
        <v>0</v>
      </c>
    </row>
    <row r="68" spans="2:10">
      <c r="B68" s="76"/>
      <c r="C68" s="77" t="s">
        <v>355</v>
      </c>
      <c r="D68" s="72">
        <v>0</v>
      </c>
      <c r="E68" s="72">
        <f t="shared" si="0"/>
        <v>7002.41</v>
      </c>
      <c r="F68" s="78">
        <f t="shared" si="1"/>
        <v>0</v>
      </c>
      <c r="G68" s="72">
        <v>0</v>
      </c>
      <c r="H68" s="72">
        <f>+$D$50</f>
        <v>0</v>
      </c>
      <c r="I68" s="78">
        <f>+H68*G68</f>
        <v>0</v>
      </c>
    </row>
    <row r="69" spans="2:10">
      <c r="B69" s="76"/>
      <c r="C69" s="77" t="s">
        <v>355</v>
      </c>
      <c r="D69" s="72">
        <v>0</v>
      </c>
      <c r="E69" s="72">
        <f t="shared" si="0"/>
        <v>7002.41</v>
      </c>
      <c r="F69" s="78">
        <f t="shared" si="1"/>
        <v>0</v>
      </c>
      <c r="G69" s="72">
        <v>0</v>
      </c>
      <c r="H69" s="72">
        <f>+$D$50</f>
        <v>0</v>
      </c>
      <c r="I69" s="78">
        <f>+H69*G69</f>
        <v>0</v>
      </c>
    </row>
    <row r="70" spans="2:10">
      <c r="B70" s="75" t="s">
        <v>364</v>
      </c>
      <c r="C70" s="77"/>
      <c r="D70" s="72"/>
      <c r="E70" s="72"/>
      <c r="F70" s="78"/>
      <c r="G70" s="72"/>
      <c r="H70" s="77" t="s">
        <v>183</v>
      </c>
      <c r="I70" s="77" t="s">
        <v>183</v>
      </c>
    </row>
    <row r="71" spans="2:10">
      <c r="B71" s="76"/>
      <c r="C71" s="77" t="s">
        <v>355</v>
      </c>
      <c r="D71" s="72">
        <v>0</v>
      </c>
      <c r="E71" s="72">
        <f>+C51</f>
        <v>7002.41</v>
      </c>
      <c r="F71" s="78">
        <f>+D71*E71</f>
        <v>0</v>
      </c>
      <c r="G71" s="72">
        <v>0</v>
      </c>
      <c r="H71" s="72">
        <f>+D51</f>
        <v>0</v>
      </c>
      <c r="I71" s="78">
        <f>+H71*G71</f>
        <v>0</v>
      </c>
    </row>
    <row r="72" spans="2:10">
      <c r="B72" s="76"/>
      <c r="C72" s="77"/>
      <c r="D72" s="72"/>
      <c r="E72" s="72"/>
      <c r="F72" s="78"/>
      <c r="G72" s="72"/>
      <c r="H72" s="72"/>
      <c r="I72" s="78"/>
    </row>
    <row r="73" spans="2:10">
      <c r="B73"/>
    </row>
    <row r="74" spans="2:10">
      <c r="B74" s="394" t="s">
        <v>184</v>
      </c>
      <c r="C74" s="394"/>
    </row>
    <row r="75" spans="2:10">
      <c r="B75"/>
    </row>
    <row r="76" spans="2:10" ht="22.5">
      <c r="B76" s="231" t="s">
        <v>185</v>
      </c>
      <c r="C76" s="231" t="s">
        <v>186</v>
      </c>
      <c r="D76" s="231" t="s">
        <v>187</v>
      </c>
      <c r="E76" s="231" t="s">
        <v>188</v>
      </c>
      <c r="F76" s="231" t="s">
        <v>189</v>
      </c>
    </row>
    <row r="77" spans="2:10">
      <c r="B77" s="82" t="s">
        <v>457</v>
      </c>
      <c r="C77" s="111">
        <f>+C50</f>
        <v>7002.41</v>
      </c>
      <c r="D77" s="112">
        <v>5067094</v>
      </c>
      <c r="E77" s="112">
        <v>-827121</v>
      </c>
      <c r="F77" s="112">
        <v>0</v>
      </c>
    </row>
    <row r="78" spans="2:10">
      <c r="B78" s="82" t="s">
        <v>458</v>
      </c>
      <c r="C78" s="111">
        <f>+C51</f>
        <v>7002.41</v>
      </c>
      <c r="D78" s="112">
        <v>-31647594</v>
      </c>
      <c r="E78" s="112">
        <v>7890</v>
      </c>
      <c r="F78" s="112"/>
    </row>
    <row r="79" spans="2:10">
      <c r="B79" s="82" t="s">
        <v>461</v>
      </c>
      <c r="C79" s="111">
        <f>+C51</f>
        <v>7002.41</v>
      </c>
      <c r="D79" s="112">
        <v>2426306</v>
      </c>
      <c r="E79" s="112">
        <v>0</v>
      </c>
      <c r="F79" s="112">
        <v>0</v>
      </c>
    </row>
    <row r="80" spans="2:10">
      <c r="B80" s="82" t="s">
        <v>625</v>
      </c>
      <c r="C80" s="111">
        <f>+C50</f>
        <v>7002.41</v>
      </c>
      <c r="D80" s="226">
        <v>-2270317</v>
      </c>
      <c r="E80" s="80"/>
      <c r="F80" s="81"/>
    </row>
    <row r="81" spans="2:6">
      <c r="B81" s="79"/>
      <c r="C81" s="72"/>
      <c r="D81" s="78"/>
      <c r="E81" s="80"/>
      <c r="F81" s="81"/>
    </row>
    <row r="82" spans="2:6">
      <c r="B82" s="11"/>
      <c r="C82" s="12"/>
      <c r="D82" s="13"/>
      <c r="E82" s="12"/>
      <c r="F82" s="13"/>
    </row>
    <row r="83" spans="2:6">
      <c r="B83"/>
    </row>
    <row r="84" spans="2:6" ht="20.45" customHeight="1">
      <c r="B84" s="130" t="s">
        <v>190</v>
      </c>
      <c r="C84" s="131"/>
      <c r="D84" s="131"/>
      <c r="E84" s="131"/>
    </row>
    <row r="85" spans="2:6">
      <c r="B85" s="395"/>
      <c r="C85" s="395"/>
      <c r="D85" s="395"/>
      <c r="E85" s="395"/>
    </row>
    <row r="86" spans="2:6">
      <c r="B86"/>
    </row>
    <row r="87" spans="2:6">
      <c r="B87" s="396" t="s">
        <v>191</v>
      </c>
      <c r="C87" s="396" t="s">
        <v>192</v>
      </c>
      <c r="D87" s="397" t="s">
        <v>193</v>
      </c>
    </row>
    <row r="88" spans="2:6">
      <c r="B88" s="396"/>
      <c r="C88" s="396"/>
      <c r="D88" s="397"/>
    </row>
    <row r="89" spans="2:6">
      <c r="B89" s="176" t="s">
        <v>194</v>
      </c>
      <c r="C89" s="223">
        <v>1174600</v>
      </c>
      <c r="D89" s="177">
        <v>0</v>
      </c>
    </row>
    <row r="90" spans="2:6">
      <c r="B90" s="176" t="s">
        <v>411</v>
      </c>
      <c r="C90" s="223">
        <v>0</v>
      </c>
      <c r="D90" s="177">
        <v>0</v>
      </c>
    </row>
    <row r="91" spans="2:6">
      <c r="B91" s="176" t="s">
        <v>447</v>
      </c>
      <c r="C91" s="223">
        <v>0</v>
      </c>
      <c r="D91" s="223">
        <v>0</v>
      </c>
    </row>
    <row r="92" spans="2:6">
      <c r="B92" s="176" t="s">
        <v>448</v>
      </c>
      <c r="C92" s="223">
        <v>41361699</v>
      </c>
      <c r="D92" s="223">
        <v>1012179156</v>
      </c>
    </row>
    <row r="93" spans="2:6">
      <c r="B93" s="176" t="s">
        <v>449</v>
      </c>
      <c r="C93" s="223">
        <v>0</v>
      </c>
      <c r="D93" s="223">
        <v>29753424</v>
      </c>
    </row>
    <row r="94" spans="2:6">
      <c r="B94" s="176" t="s">
        <v>450</v>
      </c>
      <c r="C94" s="223">
        <v>11965508</v>
      </c>
      <c r="D94" s="223">
        <v>1018</v>
      </c>
    </row>
    <row r="95" spans="2:6">
      <c r="B95" s="176"/>
      <c r="C95" s="223">
        <v>0</v>
      </c>
      <c r="D95" s="223">
        <v>0</v>
      </c>
    </row>
    <row r="96" spans="2:6">
      <c r="B96" s="176"/>
      <c r="C96" s="223">
        <v>0</v>
      </c>
      <c r="D96" s="223">
        <v>0</v>
      </c>
    </row>
    <row r="97" spans="2:9">
      <c r="B97" s="176"/>
      <c r="C97" s="223">
        <v>0</v>
      </c>
      <c r="D97" s="223">
        <v>0</v>
      </c>
      <c r="E97" s="224"/>
      <c r="F97" s="224"/>
    </row>
    <row r="98" spans="2:9">
      <c r="B98" s="178" t="s">
        <v>195</v>
      </c>
      <c r="C98" s="179">
        <f>SUM(C89:C97)</f>
        <v>54501807</v>
      </c>
      <c r="D98" s="179">
        <f>SUM(D89:D97)</f>
        <v>1041933598</v>
      </c>
    </row>
    <row r="99" spans="2:9">
      <c r="B99"/>
    </row>
    <row r="100" spans="2:9">
      <c r="B100" s="130" t="s">
        <v>196</v>
      </c>
      <c r="C100" s="131"/>
      <c r="D100" s="131"/>
    </row>
    <row r="101" spans="2:9">
      <c r="B101" s="395" t="s">
        <v>197</v>
      </c>
      <c r="C101" s="395"/>
      <c r="D101" s="395"/>
    </row>
    <row r="102" spans="2:9">
      <c r="B102"/>
    </row>
    <row r="103" spans="2:9">
      <c r="B103" s="348" t="s">
        <v>198</v>
      </c>
      <c r="C103" s="348"/>
      <c r="D103" s="348"/>
      <c r="E103" s="348"/>
      <c r="F103" s="348"/>
      <c r="G103" s="348" t="s">
        <v>199</v>
      </c>
      <c r="H103" s="348"/>
      <c r="I103" s="348"/>
    </row>
    <row r="104" spans="2:9" ht="18" customHeight="1">
      <c r="B104" s="218"/>
      <c r="C104" s="218" t="s">
        <v>200</v>
      </c>
      <c r="D104" s="401" t="s">
        <v>201</v>
      </c>
      <c r="E104" s="401" t="s">
        <v>202</v>
      </c>
      <c r="F104" s="218" t="s">
        <v>203</v>
      </c>
      <c r="G104" s="218"/>
      <c r="H104" s="218"/>
      <c r="I104" s="218" t="s">
        <v>205</v>
      </c>
    </row>
    <row r="105" spans="2:9">
      <c r="B105" s="218" t="s">
        <v>206</v>
      </c>
      <c r="C105" s="218" t="s">
        <v>207</v>
      </c>
      <c r="D105" s="401"/>
      <c r="E105" s="401"/>
      <c r="F105" s="218" t="s">
        <v>208</v>
      </c>
      <c r="G105" s="218" t="s">
        <v>138</v>
      </c>
      <c r="H105" s="218" t="s">
        <v>204</v>
      </c>
      <c r="I105" s="218" t="s">
        <v>209</v>
      </c>
    </row>
    <row r="106" spans="2:9">
      <c r="B106" s="85" t="s">
        <v>210</v>
      </c>
      <c r="C106" s="86"/>
      <c r="D106" s="87"/>
      <c r="E106" s="88"/>
      <c r="F106" s="88"/>
      <c r="G106" s="87"/>
      <c r="H106" s="87"/>
      <c r="I106" s="87"/>
    </row>
    <row r="107" spans="2:9">
      <c r="B107" s="184" t="s">
        <v>356</v>
      </c>
      <c r="C107" s="209" t="s">
        <v>357</v>
      </c>
      <c r="D107" s="209">
        <v>1</v>
      </c>
      <c r="E107" s="186">
        <v>600000000</v>
      </c>
      <c r="F107" s="186">
        <v>1560000000</v>
      </c>
      <c r="G107" s="210">
        <v>27600000000</v>
      </c>
      <c r="H107" s="210"/>
      <c r="I107" s="210"/>
    </row>
    <row r="108" spans="2:9">
      <c r="B108" s="184"/>
      <c r="C108" s="209"/>
      <c r="D108" s="209"/>
      <c r="E108" s="211"/>
      <c r="F108" s="186"/>
      <c r="G108" s="209"/>
      <c r="H108" s="209"/>
      <c r="I108" s="209"/>
    </row>
    <row r="109" spans="2:9">
      <c r="B109" s="402"/>
      <c r="C109" s="402"/>
      <c r="D109" s="402"/>
      <c r="E109" s="237">
        <v>0</v>
      </c>
      <c r="F109" s="237">
        <f>SUM(F107:F108)</f>
        <v>1560000000</v>
      </c>
      <c r="G109" s="209"/>
      <c r="H109" s="209"/>
      <c r="I109" s="209"/>
    </row>
    <row r="110" spans="2:9">
      <c r="B110" s="403" t="s">
        <v>423</v>
      </c>
      <c r="C110" s="403"/>
      <c r="D110" s="403"/>
      <c r="E110" s="61">
        <v>0</v>
      </c>
      <c r="F110" s="71">
        <v>1003000000</v>
      </c>
      <c r="G110" s="70"/>
      <c r="H110" s="70"/>
      <c r="I110" s="70"/>
    </row>
    <row r="111" spans="2:9">
      <c r="B111"/>
    </row>
    <row r="112" spans="2:9">
      <c r="B112" s="130" t="s">
        <v>211</v>
      </c>
      <c r="C112" s="131"/>
      <c r="D112" s="131"/>
      <c r="E112" s="131"/>
      <c r="F112" s="131"/>
    </row>
    <row r="113" spans="2:7" ht="47.25" customHeight="1">
      <c r="B113" s="388" t="s">
        <v>587</v>
      </c>
      <c r="C113" s="388"/>
      <c r="D113" s="388"/>
      <c r="E113" s="388"/>
      <c r="F113" s="388"/>
    </row>
    <row r="114" spans="2:7" ht="27" customHeight="1">
      <c r="B114" s="232" t="s">
        <v>0</v>
      </c>
      <c r="C114" s="232" t="s">
        <v>212</v>
      </c>
      <c r="D114" s="232" t="s">
        <v>213</v>
      </c>
      <c r="E114" s="232" t="s">
        <v>214</v>
      </c>
    </row>
    <row r="115" spans="2:7">
      <c r="B115" s="180" t="s">
        <v>215</v>
      </c>
      <c r="C115" s="181">
        <v>600000000</v>
      </c>
      <c r="D115" s="181">
        <v>600000000</v>
      </c>
      <c r="E115" s="181">
        <v>1560000000</v>
      </c>
    </row>
    <row r="116" spans="2:7">
      <c r="B116" s="180" t="s">
        <v>216</v>
      </c>
      <c r="C116" s="181">
        <v>600000000</v>
      </c>
      <c r="D116" s="181">
        <v>600000000</v>
      </c>
      <c r="E116" s="181">
        <v>1003000000</v>
      </c>
    </row>
    <row r="117" spans="2:7">
      <c r="B117"/>
    </row>
    <row r="118" spans="2:7">
      <c r="B118" s="130" t="s">
        <v>436</v>
      </c>
    </row>
    <row r="119" spans="2:7">
      <c r="B119" s="222"/>
      <c r="C119" s="222"/>
      <c r="D119" s="222"/>
      <c r="E119" s="222"/>
    </row>
    <row r="120" spans="2:7">
      <c r="B120" s="238"/>
      <c r="C120" s="238" t="s">
        <v>426</v>
      </c>
      <c r="D120" s="239"/>
      <c r="E120" s="240" t="s">
        <v>427</v>
      </c>
      <c r="F120" s="241"/>
      <c r="G120" s="240">
        <f>+C50</f>
        <v>7002.41</v>
      </c>
    </row>
    <row r="121" spans="2:7">
      <c r="B121" s="238"/>
      <c r="C121" s="301" t="s">
        <v>0</v>
      </c>
      <c r="D121" s="302" t="s">
        <v>428</v>
      </c>
      <c r="E121" s="240" t="s">
        <v>429</v>
      </c>
      <c r="F121" s="241"/>
      <c r="G121" s="241"/>
    </row>
    <row r="122" spans="2:7">
      <c r="B122" t="s">
        <v>426</v>
      </c>
      <c r="C122" s="1">
        <v>3801</v>
      </c>
      <c r="D122" s="220">
        <v>4016949985</v>
      </c>
      <c r="E122" s="221"/>
    </row>
    <row r="123" spans="2:7">
      <c r="B123" t="s">
        <v>588</v>
      </c>
      <c r="C123" s="1">
        <v>3</v>
      </c>
      <c r="D123" s="220">
        <v>210424665</v>
      </c>
      <c r="E123" s="221"/>
    </row>
    <row r="124" spans="2:7">
      <c r="B124" t="s">
        <v>626</v>
      </c>
      <c r="C124" s="1">
        <v>2</v>
      </c>
      <c r="D124" s="220">
        <v>200481742</v>
      </c>
      <c r="E124" s="221"/>
    </row>
    <row r="125" spans="2:7">
      <c r="B125" t="s">
        <v>627</v>
      </c>
      <c r="C125" s="1">
        <v>1</v>
      </c>
      <c r="D125" s="220">
        <v>100240871</v>
      </c>
      <c r="E125" s="221"/>
    </row>
    <row r="126" spans="2:7">
      <c r="B126" t="s">
        <v>628</v>
      </c>
      <c r="C126" s="1">
        <v>1</v>
      </c>
      <c r="D126" s="220">
        <v>100240871</v>
      </c>
      <c r="E126" s="221"/>
    </row>
    <row r="127" spans="2:7">
      <c r="B127" t="s">
        <v>629</v>
      </c>
      <c r="C127" s="1">
        <v>1</v>
      </c>
      <c r="D127" s="220">
        <v>9942923</v>
      </c>
      <c r="E127" s="221"/>
    </row>
    <row r="128" spans="2:7">
      <c r="B128" t="s">
        <v>630</v>
      </c>
      <c r="C128" s="1">
        <v>1</v>
      </c>
      <c r="D128" s="220">
        <v>9942923</v>
      </c>
      <c r="E128" s="221"/>
    </row>
    <row r="129" spans="2:5">
      <c r="B129" t="s">
        <v>462</v>
      </c>
      <c r="C129" s="1">
        <v>260</v>
      </c>
      <c r="D129" s="220">
        <v>257915314</v>
      </c>
      <c r="E129" s="221"/>
    </row>
    <row r="130" spans="2:5">
      <c r="B130" t="s">
        <v>463</v>
      </c>
      <c r="C130" s="1">
        <v>190</v>
      </c>
      <c r="D130" s="220">
        <v>187187288</v>
      </c>
      <c r="E130" s="221"/>
    </row>
    <row r="131" spans="2:5">
      <c r="B131" t="s">
        <v>589</v>
      </c>
      <c r="C131" s="1">
        <v>40</v>
      </c>
      <c r="D131" s="220">
        <v>38504000</v>
      </c>
      <c r="E131" s="221"/>
    </row>
    <row r="132" spans="2:5">
      <c r="B132" t="s">
        <v>590</v>
      </c>
      <c r="C132" s="1">
        <v>150</v>
      </c>
      <c r="D132" s="220">
        <v>148683288</v>
      </c>
      <c r="E132" s="221"/>
    </row>
    <row r="133" spans="2:5">
      <c r="B133" t="s">
        <v>465</v>
      </c>
      <c r="C133" s="1">
        <v>70</v>
      </c>
      <c r="D133" s="220">
        <v>70728026</v>
      </c>
      <c r="E133" s="221"/>
    </row>
    <row r="134" spans="2:5">
      <c r="B134" t="s">
        <v>466</v>
      </c>
      <c r="C134" s="1">
        <v>70</v>
      </c>
      <c r="D134" s="220">
        <v>70728026</v>
      </c>
      <c r="E134" s="221"/>
    </row>
    <row r="135" spans="2:5">
      <c r="B135" t="s">
        <v>591</v>
      </c>
      <c r="C135" s="1">
        <v>1694</v>
      </c>
      <c r="D135" s="220">
        <v>1697512511</v>
      </c>
      <c r="E135" s="221"/>
    </row>
    <row r="136" spans="2:5">
      <c r="B136" t="s">
        <v>631</v>
      </c>
      <c r="C136" s="1">
        <v>550</v>
      </c>
      <c r="D136" s="220">
        <v>550000000</v>
      </c>
      <c r="E136" s="221"/>
    </row>
    <row r="137" spans="2:5">
      <c r="B137" t="s">
        <v>632</v>
      </c>
      <c r="C137" s="1">
        <v>250</v>
      </c>
      <c r="D137" s="220">
        <v>250000000</v>
      </c>
      <c r="E137" s="221"/>
    </row>
    <row r="138" spans="2:5">
      <c r="B138" t="s">
        <v>633</v>
      </c>
      <c r="C138" s="1">
        <v>300</v>
      </c>
      <c r="D138" s="220">
        <v>300000000</v>
      </c>
      <c r="E138" s="221"/>
    </row>
    <row r="139" spans="2:5">
      <c r="B139" t="s">
        <v>441</v>
      </c>
      <c r="C139" s="1">
        <v>874</v>
      </c>
      <c r="D139" s="220">
        <v>877512511</v>
      </c>
      <c r="E139" s="221"/>
    </row>
    <row r="140" spans="2:5">
      <c r="B140" t="s">
        <v>592</v>
      </c>
      <c r="C140" s="1">
        <v>874</v>
      </c>
      <c r="D140" s="220">
        <v>877512511</v>
      </c>
      <c r="E140" s="221"/>
    </row>
    <row r="141" spans="2:5">
      <c r="B141" t="s">
        <v>626</v>
      </c>
      <c r="C141" s="1">
        <v>20</v>
      </c>
      <c r="D141" s="220">
        <v>20000000</v>
      </c>
      <c r="E141" s="221"/>
    </row>
    <row r="142" spans="2:5">
      <c r="B142" t="s">
        <v>634</v>
      </c>
      <c r="C142" s="1">
        <v>20</v>
      </c>
      <c r="D142" s="220">
        <v>20000000</v>
      </c>
      <c r="E142" s="221"/>
    </row>
    <row r="143" spans="2:5">
      <c r="B143" t="s">
        <v>635</v>
      </c>
      <c r="C143" s="1">
        <v>220</v>
      </c>
      <c r="D143" s="220">
        <v>220000000</v>
      </c>
      <c r="E143" s="221"/>
    </row>
    <row r="144" spans="2:5">
      <c r="B144" t="s">
        <v>636</v>
      </c>
      <c r="C144" s="1">
        <v>220</v>
      </c>
      <c r="D144" s="220">
        <v>220000000</v>
      </c>
      <c r="E144" s="221"/>
    </row>
    <row r="145" spans="2:6">
      <c r="B145" t="s">
        <v>637</v>
      </c>
      <c r="C145" s="1">
        <v>30</v>
      </c>
      <c r="D145" s="220">
        <v>30000000</v>
      </c>
      <c r="E145" s="221"/>
    </row>
    <row r="146" spans="2:6">
      <c r="B146" t="s">
        <v>638</v>
      </c>
      <c r="C146" s="1">
        <v>30</v>
      </c>
      <c r="D146" s="220">
        <v>30000000</v>
      </c>
      <c r="E146" s="221"/>
    </row>
    <row r="147" spans="2:6">
      <c r="B147" t="s">
        <v>639</v>
      </c>
      <c r="C147" s="1">
        <v>1096</v>
      </c>
      <c r="D147" s="220">
        <v>1091667287</v>
      </c>
      <c r="E147" s="221"/>
    </row>
    <row r="148" spans="2:6">
      <c r="B148" t="s">
        <v>463</v>
      </c>
      <c r="C148" s="1">
        <v>1096</v>
      </c>
      <c r="D148" s="220">
        <v>1091667287</v>
      </c>
      <c r="E148" s="221"/>
    </row>
    <row r="149" spans="2:6">
      <c r="B149" t="s">
        <v>589</v>
      </c>
      <c r="C149" s="1">
        <v>160</v>
      </c>
      <c r="D149" s="220">
        <v>154016000</v>
      </c>
      <c r="E149" s="221"/>
    </row>
    <row r="150" spans="2:6">
      <c r="B150" t="s">
        <v>464</v>
      </c>
      <c r="C150" s="1">
        <v>136</v>
      </c>
      <c r="D150" s="220">
        <v>136334575</v>
      </c>
      <c r="E150" s="221"/>
    </row>
    <row r="151" spans="2:6">
      <c r="B151" t="s">
        <v>590</v>
      </c>
      <c r="C151" s="1">
        <v>800</v>
      </c>
      <c r="D151" s="220">
        <v>801316712</v>
      </c>
      <c r="E151" s="221"/>
    </row>
    <row r="152" spans="2:6">
      <c r="B152" t="s">
        <v>640</v>
      </c>
      <c r="C152" s="1">
        <v>200</v>
      </c>
      <c r="D152" s="220">
        <v>200260016</v>
      </c>
      <c r="E152" s="221"/>
    </row>
    <row r="153" spans="2:6">
      <c r="B153" t="s">
        <v>467</v>
      </c>
      <c r="C153" s="1">
        <v>200</v>
      </c>
      <c r="D153" s="220">
        <v>200260016</v>
      </c>
      <c r="E153" s="221"/>
    </row>
    <row r="154" spans="2:6">
      <c r="B154" t="s">
        <v>468</v>
      </c>
      <c r="C154" s="1">
        <v>200</v>
      </c>
      <c r="D154" s="220">
        <v>200260016</v>
      </c>
      <c r="E154" s="221"/>
    </row>
    <row r="155" spans="2:6">
      <c r="B155" t="s">
        <v>641</v>
      </c>
      <c r="C155" s="1">
        <v>548</v>
      </c>
      <c r="D155" s="220">
        <v>559170192</v>
      </c>
      <c r="E155" s="221"/>
    </row>
    <row r="156" spans="2:6">
      <c r="B156" t="s">
        <v>642</v>
      </c>
      <c r="C156" s="1">
        <v>548</v>
      </c>
      <c r="D156" s="220">
        <v>559170192</v>
      </c>
      <c r="E156" s="221"/>
    </row>
    <row r="157" spans="2:6">
      <c r="B157" t="s">
        <v>643</v>
      </c>
      <c r="C157" s="1">
        <v>548</v>
      </c>
      <c r="D157" s="220">
        <v>559170192</v>
      </c>
      <c r="E157" s="221"/>
    </row>
    <row r="158" spans="2:6">
      <c r="B158"/>
      <c r="C158" s="1"/>
      <c r="D158" s="220"/>
      <c r="E158" s="221"/>
    </row>
    <row r="159" spans="2:6">
      <c r="B159" s="130" t="s">
        <v>217</v>
      </c>
      <c r="C159" s="131"/>
      <c r="D159" s="131"/>
      <c r="E159" s="131"/>
      <c r="F159" s="131"/>
    </row>
    <row r="160" spans="2:6">
      <c r="B160" s="395" t="s">
        <v>197</v>
      </c>
      <c r="C160" s="395"/>
      <c r="D160" s="395"/>
      <c r="E160" s="395"/>
      <c r="F160" s="395"/>
    </row>
    <row r="161" spans="2:7">
      <c r="B161" s="132"/>
      <c r="C161" s="131"/>
      <c r="D161" s="131"/>
      <c r="E161" s="131"/>
      <c r="F161" s="131"/>
    </row>
    <row r="162" spans="2:7">
      <c r="B162" s="404" t="s">
        <v>393</v>
      </c>
      <c r="C162" s="404"/>
      <c r="D162" s="131"/>
      <c r="E162" s="131"/>
      <c r="F162" s="131"/>
    </row>
    <row r="163" spans="2:7">
      <c r="B163" s="405" t="s">
        <v>185</v>
      </c>
      <c r="C163" s="405" t="s">
        <v>192</v>
      </c>
      <c r="D163" s="405" t="s">
        <v>218</v>
      </c>
    </row>
    <row r="164" spans="2:7" ht="6.6" customHeight="1">
      <c r="B164" s="405"/>
      <c r="C164" s="405"/>
      <c r="D164" s="405"/>
    </row>
    <row r="165" spans="2:7">
      <c r="B165" s="176" t="s">
        <v>403</v>
      </c>
      <c r="C165" s="182">
        <v>95370</v>
      </c>
      <c r="D165" s="182">
        <v>0</v>
      </c>
    </row>
    <row r="166" spans="2:7">
      <c r="B166" s="176" t="s">
        <v>594</v>
      </c>
      <c r="C166" s="182">
        <v>877821</v>
      </c>
      <c r="D166" s="182">
        <v>0</v>
      </c>
    </row>
    <row r="167" spans="2:7">
      <c r="B167" s="176" t="s">
        <v>404</v>
      </c>
      <c r="C167" s="182">
        <v>2384600</v>
      </c>
      <c r="D167" s="182">
        <v>0</v>
      </c>
    </row>
    <row r="168" spans="2:7">
      <c r="B168" s="176" t="s">
        <v>593</v>
      </c>
      <c r="C168" s="182">
        <v>1081264</v>
      </c>
      <c r="D168" s="182"/>
    </row>
    <row r="169" spans="2:7">
      <c r="B169" s="178" t="s">
        <v>219</v>
      </c>
      <c r="C169" s="183">
        <f>SUM(C165:C168)</f>
        <v>4439055</v>
      </c>
      <c r="D169" s="183">
        <f>SUM(D165:D168)</f>
        <v>0</v>
      </c>
    </row>
    <row r="170" spans="2:7">
      <c r="B170"/>
    </row>
    <row r="171" spans="2:7">
      <c r="B171" s="130" t="s">
        <v>394</v>
      </c>
    </row>
    <row r="172" spans="2:7">
      <c r="B172" s="400" t="s">
        <v>360</v>
      </c>
      <c r="C172" s="400" t="s">
        <v>192</v>
      </c>
      <c r="D172" s="400" t="s">
        <v>218</v>
      </c>
    </row>
    <row r="173" spans="2:7">
      <c r="B173" s="400"/>
      <c r="C173" s="400"/>
      <c r="D173" s="400"/>
    </row>
    <row r="174" spans="2:7" ht="15.75">
      <c r="B174" s="176" t="s">
        <v>361</v>
      </c>
      <c r="C174" s="182">
        <v>0</v>
      </c>
      <c r="D174" s="182">
        <v>0</v>
      </c>
      <c r="E174" s="57">
        <v>15</v>
      </c>
      <c r="G174" s="18"/>
    </row>
    <row r="175" spans="2:7" ht="15.75">
      <c r="B175" s="176" t="s">
        <v>412</v>
      </c>
      <c r="C175" s="182">
        <v>0</v>
      </c>
      <c r="D175" s="182">
        <v>0</v>
      </c>
      <c r="E175" s="57"/>
      <c r="G175" s="18"/>
    </row>
    <row r="176" spans="2:7" ht="15.75">
      <c r="B176" s="178" t="s">
        <v>219</v>
      </c>
      <c r="C176" s="179">
        <f>SUM(C174:C175)</f>
        <v>0</v>
      </c>
      <c r="D176" s="179">
        <f>SUM(D174:D175)</f>
        <v>0</v>
      </c>
      <c r="E176" s="33"/>
      <c r="G176" s="19"/>
    </row>
    <row r="177" spans="2:14">
      <c r="B177"/>
    </row>
    <row r="178" spans="2:14">
      <c r="B178" s="130" t="s">
        <v>220</v>
      </c>
    </row>
    <row r="179" spans="2:14">
      <c r="B179" s="397" t="s">
        <v>221</v>
      </c>
      <c r="C179" s="397" t="s">
        <v>222</v>
      </c>
      <c r="D179" s="397"/>
      <c r="E179" s="397"/>
      <c r="F179" s="397"/>
      <c r="G179" s="397"/>
      <c r="H179" s="397" t="s">
        <v>223</v>
      </c>
      <c r="I179" s="397"/>
      <c r="J179" s="397"/>
      <c r="K179" s="397"/>
      <c r="L179" s="397"/>
      <c r="M179" s="397"/>
      <c r="N179" s="2"/>
    </row>
    <row r="180" spans="2:14">
      <c r="B180" s="397"/>
      <c r="C180" s="397" t="s">
        <v>224</v>
      </c>
      <c r="D180" s="397" t="s">
        <v>225</v>
      </c>
      <c r="E180" s="397" t="s">
        <v>226</v>
      </c>
      <c r="F180" s="397" t="s">
        <v>227</v>
      </c>
      <c r="G180" s="397" t="s">
        <v>228</v>
      </c>
      <c r="H180" s="397" t="s">
        <v>229</v>
      </c>
      <c r="I180" s="397" t="s">
        <v>225</v>
      </c>
      <c r="J180" s="397" t="s">
        <v>226</v>
      </c>
      <c r="K180" s="397" t="s">
        <v>230</v>
      </c>
      <c r="L180" s="397" t="s">
        <v>231</v>
      </c>
      <c r="M180" s="397" t="s">
        <v>232</v>
      </c>
      <c r="N180" s="2"/>
    </row>
    <row r="181" spans="2:14">
      <c r="B181" s="397"/>
      <c r="C181" s="397"/>
      <c r="D181" s="397"/>
      <c r="E181" s="397"/>
      <c r="F181" s="397"/>
      <c r="G181" s="397"/>
      <c r="H181" s="397"/>
      <c r="I181" s="397"/>
      <c r="J181" s="397"/>
      <c r="K181" s="397"/>
      <c r="L181" s="397"/>
      <c r="M181" s="397"/>
      <c r="N181" s="2"/>
    </row>
    <row r="182" spans="2:14">
      <c r="B182" s="397"/>
      <c r="C182" s="397"/>
      <c r="D182" s="397"/>
      <c r="E182" s="397"/>
      <c r="F182" s="397"/>
      <c r="G182" s="397"/>
      <c r="H182" s="397"/>
      <c r="I182" s="397"/>
      <c r="J182" s="397"/>
      <c r="K182" s="397"/>
      <c r="L182" s="397"/>
      <c r="M182" s="397"/>
      <c r="N182" s="2"/>
    </row>
    <row r="183" spans="2:14">
      <c r="B183" s="184" t="s">
        <v>233</v>
      </c>
      <c r="C183" s="185">
        <v>0</v>
      </c>
      <c r="D183" s="185">
        <v>0</v>
      </c>
      <c r="E183" s="185">
        <v>0</v>
      </c>
      <c r="F183" s="185"/>
      <c r="G183" s="186">
        <f>SUM(C183:F183)</f>
        <v>0</v>
      </c>
      <c r="H183" s="185">
        <v>0</v>
      </c>
      <c r="I183" s="185">
        <v>0</v>
      </c>
      <c r="J183" s="185" t="s">
        <v>154</v>
      </c>
      <c r="K183" s="187">
        <v>0</v>
      </c>
      <c r="L183" s="185">
        <f>SUM(H183:K183)</f>
        <v>0</v>
      </c>
      <c r="M183" s="185">
        <f>+G183+L183</f>
        <v>0</v>
      </c>
      <c r="N183" s="2"/>
    </row>
    <row r="184" spans="2:14">
      <c r="B184" s="184" t="s">
        <v>334</v>
      </c>
      <c r="C184" s="185">
        <v>20975706</v>
      </c>
      <c r="D184" s="185">
        <v>15275755</v>
      </c>
      <c r="E184" s="186">
        <v>0</v>
      </c>
      <c r="F184" s="186">
        <v>0</v>
      </c>
      <c r="G184" s="186">
        <f>SUM(C184:F184)</f>
        <v>36251461</v>
      </c>
      <c r="H184" s="185">
        <v>0</v>
      </c>
      <c r="I184" s="186">
        <v>0</v>
      </c>
      <c r="J184" s="186" t="s">
        <v>154</v>
      </c>
      <c r="K184" s="188">
        <v>0</v>
      </c>
      <c r="L184" s="186">
        <f>SUM(H184:K184)</f>
        <v>0</v>
      </c>
      <c r="M184" s="185">
        <f>+G184+L184</f>
        <v>36251461</v>
      </c>
      <c r="N184" s="2"/>
    </row>
    <row r="185" spans="2:14">
      <c r="B185" s="184" t="s">
        <v>335</v>
      </c>
      <c r="C185" s="185">
        <v>0</v>
      </c>
      <c r="D185" s="185">
        <v>0</v>
      </c>
      <c r="E185" s="186" t="s">
        <v>154</v>
      </c>
      <c r="F185" s="186"/>
      <c r="G185" s="186">
        <f>SUM(C185:F185)</f>
        <v>0</v>
      </c>
      <c r="H185" s="185">
        <v>0</v>
      </c>
      <c r="I185" s="186">
        <v>0</v>
      </c>
      <c r="J185" s="186" t="s">
        <v>154</v>
      </c>
      <c r="K185" s="188"/>
      <c r="L185" s="186">
        <f>SUM(H185:K185)</f>
        <v>0</v>
      </c>
      <c r="M185" s="185">
        <f>+G185+L185</f>
        <v>0</v>
      </c>
      <c r="N185" s="2"/>
    </row>
    <row r="186" spans="2:14">
      <c r="B186" s="184" t="s">
        <v>397</v>
      </c>
      <c r="C186" s="185">
        <v>0</v>
      </c>
      <c r="D186" s="185">
        <v>0</v>
      </c>
      <c r="E186" s="186"/>
      <c r="F186" s="186"/>
      <c r="G186" s="186">
        <f>SUM(C186:F186)</f>
        <v>0</v>
      </c>
      <c r="H186" s="185">
        <v>0</v>
      </c>
      <c r="I186" s="186">
        <v>0</v>
      </c>
      <c r="J186" s="186"/>
      <c r="K186" s="188"/>
      <c r="L186" s="186">
        <f>SUM(H186:K186)</f>
        <v>0</v>
      </c>
      <c r="M186" s="185">
        <f>+G186+L186</f>
        <v>0</v>
      </c>
      <c r="N186" s="2"/>
    </row>
    <row r="187" spans="2:14">
      <c r="B187" s="184" t="s">
        <v>398</v>
      </c>
      <c r="C187" s="185">
        <v>0</v>
      </c>
      <c r="D187" s="185">
        <v>0</v>
      </c>
      <c r="E187" s="186"/>
      <c r="F187" s="186"/>
      <c r="G187" s="186">
        <f>SUM(C187:F187)</f>
        <v>0</v>
      </c>
      <c r="H187" s="185">
        <v>0</v>
      </c>
      <c r="I187" s="186">
        <v>0</v>
      </c>
      <c r="J187" s="186"/>
      <c r="K187" s="188"/>
      <c r="L187" s="186">
        <f>SUM(H187:K187)</f>
        <v>0</v>
      </c>
      <c r="M187" s="185">
        <f>+G187+L187</f>
        <v>0</v>
      </c>
      <c r="N187" s="2"/>
    </row>
    <row r="188" spans="2:14">
      <c r="B188" s="189"/>
      <c r="C188" s="190"/>
      <c r="D188" s="190"/>
      <c r="E188" s="190"/>
      <c r="F188" s="190"/>
      <c r="G188" s="190"/>
      <c r="H188" s="190"/>
      <c r="I188" s="190"/>
      <c r="J188" s="190"/>
      <c r="K188" s="190"/>
      <c r="L188" s="190"/>
      <c r="M188" s="191"/>
      <c r="N188" s="2"/>
    </row>
    <row r="189" spans="2:14">
      <c r="B189" s="192" t="s">
        <v>234</v>
      </c>
      <c r="C189" s="193">
        <f>SUM(C183:C188)</f>
        <v>20975706</v>
      </c>
      <c r="D189" s="193"/>
      <c r="E189" s="193"/>
      <c r="F189" s="193"/>
      <c r="G189" s="193">
        <f>SUM(G183:G188)</f>
        <v>36251461</v>
      </c>
      <c r="H189" s="193">
        <f>SUM(H183:H188)</f>
        <v>0</v>
      </c>
      <c r="I189" s="193">
        <f>SUM(I183:I188)</f>
        <v>0</v>
      </c>
      <c r="J189" s="193"/>
      <c r="K189" s="193">
        <f>SUM(K183:K188)</f>
        <v>0</v>
      </c>
      <c r="L189" s="193">
        <f>SUM(L183:L188)</f>
        <v>0</v>
      </c>
      <c r="M189" s="193">
        <f>+G189+L189</f>
        <v>36251461</v>
      </c>
      <c r="N189" s="2"/>
    </row>
    <row r="190" spans="2:14">
      <c r="B190" s="192" t="s">
        <v>235</v>
      </c>
      <c r="C190" s="193">
        <v>0</v>
      </c>
      <c r="D190" s="193">
        <f>+C184</f>
        <v>20975706</v>
      </c>
      <c r="E190" s="193"/>
      <c r="F190" s="193"/>
      <c r="G190" s="193">
        <f>+D190</f>
        <v>20975706</v>
      </c>
      <c r="H190" s="193">
        <v>0</v>
      </c>
      <c r="I190" s="193">
        <v>0</v>
      </c>
      <c r="J190" s="193"/>
      <c r="K190" s="193">
        <v>0</v>
      </c>
      <c r="L190" s="193">
        <v>0</v>
      </c>
      <c r="M190" s="193">
        <f>+G190</f>
        <v>20975706</v>
      </c>
      <c r="N190" s="2"/>
    </row>
    <row r="191" spans="2:14">
      <c r="B191"/>
    </row>
    <row r="192" spans="2:14">
      <c r="B192"/>
    </row>
    <row r="193" spans="2:7">
      <c r="B193" s="135" t="s">
        <v>236</v>
      </c>
    </row>
    <row r="194" spans="2:7">
      <c r="B194" s="1"/>
    </row>
    <row r="195" spans="2:7">
      <c r="B195" s="396" t="s">
        <v>360</v>
      </c>
      <c r="C195" s="396" t="s">
        <v>192</v>
      </c>
      <c r="D195" s="396" t="s">
        <v>218</v>
      </c>
    </row>
    <row r="196" spans="2:7" ht="9.6" customHeight="1">
      <c r="B196" s="396"/>
      <c r="C196" s="396"/>
      <c r="D196" s="396"/>
    </row>
    <row r="197" spans="2:7" ht="15.75">
      <c r="B197" s="176" t="s">
        <v>358</v>
      </c>
      <c r="C197" s="177">
        <v>157402006</v>
      </c>
      <c r="D197" s="177">
        <v>157402006</v>
      </c>
      <c r="E197" s="57">
        <v>15</v>
      </c>
      <c r="G197" s="18"/>
    </row>
    <row r="198" spans="2:7" ht="15.75">
      <c r="B198" s="176" t="s">
        <v>405</v>
      </c>
      <c r="C198" s="177">
        <v>-39350502</v>
      </c>
      <c r="D198" s="177">
        <v>0</v>
      </c>
      <c r="E198" s="57"/>
      <c r="G198" s="18"/>
    </row>
    <row r="199" spans="2:7" ht="15.75">
      <c r="B199" s="176"/>
      <c r="C199" s="177">
        <f>SUM(C197:C198)</f>
        <v>118051504</v>
      </c>
      <c r="D199" s="177">
        <f>SUM(D197:D198)</f>
        <v>157402006</v>
      </c>
      <c r="E199" s="57"/>
      <c r="G199" s="18"/>
    </row>
    <row r="200" spans="2:7" ht="15" customHeight="1">
      <c r="B200" s="10"/>
    </row>
    <row r="201" spans="2:7">
      <c r="B201"/>
    </row>
    <row r="202" spans="2:7">
      <c r="B202"/>
    </row>
    <row r="203" spans="2:7">
      <c r="B203" s="135"/>
    </row>
    <row r="204" spans="2:7" ht="8.4499999999999993" customHeight="1">
      <c r="B204"/>
    </row>
    <row r="205" spans="2:7">
      <c r="B205" s="406" t="s">
        <v>185</v>
      </c>
      <c r="C205" s="242" t="s">
        <v>238</v>
      </c>
      <c r="D205" s="242"/>
      <c r="E205" s="242"/>
      <c r="F205" s="242" t="s">
        <v>238</v>
      </c>
    </row>
    <row r="206" spans="2:7">
      <c r="B206" s="407"/>
      <c r="C206" s="242" t="s">
        <v>239</v>
      </c>
      <c r="D206" s="242" t="s">
        <v>240</v>
      </c>
      <c r="E206" s="242" t="s">
        <v>241</v>
      </c>
      <c r="F206" s="242" t="s">
        <v>242</v>
      </c>
    </row>
    <row r="207" spans="2:7">
      <c r="B207" s="180" t="s">
        <v>55</v>
      </c>
      <c r="C207" s="186">
        <v>165296891</v>
      </c>
      <c r="D207" s="186">
        <v>0</v>
      </c>
      <c r="E207" s="186"/>
      <c r="F207" s="186">
        <f>+C207+D207+E207</f>
        <v>165296891</v>
      </c>
      <c r="G207" s="16"/>
    </row>
    <row r="208" spans="2:7">
      <c r="B208" s="203" t="s">
        <v>243</v>
      </c>
      <c r="C208" s="193">
        <v>165296891</v>
      </c>
      <c r="D208" s="193">
        <f>SUM(D207)</f>
        <v>0</v>
      </c>
      <c r="E208" s="193">
        <f>SUM(E207)</f>
        <v>0</v>
      </c>
      <c r="F208" s="193">
        <f>SUM(F207)</f>
        <v>165296891</v>
      </c>
    </row>
    <row r="209" spans="2:6">
      <c r="B209" s="180" t="s">
        <v>244</v>
      </c>
      <c r="C209" s="186">
        <v>0</v>
      </c>
      <c r="D209" s="211" t="s">
        <v>154</v>
      </c>
      <c r="E209" s="186">
        <v>0</v>
      </c>
      <c r="F209" s="211" t="s">
        <v>154</v>
      </c>
    </row>
    <row r="210" spans="2:6">
      <c r="B210"/>
    </row>
    <row r="211" spans="2:6">
      <c r="B211" s="135" t="s">
        <v>245</v>
      </c>
      <c r="C211" s="131"/>
      <c r="D211" s="131"/>
      <c r="E211" s="131"/>
      <c r="F211" s="131"/>
    </row>
    <row r="212" spans="2:6">
      <c r="B212" s="388" t="s">
        <v>197</v>
      </c>
      <c r="C212" s="388"/>
      <c r="D212" s="388"/>
      <c r="E212" s="388"/>
      <c r="F212" s="388"/>
    </row>
    <row r="213" spans="2:6">
      <c r="B213" s="131"/>
      <c r="C213" s="131"/>
      <c r="D213" s="131"/>
      <c r="E213" s="131"/>
      <c r="F213" s="131"/>
    </row>
    <row r="214" spans="2:6">
      <c r="B214" s="394" t="s">
        <v>387</v>
      </c>
      <c r="C214" s="394"/>
      <c r="D214" s="394"/>
      <c r="E214" s="394"/>
      <c r="F214" s="131"/>
    </row>
    <row r="215" spans="2:6" ht="11.45" customHeight="1">
      <c r="B215"/>
    </row>
    <row r="216" spans="2:6">
      <c r="B216" s="243" t="s">
        <v>359</v>
      </c>
      <c r="C216" s="243" t="s">
        <v>192</v>
      </c>
      <c r="D216" s="243" t="s">
        <v>218</v>
      </c>
    </row>
    <row r="217" spans="2:6">
      <c r="B217" s="176" t="s">
        <v>342</v>
      </c>
      <c r="C217" s="207"/>
      <c r="D217" s="207">
        <v>0</v>
      </c>
      <c r="E217" s="57"/>
      <c r="F217" s="20"/>
    </row>
    <row r="218" spans="2:6">
      <c r="B218" s="176" t="s">
        <v>343</v>
      </c>
      <c r="C218" s="207"/>
      <c r="D218" s="207">
        <v>0</v>
      </c>
      <c r="E218" s="57"/>
      <c r="F218" s="20"/>
    </row>
    <row r="219" spans="2:6">
      <c r="B219" s="176" t="s">
        <v>344</v>
      </c>
      <c r="C219" s="207">
        <v>991685</v>
      </c>
      <c r="D219" s="207">
        <v>0</v>
      </c>
      <c r="E219" s="57"/>
      <c r="F219" s="20"/>
    </row>
    <row r="220" spans="2:6">
      <c r="B220" s="176" t="s">
        <v>424</v>
      </c>
      <c r="C220" s="207">
        <v>49918181</v>
      </c>
      <c r="D220" s="207">
        <v>20329559</v>
      </c>
      <c r="E220" s="57"/>
      <c r="F220" s="20"/>
    </row>
    <row r="221" spans="2:6">
      <c r="B221" s="176" t="s">
        <v>445</v>
      </c>
      <c r="C221" s="207">
        <v>13300575</v>
      </c>
      <c r="D221" s="207">
        <v>5644451</v>
      </c>
      <c r="E221" s="57"/>
      <c r="F221" s="20"/>
    </row>
    <row r="222" spans="2:6">
      <c r="B222" s="176" t="s">
        <v>365</v>
      </c>
      <c r="C222" s="207">
        <v>0</v>
      </c>
      <c r="D222" s="207">
        <v>2537636</v>
      </c>
      <c r="E222" s="57"/>
      <c r="F222" s="20"/>
    </row>
    <row r="223" spans="2:6">
      <c r="B223" s="176" t="s">
        <v>469</v>
      </c>
      <c r="C223" s="207">
        <v>56679191</v>
      </c>
      <c r="D223" s="207">
        <v>0</v>
      </c>
      <c r="E223" s="57"/>
      <c r="F223" s="20"/>
    </row>
    <row r="224" spans="2:6">
      <c r="B224" s="176" t="s">
        <v>406</v>
      </c>
      <c r="C224" s="207">
        <v>207574783</v>
      </c>
      <c r="D224" s="207">
        <v>0</v>
      </c>
      <c r="E224" s="57"/>
      <c r="F224" s="20"/>
    </row>
    <row r="225" spans="2:6">
      <c r="B225" s="178" t="s">
        <v>219</v>
      </c>
      <c r="C225" s="179">
        <f>SUM(C217:C224)</f>
        <v>328464415</v>
      </c>
      <c r="D225" s="179">
        <f>SUM(D217:D224)</f>
        <v>28511646</v>
      </c>
      <c r="F225" s="14"/>
    </row>
    <row r="226" spans="2:6">
      <c r="B226"/>
    </row>
    <row r="227" spans="2:6">
      <c r="B227" s="135" t="s">
        <v>246</v>
      </c>
      <c r="C227" s="131"/>
      <c r="D227" s="131"/>
    </row>
    <row r="228" spans="2:6">
      <c r="B228" s="395" t="s">
        <v>197</v>
      </c>
      <c r="C228" s="395"/>
      <c r="D228" s="395"/>
    </row>
    <row r="229" spans="2:6">
      <c r="B229" s="130"/>
      <c r="C229" s="131"/>
      <c r="D229" s="131"/>
    </row>
    <row r="230" spans="2:6">
      <c r="B230" s="130" t="s">
        <v>388</v>
      </c>
      <c r="C230" s="131"/>
      <c r="D230" s="131"/>
    </row>
    <row r="231" spans="2:6" ht="16.149999999999999" customHeight="1">
      <c r="B231" s="244" t="s">
        <v>247</v>
      </c>
      <c r="C231" s="245" t="s">
        <v>248</v>
      </c>
      <c r="D231" s="244" t="s">
        <v>249</v>
      </c>
    </row>
    <row r="232" spans="2:6">
      <c r="B232" s="176" t="s">
        <v>371</v>
      </c>
      <c r="C232" s="62"/>
      <c r="D232" s="64"/>
    </row>
    <row r="233" spans="2:6">
      <c r="B233" s="63"/>
      <c r="C233" s="62"/>
      <c r="D233" s="64"/>
    </row>
    <row r="234" spans="2:6">
      <c r="B234" s="65" t="s">
        <v>219</v>
      </c>
      <c r="C234" s="66">
        <f>SUM(C232:C233)</f>
        <v>0</v>
      </c>
      <c r="D234" s="67">
        <f>+D232</f>
        <v>0</v>
      </c>
    </row>
    <row r="235" spans="2:6">
      <c r="B235"/>
    </row>
    <row r="236" spans="2:6">
      <c r="B236" s="144" t="s">
        <v>389</v>
      </c>
      <c r="C236" s="33"/>
      <c r="D236" s="33"/>
    </row>
    <row r="237" spans="2:6">
      <c r="B237" s="246" t="s">
        <v>250</v>
      </c>
      <c r="C237" s="242" t="s">
        <v>248</v>
      </c>
      <c r="D237" s="246" t="s">
        <v>249</v>
      </c>
    </row>
    <row r="238" spans="2:6">
      <c r="B238" s="219" t="s">
        <v>370</v>
      </c>
      <c r="C238" s="120">
        <v>0</v>
      </c>
      <c r="D238" s="121">
        <v>0</v>
      </c>
    </row>
    <row r="239" spans="2:6">
      <c r="B239" s="122" t="s">
        <v>219</v>
      </c>
      <c r="C239" s="123">
        <f>+C238</f>
        <v>0</v>
      </c>
      <c r="D239" s="124">
        <f>+D238</f>
        <v>0</v>
      </c>
    </row>
    <row r="240" spans="2:6">
      <c r="B240"/>
    </row>
    <row r="241" spans="2:6">
      <c r="B241" s="130" t="s">
        <v>390</v>
      </c>
    </row>
    <row r="242" spans="2:6">
      <c r="B242" s="234" t="s">
        <v>251</v>
      </c>
      <c r="C242" s="232" t="s">
        <v>248</v>
      </c>
      <c r="D242" s="234" t="s">
        <v>249</v>
      </c>
    </row>
    <row r="243" spans="2:6">
      <c r="B243" s="219" t="s">
        <v>370</v>
      </c>
      <c r="C243" s="225">
        <v>0</v>
      </c>
      <c r="D243" s="68"/>
    </row>
    <row r="244" spans="2:6">
      <c r="B244" s="65" t="s">
        <v>219</v>
      </c>
      <c r="C244" s="61">
        <f>SUM(C243)</f>
        <v>0</v>
      </c>
      <c r="D244" s="69" t="s">
        <v>154</v>
      </c>
    </row>
    <row r="245" spans="2:6">
      <c r="B245"/>
    </row>
    <row r="246" spans="2:6">
      <c r="B246" s="130" t="s">
        <v>391</v>
      </c>
    </row>
    <row r="247" spans="2:6">
      <c r="B247" s="234" t="s">
        <v>247</v>
      </c>
      <c r="C247" s="232" t="s">
        <v>248</v>
      </c>
      <c r="D247" s="234" t="s">
        <v>249</v>
      </c>
    </row>
    <row r="248" spans="2:6">
      <c r="B248" s="176" t="s">
        <v>371</v>
      </c>
      <c r="C248" s="62">
        <v>0</v>
      </c>
      <c r="D248" s="64"/>
    </row>
    <row r="249" spans="2:6">
      <c r="B249" s="65" t="s">
        <v>219</v>
      </c>
      <c r="C249" s="66">
        <f>+C248</f>
        <v>0</v>
      </c>
      <c r="D249" s="67">
        <f>+D248</f>
        <v>0</v>
      </c>
    </row>
    <row r="250" spans="2:6">
      <c r="B250"/>
    </row>
    <row r="251" spans="2:6">
      <c r="B251"/>
    </row>
    <row r="252" spans="2:6">
      <c r="B252" s="394" t="s">
        <v>252</v>
      </c>
      <c r="C252" s="394"/>
      <c r="D252" s="394"/>
      <c r="E252" s="131"/>
    </row>
    <row r="253" spans="2:6" ht="15.75" thickBot="1">
      <c r="B253" s="395" t="s">
        <v>197</v>
      </c>
      <c r="C253" s="395"/>
      <c r="D253" s="395"/>
      <c r="E253" s="395"/>
    </row>
    <row r="254" spans="2:6">
      <c r="B254" s="247" t="s">
        <v>185</v>
      </c>
      <c r="C254" s="248" t="s">
        <v>192</v>
      </c>
      <c r="D254" s="248" t="s">
        <v>253</v>
      </c>
    </row>
    <row r="255" spans="2:6">
      <c r="B255" s="176" t="s">
        <v>443</v>
      </c>
      <c r="C255" s="194">
        <v>0</v>
      </c>
      <c r="D255" s="194">
        <v>4400000</v>
      </c>
      <c r="F255" s="21"/>
    </row>
    <row r="256" spans="2:6">
      <c r="B256" s="176" t="s">
        <v>451</v>
      </c>
      <c r="C256" s="194">
        <v>5798096</v>
      </c>
      <c r="D256" s="194">
        <v>2798309</v>
      </c>
      <c r="F256" s="21"/>
    </row>
    <row r="257" spans="2:6">
      <c r="B257" s="176" t="s">
        <v>452</v>
      </c>
      <c r="C257" s="194">
        <v>0</v>
      </c>
      <c r="D257" s="194">
        <v>4900000</v>
      </c>
      <c r="F257" s="21"/>
    </row>
    <row r="258" spans="2:6">
      <c r="B258" s="176" t="s">
        <v>453</v>
      </c>
      <c r="C258" s="194">
        <v>2701491</v>
      </c>
      <c r="D258" s="194">
        <v>2701491</v>
      </c>
      <c r="F258" s="21"/>
    </row>
    <row r="259" spans="2:6">
      <c r="B259" s="176" t="s">
        <v>454</v>
      </c>
      <c r="C259" s="194">
        <v>442500</v>
      </c>
      <c r="D259" s="194">
        <v>442500</v>
      </c>
      <c r="F259" s="21"/>
    </row>
    <row r="260" spans="2:6">
      <c r="B260" s="176" t="s">
        <v>471</v>
      </c>
      <c r="C260" s="306">
        <v>0</v>
      </c>
      <c r="D260" s="194">
        <v>0</v>
      </c>
      <c r="F260" s="21"/>
    </row>
    <row r="261" spans="2:6">
      <c r="B261" s="176" t="s">
        <v>472</v>
      </c>
      <c r="C261" s="194">
        <v>0</v>
      </c>
      <c r="D261" s="194">
        <v>0</v>
      </c>
      <c r="F261" s="21"/>
    </row>
    <row r="262" spans="2:6">
      <c r="B262" s="176" t="s">
        <v>644</v>
      </c>
      <c r="C262" s="194">
        <v>88290</v>
      </c>
      <c r="D262" s="194">
        <v>0</v>
      </c>
      <c r="F262" s="21"/>
    </row>
    <row r="263" spans="2:6">
      <c r="B263" s="178" t="s">
        <v>219</v>
      </c>
      <c r="C263" s="305">
        <f>SUM(C255:C262)</f>
        <v>9030377</v>
      </c>
      <c r="D263" s="179">
        <f>SUM(D255:D262)</f>
        <v>15242300</v>
      </c>
      <c r="E263" s="27"/>
      <c r="F263" s="22"/>
    </row>
    <row r="264" spans="2:6">
      <c r="B264"/>
    </row>
    <row r="265" spans="2:6">
      <c r="B265" s="135" t="s">
        <v>392</v>
      </c>
    </row>
    <row r="266" spans="2:6">
      <c r="B266" s="234" t="s">
        <v>185</v>
      </c>
      <c r="C266" s="234" t="s">
        <v>192</v>
      </c>
      <c r="D266" s="234" t="s">
        <v>253</v>
      </c>
    </row>
    <row r="267" spans="2:6">
      <c r="B267" s="176" t="s">
        <v>254</v>
      </c>
      <c r="C267" s="177">
        <v>0</v>
      </c>
      <c r="D267" s="177">
        <v>0</v>
      </c>
    </row>
    <row r="268" spans="2:6">
      <c r="B268" s="176"/>
      <c r="C268" s="177"/>
      <c r="D268" s="177"/>
    </row>
    <row r="269" spans="2:6">
      <c r="B269" s="178" t="s">
        <v>219</v>
      </c>
      <c r="C269" s="179">
        <f>SUM(C267:C268)</f>
        <v>0</v>
      </c>
      <c r="D269" s="179">
        <f>+D267</f>
        <v>0</v>
      </c>
      <c r="E269" s="27"/>
      <c r="F269" s="27"/>
    </row>
    <row r="270" spans="2:6">
      <c r="B270"/>
    </row>
    <row r="271" spans="2:6">
      <c r="B271"/>
    </row>
    <row r="272" spans="2:6">
      <c r="B272" s="394" t="s">
        <v>255</v>
      </c>
      <c r="C272" s="394"/>
      <c r="D272" s="394"/>
      <c r="E272" s="394"/>
    </row>
    <row r="273" spans="2:6">
      <c r="B273" s="131" t="s">
        <v>374</v>
      </c>
      <c r="C273" s="134"/>
      <c r="D273" s="134"/>
      <c r="E273" s="134"/>
    </row>
    <row r="274" spans="2:6">
      <c r="B274" s="131"/>
      <c r="C274" s="131"/>
      <c r="D274" s="131"/>
      <c r="E274" s="131"/>
    </row>
    <row r="275" spans="2:6">
      <c r="B275" s="408" t="s">
        <v>384</v>
      </c>
      <c r="C275" s="408"/>
      <c r="D275" s="408"/>
      <c r="E275" s="131"/>
    </row>
    <row r="276" spans="2:6">
      <c r="B276" s="131" t="s">
        <v>374</v>
      </c>
      <c r="C276" s="140"/>
      <c r="D276" s="140"/>
      <c r="E276" s="131"/>
    </row>
    <row r="277" spans="2:6">
      <c r="B277" s="131"/>
      <c r="C277" s="140"/>
      <c r="D277" s="140"/>
      <c r="E277" s="131"/>
    </row>
    <row r="278" spans="2:6">
      <c r="B278" s="130" t="s">
        <v>256</v>
      </c>
      <c r="C278" s="131"/>
      <c r="D278" s="131"/>
      <c r="E278" s="131"/>
    </row>
    <row r="279" spans="2:6">
      <c r="B279" s="131" t="s">
        <v>374</v>
      </c>
      <c r="C279" s="131"/>
      <c r="D279" s="131"/>
      <c r="E279" s="131"/>
    </row>
    <row r="280" spans="2:6">
      <c r="B280" s="131"/>
      <c r="C280" s="131"/>
      <c r="D280" s="131"/>
      <c r="E280" s="131"/>
    </row>
    <row r="281" spans="2:6">
      <c r="B281" s="394" t="s">
        <v>257</v>
      </c>
      <c r="C281" s="394"/>
      <c r="D281" s="131"/>
      <c r="E281" s="131"/>
    </row>
    <row r="282" spans="2:6">
      <c r="B282" s="134"/>
      <c r="C282" s="134"/>
      <c r="D282" s="131"/>
      <c r="E282" s="131"/>
    </row>
    <row r="283" spans="2:6" ht="15.75" thickBot="1">
      <c r="B283" s="395" t="s">
        <v>197</v>
      </c>
      <c r="C283" s="395"/>
      <c r="D283" s="395"/>
      <c r="E283" s="395"/>
    </row>
    <row r="284" spans="2:6">
      <c r="B284" s="247" t="s">
        <v>185</v>
      </c>
      <c r="C284" s="248" t="s">
        <v>192</v>
      </c>
      <c r="D284" s="248" t="s">
        <v>253</v>
      </c>
    </row>
    <row r="285" spans="2:6">
      <c r="B285" s="176" t="s">
        <v>645</v>
      </c>
      <c r="C285" s="177">
        <v>1095863603</v>
      </c>
      <c r="D285" s="177">
        <v>0</v>
      </c>
      <c r="F285" s="21"/>
    </row>
    <row r="286" spans="2:6">
      <c r="B286" s="176" t="s">
        <v>646</v>
      </c>
      <c r="C286" s="177">
        <v>200965392</v>
      </c>
      <c r="D286" s="177">
        <v>0</v>
      </c>
      <c r="F286" s="21"/>
    </row>
    <row r="287" spans="2:6">
      <c r="B287" s="176"/>
      <c r="C287" s="177">
        <v>0</v>
      </c>
      <c r="D287" s="177">
        <v>0</v>
      </c>
      <c r="F287" s="21"/>
    </row>
    <row r="288" spans="2:6">
      <c r="B288" s="178" t="s">
        <v>219</v>
      </c>
      <c r="C288" s="179">
        <f>SUM(C285:C287)</f>
        <v>1296828995</v>
      </c>
      <c r="D288" s="179">
        <f>SUM(D285:D287)</f>
        <v>0</v>
      </c>
      <c r="E288" s="27"/>
      <c r="F288" s="22"/>
    </row>
    <row r="289" spans="2:9">
      <c r="B289" s="114"/>
      <c r="C289" s="114"/>
    </row>
    <row r="290" spans="2:9">
      <c r="B290"/>
    </row>
    <row r="291" spans="2:9">
      <c r="B291" s="130" t="s">
        <v>259</v>
      </c>
      <c r="C291" s="131"/>
      <c r="D291" s="131"/>
    </row>
    <row r="292" spans="2:9" ht="15.75" hidden="1" thickBot="1">
      <c r="B292" s="143" t="s">
        <v>385</v>
      </c>
      <c r="C292" s="141"/>
      <c r="D292" s="141"/>
      <c r="F292" s="53"/>
    </row>
    <row r="293" spans="2:9" ht="77.25" hidden="1" thickBot="1">
      <c r="B293" s="151" t="s">
        <v>396</v>
      </c>
      <c r="C293" s="141"/>
      <c r="D293" s="141"/>
      <c r="F293" s="53"/>
    </row>
    <row r="294" spans="2:9" ht="15.75" hidden="1" thickBot="1">
      <c r="B294" s="143" t="s">
        <v>386</v>
      </c>
      <c r="C294" s="141"/>
      <c r="D294" s="141"/>
      <c r="F294" s="53"/>
    </row>
    <row r="295" spans="2:9">
      <c r="B295" s="131" t="s">
        <v>374</v>
      </c>
      <c r="C295" s="142"/>
      <c r="D295" s="142"/>
      <c r="F295" s="53"/>
    </row>
    <row r="296" spans="2:9">
      <c r="B296" s="131"/>
      <c r="C296" s="131"/>
      <c r="D296" s="131"/>
    </row>
    <row r="297" spans="2:9">
      <c r="B297" s="404" t="s">
        <v>260</v>
      </c>
      <c r="C297" s="404"/>
      <c r="D297" s="404"/>
    </row>
    <row r="298" spans="2:9">
      <c r="B298" s="132" t="s">
        <v>375</v>
      </c>
      <c r="C298" s="131"/>
      <c r="D298" s="131"/>
    </row>
    <row r="299" spans="2:9">
      <c r="B299" s="131"/>
      <c r="C299" s="131"/>
      <c r="D299" s="131"/>
      <c r="F299" s="54"/>
      <c r="G299" s="55"/>
      <c r="H299" s="55"/>
      <c r="I299" s="55"/>
    </row>
    <row r="300" spans="2:9" s="29" customFormat="1" ht="12.75"/>
    <row r="301" spans="2:9" s="29" customFormat="1" ht="12.75">
      <c r="B301" s="137" t="s">
        <v>261</v>
      </c>
      <c r="C301" s="137"/>
      <c r="D301" s="137"/>
      <c r="E301" s="137"/>
      <c r="F301" s="137"/>
      <c r="G301" s="28"/>
    </row>
    <row r="302" spans="2:9" s="29" customFormat="1" ht="12.75">
      <c r="B302" s="395" t="s">
        <v>374</v>
      </c>
      <c r="C302" s="395"/>
      <c r="D302" s="395"/>
      <c r="E302" s="395"/>
      <c r="F302" s="131"/>
    </row>
    <row r="303" spans="2:9" s="29" customFormat="1" ht="12.75">
      <c r="B303" s="131"/>
      <c r="C303" s="139"/>
      <c r="D303" s="131"/>
      <c r="E303" s="131"/>
      <c r="F303" s="131"/>
    </row>
    <row r="304" spans="2:9" s="29" customFormat="1" ht="12.75">
      <c r="B304" s="394" t="s">
        <v>262</v>
      </c>
      <c r="C304" s="394"/>
      <c r="D304" s="394"/>
      <c r="E304" s="394"/>
      <c r="F304" s="394"/>
    </row>
    <row r="305" spans="2:7" s="29" customFormat="1" ht="30" customHeight="1">
      <c r="B305" s="232" t="s">
        <v>185</v>
      </c>
      <c r="C305" s="232" t="s">
        <v>263</v>
      </c>
      <c r="D305" s="232" t="s">
        <v>240</v>
      </c>
      <c r="E305" s="232" t="s">
        <v>264</v>
      </c>
      <c r="F305" s="232" t="s">
        <v>265</v>
      </c>
    </row>
    <row r="306" spans="2:7" s="29" customFormat="1" ht="12.75">
      <c r="B306" s="215" t="s">
        <v>60</v>
      </c>
      <c r="C306" s="186">
        <v>3000000000</v>
      </c>
      <c r="D306" s="186">
        <f>+'Balance General'!F60-'Balance General'!G60</f>
        <v>2000000000</v>
      </c>
      <c r="E306" s="212">
        <v>0</v>
      </c>
      <c r="F306" s="186">
        <f t="shared" ref="F306:F312" si="2">SUM(C306:E306)</f>
        <v>5000000000</v>
      </c>
      <c r="G306" s="30"/>
    </row>
    <row r="307" spans="2:7" s="29" customFormat="1" ht="12.75">
      <c r="B307" s="215" t="s">
        <v>363</v>
      </c>
      <c r="C307" s="186">
        <v>0</v>
      </c>
      <c r="D307" s="186">
        <v>0</v>
      </c>
      <c r="E307" s="212">
        <v>0</v>
      </c>
      <c r="F307" s="186">
        <f>SUM(C307:E307)</f>
        <v>0</v>
      </c>
      <c r="G307" s="30"/>
    </row>
    <row r="308" spans="2:7" s="29" customFormat="1" ht="12.75">
      <c r="B308" s="256" t="s">
        <v>459</v>
      </c>
      <c r="C308" s="186">
        <v>500000000</v>
      </c>
      <c r="D308" s="212">
        <f>+'Balance General'!F62-'Balance General'!G62</f>
        <v>-500000000</v>
      </c>
      <c r="E308" s="29">
        <v>0</v>
      </c>
      <c r="F308" s="186">
        <f t="shared" ref="F308:F311" si="3">SUM(C308:E308)</f>
        <v>0</v>
      </c>
      <c r="G308" s="30"/>
    </row>
    <row r="309" spans="2:7" s="29" customFormat="1" ht="12.75">
      <c r="B309" s="215" t="s">
        <v>266</v>
      </c>
      <c r="C309" s="186"/>
      <c r="D309" s="212"/>
      <c r="E309" s="211"/>
      <c r="F309" s="186">
        <f t="shared" si="3"/>
        <v>0</v>
      </c>
      <c r="G309" s="30"/>
    </row>
    <row r="310" spans="2:7" s="29" customFormat="1" ht="12.75">
      <c r="B310" s="215" t="s">
        <v>267</v>
      </c>
      <c r="C310" s="186">
        <v>0</v>
      </c>
      <c r="D310" s="186">
        <f>+'Balance General'!F65-'Balance General'!G65+'Balance General'!F66-'Balance General'!G66</f>
        <v>590532099</v>
      </c>
      <c r="E310" s="211">
        <v>0</v>
      </c>
      <c r="F310" s="186">
        <f t="shared" si="3"/>
        <v>590532099</v>
      </c>
      <c r="G310" s="30"/>
    </row>
    <row r="311" spans="2:7" s="29" customFormat="1" ht="18.75" customHeight="1">
      <c r="B311" s="215" t="s">
        <v>268</v>
      </c>
      <c r="C311" s="186">
        <v>0</v>
      </c>
      <c r="D311" s="216">
        <f>+'Balance General'!F68-'Balance General'!G68</f>
        <v>0</v>
      </c>
      <c r="E311" s="186">
        <v>0</v>
      </c>
      <c r="F311" s="186">
        <f t="shared" si="3"/>
        <v>0</v>
      </c>
      <c r="G311" s="30"/>
    </row>
    <row r="312" spans="2:7" s="29" customFormat="1" ht="12.75">
      <c r="B312" s="215" t="s">
        <v>269</v>
      </c>
      <c r="C312" s="216"/>
      <c r="D312" s="186"/>
      <c r="E312" s="186">
        <f>+'Balance General'!F69</f>
        <v>-682589835</v>
      </c>
      <c r="F312" s="186">
        <f t="shared" si="2"/>
        <v>-682589835</v>
      </c>
      <c r="G312" s="30"/>
    </row>
    <row r="313" spans="2:7" s="29" customFormat="1" ht="12.75">
      <c r="B313" s="203" t="s">
        <v>270</v>
      </c>
      <c r="C313" s="193">
        <f>SUM(C306:C312)</f>
        <v>3500000000</v>
      </c>
      <c r="D313" s="193">
        <f>SUM(D306:D312)</f>
        <v>2090532099</v>
      </c>
      <c r="E313" s="193">
        <f>SUM(E306:E312)</f>
        <v>-682589835</v>
      </c>
      <c r="F313" s="193">
        <f>SUM(F306:F312)</f>
        <v>4907942264</v>
      </c>
      <c r="G313" s="30"/>
    </row>
    <row r="314" spans="2:7" s="29" customFormat="1" ht="12.75"/>
    <row r="315" spans="2:7" s="29" customFormat="1" ht="12.75">
      <c r="B315" s="135" t="s">
        <v>271</v>
      </c>
      <c r="C315" s="131"/>
      <c r="D315" s="131"/>
      <c r="E315" s="131"/>
      <c r="F315" s="131"/>
    </row>
    <row r="316" spans="2:7" s="29" customFormat="1" ht="12.75">
      <c r="B316" s="132" t="s">
        <v>374</v>
      </c>
      <c r="C316" s="131"/>
      <c r="D316" s="131"/>
      <c r="E316" s="131"/>
      <c r="F316" s="131"/>
    </row>
    <row r="317" spans="2:7" s="29" customFormat="1" ht="12.75">
      <c r="B317" s="131"/>
      <c r="C317" s="131"/>
      <c r="D317" s="131"/>
      <c r="E317" s="131"/>
      <c r="F317" s="131"/>
    </row>
    <row r="318" spans="2:7" s="29" customFormat="1" ht="12.75">
      <c r="B318" s="394" t="s">
        <v>272</v>
      </c>
      <c r="C318" s="394"/>
      <c r="D318" s="394"/>
      <c r="E318" s="394"/>
      <c r="F318" s="394"/>
    </row>
    <row r="319" spans="2:7" s="29" customFormat="1" ht="12.75">
      <c r="B319" s="135" t="s">
        <v>273</v>
      </c>
      <c r="C319" s="131"/>
      <c r="D319" s="131"/>
      <c r="E319" s="131"/>
      <c r="F319" s="131"/>
    </row>
    <row r="320" spans="2:7" s="29" customFormat="1" ht="12.75">
      <c r="B320" s="133" t="s">
        <v>618</v>
      </c>
      <c r="C320" s="131"/>
      <c r="D320" s="131"/>
      <c r="E320" s="131"/>
      <c r="F320" s="131"/>
    </row>
    <row r="321" spans="2:6" s="29" customFormat="1" ht="12.75">
      <c r="B321" s="405" t="s">
        <v>185</v>
      </c>
      <c r="C321" s="234" t="s">
        <v>275</v>
      </c>
      <c r="D321" s="234" t="s">
        <v>277</v>
      </c>
      <c r="E321" s="131"/>
      <c r="F321" s="131"/>
    </row>
    <row r="322" spans="2:6" s="29" customFormat="1" ht="12.75">
      <c r="B322" s="405"/>
      <c r="C322" s="234" t="s">
        <v>276</v>
      </c>
      <c r="D322" s="234" t="s">
        <v>278</v>
      </c>
      <c r="E322" s="131"/>
      <c r="F322" s="131"/>
    </row>
    <row r="323" spans="2:6" s="29" customFormat="1" ht="12.75">
      <c r="B323" s="176" t="s">
        <v>597</v>
      </c>
      <c r="C323" s="177">
        <v>40189660</v>
      </c>
      <c r="D323" s="177"/>
      <c r="E323" s="131"/>
      <c r="F323" s="131"/>
    </row>
    <row r="324" spans="2:6" s="29" customFormat="1" ht="12.75">
      <c r="B324" s="178" t="s">
        <v>219</v>
      </c>
      <c r="C324" s="214">
        <f>+C323</f>
        <v>40189660</v>
      </c>
      <c r="D324" s="214">
        <f>+D323</f>
        <v>0</v>
      </c>
      <c r="F324" s="32"/>
    </row>
    <row r="325" spans="2:6" s="29" customFormat="1" ht="12.75">
      <c r="B325" s="308"/>
      <c r="C325" s="309"/>
      <c r="D325" s="309"/>
      <c r="F325" s="32"/>
    </row>
    <row r="326" spans="2:6" s="29" customFormat="1" ht="12.75">
      <c r="B326" s="405" t="s">
        <v>185</v>
      </c>
      <c r="C326" s="234" t="s">
        <v>275</v>
      </c>
      <c r="D326" s="234" t="s">
        <v>277</v>
      </c>
      <c r="F326" s="32"/>
    </row>
    <row r="327" spans="2:6" s="29" customFormat="1" ht="12.75">
      <c r="B327" s="405"/>
      <c r="C327" s="234" t="s">
        <v>276</v>
      </c>
      <c r="D327" s="234" t="s">
        <v>278</v>
      </c>
      <c r="F327" s="32"/>
    </row>
    <row r="328" spans="2:6" s="29" customFormat="1" ht="12.75">
      <c r="B328" s="176" t="s">
        <v>473</v>
      </c>
      <c r="C328" s="177">
        <v>1154806585</v>
      </c>
      <c r="D328" s="177"/>
      <c r="F328" s="32"/>
    </row>
    <row r="329" spans="2:6" s="29" customFormat="1" ht="12.75">
      <c r="B329" s="178" t="s">
        <v>219</v>
      </c>
      <c r="C329" s="214">
        <f>+C328</f>
        <v>1154806585</v>
      </c>
      <c r="D329" s="214">
        <f>+D328</f>
        <v>0</v>
      </c>
      <c r="F329" s="32"/>
    </row>
    <row r="330" spans="2:6" s="29" customFormat="1" ht="12.75">
      <c r="B330" s="150"/>
      <c r="C330" s="131"/>
      <c r="D330" s="131"/>
      <c r="E330" s="131"/>
      <c r="F330" s="131"/>
    </row>
    <row r="331" spans="2:6" s="29" customFormat="1" ht="12.75">
      <c r="B331" s="134" t="s">
        <v>274</v>
      </c>
      <c r="C331" s="131"/>
      <c r="D331" s="131"/>
      <c r="E331" s="131"/>
      <c r="F331" s="131"/>
    </row>
    <row r="332" spans="2:6" s="29" customFormat="1" ht="12.75">
      <c r="B332" s="133" t="s">
        <v>197</v>
      </c>
      <c r="C332" s="131"/>
      <c r="D332" s="131"/>
      <c r="E332" s="131"/>
      <c r="F332" s="131"/>
    </row>
    <row r="333" spans="2:6" s="29" customFormat="1" ht="12.75">
      <c r="B333" s="405" t="s">
        <v>185</v>
      </c>
      <c r="C333" s="234" t="s">
        <v>275</v>
      </c>
      <c r="D333" s="234" t="s">
        <v>277</v>
      </c>
    </row>
    <row r="334" spans="2:6" s="29" customFormat="1" ht="12.75">
      <c r="B334" s="405"/>
      <c r="C334" s="234" t="s">
        <v>276</v>
      </c>
      <c r="D334" s="234" t="s">
        <v>278</v>
      </c>
    </row>
    <row r="335" spans="2:6" s="29" customFormat="1" ht="12.75">
      <c r="B335" s="176" t="s">
        <v>279</v>
      </c>
      <c r="C335" s="177">
        <v>0</v>
      </c>
      <c r="D335" s="177">
        <v>0</v>
      </c>
      <c r="E335" s="58"/>
      <c r="F335" s="31"/>
    </row>
    <row r="336" spans="2:6" s="29" customFormat="1" ht="12.75">
      <c r="B336" s="176" t="s">
        <v>595</v>
      </c>
      <c r="C336" s="177">
        <v>436505287</v>
      </c>
      <c r="D336" s="177">
        <v>0</v>
      </c>
      <c r="F336" s="31"/>
    </row>
    <row r="337" spans="2:6" s="29" customFormat="1" ht="12.75">
      <c r="B337" s="176" t="s">
        <v>596</v>
      </c>
      <c r="C337" s="177">
        <v>8846738341</v>
      </c>
      <c r="D337" s="177"/>
      <c r="E337" s="58"/>
      <c r="F337" s="31"/>
    </row>
    <row r="338" spans="2:6" s="29" customFormat="1" ht="12.75">
      <c r="B338" s="178" t="s">
        <v>219</v>
      </c>
      <c r="C338" s="310">
        <f>SUM(C335:C337)</f>
        <v>9283243628</v>
      </c>
      <c r="D338" s="310">
        <f>SUM(D335:D337)</f>
        <v>0</v>
      </c>
      <c r="E338" s="58"/>
      <c r="F338" s="31"/>
    </row>
    <row r="339" spans="2:6" s="29" customFormat="1" ht="12.75">
      <c r="B339" s="176" t="s">
        <v>350</v>
      </c>
      <c r="C339" s="177">
        <v>24023678</v>
      </c>
      <c r="D339" s="177">
        <v>0</v>
      </c>
      <c r="F339" s="31"/>
    </row>
    <row r="340" spans="2:6" s="29" customFormat="1" ht="12.75">
      <c r="B340" s="176" t="s">
        <v>349</v>
      </c>
      <c r="C340" s="177">
        <v>20147162669</v>
      </c>
      <c r="D340" s="177">
        <v>0</v>
      </c>
      <c r="E340" s="58"/>
      <c r="F340" s="31"/>
    </row>
    <row r="341" spans="2:6" s="29" customFormat="1" ht="12.75">
      <c r="B341" s="178" t="s">
        <v>219</v>
      </c>
      <c r="C341" s="310">
        <f>SUM(C339:C340)</f>
        <v>20171186347</v>
      </c>
      <c r="D341" s="177"/>
      <c r="F341" s="31"/>
    </row>
    <row r="342" spans="2:6" s="29" customFormat="1" ht="12.75">
      <c r="B342" s="176"/>
      <c r="C342" s="177"/>
      <c r="D342" s="177"/>
      <c r="F342" s="31"/>
    </row>
    <row r="343" spans="2:6" s="29" customFormat="1" ht="12.75">
      <c r="B343" s="176" t="s">
        <v>478</v>
      </c>
      <c r="C343" s="177">
        <v>4678055</v>
      </c>
      <c r="D343" s="177"/>
      <c r="E343" s="58"/>
      <c r="F343" s="31"/>
    </row>
    <row r="344" spans="2:6" s="29" customFormat="1" ht="12.75">
      <c r="B344" s="176" t="s">
        <v>351</v>
      </c>
      <c r="C344" s="177">
        <v>0</v>
      </c>
      <c r="D344" s="177">
        <v>0</v>
      </c>
      <c r="F344" s="31"/>
    </row>
    <row r="345" spans="2:6" s="29" customFormat="1" ht="12.75">
      <c r="B345" s="176" t="s">
        <v>598</v>
      </c>
      <c r="C345" s="177">
        <v>8304672</v>
      </c>
      <c r="D345" s="177"/>
      <c r="E345" s="58"/>
      <c r="F345" s="31"/>
    </row>
    <row r="346" spans="2:6" s="29" customFormat="1" ht="12.75">
      <c r="B346" s="176" t="s">
        <v>479</v>
      </c>
      <c r="C346" s="177">
        <v>4934333</v>
      </c>
      <c r="D346" s="177"/>
      <c r="E346" s="58"/>
      <c r="F346" s="31"/>
    </row>
    <row r="347" spans="2:6" s="29" customFormat="1" ht="12.75">
      <c r="B347" s="176" t="s">
        <v>653</v>
      </c>
      <c r="C347" s="177">
        <v>1347192</v>
      </c>
      <c r="D347" s="177"/>
      <c r="E347" s="58"/>
      <c r="F347" s="31"/>
    </row>
    <row r="348" spans="2:6" s="29" customFormat="1" ht="12.75">
      <c r="B348" s="176" t="s">
        <v>654</v>
      </c>
      <c r="C348" s="177">
        <v>20385658</v>
      </c>
      <c r="D348" s="177"/>
      <c r="E348" s="58"/>
      <c r="F348" s="31"/>
    </row>
    <row r="349" spans="2:6" s="29" customFormat="1" ht="12.75">
      <c r="B349" s="176" t="s">
        <v>280</v>
      </c>
      <c r="C349" s="177">
        <v>13339365</v>
      </c>
      <c r="D349" s="177">
        <v>0</v>
      </c>
      <c r="F349" s="31"/>
    </row>
    <row r="350" spans="2:6" s="29" customFormat="1" ht="12.75">
      <c r="B350" s="178" t="s">
        <v>219</v>
      </c>
      <c r="C350" s="310">
        <f>SUM(C343:C349)</f>
        <v>52989275</v>
      </c>
      <c r="D350" s="177"/>
      <c r="F350" s="31"/>
    </row>
    <row r="351" spans="2:6" s="29" customFormat="1" ht="12.75">
      <c r="B351" s="176"/>
      <c r="C351" s="177"/>
      <c r="D351" s="177"/>
      <c r="F351" s="31"/>
    </row>
    <row r="352" spans="2:6" s="29" customFormat="1" ht="12.75">
      <c r="B352" s="176"/>
      <c r="C352" s="177"/>
      <c r="D352" s="177"/>
      <c r="F352" s="31"/>
    </row>
    <row r="353" spans="2:6" s="29" customFormat="1" ht="12.75">
      <c r="B353" s="176"/>
      <c r="C353" s="177"/>
      <c r="D353" s="177"/>
      <c r="F353" s="31"/>
    </row>
    <row r="354" spans="2:6" s="29" customFormat="1" ht="12.75">
      <c r="B354" s="178" t="s">
        <v>619</v>
      </c>
      <c r="C354" s="214">
        <f>+C350+C341+C338+C329+C324</f>
        <v>30702415495</v>
      </c>
      <c r="D354" s="214">
        <f>SUM(D335:D349)</f>
        <v>0</v>
      </c>
      <c r="F354" s="32"/>
    </row>
    <row r="355" spans="2:6" s="29" customFormat="1" ht="12.75">
      <c r="C355" s="307"/>
    </row>
    <row r="356" spans="2:6" s="29" customFormat="1" ht="12.75"/>
    <row r="357" spans="2:6" s="29" customFormat="1" ht="12.75">
      <c r="B357" s="135" t="s">
        <v>281</v>
      </c>
    </row>
    <row r="358" spans="2:6" s="29" customFormat="1" ht="12.75">
      <c r="B358" s="130" t="s">
        <v>282</v>
      </c>
    </row>
    <row r="359" spans="2:6" s="29" customFormat="1" ht="12.75">
      <c r="B359" s="132" t="s">
        <v>197</v>
      </c>
    </row>
    <row r="360" spans="2:6" s="29" customFormat="1" ht="12.75">
      <c r="B360" s="348" t="s">
        <v>258</v>
      </c>
      <c r="C360" s="232" t="s">
        <v>283</v>
      </c>
      <c r="D360" s="249" t="s">
        <v>287</v>
      </c>
    </row>
    <row r="361" spans="2:6" s="29" customFormat="1" ht="12.75">
      <c r="B361" s="348"/>
      <c r="C361" s="232" t="s">
        <v>168</v>
      </c>
      <c r="D361" s="249" t="s">
        <v>284</v>
      </c>
    </row>
    <row r="362" spans="2:6" s="29" customFormat="1" ht="12.75">
      <c r="B362" s="184" t="s">
        <v>285</v>
      </c>
      <c r="C362" s="212">
        <v>10035453</v>
      </c>
      <c r="D362" s="212">
        <v>0</v>
      </c>
      <c r="F362" s="23"/>
    </row>
    <row r="363" spans="2:6" s="29" customFormat="1" ht="12.75">
      <c r="B363" s="184" t="s">
        <v>325</v>
      </c>
      <c r="C363" s="212">
        <v>1773286</v>
      </c>
      <c r="D363" s="212">
        <v>0</v>
      </c>
      <c r="F363" s="23"/>
    </row>
    <row r="364" spans="2:6" s="29" customFormat="1" ht="12.75">
      <c r="B364" s="184" t="s">
        <v>286</v>
      </c>
      <c r="C364" s="212">
        <v>0</v>
      </c>
      <c r="D364" s="212">
        <v>0</v>
      </c>
      <c r="F364" s="23"/>
    </row>
    <row r="365" spans="2:6" s="29" customFormat="1" ht="12.75">
      <c r="B365" s="184" t="s">
        <v>418</v>
      </c>
      <c r="C365" s="212">
        <v>7466810</v>
      </c>
      <c r="D365" s="212">
        <v>2583048</v>
      </c>
      <c r="F365" s="23"/>
    </row>
    <row r="366" spans="2:6" s="29" customFormat="1" ht="12.75">
      <c r="B366" s="184"/>
      <c r="C366" s="212"/>
      <c r="D366" s="212">
        <v>0</v>
      </c>
      <c r="F366" s="23"/>
    </row>
    <row r="367" spans="2:6" s="29" customFormat="1" ht="12.75">
      <c r="B367" s="192" t="s">
        <v>270</v>
      </c>
      <c r="C367" s="213">
        <f>SUM(C362:C366)</f>
        <v>19275549</v>
      </c>
      <c r="D367" s="213">
        <f>SUM(D362:D366)</f>
        <v>2583048</v>
      </c>
      <c r="F367" s="25"/>
    </row>
    <row r="368" spans="2:6" s="29" customFormat="1" ht="12.75"/>
    <row r="369" spans="2:6" s="29" customFormat="1" ht="12.75">
      <c r="B369" s="130" t="s">
        <v>288</v>
      </c>
    </row>
    <row r="370" spans="2:6" s="29" customFormat="1" ht="12.75">
      <c r="B370" s="132" t="s">
        <v>197</v>
      </c>
    </row>
    <row r="371" spans="2:6" s="29" customFormat="1" ht="12.75">
      <c r="B371" s="348" t="s">
        <v>258</v>
      </c>
      <c r="C371" s="232" t="s">
        <v>283</v>
      </c>
      <c r="D371" s="249" t="s">
        <v>287</v>
      </c>
    </row>
    <row r="372" spans="2:6" s="29" customFormat="1" ht="12.75">
      <c r="B372" s="348"/>
      <c r="C372" s="232" t="s">
        <v>168</v>
      </c>
      <c r="D372" s="249" t="s">
        <v>284</v>
      </c>
    </row>
    <row r="373" spans="2:6" s="29" customFormat="1" ht="12.75">
      <c r="B373" s="184" t="s">
        <v>477</v>
      </c>
      <c r="C373" s="212">
        <v>26475882</v>
      </c>
      <c r="D373" s="212">
        <v>0</v>
      </c>
    </row>
    <row r="374" spans="2:6" s="29" customFormat="1" ht="12.75">
      <c r="B374" s="184" t="s">
        <v>601</v>
      </c>
      <c r="C374" s="212">
        <v>3713028</v>
      </c>
      <c r="D374" s="212">
        <v>0</v>
      </c>
    </row>
    <row r="375" spans="2:6" s="29" customFormat="1" ht="12.75">
      <c r="B375" s="184" t="s">
        <v>602</v>
      </c>
      <c r="C375" s="212">
        <v>510806</v>
      </c>
      <c r="D375" s="212"/>
    </row>
    <row r="376" spans="2:6" s="29" customFormat="1" ht="12.75">
      <c r="B376" s="184" t="s">
        <v>647</v>
      </c>
      <c r="C376" s="212">
        <v>11476822</v>
      </c>
      <c r="D376" s="212"/>
    </row>
    <row r="377" spans="2:6" s="29" customFormat="1" ht="12.75">
      <c r="B377" s="184" t="s">
        <v>648</v>
      </c>
      <c r="C377" s="212">
        <v>1188077</v>
      </c>
      <c r="D377" s="212"/>
    </row>
    <row r="378" spans="2:6" s="29" customFormat="1" ht="12.75">
      <c r="B378" s="184" t="s">
        <v>649</v>
      </c>
      <c r="C378" s="212">
        <v>9449313</v>
      </c>
      <c r="D378" s="212"/>
    </row>
    <row r="379" spans="2:6" s="29" customFormat="1" ht="12.75">
      <c r="B379" s="184" t="s">
        <v>474</v>
      </c>
      <c r="C379" s="212">
        <v>20071333839</v>
      </c>
      <c r="D379" s="212"/>
      <c r="F379" s="23"/>
    </row>
    <row r="380" spans="2:6" s="29" customFormat="1" ht="12.75">
      <c r="B380" s="184" t="s">
        <v>475</v>
      </c>
      <c r="C380" s="212">
        <v>435656448</v>
      </c>
      <c r="D380" s="212"/>
      <c r="F380" s="23"/>
    </row>
    <row r="381" spans="2:6" s="29" customFormat="1" ht="12.75">
      <c r="B381" s="184" t="s">
        <v>599</v>
      </c>
      <c r="C381" s="212">
        <v>8839281262</v>
      </c>
      <c r="D381" s="212"/>
      <c r="F381" s="23"/>
    </row>
    <row r="382" spans="2:6" s="29" customFormat="1" ht="12.75">
      <c r="B382" s="184" t="s">
        <v>476</v>
      </c>
      <c r="C382" s="212">
        <v>1150940635</v>
      </c>
      <c r="D382" s="212">
        <v>0</v>
      </c>
      <c r="F382" s="23"/>
    </row>
    <row r="383" spans="2:6" s="29" customFormat="1" ht="12.75">
      <c r="B383" s="176" t="s">
        <v>600</v>
      </c>
      <c r="C383" s="212">
        <v>40167351</v>
      </c>
      <c r="D383" s="212"/>
      <c r="F383" s="23"/>
    </row>
    <row r="384" spans="2:6" s="29" customFormat="1" ht="12.75">
      <c r="B384" s="192" t="s">
        <v>270</v>
      </c>
      <c r="C384" s="213">
        <f>SUM(C373:C383)</f>
        <v>30590193463</v>
      </c>
      <c r="D384" s="213">
        <f>SUM(D373:D383)</f>
        <v>0</v>
      </c>
    </row>
    <row r="385" spans="2:7" s="29" customFormat="1" ht="12.75"/>
    <row r="386" spans="2:7" s="29" customFormat="1" ht="12.75"/>
    <row r="387" spans="2:7" s="29" customFormat="1" ht="12.75">
      <c r="B387" s="130" t="s">
        <v>289</v>
      </c>
    </row>
    <row r="388" spans="2:7" s="29" customFormat="1" ht="12.75">
      <c r="B388" s="132" t="s">
        <v>197</v>
      </c>
      <c r="G388" s="56"/>
    </row>
    <row r="389" spans="2:7" s="29" customFormat="1" ht="12.75">
      <c r="B389" s="348" t="s">
        <v>258</v>
      </c>
      <c r="C389" s="232" t="s">
        <v>283</v>
      </c>
      <c r="D389" s="249" t="s">
        <v>287</v>
      </c>
      <c r="G389" s="56"/>
    </row>
    <row r="390" spans="2:7" s="29" customFormat="1" ht="12.75">
      <c r="B390" s="348"/>
      <c r="C390" s="232" t="s">
        <v>168</v>
      </c>
      <c r="D390" s="249" t="s">
        <v>284</v>
      </c>
      <c r="G390" s="56"/>
    </row>
    <row r="391" spans="2:7" s="29" customFormat="1" ht="12.75">
      <c r="B391" s="176" t="s">
        <v>430</v>
      </c>
      <c r="C391" s="212">
        <v>578703297</v>
      </c>
      <c r="D391" s="177">
        <v>0</v>
      </c>
      <c r="G391" s="56"/>
    </row>
    <row r="392" spans="2:7" s="29" customFormat="1" ht="12.75">
      <c r="B392" s="176" t="s">
        <v>290</v>
      </c>
      <c r="C392" s="212">
        <v>95486040</v>
      </c>
      <c r="D392" s="177">
        <v>0</v>
      </c>
      <c r="G392" s="56"/>
    </row>
    <row r="393" spans="2:7" s="29" customFormat="1" ht="12.75">
      <c r="B393" s="176" t="s">
        <v>291</v>
      </c>
      <c r="C393" s="212">
        <v>48205986</v>
      </c>
      <c r="D393" s="177">
        <v>0</v>
      </c>
      <c r="G393" s="56"/>
    </row>
    <row r="394" spans="2:7" s="29" customFormat="1" ht="12.75">
      <c r="B394" s="176" t="s">
        <v>292</v>
      </c>
      <c r="C394" s="212">
        <v>80597681</v>
      </c>
      <c r="D394" s="177">
        <v>0</v>
      </c>
    </row>
    <row r="395" spans="2:7" s="29" customFormat="1" ht="12.75">
      <c r="B395" s="176" t="s">
        <v>293</v>
      </c>
      <c r="C395" s="177">
        <v>0</v>
      </c>
      <c r="D395" s="177">
        <v>0</v>
      </c>
    </row>
    <row r="396" spans="2:7" s="29" customFormat="1" ht="12.75">
      <c r="B396" s="176" t="s">
        <v>352</v>
      </c>
      <c r="C396" s="177">
        <v>0</v>
      </c>
      <c r="D396" s="177">
        <v>0</v>
      </c>
    </row>
    <row r="397" spans="2:7" s="29" customFormat="1" ht="12.75">
      <c r="B397" s="176" t="s">
        <v>294</v>
      </c>
      <c r="C397" s="212">
        <v>15235432</v>
      </c>
      <c r="D397" s="177">
        <v>0</v>
      </c>
    </row>
    <row r="398" spans="2:7" s="29" customFormat="1" ht="12.75">
      <c r="B398" s="176" t="s">
        <v>295</v>
      </c>
      <c r="C398" s="177">
        <v>0</v>
      </c>
      <c r="D398" s="177">
        <v>0</v>
      </c>
    </row>
    <row r="399" spans="2:7" s="29" customFormat="1" ht="12.75">
      <c r="B399" s="176" t="s">
        <v>296</v>
      </c>
      <c r="C399" s="177">
        <v>0</v>
      </c>
      <c r="D399" s="177">
        <v>0</v>
      </c>
    </row>
    <row r="400" spans="2:7" s="29" customFormat="1" ht="12.75">
      <c r="B400" s="176" t="s">
        <v>480</v>
      </c>
      <c r="C400" s="212">
        <v>17322272</v>
      </c>
      <c r="D400" s="177">
        <v>0</v>
      </c>
    </row>
    <row r="401" spans="2:6" s="29" customFormat="1" ht="12.75">
      <c r="B401" s="176" t="s">
        <v>297</v>
      </c>
      <c r="C401" s="177">
        <v>0</v>
      </c>
      <c r="D401" s="177">
        <v>0</v>
      </c>
    </row>
    <row r="402" spans="2:6" s="29" customFormat="1" ht="12.75">
      <c r="B402" s="176" t="s">
        <v>298</v>
      </c>
      <c r="C402" s="177">
        <v>0</v>
      </c>
      <c r="D402" s="177">
        <v>0</v>
      </c>
    </row>
    <row r="403" spans="2:6" s="29" customFormat="1" ht="12.75">
      <c r="B403" s="176" t="s">
        <v>299</v>
      </c>
      <c r="C403" s="212">
        <v>37004171</v>
      </c>
      <c r="D403" s="177">
        <v>0</v>
      </c>
      <c r="E403" s="56"/>
    </row>
    <row r="404" spans="2:6" s="29" customFormat="1" ht="12.75">
      <c r="B404" s="176" t="s">
        <v>300</v>
      </c>
      <c r="C404" s="177">
        <v>0</v>
      </c>
      <c r="D404" s="177">
        <v>0</v>
      </c>
    </row>
    <row r="405" spans="2:6" s="29" customFormat="1" ht="12.75">
      <c r="B405" s="178" t="s">
        <v>270</v>
      </c>
      <c r="C405" s="179">
        <f>SUM(C391:C404)</f>
        <v>872554879</v>
      </c>
      <c r="D405" s="179">
        <f>SUM(D391:D404)</f>
        <v>0</v>
      </c>
    </row>
    <row r="406" spans="2:6" s="29" customFormat="1" ht="12.75">
      <c r="B406" s="24"/>
      <c r="C406" s="22"/>
      <c r="D406" s="113"/>
    </row>
    <row r="407" spans="2:6" s="29" customFormat="1" ht="12.75">
      <c r="B407" s="24"/>
      <c r="C407" s="113"/>
      <c r="D407" s="22"/>
    </row>
    <row r="408" spans="2:6">
      <c r="B408"/>
    </row>
    <row r="409" spans="2:6">
      <c r="B409" s="404" t="s">
        <v>301</v>
      </c>
      <c r="C409" s="404"/>
      <c r="D409" s="404"/>
      <c r="E409" s="404"/>
      <c r="F409" s="404"/>
    </row>
    <row r="410" spans="2:6">
      <c r="B410" s="395"/>
      <c r="C410" s="395"/>
      <c r="D410" s="395"/>
      <c r="E410" s="395"/>
      <c r="F410" s="395"/>
    </row>
    <row r="411" spans="2:6">
      <c r="B411" s="138" t="s">
        <v>381</v>
      </c>
      <c r="C411" s="138"/>
      <c r="D411" s="138"/>
      <c r="E411" s="137"/>
      <c r="F411" s="131"/>
    </row>
    <row r="412" spans="2:6">
      <c r="B412" s="125"/>
      <c r="C412" s="125"/>
      <c r="D412" s="125"/>
      <c r="E412" s="60"/>
    </row>
    <row r="413" spans="2:6" ht="25.15" customHeight="1">
      <c r="B413" s="250" t="s">
        <v>258</v>
      </c>
      <c r="C413" s="231" t="s">
        <v>248</v>
      </c>
      <c r="D413" s="231" t="s">
        <v>302</v>
      </c>
    </row>
    <row r="414" spans="2:6">
      <c r="B414" s="173" t="s">
        <v>408</v>
      </c>
      <c r="C414" s="177">
        <v>4041458</v>
      </c>
      <c r="D414" s="177">
        <v>0</v>
      </c>
    </row>
    <row r="415" spans="2:6">
      <c r="B415" s="173" t="s">
        <v>410</v>
      </c>
      <c r="C415" s="177">
        <v>2438956</v>
      </c>
      <c r="D415" s="177">
        <v>0</v>
      </c>
    </row>
    <row r="416" spans="2:6">
      <c r="B416" s="173" t="s">
        <v>650</v>
      </c>
      <c r="C416" s="177">
        <v>542019</v>
      </c>
      <c r="D416" s="177">
        <v>0</v>
      </c>
    </row>
    <row r="417" spans="2:6">
      <c r="B417" s="173" t="s">
        <v>651</v>
      </c>
      <c r="C417" s="177">
        <v>10446593</v>
      </c>
      <c r="D417" s="177"/>
    </row>
    <row r="418" spans="2:6">
      <c r="B418" s="173"/>
      <c r="C418" s="177">
        <v>0</v>
      </c>
      <c r="D418" s="177">
        <v>0</v>
      </c>
    </row>
    <row r="419" spans="2:6">
      <c r="B419" s="174" t="s">
        <v>303</v>
      </c>
      <c r="C419" s="175">
        <f>SUM(C414:C418)</f>
        <v>17469026</v>
      </c>
      <c r="D419" s="175">
        <f>SUM(D414:D418)</f>
        <v>0</v>
      </c>
    </row>
    <row r="420" spans="2:6">
      <c r="B420" s="33"/>
      <c r="C420" s="33"/>
      <c r="D420" s="33"/>
    </row>
    <row r="421" spans="2:6">
      <c r="B421" s="119" t="s">
        <v>372</v>
      </c>
      <c r="C421" s="33"/>
      <c r="D421" s="33"/>
    </row>
    <row r="422" spans="2:6" ht="22.5">
      <c r="B422" s="250" t="s">
        <v>258</v>
      </c>
      <c r="C422" s="231" t="s">
        <v>248</v>
      </c>
      <c r="D422" s="231" t="s">
        <v>302</v>
      </c>
    </row>
    <row r="423" spans="2:6">
      <c r="B423" s="172" t="s">
        <v>431</v>
      </c>
      <c r="C423" s="177">
        <v>0</v>
      </c>
      <c r="D423" s="177">
        <v>0</v>
      </c>
    </row>
    <row r="424" spans="2:6">
      <c r="B424" s="127" t="s">
        <v>303</v>
      </c>
      <c r="C424" s="128">
        <f>SUM(C423)</f>
        <v>0</v>
      </c>
      <c r="D424" s="128">
        <f>SUM(D423)</f>
        <v>0</v>
      </c>
    </row>
    <row r="425" spans="2:6">
      <c r="B425"/>
    </row>
    <row r="426" spans="2:6">
      <c r="B426" s="135" t="s">
        <v>304</v>
      </c>
      <c r="C426" s="131"/>
      <c r="D426" s="131"/>
      <c r="E426" s="131"/>
      <c r="F426" s="131"/>
    </row>
    <row r="427" spans="2:6">
      <c r="B427" s="395" t="s">
        <v>197</v>
      </c>
      <c r="C427" s="395"/>
      <c r="D427" s="395"/>
      <c r="E427" s="395"/>
      <c r="F427" s="395"/>
    </row>
    <row r="428" spans="2:6">
      <c r="B428" s="149"/>
    </row>
    <row r="429" spans="2:6">
      <c r="B429" s="130" t="s">
        <v>382</v>
      </c>
    </row>
    <row r="430" spans="2:6" ht="30">
      <c r="B430" s="251" t="s">
        <v>258</v>
      </c>
      <c r="C430" s="236" t="s">
        <v>248</v>
      </c>
      <c r="D430" s="236" t="s">
        <v>302</v>
      </c>
    </row>
    <row r="431" spans="2:6">
      <c r="B431" s="180" t="s">
        <v>444</v>
      </c>
      <c r="C431" s="177">
        <v>5455427</v>
      </c>
      <c r="D431" s="126">
        <v>0</v>
      </c>
    </row>
    <row r="432" spans="2:6">
      <c r="B432" s="180" t="s">
        <v>367</v>
      </c>
      <c r="C432" s="177">
        <v>21772476</v>
      </c>
      <c r="D432" s="126">
        <v>0</v>
      </c>
    </row>
    <row r="433" spans="2:5">
      <c r="B433" s="180" t="s">
        <v>652</v>
      </c>
      <c r="C433" s="177">
        <v>14152924</v>
      </c>
      <c r="D433" s="126"/>
    </row>
    <row r="434" spans="2:5">
      <c r="B434" s="180" t="s">
        <v>368</v>
      </c>
      <c r="C434" s="177">
        <v>117012814</v>
      </c>
      <c r="D434" s="126">
        <v>0</v>
      </c>
    </row>
    <row r="435" spans="2:5">
      <c r="B435" s="180" t="s">
        <v>604</v>
      </c>
      <c r="C435" s="177">
        <v>704</v>
      </c>
      <c r="D435" s="186"/>
    </row>
    <row r="436" spans="2:5">
      <c r="B436" s="203" t="s">
        <v>303</v>
      </c>
      <c r="C436" s="193">
        <f>SUM(C431:C435)</f>
        <v>158394345</v>
      </c>
      <c r="D436" s="193">
        <f>SUM(D431:D435)</f>
        <v>0</v>
      </c>
    </row>
    <row r="437" spans="2:5">
      <c r="B437"/>
    </row>
    <row r="438" spans="2:5">
      <c r="B438" s="130" t="s">
        <v>383</v>
      </c>
    </row>
    <row r="439" spans="2:5" ht="25.5">
      <c r="B439" s="252" t="s">
        <v>258</v>
      </c>
      <c r="C439" s="232" t="s">
        <v>248</v>
      </c>
      <c r="D439" s="232" t="s">
        <v>302</v>
      </c>
    </row>
    <row r="440" spans="2:5">
      <c r="B440" s="180" t="s">
        <v>603</v>
      </c>
      <c r="C440" s="186"/>
      <c r="D440" s="226"/>
    </row>
    <row r="441" spans="2:5">
      <c r="B441" s="180"/>
      <c r="C441" s="211"/>
      <c r="D441" s="211"/>
    </row>
    <row r="442" spans="2:5">
      <c r="B442" s="203" t="s">
        <v>303</v>
      </c>
      <c r="C442" s="193">
        <f>SUM(C440:C441)</f>
        <v>0</v>
      </c>
      <c r="D442" s="193">
        <f>SUM(D440:D441)</f>
        <v>0</v>
      </c>
    </row>
    <row r="443" spans="2:5">
      <c r="B443"/>
    </row>
    <row r="444" spans="2:5">
      <c r="B444" s="130" t="s">
        <v>305</v>
      </c>
    </row>
    <row r="445" spans="2:5">
      <c r="B445" s="132" t="s">
        <v>237</v>
      </c>
    </row>
    <row r="446" spans="2:5">
      <c r="B446"/>
    </row>
    <row r="447" spans="2:5" ht="35.25" customHeight="1">
      <c r="B447" s="14" t="s">
        <v>306</v>
      </c>
      <c r="C447" s="404" t="s">
        <v>307</v>
      </c>
      <c r="D447" s="404"/>
      <c r="E447" s="404"/>
    </row>
    <row r="448" spans="2:5">
      <c r="C448" s="394" t="s">
        <v>308</v>
      </c>
      <c r="D448" s="394"/>
      <c r="E448" s="394"/>
    </row>
    <row r="449" spans="3:5">
      <c r="C449" s="395" t="s">
        <v>374</v>
      </c>
      <c r="D449" s="395"/>
      <c r="E449" s="395"/>
    </row>
    <row r="450" spans="3:5">
      <c r="C450" s="131"/>
      <c r="D450" s="131"/>
      <c r="E450" s="131"/>
    </row>
    <row r="451" spans="3:5">
      <c r="C451" s="394" t="s">
        <v>309</v>
      </c>
      <c r="D451" s="394"/>
      <c r="E451" s="394"/>
    </row>
    <row r="452" spans="3:5">
      <c r="C452" s="395" t="s">
        <v>374</v>
      </c>
      <c r="D452" s="395"/>
      <c r="E452" s="131"/>
    </row>
    <row r="453" spans="3:5" ht="33" customHeight="1">
      <c r="C453" s="404" t="s">
        <v>380</v>
      </c>
      <c r="D453" s="404"/>
      <c r="E453" s="404"/>
    </row>
    <row r="455" spans="3:5">
      <c r="C455" s="253" t="s">
        <v>310</v>
      </c>
    </row>
    <row r="456" spans="3:5">
      <c r="C456" s="217" t="s">
        <v>437</v>
      </c>
    </row>
    <row r="457" spans="3:5">
      <c r="C457" s="217" t="s">
        <v>620</v>
      </c>
    </row>
    <row r="458" spans="3:5">
      <c r="C458" s="217" t="s">
        <v>621</v>
      </c>
    </row>
    <row r="459" spans="3:5">
      <c r="C459" s="217" t="s">
        <v>622</v>
      </c>
    </row>
    <row r="460" spans="3:5">
      <c r="C460" s="217" t="s">
        <v>438</v>
      </c>
    </row>
    <row r="461" spans="3:5">
      <c r="C461" s="217" t="s">
        <v>439</v>
      </c>
    </row>
    <row r="462" spans="3:5">
      <c r="C462" s="217" t="s">
        <v>440</v>
      </c>
    </row>
    <row r="463" spans="3:5">
      <c r="C463" s="217" t="s">
        <v>624</v>
      </c>
    </row>
    <row r="464" spans="3:5">
      <c r="C464" s="217" t="s">
        <v>623</v>
      </c>
    </row>
    <row r="466" spans="2:5">
      <c r="B466" s="14" t="s">
        <v>347</v>
      </c>
      <c r="C466" s="134" t="s">
        <v>311</v>
      </c>
      <c r="D466" s="131"/>
      <c r="E466" s="131"/>
    </row>
    <row r="467" spans="2:5" ht="32.25" customHeight="1">
      <c r="C467" s="409" t="s">
        <v>340</v>
      </c>
      <c r="D467" s="409"/>
      <c r="E467" s="409"/>
    </row>
    <row r="468" spans="2:5">
      <c r="C468" s="131"/>
      <c r="D468" s="131"/>
      <c r="E468" s="131"/>
    </row>
    <row r="469" spans="2:5">
      <c r="B469" s="84" t="s">
        <v>312</v>
      </c>
      <c r="C469" s="135" t="s">
        <v>313</v>
      </c>
      <c r="D469" s="131"/>
      <c r="E469" s="131"/>
    </row>
    <row r="470" spans="2:5">
      <c r="C470" s="136" t="s">
        <v>339</v>
      </c>
      <c r="D470" s="131"/>
      <c r="E470" s="131"/>
    </row>
    <row r="471" spans="2:5">
      <c r="C471" s="131"/>
      <c r="D471" s="131"/>
      <c r="E471" s="131"/>
    </row>
    <row r="472" spans="2:5">
      <c r="B472" s="14" t="s">
        <v>348</v>
      </c>
      <c r="C472" s="130" t="s">
        <v>314</v>
      </c>
      <c r="D472" s="131"/>
      <c r="E472" s="131"/>
    </row>
    <row r="473" spans="2:5">
      <c r="C473" s="132" t="s">
        <v>374</v>
      </c>
      <c r="D473" s="131"/>
      <c r="E473" s="131"/>
    </row>
    <row r="474" spans="2:5">
      <c r="C474" s="131"/>
      <c r="D474" s="131"/>
      <c r="E474" s="131"/>
    </row>
    <row r="475" spans="2:5">
      <c r="B475" s="14" t="s">
        <v>315</v>
      </c>
      <c r="C475" s="137" t="s">
        <v>316</v>
      </c>
      <c r="D475" s="131"/>
      <c r="E475" s="131"/>
    </row>
    <row r="476" spans="2:5">
      <c r="C476" s="132" t="s">
        <v>374</v>
      </c>
      <c r="D476" s="131"/>
      <c r="E476" s="131"/>
    </row>
    <row r="477" spans="2:5">
      <c r="C477" s="131"/>
      <c r="D477" s="131"/>
      <c r="E477" s="131"/>
    </row>
    <row r="478" spans="2:5">
      <c r="B478" s="14" t="s">
        <v>317</v>
      </c>
      <c r="C478" s="130" t="s">
        <v>318</v>
      </c>
      <c r="D478" s="131"/>
      <c r="E478" s="131"/>
    </row>
    <row r="479" spans="2:5">
      <c r="C479" s="136" t="s">
        <v>409</v>
      </c>
      <c r="D479" s="131"/>
      <c r="E479" s="131"/>
    </row>
    <row r="483" spans="2:9" ht="22.15" customHeight="1">
      <c r="B483" s="412" t="s">
        <v>574</v>
      </c>
      <c r="C483" s="413"/>
      <c r="D483" s="413"/>
      <c r="E483" s="413"/>
      <c r="F483" s="413"/>
      <c r="G483" s="413"/>
      <c r="H483" s="413"/>
      <c r="I483" s="413"/>
    </row>
    <row r="484" spans="2:9" ht="24" customHeight="1">
      <c r="B484" s="414" t="s">
        <v>657</v>
      </c>
      <c r="C484" s="414"/>
      <c r="D484" s="414"/>
      <c r="E484" s="414"/>
      <c r="F484" s="414"/>
      <c r="G484" s="414"/>
      <c r="H484" s="414"/>
      <c r="I484" s="414"/>
    </row>
    <row r="485" spans="2:9" ht="6.6" customHeight="1">
      <c r="B485"/>
      <c r="F485" s="415"/>
      <c r="G485" s="415"/>
    </row>
    <row r="486" spans="2:9">
      <c r="B486" s="257" t="s">
        <v>481</v>
      </c>
      <c r="C486" s="257"/>
      <c r="D486" s="257"/>
      <c r="E486" s="257"/>
      <c r="F486" s="257"/>
      <c r="G486" s="258"/>
      <c r="H486" s="258"/>
      <c r="I486" s="258"/>
    </row>
    <row r="487" spans="2:9" ht="6" customHeight="1">
      <c r="B487" s="259"/>
      <c r="C487" s="259"/>
      <c r="D487" s="259"/>
      <c r="E487" s="259"/>
      <c r="F487" s="259"/>
    </row>
    <row r="488" spans="2:9">
      <c r="B488" s="260" t="s">
        <v>482</v>
      </c>
      <c r="C488" s="260"/>
      <c r="D488" s="260" t="s">
        <v>483</v>
      </c>
      <c r="E488" s="259"/>
      <c r="F488" s="259"/>
    </row>
    <row r="489" spans="2:9">
      <c r="B489" s="260" t="s">
        <v>484</v>
      </c>
      <c r="C489" s="260"/>
      <c r="D489" s="260" t="s">
        <v>577</v>
      </c>
      <c r="E489" s="259"/>
      <c r="F489" s="259"/>
    </row>
    <row r="490" spans="2:9">
      <c r="B490" s="260" t="s">
        <v>485</v>
      </c>
      <c r="C490" s="260"/>
      <c r="D490" s="260" t="s">
        <v>573</v>
      </c>
      <c r="E490" s="259"/>
      <c r="F490" s="259"/>
    </row>
    <row r="491" spans="2:9">
      <c r="B491" s="260" t="s">
        <v>486</v>
      </c>
      <c r="C491" s="260"/>
      <c r="D491" s="416">
        <v>8024</v>
      </c>
      <c r="E491" s="416"/>
      <c r="F491" s="259"/>
    </row>
    <row r="492" spans="2:9">
      <c r="B492" s="260" t="s">
        <v>487</v>
      </c>
      <c r="C492" s="260"/>
      <c r="D492" s="260" t="s">
        <v>488</v>
      </c>
      <c r="E492" s="259"/>
      <c r="F492" s="259"/>
    </row>
    <row r="493" spans="2:9">
      <c r="B493" s="260" t="s">
        <v>489</v>
      </c>
      <c r="C493" s="260"/>
      <c r="D493" s="260" t="s">
        <v>490</v>
      </c>
      <c r="E493" s="259"/>
      <c r="F493" s="259"/>
    </row>
    <row r="494" spans="2:9">
      <c r="B494" s="260" t="s">
        <v>491</v>
      </c>
      <c r="C494" s="260"/>
      <c r="D494" s="260" t="s">
        <v>492</v>
      </c>
      <c r="E494" s="259"/>
      <c r="F494" s="259"/>
    </row>
    <row r="495" spans="2:9">
      <c r="B495" s="260" t="s">
        <v>493</v>
      </c>
      <c r="C495" s="260"/>
      <c r="D495" s="300" t="s">
        <v>578</v>
      </c>
      <c r="E495" s="259"/>
      <c r="F495" s="259"/>
    </row>
    <row r="496" spans="2:9">
      <c r="B496" s="260" t="s">
        <v>494</v>
      </c>
      <c r="C496" s="260"/>
      <c r="D496" s="260" t="s">
        <v>488</v>
      </c>
      <c r="E496" s="259"/>
      <c r="F496" s="259"/>
    </row>
    <row r="497" spans="2:9" ht="8.4499999999999993" customHeight="1">
      <c r="B497" s="259"/>
      <c r="C497" s="259"/>
      <c r="D497" s="259"/>
      <c r="E497" s="259"/>
      <c r="F497" s="259"/>
    </row>
    <row r="498" spans="2:9">
      <c r="B498" s="257" t="s">
        <v>495</v>
      </c>
      <c r="C498" s="257"/>
      <c r="D498" s="257"/>
      <c r="E498" s="257"/>
      <c r="F498" s="257"/>
      <c r="G498" s="258"/>
      <c r="H498" s="258"/>
      <c r="I498" s="258"/>
    </row>
    <row r="499" spans="2:9" ht="8.4499999999999993" customHeight="1">
      <c r="B499" s="261">
        <v>2.1</v>
      </c>
      <c r="C499" s="417" t="s">
        <v>496</v>
      </c>
      <c r="D499" s="417"/>
      <c r="E499" s="417"/>
      <c r="F499" s="261"/>
    </row>
    <row r="500" spans="2:9" ht="14.45" customHeight="1">
      <c r="B500" s="262">
        <v>2.2000000000000002</v>
      </c>
      <c r="C500" s="410" t="s">
        <v>497</v>
      </c>
      <c r="D500" s="410"/>
      <c r="E500" s="410"/>
      <c r="F500" s="410"/>
      <c r="G500" s="410"/>
      <c r="H500" s="264"/>
      <c r="I500" s="264"/>
    </row>
    <row r="501" spans="2:9" ht="9.6" customHeight="1">
      <c r="B501" s="265"/>
      <c r="C501" s="411"/>
      <c r="D501" s="411"/>
      <c r="E501" s="411"/>
      <c r="F501" s="411"/>
    </row>
    <row r="502" spans="2:9">
      <c r="B502" s="257" t="s">
        <v>498</v>
      </c>
      <c r="C502" s="257"/>
      <c r="D502" s="257"/>
      <c r="E502" s="257"/>
      <c r="F502" s="257"/>
      <c r="G502" s="258"/>
      <c r="H502" s="258"/>
      <c r="I502" s="258"/>
    </row>
    <row r="503" spans="2:9">
      <c r="B503" s="265"/>
      <c r="C503" s="266"/>
    </row>
    <row r="504" spans="2:9">
      <c r="B504" s="376" t="s">
        <v>499</v>
      </c>
      <c r="C504" s="376"/>
      <c r="D504" s="267" t="s">
        <v>500</v>
      </c>
      <c r="E504" s="267"/>
      <c r="F504" s="267"/>
    </row>
    <row r="505" spans="2:9">
      <c r="B505" s="376" t="s">
        <v>501</v>
      </c>
      <c r="C505" s="376"/>
      <c r="D505" s="376"/>
      <c r="E505" s="268"/>
      <c r="F505" s="268"/>
    </row>
    <row r="506" spans="2:9" ht="14.45" customHeight="1">
      <c r="B506" s="374" t="s">
        <v>502</v>
      </c>
      <c r="C506" s="374"/>
      <c r="D506" s="377" t="s">
        <v>503</v>
      </c>
      <c r="E506" s="377"/>
      <c r="F506" s="377"/>
    </row>
    <row r="507" spans="2:9" ht="14.45" customHeight="1">
      <c r="B507" s="374" t="s">
        <v>504</v>
      </c>
      <c r="C507" s="374"/>
      <c r="D507" s="377" t="s">
        <v>505</v>
      </c>
      <c r="E507" s="377"/>
      <c r="F507" s="377"/>
    </row>
    <row r="508" spans="2:9" ht="14.45" customHeight="1">
      <c r="B508" s="374" t="s">
        <v>506</v>
      </c>
      <c r="C508" s="374"/>
      <c r="D508" s="377" t="s">
        <v>509</v>
      </c>
      <c r="E508" s="377"/>
      <c r="F508" s="377"/>
    </row>
    <row r="509" spans="2:9" ht="14.45" customHeight="1">
      <c r="B509" s="374" t="s">
        <v>507</v>
      </c>
      <c r="C509" s="374"/>
      <c r="D509" s="377" t="s">
        <v>508</v>
      </c>
      <c r="E509" s="377"/>
      <c r="F509" s="377"/>
    </row>
    <row r="510" spans="2:9" ht="14.45" customHeight="1">
      <c r="B510" s="374" t="s">
        <v>507</v>
      </c>
      <c r="C510" s="374"/>
      <c r="D510" s="377" t="s">
        <v>606</v>
      </c>
      <c r="E510" s="377"/>
      <c r="F510" s="377"/>
    </row>
    <row r="511" spans="2:9" ht="14.45" customHeight="1">
      <c r="B511" s="374" t="s">
        <v>510</v>
      </c>
      <c r="C511" s="374"/>
      <c r="D511" s="377" t="s">
        <v>511</v>
      </c>
      <c r="E511" s="377"/>
      <c r="F511" s="377"/>
    </row>
    <row r="512" spans="2:9" ht="14.45" customHeight="1">
      <c r="B512" s="374" t="s">
        <v>512</v>
      </c>
      <c r="C512" s="374"/>
      <c r="D512" s="377" t="s">
        <v>513</v>
      </c>
      <c r="E512" s="377"/>
      <c r="F512" s="377"/>
    </row>
    <row r="513" spans="2:9" ht="14.45" customHeight="1">
      <c r="B513" s="374" t="s">
        <v>514</v>
      </c>
      <c r="C513" s="374"/>
      <c r="D513" s="377" t="s">
        <v>515</v>
      </c>
      <c r="E513" s="377"/>
      <c r="F513" s="377"/>
    </row>
    <row r="514" spans="2:9" ht="6.6" customHeight="1">
      <c r="B514" s="269"/>
      <c r="C514" s="269"/>
      <c r="D514" s="377"/>
      <c r="E514" s="377"/>
      <c r="F514" s="377"/>
    </row>
    <row r="515" spans="2:9" ht="16.149999999999999" customHeight="1">
      <c r="B515" s="376" t="s">
        <v>516</v>
      </c>
      <c r="C515" s="376"/>
      <c r="D515" s="377" t="s">
        <v>511</v>
      </c>
      <c r="E515" s="377"/>
      <c r="F515" s="263"/>
    </row>
    <row r="516" spans="2:9" ht="6.6" customHeight="1">
      <c r="B516" s="269"/>
      <c r="C516" s="269"/>
      <c r="D516" s="263"/>
      <c r="E516" s="263"/>
      <c r="F516" s="263"/>
    </row>
    <row r="517" spans="2:9" ht="14.45" customHeight="1">
      <c r="B517" s="376" t="s">
        <v>517</v>
      </c>
      <c r="C517" s="376"/>
      <c r="D517" s="271"/>
      <c r="E517" s="271"/>
      <c r="F517" s="271"/>
    </row>
    <row r="518" spans="2:9" ht="14.45" customHeight="1">
      <c r="B518" s="374" t="s">
        <v>518</v>
      </c>
      <c r="C518" s="374"/>
      <c r="D518" s="377" t="s">
        <v>503</v>
      </c>
      <c r="E518" s="377"/>
      <c r="F518" s="377"/>
    </row>
    <row r="519" spans="2:9" ht="14.45" customHeight="1">
      <c r="B519" s="374" t="s">
        <v>504</v>
      </c>
      <c r="C519" s="374"/>
      <c r="D519" s="377" t="s">
        <v>505</v>
      </c>
      <c r="E519" s="377"/>
      <c r="F519" s="377"/>
    </row>
    <row r="520" spans="2:9" ht="14.45" customHeight="1">
      <c r="B520" s="374" t="s">
        <v>506</v>
      </c>
      <c r="C520" s="374"/>
      <c r="D520" s="377" t="s">
        <v>509</v>
      </c>
      <c r="E520" s="377"/>
      <c r="F520" s="377"/>
    </row>
    <row r="521" spans="2:9" ht="14.45" customHeight="1">
      <c r="B521" s="269" t="s">
        <v>549</v>
      </c>
      <c r="C521" s="269"/>
      <c r="D521" s="270" t="s">
        <v>579</v>
      </c>
      <c r="E521" s="270"/>
      <c r="F521" s="270"/>
    </row>
    <row r="522" spans="2:9" ht="14.45" customHeight="1">
      <c r="B522" s="374" t="s">
        <v>519</v>
      </c>
      <c r="C522" s="374"/>
      <c r="D522" s="364" t="s">
        <v>550</v>
      </c>
      <c r="E522" s="364"/>
      <c r="F522" s="271"/>
    </row>
    <row r="523" spans="2:9" ht="14.45" customHeight="1">
      <c r="B523" s="374" t="s">
        <v>520</v>
      </c>
      <c r="C523" s="374"/>
      <c r="D523" s="272" t="s">
        <v>576</v>
      </c>
      <c r="E523" s="271"/>
      <c r="F523" s="271"/>
    </row>
    <row r="524" spans="2:9" ht="15.75">
      <c r="B524" s="273"/>
      <c r="C524" s="273"/>
      <c r="D524" s="271"/>
      <c r="E524" s="271"/>
      <c r="F524" s="271"/>
    </row>
    <row r="525" spans="2:9">
      <c r="B525" s="257" t="s">
        <v>521</v>
      </c>
      <c r="C525" s="257"/>
      <c r="D525" s="257"/>
      <c r="E525" s="257"/>
      <c r="F525" s="257"/>
      <c r="G525" s="258"/>
      <c r="H525" s="258"/>
      <c r="I525" s="258"/>
    </row>
    <row r="526" spans="2:9" ht="14.45" customHeight="1">
      <c r="B526" s="375" t="s">
        <v>522</v>
      </c>
      <c r="C526" s="375"/>
      <c r="D526" s="375"/>
      <c r="E526" s="375"/>
      <c r="F526" s="375"/>
      <c r="G526" s="375"/>
      <c r="H526" s="375"/>
      <c r="I526" s="375"/>
    </row>
    <row r="527" spans="2:9">
      <c r="B527" s="375"/>
      <c r="C527" s="375"/>
      <c r="D527" s="375"/>
      <c r="E527" s="375"/>
      <c r="F527" s="375"/>
      <c r="G527" s="375"/>
      <c r="H527" s="375"/>
      <c r="I527" s="375"/>
    </row>
    <row r="528" spans="2:9">
      <c r="B528" s="375"/>
      <c r="C528" s="375"/>
      <c r="D528" s="375"/>
      <c r="E528" s="375"/>
      <c r="F528" s="375"/>
      <c r="G528" s="375"/>
      <c r="H528" s="375"/>
      <c r="I528" s="375"/>
    </row>
    <row r="529" spans="2:12" ht="16.149999999999999" customHeight="1">
      <c r="B529" s="375"/>
      <c r="C529" s="375"/>
      <c r="D529" s="375"/>
      <c r="E529" s="375"/>
      <c r="F529" s="375"/>
      <c r="G529" s="375"/>
      <c r="H529" s="375"/>
      <c r="I529" s="375"/>
    </row>
    <row r="530" spans="2:12">
      <c r="B530" s="372" t="s">
        <v>523</v>
      </c>
      <c r="C530" s="373"/>
      <c r="D530" s="274">
        <v>20000000000</v>
      </c>
    </row>
    <row r="531" spans="2:12">
      <c r="B531" s="372" t="s">
        <v>524</v>
      </c>
      <c r="C531" s="373"/>
      <c r="D531" s="274">
        <v>5000000000</v>
      </c>
    </row>
    <row r="532" spans="2:12">
      <c r="B532" s="372" t="s">
        <v>525</v>
      </c>
      <c r="C532" s="373"/>
      <c r="D532" s="274">
        <v>5000000000</v>
      </c>
    </row>
    <row r="533" spans="2:12">
      <c r="B533" s="372" t="s">
        <v>60</v>
      </c>
      <c r="C533" s="373"/>
      <c r="D533" s="274">
        <v>5000000000</v>
      </c>
    </row>
    <row r="534" spans="2:12">
      <c r="B534" s="372" t="s">
        <v>526</v>
      </c>
      <c r="C534" s="373"/>
      <c r="D534" s="274">
        <v>0</v>
      </c>
    </row>
    <row r="535" spans="2:12">
      <c r="B535"/>
    </row>
    <row r="536" spans="2:12">
      <c r="B536" s="259" t="s">
        <v>527</v>
      </c>
      <c r="C536" s="259"/>
      <c r="D536" s="259"/>
      <c r="E536" s="268"/>
      <c r="H536" s="275"/>
    </row>
    <row r="537" spans="2:12" ht="4.9000000000000004" customHeight="1">
      <c r="B537"/>
      <c r="H537" s="275"/>
    </row>
    <row r="538" spans="2:12" ht="18.600000000000001" customHeight="1">
      <c r="B538" s="276" t="s">
        <v>528</v>
      </c>
      <c r="C538" s="276" t="s">
        <v>529</v>
      </c>
      <c r="D538" s="276" t="s">
        <v>530</v>
      </c>
      <c r="E538" s="276" t="s">
        <v>531</v>
      </c>
      <c r="F538" s="276" t="s">
        <v>532</v>
      </c>
      <c r="G538" s="277" t="s">
        <v>533</v>
      </c>
      <c r="H538" s="277"/>
      <c r="I538" s="278" t="s">
        <v>534</v>
      </c>
      <c r="J538" s="278" t="s">
        <v>535</v>
      </c>
      <c r="K538" s="276" t="s">
        <v>536</v>
      </c>
      <c r="L538" s="278" t="s">
        <v>537</v>
      </c>
    </row>
    <row r="539" spans="2:12">
      <c r="B539" s="279">
        <v>1</v>
      </c>
      <c r="C539" s="280" t="s">
        <v>538</v>
      </c>
      <c r="D539" s="279" t="s">
        <v>539</v>
      </c>
      <c r="E539" s="279">
        <v>1</v>
      </c>
      <c r="F539" s="279" t="s">
        <v>540</v>
      </c>
      <c r="G539" s="281">
        <v>1</v>
      </c>
      <c r="H539" s="281">
        <v>2475</v>
      </c>
      <c r="I539" s="281">
        <f>+H539-G539+1</f>
        <v>2475</v>
      </c>
      <c r="J539" s="281">
        <v>2475</v>
      </c>
      <c r="K539" s="282">
        <f>I539*1000000</f>
        <v>2475000000</v>
      </c>
      <c r="L539" s="283">
        <f>+K539/K548</f>
        <v>0.495</v>
      </c>
    </row>
    <row r="540" spans="2:12">
      <c r="B540" s="279">
        <v>2</v>
      </c>
      <c r="C540" s="284" t="s">
        <v>541</v>
      </c>
      <c r="D540" s="279" t="s">
        <v>539</v>
      </c>
      <c r="E540" s="279">
        <v>1</v>
      </c>
      <c r="F540" s="279" t="s">
        <v>540</v>
      </c>
      <c r="G540" s="281">
        <f t="shared" ref="G540:G542" si="4">H539+1</f>
        <v>2476</v>
      </c>
      <c r="H540" s="281">
        <v>2500</v>
      </c>
      <c r="I540" s="281">
        <f t="shared" ref="I540:I546" si="5">+H540-G540+1</f>
        <v>25</v>
      </c>
      <c r="J540" s="281">
        <v>25</v>
      </c>
      <c r="K540" s="282">
        <f t="shared" ref="K540:K546" si="6">I540*1000000</f>
        <v>25000000</v>
      </c>
      <c r="L540" s="283">
        <f>+K540/K548</f>
        <v>5.0000000000000001E-3</v>
      </c>
    </row>
    <row r="541" spans="2:12">
      <c r="B541" s="279">
        <v>3</v>
      </c>
      <c r="C541" s="284" t="s">
        <v>538</v>
      </c>
      <c r="D541" s="279" t="s">
        <v>539</v>
      </c>
      <c r="E541" s="279">
        <v>1</v>
      </c>
      <c r="F541" s="279" t="s">
        <v>540</v>
      </c>
      <c r="G541" s="281">
        <f t="shared" si="4"/>
        <v>2501</v>
      </c>
      <c r="H541" s="281">
        <v>2995</v>
      </c>
      <c r="I541" s="281">
        <f t="shared" si="5"/>
        <v>495</v>
      </c>
      <c r="J541" s="281">
        <v>495</v>
      </c>
      <c r="K541" s="282">
        <f t="shared" si="6"/>
        <v>495000000</v>
      </c>
      <c r="L541" s="283">
        <f>+K541/K548</f>
        <v>9.9000000000000005E-2</v>
      </c>
    </row>
    <row r="542" spans="2:12">
      <c r="B542" s="279">
        <v>4</v>
      </c>
      <c r="C542" s="284" t="s">
        <v>541</v>
      </c>
      <c r="D542" s="279" t="s">
        <v>539</v>
      </c>
      <c r="E542" s="279">
        <v>1</v>
      </c>
      <c r="F542" s="279" t="s">
        <v>540</v>
      </c>
      <c r="G542" s="281">
        <f t="shared" si="4"/>
        <v>2996</v>
      </c>
      <c r="H542" s="281">
        <v>3000</v>
      </c>
      <c r="I542" s="281">
        <f t="shared" si="5"/>
        <v>5</v>
      </c>
      <c r="J542" s="281">
        <v>5</v>
      </c>
      <c r="K542" s="282">
        <f t="shared" si="6"/>
        <v>5000000</v>
      </c>
      <c r="L542" s="283">
        <f>+K542/$K$548</f>
        <v>1E-3</v>
      </c>
    </row>
    <row r="543" spans="2:12">
      <c r="B543" s="279">
        <v>5</v>
      </c>
      <c r="C543" s="284" t="s">
        <v>538</v>
      </c>
      <c r="D543" s="279" t="s">
        <v>539</v>
      </c>
      <c r="E543" s="279">
        <v>1</v>
      </c>
      <c r="F543" s="279" t="s">
        <v>540</v>
      </c>
      <c r="G543" s="281">
        <v>3001</v>
      </c>
      <c r="H543" s="281">
        <v>3495</v>
      </c>
      <c r="I543" s="281">
        <f t="shared" ref="I543:I544" si="7">+H543-G543+1</f>
        <v>495</v>
      </c>
      <c r="J543" s="281">
        <f>+I543</f>
        <v>495</v>
      </c>
      <c r="K543" s="282">
        <f t="shared" si="6"/>
        <v>495000000</v>
      </c>
      <c r="L543" s="283">
        <f t="shared" ref="L543:L546" si="8">+K543/$K$548</f>
        <v>9.9000000000000005E-2</v>
      </c>
    </row>
    <row r="544" spans="2:12">
      <c r="B544" s="279">
        <v>6</v>
      </c>
      <c r="C544" s="284" t="s">
        <v>541</v>
      </c>
      <c r="D544" s="279" t="s">
        <v>539</v>
      </c>
      <c r="E544" s="279">
        <v>1</v>
      </c>
      <c r="F544" s="279" t="s">
        <v>540</v>
      </c>
      <c r="G544" s="281">
        <v>3496</v>
      </c>
      <c r="H544" s="281">
        <v>3500</v>
      </c>
      <c r="I544" s="281">
        <f t="shared" si="7"/>
        <v>5</v>
      </c>
      <c r="J544" s="281">
        <f t="shared" ref="J544:J546" si="9">+I544</f>
        <v>5</v>
      </c>
      <c r="K544" s="282">
        <f t="shared" si="6"/>
        <v>5000000</v>
      </c>
      <c r="L544" s="283">
        <f t="shared" si="8"/>
        <v>1E-3</v>
      </c>
    </row>
    <row r="545" spans="2:12">
      <c r="B545" s="279">
        <v>7</v>
      </c>
      <c r="C545" s="284" t="s">
        <v>538</v>
      </c>
      <c r="D545" s="279" t="s">
        <v>539</v>
      </c>
      <c r="E545" s="279">
        <v>1</v>
      </c>
      <c r="F545" s="279" t="s">
        <v>540</v>
      </c>
      <c r="G545" s="281">
        <v>3501</v>
      </c>
      <c r="H545" s="281">
        <v>4985</v>
      </c>
      <c r="I545" s="281">
        <f t="shared" si="5"/>
        <v>1485</v>
      </c>
      <c r="J545" s="281">
        <f t="shared" si="9"/>
        <v>1485</v>
      </c>
      <c r="K545" s="282">
        <f t="shared" si="6"/>
        <v>1485000000</v>
      </c>
      <c r="L545" s="283">
        <f t="shared" si="8"/>
        <v>0.29699999999999999</v>
      </c>
    </row>
    <row r="546" spans="2:12">
      <c r="B546" s="279">
        <v>8</v>
      </c>
      <c r="C546" s="284" t="s">
        <v>541</v>
      </c>
      <c r="D546" s="279" t="s">
        <v>539</v>
      </c>
      <c r="E546" s="279">
        <v>1</v>
      </c>
      <c r="F546" s="279" t="s">
        <v>540</v>
      </c>
      <c r="G546" s="281">
        <v>4986</v>
      </c>
      <c r="H546" s="281">
        <v>5000</v>
      </c>
      <c r="I546" s="281">
        <f t="shared" si="5"/>
        <v>15</v>
      </c>
      <c r="J546" s="281">
        <f t="shared" si="9"/>
        <v>15</v>
      </c>
      <c r="K546" s="282">
        <f t="shared" si="6"/>
        <v>15000000</v>
      </c>
      <c r="L546" s="283">
        <f t="shared" si="8"/>
        <v>3.0000000000000001E-3</v>
      </c>
    </row>
    <row r="547" spans="2:12">
      <c r="B547" s="311"/>
      <c r="C547" s="312"/>
      <c r="D547" s="313"/>
      <c r="E547" s="313"/>
      <c r="F547" s="313"/>
      <c r="G547" s="315"/>
      <c r="H547" s="315"/>
      <c r="I547" s="315"/>
      <c r="J547" s="315"/>
      <c r="K547" s="316"/>
      <c r="L547" s="314"/>
    </row>
    <row r="548" spans="2:12">
      <c r="B548" s="285"/>
      <c r="C548" s="286"/>
      <c r="D548" s="286"/>
      <c r="E548" s="286"/>
      <c r="F548" s="286"/>
      <c r="G548" s="287" t="s">
        <v>542</v>
      </c>
      <c r="H548" s="287"/>
      <c r="I548" s="288">
        <f>SUM(I539:I546)</f>
        <v>5000</v>
      </c>
      <c r="J548" s="288">
        <f>SUM(J539:J546)</f>
        <v>5000</v>
      </c>
      <c r="K548" s="289">
        <f>SUM(K539:K546)</f>
        <v>5000000000</v>
      </c>
      <c r="L548" s="290">
        <f>SUM(L539:L546)</f>
        <v>0.99999999999999989</v>
      </c>
    </row>
    <row r="549" spans="2:12">
      <c r="B549"/>
    </row>
    <row r="550" spans="2:12" ht="24" customHeight="1">
      <c r="B550"/>
    </row>
    <row r="551" spans="2:12">
      <c r="B551" s="257" t="s">
        <v>580</v>
      </c>
      <c r="C551" s="257"/>
      <c r="D551" s="257"/>
      <c r="E551" s="257"/>
      <c r="F551" s="257"/>
      <c r="G551" s="258"/>
      <c r="H551" s="258"/>
      <c r="I551" s="258"/>
    </row>
    <row r="552" spans="2:12" ht="7.15" customHeight="1">
      <c r="B552"/>
    </row>
    <row r="553" spans="2:12">
      <c r="B553" s="291" t="s">
        <v>543</v>
      </c>
      <c r="C553" s="268" t="s">
        <v>582</v>
      </c>
      <c r="D553" s="268"/>
      <c r="E553" s="268"/>
      <c r="F553" s="268"/>
    </row>
    <row r="554" spans="2:12">
      <c r="B554" s="291" t="s">
        <v>484</v>
      </c>
      <c r="C554" s="268" t="s">
        <v>584</v>
      </c>
      <c r="D554" s="268"/>
      <c r="E554" s="268"/>
      <c r="F554" s="268"/>
    </row>
    <row r="555" spans="2:12">
      <c r="B555" s="291" t="s">
        <v>485</v>
      </c>
      <c r="C555" s="268" t="s">
        <v>586</v>
      </c>
      <c r="D555" s="268"/>
      <c r="E555" s="268"/>
      <c r="F555" s="268"/>
    </row>
    <row r="556" spans="2:12">
      <c r="B556" s="291" t="s">
        <v>544</v>
      </c>
      <c r="C556" s="268" t="s">
        <v>583</v>
      </c>
      <c r="D556" s="268"/>
      <c r="E556" s="268"/>
      <c r="F556" s="268"/>
    </row>
    <row r="557" spans="2:12">
      <c r="B557" s="291" t="s">
        <v>489</v>
      </c>
      <c r="C557" s="268" t="s">
        <v>585</v>
      </c>
      <c r="D557" s="268"/>
      <c r="E557" s="268"/>
    </row>
    <row r="558" spans="2:12">
      <c r="B558"/>
    </row>
    <row r="559" spans="2:12">
      <c r="B559" s="257" t="s">
        <v>581</v>
      </c>
      <c r="C559" s="257"/>
      <c r="D559" s="257"/>
      <c r="E559" s="257"/>
      <c r="F559" s="257"/>
      <c r="G559" s="258"/>
      <c r="H559" s="258"/>
      <c r="I559" s="258"/>
    </row>
    <row r="560" spans="2:12" ht="9" customHeight="1">
      <c r="B560"/>
    </row>
    <row r="561" spans="2:9">
      <c r="B561" s="365"/>
      <c r="C561" s="365"/>
      <c r="D561" s="365"/>
      <c r="E561" s="365"/>
    </row>
    <row r="562" spans="2:9">
      <c r="B562" s="293" t="s">
        <v>538</v>
      </c>
      <c r="C562" s="293"/>
      <c r="D562" s="364" t="s">
        <v>545</v>
      </c>
      <c r="E562" s="364"/>
      <c r="F562" s="292" t="s">
        <v>546</v>
      </c>
    </row>
    <row r="563" spans="2:9">
      <c r="B563" s="293" t="s">
        <v>503</v>
      </c>
      <c r="C563" s="293"/>
      <c r="D563" s="364" t="s">
        <v>502</v>
      </c>
      <c r="E563" s="364"/>
      <c r="F563" s="292" t="s">
        <v>547</v>
      </c>
    </row>
    <row r="564" spans="2:9">
      <c r="B564" s="293" t="s">
        <v>505</v>
      </c>
      <c r="C564" s="293"/>
      <c r="D564" s="364" t="s">
        <v>506</v>
      </c>
      <c r="E564" s="364"/>
      <c r="F564" s="292" t="s">
        <v>547</v>
      </c>
    </row>
    <row r="565" spans="2:9">
      <c r="B565" s="293" t="s">
        <v>607</v>
      </c>
      <c r="C565" s="293"/>
      <c r="D565" s="364" t="s">
        <v>506</v>
      </c>
      <c r="E565" s="364"/>
      <c r="F565" s="292" t="s">
        <v>547</v>
      </c>
    </row>
    <row r="566" spans="2:9">
      <c r="B566" s="293" t="s">
        <v>508</v>
      </c>
      <c r="C566" s="293"/>
      <c r="D566" s="293" t="s">
        <v>507</v>
      </c>
      <c r="E566" s="272"/>
      <c r="F566" s="292" t="s">
        <v>547</v>
      </c>
    </row>
    <row r="567" spans="2:9">
      <c r="B567" s="293" t="s">
        <v>606</v>
      </c>
      <c r="C567" s="294"/>
      <c r="D567" s="293" t="s">
        <v>507</v>
      </c>
      <c r="F567" s="292" t="s">
        <v>547</v>
      </c>
    </row>
    <row r="568" spans="2:9">
      <c r="B568" s="293" t="s">
        <v>511</v>
      </c>
      <c r="D568" s="293" t="s">
        <v>510</v>
      </c>
      <c r="F568" s="292" t="s">
        <v>547</v>
      </c>
    </row>
    <row r="569" spans="2:9">
      <c r="B569" s="293" t="s">
        <v>513</v>
      </c>
      <c r="D569" s="293" t="s">
        <v>512</v>
      </c>
      <c r="F569" s="292" t="s">
        <v>547</v>
      </c>
    </row>
    <row r="570" spans="2:9">
      <c r="B570" s="293" t="s">
        <v>548</v>
      </c>
      <c r="D570" s="293" t="s">
        <v>549</v>
      </c>
      <c r="F570" s="292" t="s">
        <v>547</v>
      </c>
    </row>
    <row r="571" spans="2:9">
      <c r="B571" s="293" t="s">
        <v>575</v>
      </c>
      <c r="D571" s="293" t="s">
        <v>520</v>
      </c>
      <c r="F571" s="292" t="s">
        <v>547</v>
      </c>
    </row>
    <row r="572" spans="2:9">
      <c r="B572" s="293" t="s">
        <v>550</v>
      </c>
      <c r="D572" s="293" t="s">
        <v>551</v>
      </c>
      <c r="F572" s="292" t="s">
        <v>547</v>
      </c>
    </row>
    <row r="573" spans="2:9">
      <c r="B573"/>
    </row>
    <row r="574" spans="2:9">
      <c r="B574"/>
    </row>
    <row r="575" spans="2:9">
      <c r="B575" s="295" t="s">
        <v>552</v>
      </c>
      <c r="C575" s="257" t="s">
        <v>553</v>
      </c>
      <c r="D575" s="257"/>
      <c r="E575" s="257"/>
      <c r="F575" s="257"/>
      <c r="G575" s="258"/>
      <c r="H575" s="258"/>
      <c r="I575" s="258"/>
    </row>
    <row r="576" spans="2:9" ht="15.75" thickBot="1">
      <c r="B576"/>
    </row>
    <row r="577" spans="2:9">
      <c r="B577" s="296" t="s">
        <v>528</v>
      </c>
      <c r="C577" s="297" t="s">
        <v>554</v>
      </c>
      <c r="D577" s="366" t="s">
        <v>555</v>
      </c>
      <c r="E577" s="367"/>
      <c r="F577" s="368" t="s">
        <v>556</v>
      </c>
      <c r="G577" s="369"/>
      <c r="H577" s="370" t="s">
        <v>557</v>
      </c>
      <c r="I577" s="371"/>
    </row>
    <row r="578" spans="2:9">
      <c r="B578" s="355">
        <v>1</v>
      </c>
      <c r="C578" s="355" t="s">
        <v>558</v>
      </c>
      <c r="D578" s="356" t="s">
        <v>559</v>
      </c>
      <c r="E578" s="357"/>
      <c r="F578" s="362" t="s">
        <v>560</v>
      </c>
      <c r="G578" s="363"/>
      <c r="H578" s="360" t="s">
        <v>561</v>
      </c>
      <c r="I578" s="361"/>
    </row>
    <row r="579" spans="2:9">
      <c r="B579" s="355"/>
      <c r="C579" s="355"/>
      <c r="D579" s="356" t="s">
        <v>562</v>
      </c>
      <c r="E579" s="357"/>
      <c r="F579" s="362" t="s">
        <v>560</v>
      </c>
      <c r="G579" s="359"/>
      <c r="H579" s="360"/>
      <c r="I579" s="361"/>
    </row>
    <row r="580" spans="2:9">
      <c r="B580" s="299">
        <v>2</v>
      </c>
      <c r="C580" s="298" t="s">
        <v>563</v>
      </c>
      <c r="D580" s="356" t="s">
        <v>564</v>
      </c>
      <c r="E580" s="357"/>
      <c r="F580" s="362" t="s">
        <v>565</v>
      </c>
      <c r="G580" s="359"/>
      <c r="H580" s="360" t="s">
        <v>561</v>
      </c>
      <c r="I580" s="361"/>
    </row>
    <row r="581" spans="2:9">
      <c r="B581" s="355">
        <v>3</v>
      </c>
      <c r="C581" s="355" t="s">
        <v>509</v>
      </c>
      <c r="D581" s="356" t="s">
        <v>608</v>
      </c>
      <c r="E581" s="357"/>
      <c r="F581" s="358" t="s">
        <v>506</v>
      </c>
      <c r="G581" s="359"/>
      <c r="H581" s="360"/>
      <c r="I581" s="361"/>
    </row>
    <row r="582" spans="2:9">
      <c r="B582" s="355"/>
      <c r="C582" s="355"/>
      <c r="D582" s="356" t="s">
        <v>559</v>
      </c>
      <c r="E582" s="357"/>
      <c r="F582" s="358" t="s">
        <v>506</v>
      </c>
      <c r="G582" s="359"/>
      <c r="H582" s="360" t="s">
        <v>561</v>
      </c>
      <c r="I582" s="361"/>
    </row>
    <row r="583" spans="2:9">
      <c r="B583" s="355">
        <v>4</v>
      </c>
      <c r="C583" s="355" t="s">
        <v>566</v>
      </c>
      <c r="D583" s="356" t="s">
        <v>559</v>
      </c>
      <c r="E583" s="357"/>
      <c r="F583" s="362" t="s">
        <v>567</v>
      </c>
      <c r="G583" s="359"/>
      <c r="H583" s="360" t="s">
        <v>561</v>
      </c>
      <c r="I583" s="361"/>
    </row>
    <row r="584" spans="2:9">
      <c r="B584" s="355"/>
      <c r="C584" s="355"/>
      <c r="D584" s="356" t="s">
        <v>568</v>
      </c>
      <c r="E584" s="357"/>
      <c r="F584" s="362" t="s">
        <v>560</v>
      </c>
      <c r="G584" s="359"/>
      <c r="H584" s="360"/>
      <c r="I584" s="361"/>
    </row>
    <row r="585" spans="2:9">
      <c r="B585" s="355"/>
      <c r="C585" s="355"/>
      <c r="D585" s="356" t="s">
        <v>569</v>
      </c>
      <c r="E585" s="357"/>
      <c r="F585" s="362" t="s">
        <v>570</v>
      </c>
      <c r="G585" s="359"/>
      <c r="H585" s="360" t="s">
        <v>561</v>
      </c>
      <c r="I585" s="361"/>
    </row>
    <row r="586" spans="2:9">
      <c r="B586" s="355"/>
      <c r="C586" s="355"/>
      <c r="D586" s="360" t="s">
        <v>571</v>
      </c>
      <c r="E586" s="361"/>
      <c r="F586" s="362"/>
      <c r="G586" s="359"/>
      <c r="H586" s="360" t="s">
        <v>561</v>
      </c>
      <c r="I586" s="361"/>
    </row>
    <row r="587" spans="2:9">
      <c r="B587" s="355"/>
      <c r="C587" s="355"/>
      <c r="D587" s="360" t="s">
        <v>572</v>
      </c>
      <c r="E587" s="361"/>
      <c r="F587" s="362" t="s">
        <v>502</v>
      </c>
      <c r="G587" s="359"/>
      <c r="H587" s="360"/>
      <c r="I587" s="361"/>
    </row>
    <row r="588" spans="2:9">
      <c r="B588" s="355">
        <v>5</v>
      </c>
      <c r="C588" s="355" t="s">
        <v>606</v>
      </c>
      <c r="D588" s="360" t="s">
        <v>559</v>
      </c>
      <c r="E588" s="361"/>
      <c r="F588" s="358" t="s">
        <v>609</v>
      </c>
      <c r="G588" s="359"/>
      <c r="H588" s="360" t="s">
        <v>561</v>
      </c>
      <c r="I588" s="361"/>
    </row>
    <row r="589" spans="2:9">
      <c r="B589" s="355"/>
      <c r="C589" s="355"/>
      <c r="D589" s="360"/>
      <c r="E589" s="361"/>
      <c r="F589" s="362"/>
      <c r="G589" s="359"/>
      <c r="H589" s="360"/>
      <c r="I589" s="361"/>
    </row>
    <row r="590" spans="2:9">
      <c r="B590"/>
    </row>
    <row r="591" spans="2:9">
      <c r="B591"/>
    </row>
    <row r="592" spans="2:9">
      <c r="B592"/>
    </row>
    <row r="593" spans="2:2">
      <c r="B593"/>
    </row>
  </sheetData>
  <mergeCells count="181">
    <mergeCell ref="B520:C520"/>
    <mergeCell ref="D520:F520"/>
    <mergeCell ref="B410:F410"/>
    <mergeCell ref="B427:F427"/>
    <mergeCell ref="C467:E467"/>
    <mergeCell ref="C453:E453"/>
    <mergeCell ref="C447:E447"/>
    <mergeCell ref="C448:E448"/>
    <mergeCell ref="C449:E449"/>
    <mergeCell ref="C451:E451"/>
    <mergeCell ref="C452:D452"/>
    <mergeCell ref="C500:G500"/>
    <mergeCell ref="C501:F501"/>
    <mergeCell ref="B504:C504"/>
    <mergeCell ref="B505:D505"/>
    <mergeCell ref="B506:C506"/>
    <mergeCell ref="D506:F506"/>
    <mergeCell ref="B483:I483"/>
    <mergeCell ref="B484:I484"/>
    <mergeCell ref="F485:G485"/>
    <mergeCell ref="D491:E491"/>
    <mergeCell ref="C499:E499"/>
    <mergeCell ref="B510:C510"/>
    <mergeCell ref="D510:F510"/>
    <mergeCell ref="B297:D297"/>
    <mergeCell ref="B371:B372"/>
    <mergeCell ref="B389:B390"/>
    <mergeCell ref="B302:E302"/>
    <mergeCell ref="B304:F304"/>
    <mergeCell ref="B318:F318"/>
    <mergeCell ref="B333:B334"/>
    <mergeCell ref="B360:B361"/>
    <mergeCell ref="B409:F409"/>
    <mergeCell ref="B321:B322"/>
    <mergeCell ref="B326:B327"/>
    <mergeCell ref="B253:E253"/>
    <mergeCell ref="B205:B206"/>
    <mergeCell ref="B212:F212"/>
    <mergeCell ref="B214:E214"/>
    <mergeCell ref="B228:D228"/>
    <mergeCell ref="B252:D252"/>
    <mergeCell ref="B283:E283"/>
    <mergeCell ref="B272:E272"/>
    <mergeCell ref="B275:D275"/>
    <mergeCell ref="B281:C281"/>
    <mergeCell ref="M180:M182"/>
    <mergeCell ref="B163:B164"/>
    <mergeCell ref="C163:C164"/>
    <mergeCell ref="D163:D164"/>
    <mergeCell ref="L180:L182"/>
    <mergeCell ref="H179:M179"/>
    <mergeCell ref="C180:C182"/>
    <mergeCell ref="D180:D182"/>
    <mergeCell ref="E180:E182"/>
    <mergeCell ref="J180:J182"/>
    <mergeCell ref="K180:K182"/>
    <mergeCell ref="B101:D101"/>
    <mergeCell ref="B195:B196"/>
    <mergeCell ref="C195:C196"/>
    <mergeCell ref="D195:D196"/>
    <mergeCell ref="B103:F103"/>
    <mergeCell ref="B179:B182"/>
    <mergeCell ref="B172:B173"/>
    <mergeCell ref="G103:I103"/>
    <mergeCell ref="D104:D105"/>
    <mergeCell ref="E104:E105"/>
    <mergeCell ref="B109:D109"/>
    <mergeCell ref="F180:F182"/>
    <mergeCell ref="G180:G182"/>
    <mergeCell ref="C179:G179"/>
    <mergeCell ref="H180:H182"/>
    <mergeCell ref="I180:I182"/>
    <mergeCell ref="C172:C173"/>
    <mergeCell ref="D172:D173"/>
    <mergeCell ref="B110:D110"/>
    <mergeCell ref="B113:F113"/>
    <mergeCell ref="B160:F160"/>
    <mergeCell ref="B162:C162"/>
    <mergeCell ref="B74:C74"/>
    <mergeCell ref="B45:C45"/>
    <mergeCell ref="B85:E85"/>
    <mergeCell ref="B87:B88"/>
    <mergeCell ref="C87:C88"/>
    <mergeCell ref="D87:D88"/>
    <mergeCell ref="B46:E46"/>
    <mergeCell ref="B48:B49"/>
    <mergeCell ref="E57:E59"/>
    <mergeCell ref="B55:C55"/>
    <mergeCell ref="I57:I59"/>
    <mergeCell ref="H57:H59"/>
    <mergeCell ref="G57:G59"/>
    <mergeCell ref="B2:D3"/>
    <mergeCell ref="B4:D4"/>
    <mergeCell ref="C38:D38"/>
    <mergeCell ref="E40:G40"/>
    <mergeCell ref="F57:F59"/>
    <mergeCell ref="C57:C59"/>
    <mergeCell ref="D57:D59"/>
    <mergeCell ref="B57:B59"/>
    <mergeCell ref="B511:C511"/>
    <mergeCell ref="D511:F511"/>
    <mergeCell ref="B512:C512"/>
    <mergeCell ref="D512:F512"/>
    <mergeCell ref="B507:C507"/>
    <mergeCell ref="D507:F507"/>
    <mergeCell ref="B508:C508"/>
    <mergeCell ref="D508:F508"/>
    <mergeCell ref="B509:C509"/>
    <mergeCell ref="D509:F509"/>
    <mergeCell ref="B517:C517"/>
    <mergeCell ref="B518:C518"/>
    <mergeCell ref="D518:F518"/>
    <mergeCell ref="B519:C519"/>
    <mergeCell ref="B513:C513"/>
    <mergeCell ref="D513:F513"/>
    <mergeCell ref="D514:F514"/>
    <mergeCell ref="B515:C515"/>
    <mergeCell ref="D515:E515"/>
    <mergeCell ref="D519:F519"/>
    <mergeCell ref="B531:C531"/>
    <mergeCell ref="B532:C532"/>
    <mergeCell ref="B533:C533"/>
    <mergeCell ref="B534:C534"/>
    <mergeCell ref="B561:C561"/>
    <mergeCell ref="B522:C522"/>
    <mergeCell ref="D522:E522"/>
    <mergeCell ref="B523:C523"/>
    <mergeCell ref="B526:I529"/>
    <mergeCell ref="B530:C530"/>
    <mergeCell ref="D564:E564"/>
    <mergeCell ref="D565:E565"/>
    <mergeCell ref="D561:E561"/>
    <mergeCell ref="D562:E562"/>
    <mergeCell ref="D563:E563"/>
    <mergeCell ref="H587:I587"/>
    <mergeCell ref="D577:E577"/>
    <mergeCell ref="F577:G577"/>
    <mergeCell ref="H577:I577"/>
    <mergeCell ref="D585:E585"/>
    <mergeCell ref="F585:G585"/>
    <mergeCell ref="H585:I585"/>
    <mergeCell ref="D586:E586"/>
    <mergeCell ref="F586:G586"/>
    <mergeCell ref="H586:I586"/>
    <mergeCell ref="D587:E587"/>
    <mergeCell ref="F587:G587"/>
    <mergeCell ref="B578:B579"/>
    <mergeCell ref="C578:C579"/>
    <mergeCell ref="D578:E578"/>
    <mergeCell ref="F578:G578"/>
    <mergeCell ref="H578:I578"/>
    <mergeCell ref="D579:E579"/>
    <mergeCell ref="F579:G579"/>
    <mergeCell ref="H579:I579"/>
    <mergeCell ref="D580:E580"/>
    <mergeCell ref="F580:G580"/>
    <mergeCell ref="H580:I580"/>
    <mergeCell ref="B581:B582"/>
    <mergeCell ref="C581:C582"/>
    <mergeCell ref="D581:E581"/>
    <mergeCell ref="F581:G581"/>
    <mergeCell ref="H581:I581"/>
    <mergeCell ref="D582:E582"/>
    <mergeCell ref="F582:G582"/>
    <mergeCell ref="H582:I582"/>
    <mergeCell ref="B588:B589"/>
    <mergeCell ref="C588:C589"/>
    <mergeCell ref="D588:E588"/>
    <mergeCell ref="F588:G588"/>
    <mergeCell ref="H588:I588"/>
    <mergeCell ref="D589:E589"/>
    <mergeCell ref="F589:G589"/>
    <mergeCell ref="H589:I589"/>
    <mergeCell ref="B583:B587"/>
    <mergeCell ref="C583:C587"/>
    <mergeCell ref="D583:E583"/>
    <mergeCell ref="F583:G583"/>
    <mergeCell ref="H583:I583"/>
    <mergeCell ref="D584:E584"/>
    <mergeCell ref="F584:G584"/>
    <mergeCell ref="H584:I584"/>
  </mergeCells>
  <conditionalFormatting sqref="B254:B263">
    <cfRule type="duplicateValues" dxfId="0" priority="2"/>
  </conditionalFormatting>
  <hyperlinks>
    <hyperlink ref="D494" r:id="rId1" display="administracion@asucapital.com.py " xr:uid="{00000000-0004-0000-0400-000000000000}"/>
  </hyperlinks>
  <pageMargins left="0.70866141732283472" right="0.70866141732283472" top="1.3385826771653544" bottom="0.74803149606299213" header="0.31496062992125984" footer="0.31496062992125984"/>
  <pageSetup paperSize="9" scale="78" orientation="portrait"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Qa9/ChNIcWgqieq5RMrsnt63xO9FumDg+TQYgc2i1zDaPOixfsrPeRtL/tRgZeh3XFfi+OLFF/V3
0ov/4HfXEg==</DigestValue>
    </Reference>
    <Reference Type="http://www.w3.org/2000/09/xmldsig#Object" URI="#idOfficeObject">
      <DigestMethod Algorithm="http://www.w3.org/2001/04/xmlenc#sha512"/>
      <DigestValue>Jqvf4dU+IWo3E7S4KXLZgJXycRpk0lGniZ7KwilnqmHmsQogp3PB6yyNmyXXTQIMQpH0HH2/jZNg
vqAw8/AUBA==</DigestValue>
    </Reference>
    <Reference Type="http://uri.etsi.org/01903#SignedProperties" URI="#idSignedProperties">
      <Transforms>
        <Transform Algorithm="http://www.w3.org/TR/2001/REC-xml-c14n-20010315"/>
      </Transforms>
      <DigestMethod Algorithm="http://www.w3.org/2001/04/xmlenc#sha512"/>
      <DigestValue>keTiRe0CCLZOWo5yPQRLOcaQRUW+vsd7XmlH9XS06rbZ9fEOTdPaW6W4bNd6k6eVB1STptHcPZoS
R2+O5YY70Q==</DigestValue>
    </Reference>
  </SignedInfo>
  <SignatureValue>ZBChIUvkQ5VJ6uH54Y4giJvZceKIJ1a7qp+Me4Wt7s7H0wM8o7+Z8trkruj94Cyn4Ng2c78oX/ZD
KVxqaH9MtVFalnH1RSYXnbmSUJV0vgt9yeTAWdVAl3dXVoiQpXgCqOChTk1U4sewVz2r90aXuM35
vtDMV4eLgCSPABywyQklHE66BXmNJkiGKPI+ehd+i0leJqB2pm91zGILcPremhfZb0dZeGdLNXqH
PU/nMJf/pityQT1uOoFLpmuakpvMpmaqqNcfdu5qskzJTALDQJpHFIzy8ok2UPD9kJFRYhGyiu2E
VY8mlN2kb0j8F+wrulf1fazmwAuzs53EO394MQ==</SignatureValue>
  <KeyInfo>
    <X509Data>
      <X509Certificate>MIIHsTCCBZmgAwIBAgIRALdH/HPljRavSIzJ3ZDz64owDQYJKoZIhvcNAQENBQAwgYUxCzAJBgNVBAYTAlBZMQ0wCwYDVQQKEwRJQ1BQMTgwNgYDVQQLEy9QcmVzdGFkb3IgQ3VhbGlmaWNhZG8gZGUgU2VydmljaW9zIGRlIENvbmZpYW56YTEVMBMGA1UEAxMMQ09ERTEwMCBTLkEuMRYwFAYDVQQFEw1SVUM4MDA4MDYxMC03MB4XDTI1MDcyMjExMzIxOFoXDTI3MDcyMjExMzIxOFowgcMxCzAJBgNVBAYTAlBZMTYwNAYDVQQKDC1DRVJUSUZJQ0FETyBDVUFMSUZJQ0FETyBERSBGSVJNQSBFTEVDVFLDk05JQ0ExCzAJBgNVBAsTAkYyMRwwGgYDVQQEExNCVVNUTyBERSBBUlpBTUVORElBMRQwEgYDVQQqEwtET1JBIElTQUJFTDEoMCYGA1UEAxMfRE9SQSBJU0FCRUwgQlVTVE8gREUgQVJaQU1FTkRJQTERMA8GA1UEBRMIQ0k2OTA3ODEwggEiMA0GCSqGSIb3DQEBAQUAA4IBDwAwggEKAoIBAQCwgJkHgTkASU1JPOcQYqGFL1oy/VYAyKp6rCiOxiU8hfEbUK65hkJm6PPbr7PdN/9W1WY/WZxvn8jfC0gOxDkNfny2yFgLHiepx8tR8peOSh7dVWtDfWgdpetvb29wzaOI4aQ5uAt1wSzZn4D/SM9bCcBR2d96+2MzG/LGk0Qjof4TldmaPe0wQSyNAQ+4s7LT+GPW/HN5AOkMN/qa0v8U9yTwTECKzbrT8tuwxvGsr92Xu3Y61VlIsc9d+6+FVfeB2tVBgRigffWYHflzEAxEiCcAEhkQxkPZ6NwztmL1A4pntdPkJJf59pJir7MksAu7tnC1O6cXV39RoXAAbuG9AgMBAAGjggLaMIIC1jAMBgNVHRMBAf8EAjAAMB0GA1UdDgQWBBRsgz1/nxTwA7+2vVNE+Or6iVxc5TAfBgNVHSMEGDAWgBS+NVRiaGDnJtMxwV+XseL2ZM4H9TAOBgNVHQ8BAf8EBAMCBeAwUQYDVR0RBEowSIEZRE9SQS5BUlpBTUVORElB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fZ1FHAuqFT7eybFKGtxTv2t7SBOqzM/Jrfnji79/Toud9+q3QhBiD6dILXNPMQq8OUEc+4F9Tmme4geswuI9icU/4rCDHDluTr7pdoABusHmRK4ItkCM8ha5lQIO5XZb1+ehPCzhT9Re8cxvQzTfxn87SJKZFbf5oXJoRPQyFCjWdLs8QJacvapdC29dqYvv+5q3STgmF5tL0rbh6KVsM83gHqiYXRov1NhohVSb22gjEXiJqZOWw+uGEsX7QE1lvYeecqRUqanTbo0eV9NF4iAjOluZOvWWxeUubykr6oB8FHbeAdh8SFDaVySfwXJ8yBSmXd98/1b6a0ltj3NkisgAuuqLbiFI6Kd2EFlz5C01n3Mb4sDbE5LFi43uQduh7xVd6xbNuIXMzQby+uS8EoyjVf7NwgxWyrpOtUJwZ7rMx27bkZ0Bb2nxjcujP4d52Vp75N3wHZla94r/7j4FydVnE5wrQAIVcOuv2VvpUZPjV8zZabn0lsFcIpJO+WyIWBmmKDesMxo/9IN4PW7RBEYieaEl9LFqasMODq0kWHNVNoCriOzhKhhhnG5zXOuYfGHsznP09G+3W4zdVGg8xw4f+TjddLktMyTELaWedS3SSDl++s8njgjaR9DGTlmxNPEf6WGv4p4lVXkIqOaXvGFiaWN8e44ut+KqxGtWxOE=</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512"/>
        <DigestValue>LAvp7QXCsqme5nUZQXwM9FRDxRkAQiLG9X2bqBW5+rD5giHfTVkpSuMWrTlenhvs8ofuX29q6RwJ+m260WKYKA==</DigestValue>
      </Reference>
      <Reference URI="/xl/calcChain.xml?ContentType=application/vnd.openxmlformats-officedocument.spreadsheetml.calcChain+xml">
        <DigestMethod Algorithm="http://www.w3.org/2001/04/xmlenc#sha512"/>
        <DigestValue>e1h91apfmhvha8xsXSlkqil6YU/K9AYF9VT2OKn/nq5vkYlUretY/rDKqIsdyEGjwilYUDYRMCTT9rE7nqk3Mw==</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4.bin?ContentType=application/vnd.openxmlformats-officedocument.spreadsheetml.printerSettings">
        <DigestMethod Algorithm="http://www.w3.org/2001/04/xmlenc#sha512"/>
        <DigestValue>x8fsyKeU29XV4Vjxz2IBl3tNm7mETrTYXD1lAZQaW4LdoVxiE01ElAu9AbJzamW6iUbiSZEZIFL8tY6DvofucQ==</DigestValue>
      </Reference>
      <Reference URI="/xl/printerSettings/printerSettings5.bin?ContentType=application/vnd.openxmlformats-officedocument.spreadsheetml.printerSettings">
        <DigestMethod Algorithm="http://www.w3.org/2001/04/xmlenc#sha512"/>
        <DigestValue>xqgyM31j9yLEKRfv0Tcwq74LL0DUYF46B8AXWwG6JjMc+8D24P0K8YAVa+imHubDUIm+Ll81w0DxDnF7KTmj1Q==</DigestValue>
      </Reference>
      <Reference URI="/xl/sharedStrings.xml?ContentType=application/vnd.openxmlformats-officedocument.spreadsheetml.sharedStrings+xml">
        <DigestMethod Algorithm="http://www.w3.org/2001/04/xmlenc#sha512"/>
        <DigestValue>KkJYGI0t6LufkhvScFgYa+SWsfbjipucK+dc7R4M7ceFpBZaje5//zfT+QRGyCFMXtYsUyrMUI3g6HA9pFGqfA==</DigestValue>
      </Reference>
      <Reference URI="/xl/styles.xml?ContentType=application/vnd.openxmlformats-officedocument.spreadsheetml.styles+xml">
        <DigestMethod Algorithm="http://www.w3.org/2001/04/xmlenc#sha512"/>
        <DigestValue>QEuIXm7j9TAiQ4Jphk1IZMmRzUCoDcfDURg64ykpF1psRC+jx1OiNtXYbuYEtV5H+z+1P6zv2/RNmoG7tdgCkQ==</DigestValue>
      </Reference>
      <Reference URI="/xl/theme/theme1.xml?ContentType=application/vnd.openxmlformats-officedocument.theme+xml">
        <DigestMethod Algorithm="http://www.w3.org/2001/04/xmlenc#sha512"/>
        <DigestValue>4YX2YO+IwmgIeCECjAosqkC1WFa32CrS3Sh3aZEhxqcaHn9KH9PPnkmaIj0MdutZXGL72V/ex+TpWUL+O5V2kQ==</DigestValue>
      </Reference>
      <Reference URI="/xl/workbook.xml?ContentType=application/vnd.openxmlformats-officedocument.spreadsheetml.sheet.main+xml">
        <DigestMethod Algorithm="http://www.w3.org/2001/04/xmlenc#sha512"/>
        <DigestValue>n009Irmi9qYAVTm7kVuuYrucyAUCX2kvIvwkUXhEABe9WS6p/RQa3ogNT6ChEO8PuEha7W68KjfTZC8buQC2mQ==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0uqUbitQEkFdWpeOiyEP0UI9PF+erYBsDGjZt5VnyJYq75iauMR/EQYY0Siw2JO9VoNYafUYPcXKAiLATBF8EA==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o3F3AzWS1hgq63c57m8ZaQlBHg5HNKal6s+YxmaXzrvVPoWMvx7keLP4hw2k5lnz6mybha4zPsg+0Hq6htIUig==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jw1QqfbWHizd7QCq+FcRJWFTa8VbdGYdXduERiZd7XsoeJKA9HYr9/shgWbvhbBRh0rW8ZrjnKV0NMGHxc23QQ==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V08/MsENMyTDlXBEJ8Oe98uUwebOvWVR3jA/Vt5s9keXbXbBZLb9zxl/Dxb6+7XBwsHz8/EruMHb3jik8J2TJw==</DigestValue>
      </Reference>
      <Reference URI="/xl/worksheets/sheet1.xml?ContentType=application/vnd.openxmlformats-officedocument.spreadsheetml.worksheet+xml">
        <DigestMethod Algorithm="http://www.w3.org/2001/04/xmlenc#sha512"/>
        <DigestValue>BNtyUBRJqiZGuMkukIwCsp2DN15fVXco3hO8PQkvOHlKnDnC6F2ywEQ462kz6to7I3vrajjLZdjm00Zjppx8hw==</DigestValue>
      </Reference>
      <Reference URI="/xl/worksheets/sheet2.xml?ContentType=application/vnd.openxmlformats-officedocument.spreadsheetml.worksheet+xml">
        <DigestMethod Algorithm="http://www.w3.org/2001/04/xmlenc#sha512"/>
        <DigestValue>nfQFEXfaghy3ep2PfmV6TNMRnVICoF82tfqoGZADWDtfmnZcOC1hh+hTNuic72EkrjnaIV3dUtE/gT1j1kvm5g==</DigestValue>
      </Reference>
      <Reference URI="/xl/worksheets/sheet3.xml?ContentType=application/vnd.openxmlformats-officedocument.spreadsheetml.worksheet+xml">
        <DigestMethod Algorithm="http://www.w3.org/2001/04/xmlenc#sha512"/>
        <DigestValue>VUsyredtSI4f/7UPJ4uEMofGXuocoJH3QDUytH6vnz/gf7k+UlF26UhpLF8fTya9ArURMKi+kqBNzMcarJ1kzQ==</DigestValue>
      </Reference>
      <Reference URI="/xl/worksheets/sheet4.xml?ContentType=application/vnd.openxmlformats-officedocument.spreadsheetml.worksheet+xml">
        <DigestMethod Algorithm="http://www.w3.org/2001/04/xmlenc#sha512"/>
        <DigestValue>y0ctkhyZFqnyZMEHuxiTlMMdTPTMzvdbGuPx0UdTlFmB1CikX3+B5cpJB1ngXSABbZmrmwNCP2FbwmICDnOcKQ==</DigestValue>
      </Reference>
      <Reference URI="/xl/worksheets/sheet5.xml?ContentType=application/vnd.openxmlformats-officedocument.spreadsheetml.worksheet+xml">
        <DigestMethod Algorithm="http://www.w3.org/2001/04/xmlenc#sha512"/>
        <DigestValue>SPQ1k3j4qk+Ovk0yoG8Gk+PqF+NEtunlpy5QSCQ+vfS+wSqb+xNC0ZIb5nM//jL7UY3Ftco85tDwAyBJdcr9pg==</DigestValue>
      </Reference>
    </Manifest>
    <SignatureProperties>
      <SignatureProperty Id="idSignatureTime" Target="#idPackageSignature">
        <mdssi:SignatureTime xmlns:mdssi="http://schemas.openxmlformats.org/package/2006/digital-signature">
          <mdssi:Format>YYYY-MM-DDThh:mm:ssTZD</mdssi:Format>
          <mdssi:Value>2025-11-13T15:16:25Z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Contador</SignatureComments>
          <WindowsVersion>10.0</WindowsVersion>
          <OfficeVersion>16.0.19328/27</OfficeVersion>
          <ApplicationVersion>16.0.19328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2025-11-13T15:16:25Z</xd:SigningTime>
          <xd:SigningCertificate>
            <xd:Cert>
              <xd:CertDigest>
                <DigestMethod Algorithm="http://www.w3.org/2001/04/xmlenc#sha512"/>
                <DigestValue>KsbzTr6KF7s7y7Vyw+YeawJ7gAhXpeq3Mb58V1SEhIfUegJ0nui/xFq1gZSGp0/czwWrw6RRMbt+jSW29GOl6Q==</DigestValue>
              </xd:CertDigest>
              <xd:IssuerSerial>
                <X509IssuerName>SERIALNUMBER=RUC80080610-7, CN=CODE100 S.A., OU=Prestador Cualificado de Servicios de Confianza, O=ICPP, C=PY</X509IssuerName>
                <X509SerialNumber>243622496655097019779492309939457878922</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http://uri.etsi.org/01903/v1.2.2#ProofOfCreation</xd:Identifier>
              <xd:Description>Creó este documento</xd:Description>
            </xd:CommitmentTypeId>
            <xd:AllSignedDataObjects/>
            <xd:CommitmentTypeQualifiers>
              <xd:CommitmentTypeQualifier>Contador</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Balance General</vt:lpstr>
      <vt:lpstr>Estado de Resultados</vt:lpstr>
      <vt:lpstr>Variación PN</vt:lpstr>
      <vt:lpstr>Flujo de Efectivo</vt:lpstr>
      <vt:lpstr>Notas a los EEFF</vt:lpstr>
      <vt:lpstr>'Notas a los EEFF'!Área_de_impresión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Diario</dc:creator>
  <cp:lastModifiedBy>Dora Busto de Arzamendia</cp:lastModifiedBy>
  <cp:lastPrinted>2022-03-23T14:26:34Z</cp:lastPrinted>
  <dcterms:created xsi:type="dcterms:W3CDTF">2020-08-05T19:03:26Z</dcterms:created>
  <dcterms:modified xsi:type="dcterms:W3CDTF">2025-11-13T15:16:09Z</dcterms:modified>
  <cp:contentStatus/>
</cp:coreProperties>
</file>